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Hotlist" sheetId="1" state="hidden" r:id="rId3"/>
    <sheet name="Greensheet" sheetId="2" state="visible" r:id="rId4"/>
    <sheet name="web_summary" sheetId="3" state="hidden" r:id="rId5"/>
    <sheet name="Summary" sheetId="4" state="visible" r:id="rId6"/>
    <sheet name="Summary YTD" sheetId="5" state="hidden" r:id="rId7"/>
    <sheet name="Summary YTD-Qtr" sheetId="6" state="hidden" r:id="rId8"/>
    <sheet name="GrossMargin" sheetId="7" state="visible" r:id="rId9"/>
    <sheet name="GM-WklyChnge" sheetId="8" state="visible" r:id="rId10"/>
    <sheet name="Expenses" sheetId="9" state="visible" r:id="rId11"/>
    <sheet name="CapChrg-AllocExp" sheetId="10" state="visible" r:id="rId12"/>
    <sheet name="Headcount" sheetId="11" state="visible" r:id="rId13"/>
  </sheets>
  <externalReferences>
    <externalReference r:id="rId14"/>
  </externalReferences>
  <definedNames>
    <definedName function="false" hidden="false" localSheetId="9" name="_xlnm.Print_Area" vbProcedure="false">'CapChrg-AllocExp'!$B$2:$P$53</definedName>
    <definedName function="false" hidden="false" localSheetId="8" name="_xlnm.Print_Area" vbProcedure="false">Expenses!$B$2:$K$57</definedName>
    <definedName function="false" hidden="false" localSheetId="7" name="_xlnm.Print_Area" vbProcedure="false">'GM-WklyChnge'!$A$1:$K$61</definedName>
    <definedName function="false" hidden="false" localSheetId="1" name="_xlnm.Print_Area" vbProcedure="false">Greensheet!$A$1:$M$147</definedName>
    <definedName function="false" hidden="false" localSheetId="1" name="_xlnm.Print_Titles" vbProcedure="false">Greensheet!$1:$4</definedName>
    <definedName function="false" hidden="false" localSheetId="6" name="_xlnm.Print_Area" vbProcedure="false">GrossMargin!$B$2:$N$56</definedName>
    <definedName function="false" hidden="false" localSheetId="10" name="_xlnm.Print_Area" vbProcedure="false">Headcount!$B$1:$N$50</definedName>
    <definedName function="false" hidden="false" localSheetId="0" name="_xlnm.Print_Area" vbProcedure="false">Hotlist!$A$1:$Q$154</definedName>
    <definedName function="false" hidden="false" localSheetId="0" name="_xlnm.Print_Titles" vbProcedure="false">Hotlist!$1:$5</definedName>
    <definedName function="false" hidden="false" localSheetId="3" name="_xlnm.Print_Area" vbProcedure="false">Summary!$A$1:$V$63</definedName>
    <definedName function="false" hidden="false" localSheetId="4" name="_xlnm.Print_Area" vbProcedure="false">'Summary YTD'!$A$1:$V$62</definedName>
    <definedName function="false" hidden="false" localSheetId="5" name="_xlnm.Print_Area" vbProcedure="false">'Summary YTD-Qtr'!$B$2:$V$61</definedName>
    <definedName function="false" hidden="false" localSheetId="2" name="_xlnm.Print_Area" vbProcedure="false">web_summary!$A$1:$O$70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5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G - Gas
P - Power
C - Other Commodity
A - Assets
F - Financial
V- Fair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2</xdr:row>
                <xdr:rowOff>11</xdr:rowOff>
              </xdr:from>
              <xdr:to>
                <xdr:col>21</xdr:col>
                <xdr:colOff>16</xdr:colOff>
                <xdr:row>10</xdr:row>
                <xdr:rowOff>3</xdr:rowOff>
              </xdr:to>
            </anchor>
          </commentPr>
        </mc:Choice>
        <mc:Fallback/>
      </mc:AlternateContent>
    </comment>
    <comment ref="S97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G - Gas
P - Power
C - Other Commodity
A - Assets
F - Financial
V- Fair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85</xdr:row>
                <xdr:rowOff>4</xdr:rowOff>
              </xdr:from>
              <xdr:to>
                <xdr:col>21</xdr:col>
                <xdr:colOff>16</xdr:colOff>
                <xdr:row>86</xdr:row>
                <xdr:rowOff>-9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69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Change formula to reference this weeks expenses next week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37</xdr:colOff>
                <xdr:row>67</xdr:row>
                <xdr:rowOff>7</xdr:rowOff>
              </xdr:from>
              <xdr:to>
                <xdr:col>12</xdr:col>
                <xdr:colOff>4</xdr:colOff>
                <xdr:row>71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<sst xmlns="http://schemas.openxmlformats.org/spreadsheetml/2006/main" count="1224" uniqueCount="286">
  <si>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</t>
    </r>
    <r>
      <rPr>
        <b val="true"/>
        <sz val="18"/>
        <color rgb="FF000000"/>
        <rFont val="Arial"/>
        <family val="2"/>
      </rPr>
      <t xml:space="preserve"> O R T H  </t>
    </r>
    <r>
      <rPr>
        <b val="true"/>
        <sz val="22"/>
        <color rgb="FF000000"/>
        <rFont val="Arial"/>
        <family val="2"/>
      </rPr>
      <t xml:space="preserve"> A</t>
    </r>
    <r>
      <rPr>
        <b val="true"/>
        <sz val="18"/>
        <color rgb="FF000000"/>
        <rFont val="Arial"/>
        <family val="2"/>
      </rPr>
      <t xml:space="preserve"> M E R I C A -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</t>
    </r>
    <r>
      <rPr>
        <b val="true"/>
        <sz val="18"/>
        <color rgb="FF000000"/>
        <rFont val="Arial"/>
        <family val="2"/>
      </rPr>
      <t xml:space="preserve"> I S T</t>
    </r>
  </si>
  <si>
    <t xml:space="preserve">FINANCE &amp; ASSETS</t>
  </si>
  <si>
    <t xml:space="preserve">Second Quarter 2000</t>
  </si>
  <si>
    <t xml:space="preserve">Third Quarter 2000</t>
  </si>
  <si>
    <t xml:space="preserve">Fourth Quarter 2000</t>
  </si>
  <si>
    <t xml:space="preserve">First Quarter 2001</t>
  </si>
  <si>
    <t xml:space="preserve">Total</t>
  </si>
  <si>
    <t xml:space="preserve">East</t>
  </si>
  <si>
    <t xml:space="preserve">Midstream</t>
  </si>
  <si>
    <t xml:space="preserve">Deal</t>
  </si>
  <si>
    <t xml:space="preserve">Value</t>
  </si>
  <si>
    <t xml:space="preserve">Doyle</t>
  </si>
  <si>
    <t xml:space="preserve">Budget</t>
  </si>
  <si>
    <t xml:space="preserve">Overview</t>
  </si>
  <si>
    <t xml:space="preserve">West</t>
  </si>
  <si>
    <t xml:space="preserve">Avalanche</t>
  </si>
  <si>
    <t xml:space="preserve">Industrial </t>
  </si>
  <si>
    <t xml:space="preserve">Downstream</t>
  </si>
  <si>
    <t xml:space="preserve">Rebox</t>
  </si>
  <si>
    <t xml:space="preserve">Garden State</t>
  </si>
  <si>
    <t xml:space="preserve">Kaiser Aluminum</t>
  </si>
  <si>
    <t xml:space="preserve">Pacifica</t>
  </si>
  <si>
    <t xml:space="preserve">Money Mailer</t>
  </si>
  <si>
    <t xml:space="preserve">IPP</t>
  </si>
  <si>
    <t xml:space="preserve">GRM</t>
  </si>
  <si>
    <t xml:space="preserve">New Products</t>
  </si>
  <si>
    <t xml:space="preserve">EEX Insurance</t>
  </si>
  <si>
    <t xml:space="preserve">Mexico</t>
  </si>
  <si>
    <t xml:space="preserve">TFM</t>
  </si>
  <si>
    <t xml:space="preserve">Generation</t>
  </si>
  <si>
    <t xml:space="preserve">Investments</t>
  </si>
  <si>
    <t xml:space="preserve">Mission</t>
  </si>
  <si>
    <t xml:space="preserve">Con Ed Restructuring</t>
  </si>
  <si>
    <t xml:space="preserve">Tractebel</t>
  </si>
  <si>
    <t xml:space="preserve">GPU Int'l Assets</t>
  </si>
  <si>
    <t xml:space="preserve">Motown</t>
  </si>
  <si>
    <t xml:space="preserve">Indeck-Corinth</t>
  </si>
  <si>
    <t xml:space="preserve">Panda</t>
  </si>
  <si>
    <t xml:space="preserve">MYPA-Holtsville</t>
  </si>
  <si>
    <t xml:space="preserve">York-BNY</t>
  </si>
  <si>
    <t xml:space="preserve">Dynegy</t>
  </si>
  <si>
    <t xml:space="preserve">Tenaska-Cleeborne</t>
  </si>
  <si>
    <t xml:space="preserve">East Coast Power</t>
  </si>
  <si>
    <t xml:space="preserve">ANP Milford</t>
  </si>
  <si>
    <t xml:space="preserve">N. Star</t>
  </si>
  <si>
    <t xml:space="preserve">Principal</t>
  </si>
  <si>
    <t xml:space="preserve">Investing</t>
  </si>
  <si>
    <t xml:space="preserve">Energy</t>
  </si>
  <si>
    <t xml:space="preserve">Restructuring</t>
  </si>
  <si>
    <t xml:space="preserve">Gas</t>
  </si>
  <si>
    <t xml:space="preserve">Assets</t>
  </si>
  <si>
    <t xml:space="preserve">Long Island P A</t>
  </si>
  <si>
    <t xml:space="preserve">Bastrop Power Site</t>
  </si>
  <si>
    <t xml:space="preserve">Florida Gas Trans</t>
  </si>
  <si>
    <t xml:space="preserve">Saxet Osprey #3</t>
  </si>
  <si>
    <t xml:space="preserve">TCC's</t>
  </si>
  <si>
    <t xml:space="preserve">Coastal</t>
  </si>
  <si>
    <t xml:space="preserve">Kerr-McGee</t>
  </si>
  <si>
    <t xml:space="preserve">3Deals under $500K</t>
  </si>
  <si>
    <t xml:space="preserve">Rollovers</t>
  </si>
  <si>
    <t xml:space="preserve">English Hunt</t>
  </si>
  <si>
    <t xml:space="preserve">Bammell Credit</t>
  </si>
  <si>
    <t xml:space="preserve">CO2</t>
  </si>
  <si>
    <t xml:space="preserve">Northern Nat Gas</t>
  </si>
  <si>
    <t xml:space="preserve">16 Deals under $500K</t>
  </si>
  <si>
    <t xml:space="preserve">Caledonia</t>
  </si>
  <si>
    <t xml:space="preserve">ELF</t>
  </si>
  <si>
    <t xml:space="preserve">Northern Peak</t>
  </si>
  <si>
    <t xml:space="preserve">North Central Oil</t>
  </si>
  <si>
    <t xml:space="preserve">47 Deals under $500K</t>
  </si>
  <si>
    <t xml:space="preserve">Coal</t>
  </si>
  <si>
    <t xml:space="preserve">BCS</t>
  </si>
  <si>
    <t xml:space="preserve">DRS</t>
  </si>
  <si>
    <t xml:space="preserve">Jupiter</t>
  </si>
  <si>
    <t xml:space="preserve">Mission Restructure</t>
  </si>
  <si>
    <t xml:space="preserve">Canada</t>
  </si>
  <si>
    <t xml:space="preserve">ENRON NORTH AMERICA</t>
  </si>
  <si>
    <t xml:space="preserve">2ND QUARTER 2000 GREENSHEET</t>
  </si>
  <si>
    <t xml:space="preserve">TRANSACTIONS IN PROGRESS</t>
  </si>
  <si>
    <t xml:space="preserve">90-99%</t>
  </si>
  <si>
    <t xml:space="preserve">75-89%</t>
  </si>
  <si>
    <t xml:space="preserve">50-74%</t>
  </si>
  <si>
    <t xml:space="preserve">&lt; $100K</t>
  </si>
  <si>
    <t xml:space="preserve">Type</t>
  </si>
  <si>
    <t xml:space="preserve">BSC</t>
  </si>
  <si>
    <t xml:space="preserve">Kearney</t>
  </si>
  <si>
    <t xml:space="preserve">Beyer</t>
  </si>
  <si>
    <t xml:space="preserve">Stacey</t>
  </si>
  <si>
    <t xml:space="preserve">GRM - New Products</t>
  </si>
  <si>
    <t xml:space="preserve">Overdyke</t>
  </si>
  <si>
    <t xml:space="preserve">East Midstream Origination</t>
  </si>
  <si>
    <t xml:space="preserve">Spears</t>
  </si>
  <si>
    <t xml:space="preserve">P</t>
  </si>
  <si>
    <t xml:space="preserve">West Midstream Origination</t>
  </si>
  <si>
    <t xml:space="preserve">Industrial Downstream - Paper</t>
  </si>
  <si>
    <t xml:space="preserve">Robinson, Pratel</t>
  </si>
  <si>
    <t xml:space="preserve">C</t>
  </si>
  <si>
    <t xml:space="preserve">Krohn</t>
  </si>
  <si>
    <t xml:space="preserve">Shields</t>
  </si>
  <si>
    <t xml:space="preserve">Industrial Downstream - Chemicals</t>
  </si>
  <si>
    <t xml:space="preserve">Garner, Rizo-Patron</t>
  </si>
  <si>
    <t xml:space="preserve">Midstream IPP</t>
  </si>
  <si>
    <t xml:space="preserve">Williams</t>
  </si>
  <si>
    <t xml:space="preserve">Generation Investments</t>
  </si>
  <si>
    <t xml:space="preserve">Cifford</t>
  </si>
  <si>
    <t xml:space="preserve">F</t>
  </si>
  <si>
    <t xml:space="preserve">Gas Assets</t>
  </si>
  <si>
    <t xml:space="preserve">Coastal Cage Ranch</t>
  </si>
  <si>
    <t xml:space="preserve">Riley</t>
  </si>
  <si>
    <t xml:space="preserve">A</t>
  </si>
  <si>
    <t xml:space="preserve">Saxet Petroleum Osprey #3</t>
  </si>
  <si>
    <t xml:space="preserve">Bryan</t>
  </si>
  <si>
    <t xml:space="preserve">Producer Services Rollover 2Q</t>
  </si>
  <si>
    <t xml:space="preserve">Martinez</t>
  </si>
  <si>
    <t xml:space="preserve">Neptune</t>
  </si>
  <si>
    <t xml:space="preserve">Staines</t>
  </si>
  <si>
    <t xml:space="preserve">TCCS</t>
  </si>
  <si>
    <t xml:space="preserve">Walton</t>
  </si>
  <si>
    <t xml:space="preserve">NNG</t>
  </si>
  <si>
    <t xml:space="preserve">Ginsberg</t>
  </si>
  <si>
    <t xml:space="preserve">Bammel Emmision</t>
  </si>
  <si>
    <t xml:space="preserve">Scarborough</t>
  </si>
  <si>
    <t xml:space="preserve">Hoff</t>
  </si>
  <si>
    <t xml:space="preserve">47 Deals Under $500K</t>
  </si>
  <si>
    <t xml:space="preserve">Various</t>
  </si>
  <si>
    <t xml:space="preserve">Principal Investing</t>
  </si>
  <si>
    <t xml:space="preserve">Energy Investments</t>
  </si>
  <si>
    <t xml:space="preserve">Special Assets</t>
  </si>
  <si>
    <t xml:space="preserve">TOTAL TRANSACTIONS IN PROGRESS</t>
  </si>
  <si>
    <t xml:space="preserve">COMPLETED TRANSACTIONS</t>
  </si>
  <si>
    <t xml:space="preserve">Power</t>
  </si>
  <si>
    <t xml:space="preserve">Commodity</t>
  </si>
  <si>
    <t xml:space="preserve">Financial</t>
  </si>
  <si>
    <t xml:space="preserve">Fair Value</t>
  </si>
  <si>
    <t xml:space="preserve">Pacific Forrest Resources</t>
  </si>
  <si>
    <t xml:space="preserve">Moulton</t>
  </si>
  <si>
    <t xml:space="preserve">Grupo Editorale Espresso</t>
  </si>
  <si>
    <t xml:space="preserve">Holmes</t>
  </si>
  <si>
    <t xml:space="preserve">Hilcorp energy</t>
  </si>
  <si>
    <t xml:space="preserve">Johnson</t>
  </si>
  <si>
    <t xml:space="preserve">Enichem</t>
  </si>
  <si>
    <t xml:space="preserve">Papayoti</t>
  </si>
  <si>
    <t xml:space="preserve">4 Deals</t>
  </si>
  <si>
    <t xml:space="preserve">TOTAL COMPLETED TRANSACTIONS</t>
  </si>
  <si>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</t>
    </r>
    <r>
      <rPr>
        <b val="true"/>
        <sz val="18"/>
        <color rgb="FF000000"/>
        <rFont val="Arial"/>
        <family val="2"/>
      </rPr>
      <t xml:space="preserve"> O R T H  </t>
    </r>
    <r>
      <rPr>
        <b val="true"/>
        <sz val="22"/>
        <color rgb="FF000000"/>
        <rFont val="Arial"/>
        <family val="2"/>
      </rPr>
      <t xml:space="preserve"> A</t>
    </r>
    <r>
      <rPr>
        <b val="true"/>
        <sz val="18"/>
        <color rgb="FF000000"/>
        <rFont val="Arial"/>
        <family val="2"/>
      </rPr>
      <t xml:space="preserve"> M E R I C A</t>
    </r>
  </si>
  <si>
    <t xml:space="preserve">2ND QUARTER 2000 EARNINGS ESTIMATE</t>
  </si>
  <si>
    <t xml:space="preserve">Margin</t>
  </si>
  <si>
    <t xml:space="preserve">Expenses</t>
  </si>
  <si>
    <t xml:space="preserve">EBIT</t>
  </si>
  <si>
    <t xml:space="preserve">Deals</t>
  </si>
  <si>
    <t xml:space="preserve">Business Team</t>
  </si>
  <si>
    <t xml:space="preserve">Plan</t>
  </si>
  <si>
    <t xml:space="preserve">Actual</t>
  </si>
  <si>
    <t xml:space="preserve">Identified</t>
  </si>
  <si>
    <t xml:space="preserve">Forecast</t>
  </si>
  <si>
    <t xml:space="preserve">Variance</t>
  </si>
  <si>
    <t xml:space="preserve">Gas Trading</t>
  </si>
  <si>
    <t xml:space="preserve">Power Trading</t>
  </si>
  <si>
    <t xml:space="preserve">Financial Drift</t>
  </si>
  <si>
    <t xml:space="preserve">Financial Trading</t>
  </si>
  <si>
    <t xml:space="preserve">GRM -  Weather</t>
  </si>
  <si>
    <t xml:space="preserve">Emissions</t>
  </si>
  <si>
    <t xml:space="preserve">Executive Trading</t>
  </si>
  <si>
    <t xml:space="preserve">Total Trading &amp; Risk Mgt.</t>
  </si>
  <si>
    <t xml:space="preserve">East Midstream</t>
  </si>
  <si>
    <t xml:space="preserve">West Midstream</t>
  </si>
  <si>
    <t xml:space="preserve">Total Origination</t>
  </si>
  <si>
    <t xml:space="preserve">Genco</t>
  </si>
  <si>
    <t xml:space="preserve">Gas Assets - Trading</t>
  </si>
  <si>
    <t xml:space="preserve">Total Assets</t>
  </si>
  <si>
    <t xml:space="preserve">CTG Assets</t>
  </si>
  <si>
    <t xml:space="preserve">Total Investing</t>
  </si>
  <si>
    <t xml:space="preserve">Commercial Transactions Group</t>
  </si>
  <si>
    <t xml:space="preserve">Office of the Chairman</t>
  </si>
  <si>
    <t xml:space="preserve">Total Commercial</t>
  </si>
  <si>
    <t xml:space="preserve">Group</t>
  </si>
  <si>
    <t xml:space="preserve">Other Interest Related Charges</t>
  </si>
  <si>
    <t xml:space="preserve">Capital Charge Offset</t>
  </si>
  <si>
    <t xml:space="preserve">ENA EBIT</t>
  </si>
  <si>
    <t xml:space="preserve">Interest Expense/(Income)</t>
  </si>
  <si>
    <t xml:space="preserve">ENA Pre-tax Income</t>
  </si>
  <si>
    <t xml:space="preserve">* Includes Capital Charge &amp; Operating, Direct, and Allocated Expenses</t>
  </si>
  <si>
    <t xml:space="preserve">Change from</t>
  </si>
  <si>
    <t xml:space="preserve">DPR Change:</t>
  </si>
  <si>
    <t xml:space="preserve">MPR Change:</t>
  </si>
  <si>
    <t xml:space="preserve">New Deals:</t>
  </si>
  <si>
    <t xml:space="preserve">Other Margin Changes:</t>
  </si>
  <si>
    <t xml:space="preserve">Total Change</t>
  </si>
  <si>
    <t xml:space="preserve">Results based on Activity through April 7, 2000</t>
  </si>
  <si>
    <t xml:space="preserve">Components of Earnings Before Tax</t>
  </si>
  <si>
    <t xml:space="preserve">Variances from Plan</t>
  </si>
  <si>
    <t xml:space="preserve">Operating</t>
  </si>
  <si>
    <t xml:space="preserve">Capital</t>
  </si>
  <si>
    <t xml:space="preserve">Direct</t>
  </si>
  <si>
    <t xml:space="preserve">Allocated</t>
  </si>
  <si>
    <t xml:space="preserve">Expenses*</t>
  </si>
  <si>
    <t xml:space="preserve">EBT</t>
  </si>
  <si>
    <t xml:space="preserve">Charge</t>
  </si>
  <si>
    <t xml:space="preserve">PLAN2000</t>
  </si>
  <si>
    <t xml:space="preserve">GROSS_MARGIN</t>
  </si>
  <si>
    <t xml:space="preserve">CAP_CHRG</t>
  </si>
  <si>
    <t xml:space="preserve">TOT_OPS_EXPENSES</t>
  </si>
  <si>
    <t xml:space="preserve">TOT_ALLOCATION</t>
  </si>
  <si>
    <t xml:space="preserve">ACTUAL</t>
  </si>
  <si>
    <t xml:space="preserve">YTD Earnings through Q2</t>
  </si>
  <si>
    <t xml:space="preserve">M.YTD</t>
  </si>
  <si>
    <t xml:space="preserve">ENA</t>
  </si>
  <si>
    <t xml:space="preserve">YTD Plan</t>
  </si>
  <si>
    <t xml:space="preserve">GAS_COMBINED</t>
  </si>
  <si>
    <t xml:space="preserve">PWR_TRD</t>
  </si>
  <si>
    <t xml:space="preserve">IR_FX</t>
  </si>
  <si>
    <t xml:space="preserve">ECT_INV_IRFX</t>
  </si>
  <si>
    <t xml:space="preserve">CANADA</t>
  </si>
  <si>
    <t xml:space="preserve">COAL</t>
  </si>
  <si>
    <t xml:space="preserve">WEATHER</t>
  </si>
  <si>
    <t xml:space="preserve">SO2</t>
  </si>
  <si>
    <t xml:space="preserve">INSURANCE</t>
  </si>
  <si>
    <t xml:space="preserve">EXEC_TRD</t>
  </si>
  <si>
    <t xml:space="preserve">E_ORG</t>
  </si>
  <si>
    <t xml:space="preserve">W_ORIG</t>
  </si>
  <si>
    <t xml:space="preserve">PAPER</t>
  </si>
  <si>
    <t xml:space="preserve">CHEMICALS</t>
  </si>
  <si>
    <t xml:space="preserve">MDSTRM_IPP_ORIG</t>
  </si>
  <si>
    <t xml:space="preserve">MEXICO</t>
  </si>
  <si>
    <t xml:space="preserve">GENCOS</t>
  </si>
  <si>
    <t xml:space="preserve">N_BS_DEV</t>
  </si>
  <si>
    <t xml:space="preserve">ASST_ORIG</t>
  </si>
  <si>
    <t xml:space="preserve">ASST_TRD</t>
  </si>
  <si>
    <t xml:space="preserve">EQUITY</t>
  </si>
  <si>
    <t xml:space="preserve">PROD_FIN</t>
  </si>
  <si>
    <t xml:space="preserve">ASST_MGT_AND_RESTRCT</t>
  </si>
  <si>
    <t xml:space="preserve">CTG_ASSETS</t>
  </si>
  <si>
    <t xml:space="preserve">CTG</t>
  </si>
  <si>
    <t xml:space="preserve">OF_CHAIR</t>
  </si>
  <si>
    <t xml:space="preserve">GROUP</t>
  </si>
  <si>
    <t xml:space="preserve">TREASURY_INT</t>
  </si>
  <si>
    <t xml:space="preserve">PRETAX_INCOME</t>
  </si>
  <si>
    <t xml:space="preserve">Q.QTD</t>
  </si>
  <si>
    <t xml:space="preserve">1Q</t>
  </si>
  <si>
    <t xml:space="preserve">2Q</t>
  </si>
  <si>
    <t xml:space="preserve">3Q</t>
  </si>
  <si>
    <t xml:space="preserve">4Q</t>
  </si>
  <si>
    <t xml:space="preserve">Estimate</t>
  </si>
  <si>
    <t xml:space="preserve">PWR_TRd</t>
  </si>
  <si>
    <t xml:space="preserve">Total Trading &amp; Risk Management</t>
  </si>
  <si>
    <t xml:space="preserve">Interest (Expense)/Income</t>
  </si>
  <si>
    <t xml:space="preserve">2ND QUARTER 2000 DETAIL OF GROSS MARGIN</t>
  </si>
  <si>
    <t xml:space="preserve">M.QTD</t>
  </si>
  <si>
    <t xml:space="preserve">Forecast Margin Calculation</t>
  </si>
  <si>
    <t xml:space="preserve">Earnings Before Allocated Expenses</t>
  </si>
  <si>
    <t xml:space="preserve">DPR*</t>
  </si>
  <si>
    <t xml:space="preserve">MPR</t>
  </si>
  <si>
    <t xml:space="preserve">Accruals</t>
  </si>
  <si>
    <t xml:space="preserve">Other</t>
  </si>
  <si>
    <t xml:space="preserve">FTA</t>
  </si>
  <si>
    <t xml:space="preserve">TRD_MKT</t>
  </si>
  <si>
    <t xml:space="preserve">* Excludes Cap. Charge &amp; Operating Costs</t>
  </si>
  <si>
    <t xml:space="preserve">Check Figures</t>
  </si>
  <si>
    <t xml:space="preserve">Emerging Businesses</t>
  </si>
  <si>
    <t xml:space="preserve">WEEKLY CHANGE</t>
  </si>
  <si>
    <t xml:space="preserve">Deals Added:</t>
  </si>
  <si>
    <t xml:space="preserve">Deals Changed:</t>
  </si>
  <si>
    <t xml:space="preserve">Deals Removed:</t>
  </si>
  <si>
    <t xml:space="preserve">Deals Completed:</t>
  </si>
  <si>
    <t xml:space="preserve">Drift</t>
  </si>
  <si>
    <t xml:space="preserve">2ND QUARTER 2000 EXPENSES</t>
  </si>
  <si>
    <t xml:space="preserve">Direct Expenses</t>
  </si>
  <si>
    <t xml:space="preserve">Variance Explanation</t>
  </si>
  <si>
    <t xml:space="preserve">Operating Expenses</t>
  </si>
  <si>
    <t xml:space="preserve">2ND QUARTER 2000 CAPITAL CHARGE &amp; ALLOCATED EXPENSES</t>
  </si>
  <si>
    <t xml:space="preserve">Capital Charge</t>
  </si>
  <si>
    <t xml:space="preserve">Allocated Expenses</t>
  </si>
  <si>
    <t xml:space="preserve">Explanation</t>
  </si>
  <si>
    <t xml:space="preserve">Total Trading &amp; Risk Mgmt</t>
  </si>
  <si>
    <t xml:space="preserve">Big Horn, Cactus</t>
  </si>
  <si>
    <t xml:space="preserve">Merlin (City Forest, Oconto Falls)</t>
  </si>
  <si>
    <t xml:space="preserve">Lower 1999 investing activity &amp; Hancock move</t>
  </si>
  <si>
    <t xml:space="preserve">Condor (Quanta)</t>
  </si>
  <si>
    <t xml:space="preserve">TOT_COM_HC</t>
  </si>
  <si>
    <t xml:space="preserve">2ND QUARTER 2000 HEADCOUNT</t>
  </si>
  <si>
    <t xml:space="preserve">TOT_NC_HC</t>
  </si>
  <si>
    <t xml:space="preserve">Actuals - April Team Report</t>
  </si>
  <si>
    <t xml:space="preserve">Plan - April</t>
  </si>
  <si>
    <t xml:space="preserve">Variance to Plan</t>
  </si>
  <si>
    <t xml:space="preserve">Commercial</t>
  </si>
  <si>
    <t xml:space="preserve">EQU_TRD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</si>
</sst>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_);_(\$* \(#,##0\);_(\$* \-??_);_(@_)"/>
    <numFmt numFmtId="170" formatCode="dd\-mmm\-yy"/>
    <numFmt numFmtId="171" formatCode="[$-409]mmm\-yy"/>
    <numFmt numFmtId="172" formatCode="@"/>
    <numFmt numFmtId="173" formatCode="_(* #,##0.0_);_(* \(#,##0.0\);_(* \-??_);_(@_)"/>
  </numFmts>
  <fonts count="4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6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 Narrow"/>
      <family val="2"/>
    </font>
    <font>
      <b val="true"/>
      <sz val="11"/>
      <color rgb="FFFF0000"/>
      <name val="Arial Narrow"/>
      <family val="2"/>
    </font>
    <font>
      <b val="true"/>
      <sz val="11"/>
      <color rgb="FF0000FF"/>
      <name val="Arial Narrow"/>
      <family val="2"/>
    </font>
    <font>
      <b val="true"/>
      <u val="single"/>
      <sz val="8"/>
      <name val="Arial Narrow"/>
      <family val="2"/>
    </font>
    <font>
      <b val="true"/>
      <sz val="8"/>
      <color rgb="FF0000FF"/>
      <name val="Arial Narrow"/>
      <family val="2"/>
    </font>
    <font>
      <sz val="10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b val="true"/>
      <i val="true"/>
      <sz val="8"/>
      <name val="Arial Narrow"/>
      <family val="2"/>
    </font>
    <font>
      <b val="true"/>
      <sz val="8"/>
      <name val="Arial Narrow"/>
      <family val="2"/>
    </font>
    <font>
      <b val="true"/>
      <sz val="10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10"/>
      <color rgb="FF000000"/>
      <name val="Arial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sz val="9"/>
      <color rgb="FF0000FF"/>
      <name val="Arial Narrow"/>
      <family val="2"/>
    </font>
    <font>
      <sz val="9"/>
      <name val="Arial Narrow"/>
      <family val="2"/>
    </font>
    <font>
      <b val="true"/>
      <sz val="9"/>
      <name val="Arial Narrow"/>
      <family val="2"/>
    </font>
    <font>
      <sz val="6"/>
      <name val="Arial Narrow"/>
      <family val="2"/>
    </font>
    <font>
      <i val="true"/>
      <sz val="8"/>
      <name val="Arial Narrow"/>
      <family val="2"/>
    </font>
    <font>
      <i val="true"/>
      <sz val="6"/>
      <name val="Arial Narrow"/>
      <family val="2"/>
    </font>
    <font>
      <b val="true"/>
      <i val="true"/>
      <sz val="8"/>
      <color rgb="FFFFFFFF"/>
      <name val="Arial Narrow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0000"/>
        <bgColor rgb="FF0033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1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1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2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2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30" fillId="2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30" fillId="2" borderId="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30" fillId="2" borderId="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2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30" fillId="2" borderId="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30" fillId="2" borderId="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2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2" borderId="1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2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2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2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2" fillId="2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2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2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2" fillId="2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2" borderId="1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22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2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2" borderId="1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4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4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4" fillId="2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4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2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1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2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4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4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" borderId="13" xfId="0" applyFont="true" applyBorder="true" applyAlignment="true" applyProtection="false">
      <alignment horizontal="left" vertical="bottom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externalLink" Target="externalLinks/externalLink1.xml"/><Relationship Id="rId1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47520</xdr:rowOff>
    </xdr:from>
    <xdr:to>
      <xdr:col>11</xdr:col>
      <xdr:colOff>895680</xdr:colOff>
      <xdr:row>0</xdr:row>
      <xdr:rowOff>47520</xdr:rowOff>
    </xdr:to>
    <xdr:sp>
      <xdr:nvSpPr>
        <xdr:cNvPr id="0" name="Line 1"/>
        <xdr:cNvSpPr/>
      </xdr:nvSpPr>
      <xdr:spPr>
        <a:xfrm flipH="1">
          <a:off x="-360" y="47520"/>
          <a:ext cx="7432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351720</xdr:colOff>
      <xdr:row>3</xdr:row>
      <xdr:rowOff>85320</xdr:rowOff>
    </xdr:from>
    <xdr:to>
      <xdr:col>17</xdr:col>
      <xdr:colOff>10800</xdr:colOff>
      <xdr:row>3</xdr:row>
      <xdr:rowOff>85320</xdr:rowOff>
    </xdr:to>
    <xdr:sp>
      <xdr:nvSpPr>
        <xdr:cNvPr id="1" name="Line 2"/>
        <xdr:cNvSpPr/>
      </xdr:nvSpPr>
      <xdr:spPr>
        <a:xfrm flipH="1">
          <a:off x="4293000" y="723600"/>
          <a:ext cx="64278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251640</xdr:colOff>
      <xdr:row>1</xdr:row>
      <xdr:rowOff>76680</xdr:rowOff>
    </xdr:from>
    <xdr:to>
      <xdr:col>15</xdr:col>
      <xdr:colOff>542880</xdr:colOff>
      <xdr:row>3</xdr:row>
      <xdr:rowOff>56880</xdr:rowOff>
    </xdr:to>
    <xdr:sp>
      <xdr:nvSpPr>
        <xdr:cNvPr id="11" name="Text 1"/>
        <xdr:cNvSpPr/>
      </xdr:nvSpPr>
      <xdr:spPr>
        <a:xfrm>
          <a:off x="7210440" y="76680"/>
          <a:ext cx="1990800" cy="370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110880</xdr:colOff>
      <xdr:row>0</xdr:row>
      <xdr:rowOff>95400</xdr:rowOff>
    </xdr:from>
    <xdr:to>
      <xdr:col>12</xdr:col>
      <xdr:colOff>533880</xdr:colOff>
      <xdr:row>2</xdr:row>
      <xdr:rowOff>86040</xdr:rowOff>
    </xdr:to>
    <xdr:sp>
      <xdr:nvSpPr>
        <xdr:cNvPr id="2" name="Text 1"/>
        <xdr:cNvSpPr/>
      </xdr:nvSpPr>
      <xdr:spPr>
        <a:xfrm>
          <a:off x="4694400" y="95400"/>
          <a:ext cx="1156320" cy="4003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7</xdr:col>
      <xdr:colOff>39600</xdr:colOff>
      <xdr:row>0</xdr:row>
      <xdr:rowOff>47880</xdr:rowOff>
    </xdr:to>
    <xdr:sp>
      <xdr:nvSpPr>
        <xdr:cNvPr id="3" name="Line 2"/>
        <xdr:cNvSpPr/>
      </xdr:nvSpPr>
      <xdr:spPr>
        <a:xfrm flipH="1">
          <a:off x="10440" y="47880"/>
          <a:ext cx="46857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150840</xdr:colOff>
      <xdr:row>3</xdr:row>
      <xdr:rowOff>114480</xdr:rowOff>
    </xdr:from>
    <xdr:to>
      <xdr:col>14</xdr:col>
      <xdr:colOff>603720</xdr:colOff>
      <xdr:row>3</xdr:row>
      <xdr:rowOff>114480</xdr:rowOff>
    </xdr:to>
    <xdr:sp>
      <xdr:nvSpPr>
        <xdr:cNvPr id="4" name="Line 4"/>
        <xdr:cNvSpPr/>
      </xdr:nvSpPr>
      <xdr:spPr>
        <a:xfrm flipH="1">
          <a:off x="2967120" y="812520"/>
          <a:ext cx="5298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492480</xdr:colOff>
      <xdr:row>0</xdr:row>
      <xdr:rowOff>76680</xdr:rowOff>
    </xdr:from>
    <xdr:to>
      <xdr:col>21</xdr:col>
      <xdr:colOff>452880</xdr:colOff>
      <xdr:row>2</xdr:row>
      <xdr:rowOff>38160</xdr:rowOff>
    </xdr:to>
    <xdr:sp>
      <xdr:nvSpPr>
        <xdr:cNvPr id="5" name="Text 1"/>
        <xdr:cNvSpPr/>
      </xdr:nvSpPr>
      <xdr:spPr>
        <a:xfrm>
          <a:off x="8716320" y="76680"/>
          <a:ext cx="26751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492480</xdr:colOff>
      <xdr:row>0</xdr:row>
      <xdr:rowOff>76680</xdr:rowOff>
    </xdr:from>
    <xdr:to>
      <xdr:col>21</xdr:col>
      <xdr:colOff>452880</xdr:colOff>
      <xdr:row>2</xdr:row>
      <xdr:rowOff>38160</xdr:rowOff>
    </xdr:to>
    <xdr:sp>
      <xdr:nvSpPr>
        <xdr:cNvPr id="6" name="Text 109"/>
        <xdr:cNvSpPr/>
      </xdr:nvSpPr>
      <xdr:spPr>
        <a:xfrm>
          <a:off x="9200880" y="76680"/>
          <a:ext cx="26751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18</xdr:col>
      <xdr:colOff>20160</xdr:colOff>
      <xdr:row>1</xdr:row>
      <xdr:rowOff>76680</xdr:rowOff>
    </xdr:from>
    <xdr:to>
      <xdr:col>21</xdr:col>
      <xdr:colOff>462960</xdr:colOff>
      <xdr:row>3</xdr:row>
      <xdr:rowOff>76320</xdr:rowOff>
    </xdr:to>
    <xdr:sp>
      <xdr:nvSpPr>
        <xdr:cNvPr id="7" name="Text 191"/>
        <xdr:cNvSpPr/>
      </xdr:nvSpPr>
      <xdr:spPr>
        <a:xfrm>
          <a:off x="8515080" y="76680"/>
          <a:ext cx="1588320" cy="4093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251640</xdr:colOff>
      <xdr:row>1</xdr:row>
      <xdr:rowOff>76680</xdr:rowOff>
    </xdr:from>
    <xdr:to>
      <xdr:col>13</xdr:col>
      <xdr:colOff>543240</xdr:colOff>
      <xdr:row>3</xdr:row>
      <xdr:rowOff>38160</xdr:rowOff>
    </xdr:to>
    <xdr:sp>
      <xdr:nvSpPr>
        <xdr:cNvPr id="8" name="Text 5"/>
        <xdr:cNvSpPr/>
      </xdr:nvSpPr>
      <xdr:spPr>
        <a:xfrm>
          <a:off x="6406560" y="76680"/>
          <a:ext cx="213192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361800</xdr:colOff>
      <xdr:row>0</xdr:row>
      <xdr:rowOff>76680</xdr:rowOff>
    </xdr:from>
    <xdr:to>
      <xdr:col>10</xdr:col>
      <xdr:colOff>543600</xdr:colOff>
      <xdr:row>2</xdr:row>
      <xdr:rowOff>38160</xdr:rowOff>
    </xdr:to>
    <xdr:sp>
      <xdr:nvSpPr>
        <xdr:cNvPr id="9" name="Text 1"/>
        <xdr:cNvSpPr/>
      </xdr:nvSpPr>
      <xdr:spPr>
        <a:xfrm>
          <a:off x="5290200" y="76680"/>
          <a:ext cx="20217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1037880</xdr:colOff>
      <xdr:row>3</xdr:row>
      <xdr:rowOff>47520</xdr:rowOff>
    </xdr:to>
    <xdr:sp>
      <xdr:nvSpPr>
        <xdr:cNvPr id="10" name="Text 1"/>
        <xdr:cNvSpPr/>
      </xdr:nvSpPr>
      <xdr:spPr>
        <a:xfrm>
          <a:off x="680040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MgmtSum-Q2-Pla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GrossMargin"/>
      <sheetName val="Expenses"/>
      <sheetName val="CapChrg-AllocExp"/>
      <sheetName val="Headcount"/>
    </sheetNames>
    <sheetDataSet>
      <sheetData sheetId="0"/>
      <sheetData sheetId="1">
        <row r="19">
          <cell r="K19">
            <v>0</v>
          </cell>
        </row>
        <row r="48">
          <cell r="K48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false" outlineLevel="0" max="3" min="3" style="1" width="13.7"/>
    <col collapsed="false" customWidth="true" hidden="false" outlineLevel="0" max="5" min="4" style="1" width="7.7"/>
    <col collapsed="false" customWidth="true" hidden="false" outlineLevel="0" max="6" min="6" style="1" width="13.7"/>
    <col collapsed="false" customWidth="true" hidden="false" outlineLevel="0" max="8" min="7" style="1" width="7.7"/>
    <col collapsed="false" customWidth="true" hidden="false" outlineLevel="0" max="9" min="9" style="1" width="13.7"/>
    <col collapsed="false" customWidth="true" hidden="false" outlineLevel="0" max="11" min="10" style="1" width="7.7"/>
    <col collapsed="false" customWidth="true" hidden="false" outlineLevel="0" max="12" min="12" style="1" width="13.7"/>
    <col collapsed="false" customWidth="true" hidden="false" outlineLevel="0" max="14" min="13" style="1" width="7.7"/>
    <col collapsed="false" customWidth="true" hidden="false" outlineLevel="0" max="15" min="15" style="1" width="13.7"/>
    <col collapsed="false" customWidth="true" hidden="false" outlineLevel="0" max="16" min="16" style="1" width="7.7"/>
    <col collapsed="false" customWidth="true" hidden="false" outlineLevel="0" max="17" min="17" style="1" width="8.7"/>
    <col collapsed="false" customWidth="true" hidden="false" outlineLevel="0" max="18" min="18" style="1" width="13.7"/>
    <col collapsed="false" customWidth="true" hidden="false" outlineLevel="0" max="20" min="19" style="1" width="7.7"/>
    <col collapsed="false" customWidth="true" hidden="false" outlineLevel="0" max="21" min="21" style="1" width="13.7"/>
    <col collapsed="false" customWidth="true" hidden="false" outlineLevel="0" max="23" min="22" style="1" width="7.7"/>
    <col collapsed="false" customWidth="false" hidden="false" outlineLevel="0" max="257" min="24" style="1" width="9.14"/>
  </cols>
  <sheetData>
    <row r="1" customFormat="false" ht="9.75" hidden="false" customHeight="true" outlineLevel="0" collapsed="false">
      <c r="B1" s="2"/>
      <c r="C1" s="2"/>
      <c r="D1" s="2"/>
      <c r="E1" s="3"/>
    </row>
    <row r="2" customFormat="false" ht="27" hidden="false" customHeight="true" outlineLevel="0" collapsed="false">
      <c r="A2" s="4" t="s">
        <v>0</v>
      </c>
      <c r="B2" s="4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13.5" hidden="false" customHeight="true" outlineLevel="0" collapsed="false">
      <c r="A3" s="9"/>
      <c r="B3" s="10"/>
      <c r="C3" s="9"/>
      <c r="D3" s="11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 t="n">
        <f aca="true">NOW()</f>
        <v>45926.9477976553</v>
      </c>
      <c r="Q3" s="13"/>
      <c r="R3" s="12"/>
      <c r="S3" s="12"/>
      <c r="T3" s="14"/>
      <c r="U3" s="9"/>
      <c r="V3" s="9"/>
      <c r="W3" s="15" t="s">
        <v>1</v>
      </c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5" hidden="false" customHeight="true" outlineLevel="0" collapsed="false">
      <c r="A4" s="9"/>
      <c r="B4" s="10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6.5" hidden="false" customHeight="false" outlineLevel="0" collapsed="false">
      <c r="C5" s="16" t="s">
        <v>2</v>
      </c>
      <c r="D5" s="16"/>
      <c r="E5" s="16"/>
      <c r="F5" s="16" t="s">
        <v>3</v>
      </c>
      <c r="G5" s="16"/>
      <c r="H5" s="16"/>
      <c r="I5" s="16" t="s">
        <v>4</v>
      </c>
      <c r="J5" s="16"/>
      <c r="K5" s="16"/>
      <c r="L5" s="16" t="s">
        <v>5</v>
      </c>
      <c r="M5" s="16"/>
      <c r="N5" s="16"/>
      <c r="O5" s="16" t="s">
        <v>6</v>
      </c>
      <c r="P5" s="16"/>
      <c r="Q5" s="16"/>
      <c r="U5" s="17"/>
    </row>
    <row r="6" customFormat="false" ht="15" hidden="false" customHeight="false" outlineLevel="0" collapsed="false">
      <c r="A6" s="18" t="s">
        <v>7</v>
      </c>
      <c r="B6" s="19" t="s">
        <v>8</v>
      </c>
      <c r="C6" s="20" t="s">
        <v>9</v>
      </c>
      <c r="D6" s="21" t="s">
        <v>10</v>
      </c>
      <c r="E6" s="22"/>
      <c r="F6" s="20" t="s">
        <v>9</v>
      </c>
      <c r="G6" s="21" t="s">
        <v>10</v>
      </c>
      <c r="H6" s="22"/>
      <c r="I6" s="20" t="s">
        <v>9</v>
      </c>
      <c r="J6" s="21" t="s">
        <v>10</v>
      </c>
      <c r="K6" s="22"/>
      <c r="L6" s="20" t="s">
        <v>9</v>
      </c>
      <c r="M6" s="21" t="s">
        <v>10</v>
      </c>
      <c r="N6" s="22"/>
      <c r="O6" s="20"/>
      <c r="P6" s="21"/>
      <c r="Q6" s="22"/>
      <c r="U6" s="17"/>
    </row>
    <row r="7" customFormat="false" ht="12.75" hidden="false" customHeight="false" outlineLevel="0" collapsed="false">
      <c r="A7" s="18"/>
      <c r="B7" s="19"/>
      <c r="C7" s="23" t="s">
        <v>11</v>
      </c>
      <c r="D7" s="24" t="n">
        <v>2000</v>
      </c>
      <c r="E7" s="25"/>
      <c r="F7" s="23"/>
      <c r="G7" s="24"/>
      <c r="H7" s="25"/>
      <c r="I7" s="23"/>
      <c r="J7" s="24"/>
      <c r="K7" s="25"/>
      <c r="L7" s="23"/>
      <c r="M7" s="24"/>
      <c r="N7" s="25"/>
      <c r="O7" s="23"/>
      <c r="P7" s="24"/>
      <c r="Q7" s="25"/>
      <c r="U7" s="17"/>
    </row>
    <row r="8" customFormat="false" ht="12.75" hidden="false" customHeight="false" outlineLevel="0" collapsed="false">
      <c r="A8" s="18"/>
      <c r="B8" s="19"/>
      <c r="C8" s="23"/>
      <c r="D8" s="24"/>
      <c r="E8" s="25"/>
      <c r="F8" s="23"/>
      <c r="G8" s="24"/>
      <c r="H8" s="25"/>
      <c r="I8" s="23"/>
      <c r="J8" s="24"/>
      <c r="K8" s="25"/>
      <c r="L8" s="23"/>
      <c r="M8" s="24"/>
      <c r="N8" s="25"/>
      <c r="O8" s="23"/>
      <c r="P8" s="24"/>
      <c r="Q8" s="25"/>
      <c r="U8" s="17"/>
    </row>
    <row r="9" customFormat="false" ht="12.75" hidden="false" customHeight="false" outlineLevel="0" collapsed="false">
      <c r="A9" s="18"/>
      <c r="B9" s="19"/>
      <c r="C9" s="23"/>
      <c r="D9" s="24"/>
      <c r="E9" s="25"/>
      <c r="F9" s="23"/>
      <c r="G9" s="24"/>
      <c r="H9" s="25"/>
      <c r="I9" s="23"/>
      <c r="J9" s="24"/>
      <c r="K9" s="25"/>
      <c r="L9" s="23"/>
      <c r="M9" s="24"/>
      <c r="N9" s="25"/>
      <c r="O9" s="23"/>
      <c r="P9" s="24"/>
      <c r="Q9" s="25"/>
    </row>
    <row r="10" customFormat="false" ht="12.75" hidden="false" customHeight="false" outlineLevel="0" collapsed="false">
      <c r="A10" s="18"/>
      <c r="B10" s="19"/>
      <c r="C10" s="23"/>
      <c r="D10" s="24"/>
      <c r="E10" s="25"/>
      <c r="F10" s="23"/>
      <c r="G10" s="24"/>
      <c r="H10" s="25"/>
      <c r="I10" s="23"/>
      <c r="J10" s="24"/>
      <c r="K10" s="25"/>
      <c r="L10" s="23"/>
      <c r="M10" s="24"/>
      <c r="N10" s="25"/>
      <c r="O10" s="23"/>
      <c r="P10" s="24"/>
      <c r="Q10" s="25"/>
    </row>
    <row r="11" customFormat="false" ht="12.75" hidden="false" customHeight="false" outlineLevel="0" collapsed="false">
      <c r="A11" s="18"/>
      <c r="B11" s="19"/>
      <c r="C11" s="23"/>
      <c r="D11" s="24"/>
      <c r="E11" s="25"/>
      <c r="F11" s="23"/>
      <c r="G11" s="24"/>
      <c r="H11" s="25"/>
      <c r="I11" s="23"/>
      <c r="J11" s="24"/>
      <c r="K11" s="25"/>
      <c r="L11" s="23"/>
      <c r="M11" s="24"/>
      <c r="N11" s="25"/>
      <c r="O11" s="23"/>
      <c r="P11" s="24"/>
      <c r="Q11" s="25"/>
    </row>
    <row r="12" customFormat="false" ht="12.75" hidden="false" customHeight="false" outlineLevel="0" collapsed="false">
      <c r="A12" s="18"/>
      <c r="B12" s="19"/>
      <c r="C12" s="23"/>
      <c r="D12" s="24"/>
      <c r="E12" s="25"/>
      <c r="F12" s="23"/>
      <c r="G12" s="24"/>
      <c r="H12" s="25"/>
      <c r="I12" s="23"/>
      <c r="J12" s="24"/>
      <c r="K12" s="25"/>
      <c r="L12" s="23"/>
      <c r="M12" s="24"/>
      <c r="N12" s="25"/>
      <c r="O12" s="23"/>
      <c r="P12" s="24"/>
      <c r="Q12" s="25"/>
    </row>
    <row r="13" customFormat="false" ht="12.75" hidden="false" customHeight="false" outlineLevel="0" collapsed="false">
      <c r="A13" s="18"/>
      <c r="B13" s="19"/>
      <c r="C13" s="23"/>
      <c r="D13" s="24"/>
      <c r="E13" s="25"/>
      <c r="F13" s="23"/>
      <c r="G13" s="24"/>
      <c r="H13" s="25"/>
      <c r="I13" s="23"/>
      <c r="J13" s="24"/>
      <c r="K13" s="25"/>
      <c r="L13" s="23"/>
      <c r="M13" s="24"/>
      <c r="N13" s="25"/>
      <c r="O13" s="23"/>
      <c r="P13" s="24"/>
      <c r="Q13" s="25"/>
    </row>
    <row r="14" customFormat="false" ht="12.75" hidden="false" customHeight="false" outlineLevel="0" collapsed="false">
      <c r="A14" s="18"/>
      <c r="B14" s="19"/>
      <c r="C14" s="23"/>
      <c r="D14" s="24"/>
      <c r="E14" s="25"/>
      <c r="F14" s="23"/>
      <c r="G14" s="24"/>
      <c r="H14" s="25"/>
      <c r="I14" s="23"/>
      <c r="J14" s="24"/>
      <c r="K14" s="25"/>
      <c r="L14" s="23"/>
      <c r="M14" s="24"/>
      <c r="N14" s="25"/>
      <c r="O14" s="23"/>
      <c r="P14" s="24"/>
      <c r="Q14" s="25"/>
    </row>
    <row r="15" customFormat="false" ht="15" hidden="false" customHeight="false" outlineLevel="0" collapsed="false">
      <c r="A15" s="18"/>
      <c r="B15" s="19"/>
      <c r="C15" s="26" t="s">
        <v>12</v>
      </c>
      <c r="D15" s="27"/>
      <c r="E15" s="28" t="s">
        <v>13</v>
      </c>
      <c r="F15" s="26" t="s">
        <v>12</v>
      </c>
      <c r="G15" s="27"/>
      <c r="H15" s="28" t="s">
        <v>13</v>
      </c>
      <c r="I15" s="26" t="s">
        <v>12</v>
      </c>
      <c r="J15" s="27"/>
      <c r="K15" s="28" t="s">
        <v>13</v>
      </c>
      <c r="L15" s="26" t="s">
        <v>12</v>
      </c>
      <c r="M15" s="27"/>
      <c r="N15" s="28" t="s">
        <v>13</v>
      </c>
      <c r="O15" s="26" t="s">
        <v>12</v>
      </c>
      <c r="P15" s="27"/>
      <c r="Q15" s="28" t="s">
        <v>13</v>
      </c>
    </row>
    <row r="16" customFormat="false" ht="12.75" hidden="false" customHeight="false" outlineLevel="0" collapsed="false">
      <c r="A16" s="18"/>
      <c r="B16" s="19"/>
      <c r="C16" s="29" t="n">
        <v>20493</v>
      </c>
      <c r="D16" s="29" t="n">
        <f aca="false">SUM(D7:D15)</f>
        <v>2000</v>
      </c>
      <c r="E16" s="29" t="n">
        <f aca="false">IF(C16-D16&gt;0,C16-D16,0)</f>
        <v>18493</v>
      </c>
      <c r="F16" s="29" t="n">
        <v>21493</v>
      </c>
      <c r="G16" s="29" t="n">
        <f aca="false">SUM(G7:G15)</f>
        <v>0</v>
      </c>
      <c r="H16" s="29" t="n">
        <f aca="false">IF(F16-G16&gt;0,F16-G16,0)</f>
        <v>21493</v>
      </c>
      <c r="I16" s="29" t="n">
        <v>22344</v>
      </c>
      <c r="J16" s="29" t="n">
        <f aca="false">SUM(J7:J15)</f>
        <v>0</v>
      </c>
      <c r="K16" s="29" t="n">
        <f aca="false">IF(I16-J16&gt;0,I16-J16,0)</f>
        <v>22344</v>
      </c>
      <c r="L16" s="29" t="n">
        <f aca="false">14243*1.35</f>
        <v>19228.05</v>
      </c>
      <c r="M16" s="29" t="n">
        <f aca="false">SUM(M7:M15)</f>
        <v>0</v>
      </c>
      <c r="N16" s="29" t="n">
        <f aca="false">IF(L16-M16&gt;0,L16-M16,0)</f>
        <v>19228.05</v>
      </c>
      <c r="O16" s="29" t="n">
        <f aca="false">L16+I16+F16+C16</f>
        <v>83558.05</v>
      </c>
      <c r="P16" s="29" t="n">
        <f aca="false">M16+J16+G16+D16</f>
        <v>2000</v>
      </c>
      <c r="Q16" s="29" t="n">
        <f aca="false">IF(O16-P16&gt;0,O16-P16,0)</f>
        <v>81558.05</v>
      </c>
    </row>
    <row r="17" customFormat="false" ht="15" hidden="false" customHeight="false" outlineLevel="0" collapsed="false">
      <c r="A17" s="18" t="s">
        <v>14</v>
      </c>
      <c r="B17" s="19" t="s">
        <v>8</v>
      </c>
      <c r="C17" s="20" t="s">
        <v>9</v>
      </c>
      <c r="D17" s="21" t="s">
        <v>10</v>
      </c>
      <c r="E17" s="22"/>
      <c r="F17" s="20" t="s">
        <v>9</v>
      </c>
      <c r="G17" s="21" t="s">
        <v>10</v>
      </c>
      <c r="H17" s="22"/>
      <c r="I17" s="20" t="s">
        <v>9</v>
      </c>
      <c r="J17" s="21" t="s">
        <v>10</v>
      </c>
      <c r="K17" s="22"/>
      <c r="L17" s="20" t="s">
        <v>9</v>
      </c>
      <c r="M17" s="21" t="s">
        <v>10</v>
      </c>
      <c r="N17" s="22"/>
      <c r="O17" s="20"/>
      <c r="P17" s="21"/>
      <c r="Q17" s="22"/>
    </row>
    <row r="18" customFormat="false" ht="12.75" hidden="false" customHeight="false" outlineLevel="0" collapsed="false">
      <c r="A18" s="18"/>
      <c r="B18" s="19"/>
      <c r="C18" s="23"/>
      <c r="D18" s="24"/>
      <c r="E18" s="25"/>
      <c r="F18" s="23"/>
      <c r="G18" s="24"/>
      <c r="H18" s="25"/>
      <c r="I18" s="23" t="s">
        <v>15</v>
      </c>
      <c r="J18" s="24" t="n">
        <v>4000</v>
      </c>
      <c r="K18" s="25"/>
      <c r="L18" s="23"/>
      <c r="M18" s="24"/>
      <c r="N18" s="25"/>
      <c r="O18" s="23"/>
      <c r="P18" s="24"/>
      <c r="Q18" s="25"/>
    </row>
    <row r="19" customFormat="false" ht="12.75" hidden="false" customHeight="false" outlineLevel="0" collapsed="false">
      <c r="A19" s="18"/>
      <c r="B19" s="19"/>
      <c r="C19" s="23"/>
      <c r="D19" s="24"/>
      <c r="E19" s="25"/>
      <c r="F19" s="23"/>
      <c r="G19" s="24"/>
      <c r="H19" s="25"/>
      <c r="I19" s="23"/>
      <c r="J19" s="24"/>
      <c r="K19" s="25"/>
      <c r="L19" s="23"/>
      <c r="M19" s="24"/>
      <c r="N19" s="25"/>
      <c r="O19" s="23"/>
      <c r="P19" s="24"/>
      <c r="Q19" s="25"/>
    </row>
    <row r="20" customFormat="false" ht="12.75" hidden="false" customHeight="false" outlineLevel="0" collapsed="false">
      <c r="A20" s="18"/>
      <c r="B20" s="19"/>
      <c r="C20" s="23"/>
      <c r="D20" s="24"/>
      <c r="E20" s="25"/>
      <c r="F20" s="23"/>
      <c r="G20" s="24"/>
      <c r="H20" s="25"/>
      <c r="I20" s="23"/>
      <c r="J20" s="24"/>
      <c r="K20" s="25"/>
      <c r="L20" s="23"/>
      <c r="M20" s="24"/>
      <c r="N20" s="25"/>
      <c r="O20" s="23"/>
      <c r="P20" s="24"/>
      <c r="Q20" s="25"/>
    </row>
    <row r="21" customFormat="false" ht="12.75" hidden="false" customHeight="false" outlineLevel="0" collapsed="false">
      <c r="A21" s="18"/>
      <c r="B21" s="19"/>
      <c r="C21" s="23"/>
      <c r="D21" s="24"/>
      <c r="E21" s="25"/>
      <c r="F21" s="23"/>
      <c r="G21" s="24"/>
      <c r="H21" s="25"/>
      <c r="I21" s="23"/>
      <c r="J21" s="24"/>
      <c r="K21" s="25"/>
      <c r="L21" s="23"/>
      <c r="M21" s="24"/>
      <c r="N21" s="25"/>
      <c r="O21" s="23"/>
      <c r="P21" s="24"/>
      <c r="Q21" s="25"/>
    </row>
    <row r="22" customFormat="false" ht="12.75" hidden="false" customHeight="false" outlineLevel="0" collapsed="false">
      <c r="A22" s="18"/>
      <c r="B22" s="19"/>
      <c r="C22" s="23"/>
      <c r="D22" s="24"/>
      <c r="E22" s="25"/>
      <c r="F22" s="23"/>
      <c r="G22" s="24"/>
      <c r="H22" s="25"/>
      <c r="I22" s="23"/>
      <c r="J22" s="24"/>
      <c r="K22" s="25"/>
      <c r="L22" s="23"/>
      <c r="M22" s="24"/>
      <c r="N22" s="25"/>
      <c r="O22" s="23"/>
      <c r="P22" s="24"/>
      <c r="Q22" s="25"/>
    </row>
    <row r="23" customFormat="false" ht="12.75" hidden="false" customHeight="false" outlineLevel="0" collapsed="false">
      <c r="A23" s="18"/>
      <c r="B23" s="19"/>
      <c r="C23" s="23"/>
      <c r="D23" s="24"/>
      <c r="E23" s="25"/>
      <c r="F23" s="23"/>
      <c r="G23" s="24"/>
      <c r="H23" s="25"/>
      <c r="I23" s="23"/>
      <c r="J23" s="24"/>
      <c r="K23" s="25"/>
      <c r="L23" s="23"/>
      <c r="M23" s="24"/>
      <c r="N23" s="25"/>
      <c r="O23" s="23"/>
      <c r="P23" s="24"/>
      <c r="Q23" s="25"/>
    </row>
    <row r="24" customFormat="false" ht="12.75" hidden="false" customHeight="false" outlineLevel="0" collapsed="false">
      <c r="A24" s="18"/>
      <c r="B24" s="19"/>
      <c r="C24" s="23"/>
      <c r="D24" s="24"/>
      <c r="E24" s="25"/>
      <c r="F24" s="23"/>
      <c r="G24" s="24"/>
      <c r="H24" s="25"/>
      <c r="I24" s="23"/>
      <c r="J24" s="24"/>
      <c r="K24" s="25"/>
      <c r="L24" s="23"/>
      <c r="M24" s="24"/>
      <c r="N24" s="25"/>
      <c r="O24" s="23"/>
      <c r="P24" s="24"/>
      <c r="Q24" s="25"/>
    </row>
    <row r="25" customFormat="false" ht="12.75" hidden="false" customHeight="false" outlineLevel="0" collapsed="false">
      <c r="A25" s="18"/>
      <c r="B25" s="19"/>
      <c r="C25" s="23"/>
      <c r="D25" s="24"/>
      <c r="E25" s="25"/>
      <c r="F25" s="23"/>
      <c r="G25" s="24"/>
      <c r="H25" s="25"/>
      <c r="I25" s="23"/>
      <c r="J25" s="24"/>
      <c r="K25" s="25"/>
      <c r="L25" s="23"/>
      <c r="M25" s="24"/>
      <c r="N25" s="25"/>
      <c r="O25" s="23"/>
      <c r="P25" s="24"/>
      <c r="Q25" s="25"/>
    </row>
    <row r="26" customFormat="false" ht="15" hidden="false" customHeight="false" outlineLevel="0" collapsed="false">
      <c r="A26" s="18"/>
      <c r="B26" s="19"/>
      <c r="C26" s="26" t="s">
        <v>12</v>
      </c>
      <c r="D26" s="27"/>
      <c r="E26" s="28" t="s">
        <v>13</v>
      </c>
      <c r="F26" s="26" t="s">
        <v>12</v>
      </c>
      <c r="G26" s="27"/>
      <c r="H26" s="28" t="s">
        <v>13</v>
      </c>
      <c r="I26" s="26" t="s">
        <v>12</v>
      </c>
      <c r="J26" s="27"/>
      <c r="K26" s="28" t="s">
        <v>13</v>
      </c>
      <c r="L26" s="26" t="s">
        <v>12</v>
      </c>
      <c r="M26" s="27"/>
      <c r="N26" s="28" t="s">
        <v>13</v>
      </c>
      <c r="O26" s="26" t="s">
        <v>12</v>
      </c>
      <c r="P26" s="27"/>
      <c r="Q26" s="28" t="s">
        <v>13</v>
      </c>
    </row>
    <row r="27" customFormat="false" ht="12.75" hidden="false" customHeight="false" outlineLevel="0" collapsed="false">
      <c r="A27" s="18"/>
      <c r="B27" s="19"/>
      <c r="C27" s="29" t="n">
        <v>13235</v>
      </c>
      <c r="D27" s="29" t="n">
        <f aca="false">SUM(D18:D26)</f>
        <v>0</v>
      </c>
      <c r="E27" s="29" t="n">
        <f aca="false">IF(C27-D27&gt;0,C27-D27,0)</f>
        <v>13235</v>
      </c>
      <c r="F27" s="29" t="n">
        <v>17163</v>
      </c>
      <c r="G27" s="29" t="n">
        <f aca="false">SUM(G18:G26)</f>
        <v>0</v>
      </c>
      <c r="H27" s="29" t="n">
        <f aca="false">IF(F27-G27&gt;0,F27-G27,0)</f>
        <v>17163</v>
      </c>
      <c r="I27" s="29" t="n">
        <v>43231</v>
      </c>
      <c r="J27" s="29" t="n">
        <f aca="false">SUM(J18:J26)</f>
        <v>4000</v>
      </c>
      <c r="K27" s="29" t="n">
        <f aca="false">IF(I27-J27&gt;0,I27-J27,0)</f>
        <v>39231</v>
      </c>
      <c r="L27" s="29" t="n">
        <f aca="false">13235*1.35</f>
        <v>17867.25</v>
      </c>
      <c r="M27" s="29" t="n">
        <f aca="false">SUM(M18:M26)</f>
        <v>0</v>
      </c>
      <c r="N27" s="29" t="n">
        <f aca="false">IF(L27-M27&gt;0,L27-M27,0)</f>
        <v>17867.25</v>
      </c>
      <c r="O27" s="29" t="n">
        <f aca="false">L27+I27+F27+C27</f>
        <v>91496.25</v>
      </c>
      <c r="P27" s="29" t="n">
        <f aca="false">M27+J27+G27+D27</f>
        <v>4000</v>
      </c>
      <c r="Q27" s="29" t="n">
        <f aca="false">IF(O27-P27&gt;0,O27-P27,0)</f>
        <v>87496.25</v>
      </c>
    </row>
    <row r="28" customFormat="false" ht="15" hidden="false" customHeight="false" outlineLevel="0" collapsed="false">
      <c r="A28" s="18" t="s">
        <v>16</v>
      </c>
      <c r="B28" s="19" t="s">
        <v>17</v>
      </c>
      <c r="C28" s="20" t="s">
        <v>9</v>
      </c>
      <c r="D28" s="21" t="s">
        <v>10</v>
      </c>
      <c r="E28" s="22"/>
      <c r="F28" s="20" t="s">
        <v>9</v>
      </c>
      <c r="G28" s="21" t="s">
        <v>10</v>
      </c>
      <c r="H28" s="22"/>
      <c r="I28" s="20" t="s">
        <v>9</v>
      </c>
      <c r="J28" s="21" t="s">
        <v>10</v>
      </c>
      <c r="K28" s="22"/>
      <c r="L28" s="20" t="s">
        <v>9</v>
      </c>
      <c r="M28" s="21" t="s">
        <v>10</v>
      </c>
      <c r="N28" s="22"/>
      <c r="O28" s="20"/>
      <c r="P28" s="21"/>
      <c r="Q28" s="22"/>
    </row>
    <row r="29" customFormat="false" ht="12.75" hidden="false" customHeight="false" outlineLevel="0" collapsed="false">
      <c r="A29" s="18"/>
      <c r="B29" s="19"/>
      <c r="C29" s="23" t="s">
        <v>18</v>
      </c>
      <c r="D29" s="24" t="n">
        <v>10000</v>
      </c>
      <c r="E29" s="25"/>
      <c r="F29" s="23" t="s">
        <v>19</v>
      </c>
      <c r="G29" s="24" t="n">
        <v>20000</v>
      </c>
      <c r="H29" s="25"/>
      <c r="I29" s="23"/>
      <c r="J29" s="24"/>
      <c r="K29" s="25"/>
      <c r="L29" s="23"/>
      <c r="M29" s="24"/>
      <c r="N29" s="25"/>
      <c r="O29" s="23"/>
      <c r="P29" s="24"/>
      <c r="Q29" s="25"/>
    </row>
    <row r="30" customFormat="false" ht="12.75" hidden="false" customHeight="false" outlineLevel="0" collapsed="false">
      <c r="A30" s="18"/>
      <c r="B30" s="19"/>
      <c r="C30" s="23" t="s">
        <v>20</v>
      </c>
      <c r="D30" s="24" t="n">
        <v>4000</v>
      </c>
      <c r="E30" s="25"/>
      <c r="F30" s="23"/>
      <c r="G30" s="24"/>
      <c r="H30" s="25"/>
      <c r="I30" s="23"/>
      <c r="J30" s="24"/>
      <c r="K30" s="25"/>
      <c r="L30" s="23"/>
      <c r="M30" s="24"/>
      <c r="N30" s="25"/>
      <c r="O30" s="23"/>
      <c r="P30" s="24"/>
      <c r="Q30" s="25"/>
    </row>
    <row r="31" customFormat="false" ht="12.75" hidden="false" customHeight="false" outlineLevel="0" collapsed="false">
      <c r="A31" s="18"/>
      <c r="B31" s="19"/>
      <c r="C31" s="23" t="s">
        <v>21</v>
      </c>
      <c r="D31" s="24" t="n">
        <v>2000</v>
      </c>
      <c r="E31" s="25"/>
      <c r="F31" s="23"/>
      <c r="G31" s="24"/>
      <c r="H31" s="25"/>
      <c r="I31" s="23"/>
      <c r="J31" s="24"/>
      <c r="K31" s="25"/>
      <c r="L31" s="23"/>
      <c r="M31" s="24"/>
      <c r="N31" s="25"/>
      <c r="O31" s="23"/>
      <c r="P31" s="24"/>
      <c r="Q31" s="25"/>
    </row>
    <row r="32" customFormat="false" ht="12.75" hidden="false" customHeight="false" outlineLevel="0" collapsed="false">
      <c r="A32" s="18"/>
      <c r="B32" s="19"/>
      <c r="C32" s="23" t="s">
        <v>22</v>
      </c>
      <c r="D32" s="24" t="n">
        <v>50</v>
      </c>
      <c r="E32" s="25"/>
      <c r="F32" s="23"/>
      <c r="G32" s="24"/>
      <c r="H32" s="25"/>
      <c r="I32" s="23"/>
      <c r="J32" s="24"/>
      <c r="K32" s="25"/>
      <c r="L32" s="23"/>
      <c r="M32" s="24"/>
      <c r="N32" s="25"/>
      <c r="O32" s="23"/>
      <c r="P32" s="24"/>
      <c r="Q32" s="25"/>
    </row>
    <row r="33" customFormat="false" ht="12.75" hidden="false" customHeight="false" outlineLevel="0" collapsed="false">
      <c r="A33" s="18"/>
      <c r="B33" s="19"/>
      <c r="C33" s="23"/>
      <c r="D33" s="24"/>
      <c r="E33" s="25"/>
      <c r="F33" s="23"/>
      <c r="G33" s="24"/>
      <c r="H33" s="25"/>
      <c r="I33" s="23"/>
      <c r="J33" s="24"/>
      <c r="K33" s="25"/>
      <c r="L33" s="23"/>
      <c r="M33" s="24"/>
      <c r="N33" s="25"/>
      <c r="O33" s="23"/>
      <c r="P33" s="24"/>
      <c r="Q33" s="25"/>
    </row>
    <row r="34" customFormat="false" ht="12.75" hidden="false" customHeight="false" outlineLevel="0" collapsed="false">
      <c r="A34" s="18"/>
      <c r="B34" s="19"/>
      <c r="C34" s="23"/>
      <c r="D34" s="24"/>
      <c r="E34" s="25"/>
      <c r="F34" s="23"/>
      <c r="G34" s="24"/>
      <c r="H34" s="25"/>
      <c r="I34" s="23"/>
      <c r="J34" s="24"/>
      <c r="K34" s="25"/>
      <c r="L34" s="23"/>
      <c r="M34" s="24"/>
      <c r="N34" s="25"/>
      <c r="O34" s="23"/>
      <c r="P34" s="24"/>
      <c r="Q34" s="25"/>
    </row>
    <row r="35" customFormat="false" ht="12.75" hidden="false" customHeight="false" outlineLevel="0" collapsed="false">
      <c r="A35" s="18"/>
      <c r="B35" s="19"/>
      <c r="C35" s="23"/>
      <c r="D35" s="24"/>
      <c r="E35" s="25"/>
      <c r="F35" s="23"/>
      <c r="G35" s="24"/>
      <c r="H35" s="25"/>
      <c r="I35" s="23"/>
      <c r="J35" s="24"/>
      <c r="K35" s="25"/>
      <c r="L35" s="23"/>
      <c r="M35" s="24"/>
      <c r="N35" s="25"/>
      <c r="O35" s="23"/>
      <c r="P35" s="24"/>
      <c r="Q35" s="25"/>
    </row>
    <row r="36" customFormat="false" ht="12.75" hidden="false" customHeight="false" outlineLevel="0" collapsed="false">
      <c r="A36" s="18"/>
      <c r="B36" s="19"/>
      <c r="C36" s="23"/>
      <c r="D36" s="24"/>
      <c r="E36" s="25"/>
      <c r="F36" s="23"/>
      <c r="G36" s="24"/>
      <c r="H36" s="25"/>
      <c r="I36" s="23"/>
      <c r="J36" s="24"/>
      <c r="K36" s="25"/>
      <c r="L36" s="23"/>
      <c r="M36" s="24"/>
      <c r="N36" s="25"/>
      <c r="O36" s="23"/>
      <c r="P36" s="24"/>
      <c r="Q36" s="25"/>
    </row>
    <row r="37" customFormat="false" ht="15" hidden="false" customHeight="false" outlineLevel="0" collapsed="false">
      <c r="A37" s="18"/>
      <c r="B37" s="19"/>
      <c r="C37" s="26" t="s">
        <v>12</v>
      </c>
      <c r="D37" s="27"/>
      <c r="E37" s="28" t="s">
        <v>13</v>
      </c>
      <c r="F37" s="26" t="s">
        <v>12</v>
      </c>
      <c r="G37" s="27"/>
      <c r="H37" s="28" t="s">
        <v>13</v>
      </c>
      <c r="I37" s="26" t="s">
        <v>12</v>
      </c>
      <c r="J37" s="27"/>
      <c r="K37" s="28" t="s">
        <v>13</v>
      </c>
      <c r="L37" s="26" t="s">
        <v>12</v>
      </c>
      <c r="M37" s="27"/>
      <c r="N37" s="28" t="s">
        <v>13</v>
      </c>
      <c r="O37" s="26" t="s">
        <v>12</v>
      </c>
      <c r="P37" s="27"/>
      <c r="Q37" s="28" t="s">
        <v>13</v>
      </c>
    </row>
    <row r="38" customFormat="false" ht="12.75" hidden="false" customHeight="false" outlineLevel="0" collapsed="false">
      <c r="A38" s="18"/>
      <c r="B38" s="19"/>
      <c r="C38" s="29" t="n">
        <f aca="false">14164+8697</f>
        <v>22861</v>
      </c>
      <c r="D38" s="29" t="n">
        <f aca="false">SUM(D29:D37)</f>
        <v>16050</v>
      </c>
      <c r="E38" s="29" t="n">
        <f aca="false">IF(C38-D38&gt;0,C38-D38,0)</f>
        <v>6811</v>
      </c>
      <c r="F38" s="29" t="n">
        <f aca="false">18664+9697</f>
        <v>28361</v>
      </c>
      <c r="G38" s="29" t="n">
        <f aca="false">SUM(G29:G37)</f>
        <v>20000</v>
      </c>
      <c r="H38" s="29" t="n">
        <f aca="false">IF(F38-G38&gt;0,F38-G38,0)</f>
        <v>8361</v>
      </c>
      <c r="I38" s="29" t="n">
        <f aca="false">18664+9697</f>
        <v>28361</v>
      </c>
      <c r="J38" s="29" t="n">
        <f aca="false">SUM(J29:J37)</f>
        <v>0</v>
      </c>
      <c r="K38" s="29" t="n">
        <f aca="false">IF(I38-J38&gt;0,I38-J38,0)</f>
        <v>28361</v>
      </c>
      <c r="L38" s="29" t="n">
        <f aca="false">(14164*1.35)+(2697*1.35)</f>
        <v>22762.35</v>
      </c>
      <c r="M38" s="29" t="n">
        <f aca="false">SUM(M29:M37)</f>
        <v>0</v>
      </c>
      <c r="N38" s="29" t="n">
        <f aca="false">IF(L38-M38&gt;0,L38-M38,0)</f>
        <v>22762.35</v>
      </c>
      <c r="O38" s="29" t="n">
        <f aca="false">L38+I38+F38+C38</f>
        <v>102345.35</v>
      </c>
      <c r="P38" s="29" t="n">
        <f aca="false">M38+J38+G38+D38</f>
        <v>36050</v>
      </c>
      <c r="Q38" s="29" t="n">
        <f aca="false">IF(O38-P38&gt;0,O38-P38,0)</f>
        <v>66295.35</v>
      </c>
    </row>
    <row r="39" customFormat="false" ht="15" hidden="false" customHeight="false" outlineLevel="0" collapsed="false">
      <c r="A39" s="18" t="s">
        <v>8</v>
      </c>
      <c r="B39" s="19" t="s">
        <v>23</v>
      </c>
      <c r="C39" s="20" t="s">
        <v>9</v>
      </c>
      <c r="D39" s="21" t="s">
        <v>10</v>
      </c>
      <c r="E39" s="22"/>
      <c r="F39" s="20" t="s">
        <v>9</v>
      </c>
      <c r="G39" s="21" t="s">
        <v>10</v>
      </c>
      <c r="H39" s="22"/>
      <c r="I39" s="20" t="s">
        <v>9</v>
      </c>
      <c r="J39" s="21" t="s">
        <v>10</v>
      </c>
      <c r="K39" s="22"/>
      <c r="L39" s="20" t="s">
        <v>9</v>
      </c>
      <c r="M39" s="21" t="s">
        <v>10</v>
      </c>
      <c r="N39" s="22"/>
      <c r="O39" s="20"/>
      <c r="P39" s="21"/>
      <c r="Q39" s="22"/>
    </row>
    <row r="40" customFormat="false" ht="12.75" hidden="false" customHeight="false" outlineLevel="0" collapsed="false">
      <c r="A40" s="18"/>
      <c r="B40" s="19"/>
      <c r="C40" s="23"/>
      <c r="D40" s="24"/>
      <c r="E40" s="25"/>
      <c r="F40" s="23"/>
      <c r="G40" s="24"/>
      <c r="H40" s="25"/>
      <c r="I40" s="23"/>
      <c r="J40" s="24"/>
      <c r="K40" s="25"/>
      <c r="L40" s="23"/>
      <c r="M40" s="24"/>
      <c r="N40" s="25"/>
      <c r="O40" s="23"/>
      <c r="P40" s="24"/>
      <c r="Q40" s="25"/>
    </row>
    <row r="41" customFormat="false" ht="12.75" hidden="false" customHeight="false" outlineLevel="0" collapsed="false">
      <c r="A41" s="18"/>
      <c r="B41" s="19"/>
      <c r="C41" s="23"/>
      <c r="D41" s="24"/>
      <c r="E41" s="25"/>
      <c r="F41" s="23"/>
      <c r="G41" s="24"/>
      <c r="H41" s="25"/>
      <c r="I41" s="23"/>
      <c r="J41" s="24"/>
      <c r="K41" s="25"/>
      <c r="L41" s="23"/>
      <c r="M41" s="24"/>
      <c r="N41" s="25"/>
      <c r="O41" s="23"/>
      <c r="P41" s="24"/>
      <c r="Q41" s="25"/>
    </row>
    <row r="42" customFormat="false" ht="12.75" hidden="false" customHeight="false" outlineLevel="0" collapsed="false">
      <c r="A42" s="18"/>
      <c r="B42" s="19"/>
      <c r="C42" s="23"/>
      <c r="D42" s="24"/>
      <c r="E42" s="25"/>
      <c r="F42" s="23"/>
      <c r="G42" s="24"/>
      <c r="H42" s="25"/>
      <c r="I42" s="23"/>
      <c r="J42" s="24"/>
      <c r="K42" s="25"/>
      <c r="L42" s="23"/>
      <c r="M42" s="24"/>
      <c r="N42" s="25"/>
      <c r="O42" s="23"/>
      <c r="P42" s="24"/>
      <c r="Q42" s="25"/>
    </row>
    <row r="43" customFormat="false" ht="12.75" hidden="false" customHeight="false" outlineLevel="0" collapsed="false">
      <c r="A43" s="18"/>
      <c r="B43" s="19"/>
      <c r="C43" s="23"/>
      <c r="D43" s="24"/>
      <c r="E43" s="25"/>
      <c r="F43" s="23"/>
      <c r="G43" s="24"/>
      <c r="H43" s="25"/>
      <c r="I43" s="23"/>
      <c r="J43" s="24"/>
      <c r="K43" s="25"/>
      <c r="L43" s="23"/>
      <c r="M43" s="24"/>
      <c r="N43" s="25"/>
      <c r="O43" s="23"/>
      <c r="P43" s="24"/>
      <c r="Q43" s="25"/>
    </row>
    <row r="44" customFormat="false" ht="12.75" hidden="false" customHeight="false" outlineLevel="0" collapsed="false">
      <c r="A44" s="18"/>
      <c r="B44" s="19"/>
      <c r="C44" s="23"/>
      <c r="D44" s="24"/>
      <c r="E44" s="25"/>
      <c r="F44" s="23"/>
      <c r="G44" s="24"/>
      <c r="H44" s="25"/>
      <c r="I44" s="23"/>
      <c r="J44" s="24"/>
      <c r="K44" s="25"/>
      <c r="L44" s="23"/>
      <c r="M44" s="24"/>
      <c r="N44" s="25"/>
      <c r="O44" s="23"/>
      <c r="P44" s="24"/>
      <c r="Q44" s="25"/>
    </row>
    <row r="45" customFormat="false" ht="12.75" hidden="false" customHeight="false" outlineLevel="0" collapsed="false">
      <c r="A45" s="18"/>
      <c r="B45" s="19"/>
      <c r="C45" s="23"/>
      <c r="D45" s="24"/>
      <c r="E45" s="25"/>
      <c r="F45" s="23"/>
      <c r="G45" s="24"/>
      <c r="H45" s="25"/>
      <c r="I45" s="23"/>
      <c r="J45" s="24"/>
      <c r="K45" s="25"/>
      <c r="L45" s="23"/>
      <c r="M45" s="24"/>
      <c r="N45" s="25"/>
      <c r="O45" s="23"/>
      <c r="P45" s="24"/>
      <c r="Q45" s="25"/>
    </row>
    <row r="46" customFormat="false" ht="12.75" hidden="false" customHeight="false" outlineLevel="0" collapsed="false">
      <c r="A46" s="18"/>
      <c r="B46" s="19"/>
      <c r="C46" s="23"/>
      <c r="D46" s="24"/>
      <c r="E46" s="25"/>
      <c r="F46" s="23"/>
      <c r="G46" s="24"/>
      <c r="H46" s="25"/>
      <c r="I46" s="23"/>
      <c r="J46" s="24"/>
      <c r="K46" s="25"/>
      <c r="L46" s="23"/>
      <c r="M46" s="24"/>
      <c r="N46" s="25"/>
      <c r="O46" s="23"/>
      <c r="P46" s="24"/>
      <c r="Q46" s="25"/>
    </row>
    <row r="47" customFormat="false" ht="12.75" hidden="false" customHeight="false" outlineLevel="0" collapsed="false">
      <c r="A47" s="18"/>
      <c r="B47" s="19"/>
      <c r="C47" s="23"/>
      <c r="D47" s="24"/>
      <c r="E47" s="25"/>
      <c r="F47" s="23"/>
      <c r="G47" s="24"/>
      <c r="H47" s="25"/>
      <c r="I47" s="23"/>
      <c r="J47" s="24"/>
      <c r="K47" s="25"/>
      <c r="L47" s="23"/>
      <c r="M47" s="24"/>
      <c r="N47" s="25"/>
      <c r="O47" s="23"/>
      <c r="P47" s="24"/>
      <c r="Q47" s="25"/>
    </row>
    <row r="48" customFormat="false" ht="15" hidden="false" customHeight="false" outlineLevel="0" collapsed="false">
      <c r="A48" s="18"/>
      <c r="B48" s="19"/>
      <c r="C48" s="26" t="s">
        <v>12</v>
      </c>
      <c r="D48" s="27"/>
      <c r="E48" s="28" t="s">
        <v>13</v>
      </c>
      <c r="F48" s="26" t="s">
        <v>12</v>
      </c>
      <c r="G48" s="27"/>
      <c r="H48" s="28" t="s">
        <v>13</v>
      </c>
      <c r="I48" s="26" t="s">
        <v>12</v>
      </c>
      <c r="J48" s="27"/>
      <c r="K48" s="28" t="s">
        <v>13</v>
      </c>
      <c r="L48" s="26" t="s">
        <v>12</v>
      </c>
      <c r="M48" s="27"/>
      <c r="N48" s="28" t="s">
        <v>13</v>
      </c>
      <c r="O48" s="26" t="s">
        <v>12</v>
      </c>
      <c r="P48" s="27"/>
      <c r="Q48" s="28" t="s">
        <v>13</v>
      </c>
    </row>
    <row r="49" customFormat="false" ht="12.75" hidden="false" customHeight="false" outlineLevel="0" collapsed="false">
      <c r="A49" s="18"/>
      <c r="B49" s="19"/>
      <c r="C49" s="29" t="n">
        <v>6477</v>
      </c>
      <c r="D49" s="29" t="n">
        <f aca="false">SUM(D40:D48)</f>
        <v>0</v>
      </c>
      <c r="E49" s="29" t="n">
        <f aca="false">IF(C49-D49&gt;0,C49-D49,0)</f>
        <v>6477</v>
      </c>
      <c r="F49" s="29" t="n">
        <v>6477</v>
      </c>
      <c r="G49" s="29" t="n">
        <f aca="false">SUM(G40:G48)</f>
        <v>0</v>
      </c>
      <c r="H49" s="29" t="n">
        <f aca="false">IF(F49-G49&gt;0,F49-G49,0)</f>
        <v>6477</v>
      </c>
      <c r="I49" s="29" t="n">
        <v>6477</v>
      </c>
      <c r="J49" s="29" t="n">
        <f aca="false">SUM(J40:J48)</f>
        <v>0</v>
      </c>
      <c r="K49" s="29" t="n">
        <f aca="false">IF(I49-J49&gt;0,I49-J49,0)</f>
        <v>6477</v>
      </c>
      <c r="L49" s="29" t="n">
        <f aca="false">6477*1.35</f>
        <v>8743.95</v>
      </c>
      <c r="M49" s="29" t="n">
        <f aca="false">SUM(M40:M48)</f>
        <v>0</v>
      </c>
      <c r="N49" s="29" t="n">
        <f aca="false">IF(L49-M49&gt;0,L49-M49,0)</f>
        <v>8743.95</v>
      </c>
      <c r="O49" s="29" t="n">
        <f aca="false">L49+I49+F49+C49</f>
        <v>28174.95</v>
      </c>
      <c r="P49" s="29" t="n">
        <f aca="false">M49+J49+G49+D49</f>
        <v>0</v>
      </c>
      <c r="Q49" s="29" t="n">
        <f aca="false">IF(O49-P49&gt;0,O49-P49,0)</f>
        <v>28174.95</v>
      </c>
    </row>
    <row r="50" customFormat="false" ht="15" hidden="false" customHeight="false" outlineLevel="0" collapsed="false">
      <c r="A50" s="18" t="s">
        <v>24</v>
      </c>
      <c r="B50" s="19" t="s">
        <v>25</v>
      </c>
      <c r="C50" s="20" t="s">
        <v>9</v>
      </c>
      <c r="D50" s="21" t="s">
        <v>10</v>
      </c>
      <c r="E50" s="22"/>
      <c r="F50" s="20" t="s">
        <v>9</v>
      </c>
      <c r="G50" s="21" t="s">
        <v>10</v>
      </c>
      <c r="H50" s="22"/>
      <c r="I50" s="20" t="s">
        <v>9</v>
      </c>
      <c r="J50" s="21" t="s">
        <v>10</v>
      </c>
      <c r="K50" s="22"/>
      <c r="L50" s="20" t="s">
        <v>9</v>
      </c>
      <c r="M50" s="21" t="s">
        <v>10</v>
      </c>
      <c r="N50" s="22"/>
      <c r="O50" s="20"/>
      <c r="P50" s="21"/>
      <c r="Q50" s="22"/>
    </row>
    <row r="51" customFormat="false" ht="12.75" hidden="false" customHeight="false" outlineLevel="0" collapsed="false">
      <c r="A51" s="18"/>
      <c r="B51" s="19"/>
      <c r="C51" s="23" t="s">
        <v>26</v>
      </c>
      <c r="D51" s="24" t="n">
        <v>1000</v>
      </c>
      <c r="E51" s="25"/>
      <c r="F51" s="23"/>
      <c r="G51" s="24"/>
      <c r="H51" s="25"/>
      <c r="I51" s="23"/>
      <c r="J51" s="24"/>
      <c r="K51" s="25"/>
      <c r="L51" s="23"/>
      <c r="M51" s="24"/>
      <c r="N51" s="25"/>
      <c r="O51" s="23"/>
      <c r="P51" s="24"/>
      <c r="Q51" s="25"/>
    </row>
    <row r="52" customFormat="false" ht="12.75" hidden="false" customHeight="false" outlineLevel="0" collapsed="false">
      <c r="A52" s="18"/>
      <c r="B52" s="19"/>
      <c r="C52" s="23"/>
      <c r="D52" s="24"/>
      <c r="E52" s="25"/>
      <c r="F52" s="23"/>
      <c r="G52" s="24"/>
      <c r="H52" s="25"/>
      <c r="I52" s="23"/>
      <c r="J52" s="24"/>
      <c r="K52" s="25"/>
      <c r="L52" s="23"/>
      <c r="M52" s="24"/>
      <c r="N52" s="25"/>
      <c r="O52" s="23"/>
      <c r="P52" s="24"/>
      <c r="Q52" s="25"/>
    </row>
    <row r="53" customFormat="false" ht="12.75" hidden="false" customHeight="false" outlineLevel="0" collapsed="false">
      <c r="A53" s="18"/>
      <c r="B53" s="19"/>
      <c r="C53" s="23"/>
      <c r="D53" s="24"/>
      <c r="E53" s="25"/>
      <c r="F53" s="23"/>
      <c r="G53" s="24"/>
      <c r="H53" s="25"/>
      <c r="I53" s="23"/>
      <c r="J53" s="24"/>
      <c r="K53" s="25"/>
      <c r="L53" s="23"/>
      <c r="M53" s="24"/>
      <c r="N53" s="25"/>
      <c r="O53" s="23"/>
      <c r="P53" s="24"/>
      <c r="Q53" s="25"/>
    </row>
    <row r="54" customFormat="false" ht="12.75" hidden="false" customHeight="false" outlineLevel="0" collapsed="false">
      <c r="A54" s="18"/>
      <c r="B54" s="19"/>
      <c r="C54" s="23"/>
      <c r="D54" s="24"/>
      <c r="E54" s="25"/>
      <c r="F54" s="23"/>
      <c r="G54" s="24"/>
      <c r="H54" s="25"/>
      <c r="I54" s="23"/>
      <c r="J54" s="24"/>
      <c r="K54" s="25"/>
      <c r="L54" s="23"/>
      <c r="M54" s="24"/>
      <c r="N54" s="25"/>
      <c r="O54" s="23"/>
      <c r="P54" s="24"/>
      <c r="Q54" s="25"/>
    </row>
    <row r="55" customFormat="false" ht="12.75" hidden="false" customHeight="false" outlineLevel="0" collapsed="false">
      <c r="A55" s="18"/>
      <c r="B55" s="19"/>
      <c r="C55" s="23"/>
      <c r="D55" s="24"/>
      <c r="E55" s="25"/>
      <c r="F55" s="23"/>
      <c r="G55" s="24"/>
      <c r="H55" s="25"/>
      <c r="I55" s="23"/>
      <c r="J55" s="24"/>
      <c r="K55" s="25"/>
      <c r="L55" s="23"/>
      <c r="M55" s="24"/>
      <c r="N55" s="25"/>
      <c r="O55" s="23"/>
      <c r="P55" s="24"/>
      <c r="Q55" s="25"/>
    </row>
    <row r="56" customFormat="false" ht="12.75" hidden="false" customHeight="false" outlineLevel="0" collapsed="false">
      <c r="A56" s="18"/>
      <c r="B56" s="19"/>
      <c r="C56" s="23"/>
      <c r="D56" s="24"/>
      <c r="E56" s="25"/>
      <c r="F56" s="23"/>
      <c r="G56" s="24"/>
      <c r="H56" s="25"/>
      <c r="I56" s="23"/>
      <c r="J56" s="24"/>
      <c r="K56" s="25"/>
      <c r="L56" s="23"/>
      <c r="M56" s="24"/>
      <c r="N56" s="25"/>
      <c r="O56" s="23"/>
      <c r="P56" s="24"/>
      <c r="Q56" s="25"/>
    </row>
    <row r="57" customFormat="false" ht="12.75" hidden="false" customHeight="false" outlineLevel="0" collapsed="false">
      <c r="A57" s="18"/>
      <c r="B57" s="19"/>
      <c r="C57" s="23"/>
      <c r="D57" s="24"/>
      <c r="E57" s="25"/>
      <c r="F57" s="23"/>
      <c r="G57" s="24"/>
      <c r="H57" s="25"/>
      <c r="I57" s="23"/>
      <c r="J57" s="24"/>
      <c r="K57" s="25"/>
      <c r="L57" s="23"/>
      <c r="M57" s="24"/>
      <c r="N57" s="25"/>
      <c r="O57" s="23"/>
      <c r="P57" s="24"/>
      <c r="Q57" s="25"/>
    </row>
    <row r="58" customFormat="false" ht="12.75" hidden="false" customHeight="false" outlineLevel="0" collapsed="false">
      <c r="A58" s="18"/>
      <c r="B58" s="19"/>
      <c r="C58" s="23"/>
      <c r="D58" s="24"/>
      <c r="E58" s="25"/>
      <c r="F58" s="23"/>
      <c r="G58" s="24"/>
      <c r="H58" s="25"/>
      <c r="I58" s="23"/>
      <c r="J58" s="24"/>
      <c r="K58" s="25"/>
      <c r="L58" s="23"/>
      <c r="M58" s="24"/>
      <c r="N58" s="25"/>
      <c r="O58" s="23"/>
      <c r="P58" s="24"/>
      <c r="Q58" s="25"/>
    </row>
    <row r="59" customFormat="false" ht="15" hidden="false" customHeight="false" outlineLevel="0" collapsed="false">
      <c r="A59" s="18"/>
      <c r="B59" s="19"/>
      <c r="C59" s="26" t="s">
        <v>12</v>
      </c>
      <c r="D59" s="27"/>
      <c r="E59" s="28" t="s">
        <v>13</v>
      </c>
      <c r="F59" s="26" t="s">
        <v>12</v>
      </c>
      <c r="G59" s="27"/>
      <c r="H59" s="28" t="s">
        <v>13</v>
      </c>
      <c r="I59" s="26" t="s">
        <v>12</v>
      </c>
      <c r="J59" s="27"/>
      <c r="K59" s="28" t="s">
        <v>13</v>
      </c>
      <c r="L59" s="26" t="s">
        <v>12</v>
      </c>
      <c r="M59" s="27"/>
      <c r="N59" s="28" t="s">
        <v>13</v>
      </c>
      <c r="O59" s="26" t="s">
        <v>12</v>
      </c>
      <c r="P59" s="27"/>
      <c r="Q59" s="28" t="s">
        <v>13</v>
      </c>
    </row>
    <row r="60" customFormat="false" ht="12.75" hidden="false" customHeight="false" outlineLevel="0" collapsed="false">
      <c r="A60" s="18"/>
      <c r="B60" s="19"/>
      <c r="C60" s="29" t="n">
        <v>7712</v>
      </c>
      <c r="D60" s="29" t="n">
        <f aca="false">SUM(D51:D59)</f>
        <v>1000</v>
      </c>
      <c r="E60" s="29" t="n">
        <f aca="false">IF(C60-D60&gt;0,C60-D60,0)</f>
        <v>6712</v>
      </c>
      <c r="F60" s="29" t="n">
        <v>7712</v>
      </c>
      <c r="G60" s="29" t="n">
        <f aca="false">SUM(G51:G59)</f>
        <v>0</v>
      </c>
      <c r="H60" s="29" t="n">
        <f aca="false">IF(F60-G60&gt;0,F60-G60,0)</f>
        <v>7712</v>
      </c>
      <c r="I60" s="29" t="n">
        <v>7712</v>
      </c>
      <c r="J60" s="29" t="n">
        <f aca="false">SUM(J51:J59)</f>
        <v>0</v>
      </c>
      <c r="K60" s="29" t="n">
        <f aca="false">IF(I60-J60&gt;0,I60-J60,0)</f>
        <v>7712</v>
      </c>
      <c r="L60" s="29" t="n">
        <f aca="false">7712*1.35</f>
        <v>10411.2</v>
      </c>
      <c r="M60" s="29" t="n">
        <f aca="false">SUM(M51:M59)</f>
        <v>0</v>
      </c>
      <c r="N60" s="29" t="n">
        <f aca="false">IF(L60-M60&gt;0,L60-M60,0)</f>
        <v>10411.2</v>
      </c>
      <c r="O60" s="29" t="n">
        <f aca="false">L60+I60+F60+C60</f>
        <v>33547.2</v>
      </c>
      <c r="P60" s="29" t="n">
        <f aca="false">M60+J60+G60+D60</f>
        <v>1000</v>
      </c>
      <c r="Q60" s="29" t="n">
        <f aca="false">IF(O60-P60&gt;0,O60-P60,0)</f>
        <v>32547.2</v>
      </c>
    </row>
    <row r="61" customFormat="false" ht="15" hidden="false" customHeight="false" outlineLevel="0" collapsed="false">
      <c r="A61" s="18"/>
      <c r="B61" s="19" t="s">
        <v>27</v>
      </c>
      <c r="C61" s="20" t="s">
        <v>9</v>
      </c>
      <c r="D61" s="21" t="s">
        <v>10</v>
      </c>
      <c r="E61" s="22"/>
      <c r="F61" s="20" t="s">
        <v>9</v>
      </c>
      <c r="G61" s="21" t="s">
        <v>10</v>
      </c>
      <c r="H61" s="22"/>
      <c r="I61" s="20" t="s">
        <v>9</v>
      </c>
      <c r="J61" s="21" t="s">
        <v>10</v>
      </c>
      <c r="K61" s="22"/>
      <c r="L61" s="20" t="s">
        <v>9</v>
      </c>
      <c r="M61" s="21" t="s">
        <v>10</v>
      </c>
      <c r="N61" s="22"/>
      <c r="O61" s="20"/>
      <c r="P61" s="21"/>
      <c r="Q61" s="22"/>
    </row>
    <row r="62" customFormat="false" ht="12.75" hidden="false" customHeight="false" outlineLevel="0" collapsed="false">
      <c r="A62" s="18"/>
      <c r="B62" s="19"/>
      <c r="C62" s="23" t="s">
        <v>28</v>
      </c>
      <c r="D62" s="24" t="n">
        <v>850</v>
      </c>
      <c r="E62" s="25"/>
      <c r="F62" s="23"/>
      <c r="G62" s="24"/>
      <c r="H62" s="25"/>
      <c r="I62" s="23"/>
      <c r="J62" s="24"/>
      <c r="K62" s="25"/>
      <c r="L62" s="23"/>
      <c r="M62" s="24"/>
      <c r="N62" s="25"/>
      <c r="O62" s="23"/>
      <c r="P62" s="24"/>
      <c r="Q62" s="25"/>
    </row>
    <row r="63" customFormat="false" ht="12.75" hidden="false" customHeight="false" outlineLevel="0" collapsed="false">
      <c r="A63" s="18"/>
      <c r="B63" s="19"/>
      <c r="C63" s="23"/>
      <c r="D63" s="24"/>
      <c r="E63" s="25"/>
      <c r="F63" s="23"/>
      <c r="G63" s="24"/>
      <c r="H63" s="25"/>
      <c r="I63" s="23"/>
      <c r="J63" s="24"/>
      <c r="K63" s="25"/>
      <c r="L63" s="23"/>
      <c r="M63" s="24"/>
      <c r="N63" s="25"/>
      <c r="O63" s="23"/>
      <c r="P63" s="24"/>
      <c r="Q63" s="25"/>
    </row>
    <row r="64" customFormat="false" ht="12.75" hidden="false" customHeight="false" outlineLevel="0" collapsed="false">
      <c r="A64" s="18"/>
      <c r="B64" s="19"/>
      <c r="C64" s="23"/>
      <c r="D64" s="24"/>
      <c r="E64" s="25"/>
      <c r="F64" s="23"/>
      <c r="G64" s="24"/>
      <c r="H64" s="25"/>
      <c r="I64" s="23"/>
      <c r="J64" s="24"/>
      <c r="K64" s="25"/>
      <c r="L64" s="23"/>
      <c r="M64" s="24"/>
      <c r="N64" s="25"/>
      <c r="O64" s="23"/>
      <c r="P64" s="24"/>
      <c r="Q64" s="25"/>
    </row>
    <row r="65" customFormat="false" ht="12.75" hidden="false" customHeight="false" outlineLevel="0" collapsed="false">
      <c r="A65" s="18"/>
      <c r="B65" s="19"/>
      <c r="C65" s="23"/>
      <c r="D65" s="24"/>
      <c r="E65" s="25"/>
      <c r="F65" s="23"/>
      <c r="G65" s="24"/>
      <c r="H65" s="25"/>
      <c r="I65" s="23"/>
      <c r="J65" s="24"/>
      <c r="K65" s="25"/>
      <c r="L65" s="23"/>
      <c r="M65" s="24"/>
      <c r="N65" s="25"/>
      <c r="O65" s="23"/>
      <c r="P65" s="24"/>
      <c r="Q65" s="25"/>
    </row>
    <row r="66" customFormat="false" ht="12.75" hidden="false" customHeight="false" outlineLevel="0" collapsed="false">
      <c r="A66" s="18"/>
      <c r="B66" s="19"/>
      <c r="C66" s="23"/>
      <c r="D66" s="24"/>
      <c r="E66" s="25"/>
      <c r="F66" s="23"/>
      <c r="G66" s="24"/>
      <c r="H66" s="25"/>
      <c r="I66" s="23"/>
      <c r="J66" s="24"/>
      <c r="K66" s="25"/>
      <c r="L66" s="23"/>
      <c r="M66" s="24"/>
      <c r="N66" s="25"/>
      <c r="O66" s="23"/>
      <c r="P66" s="24"/>
      <c r="Q66" s="25"/>
    </row>
    <row r="67" customFormat="false" ht="12.75" hidden="false" customHeight="false" outlineLevel="0" collapsed="false">
      <c r="A67" s="18"/>
      <c r="B67" s="19"/>
      <c r="C67" s="23"/>
      <c r="D67" s="24"/>
      <c r="E67" s="25"/>
      <c r="F67" s="23"/>
      <c r="G67" s="24"/>
      <c r="H67" s="25"/>
      <c r="I67" s="23"/>
      <c r="J67" s="24"/>
      <c r="K67" s="25"/>
      <c r="L67" s="23"/>
      <c r="M67" s="24"/>
      <c r="N67" s="25"/>
      <c r="O67" s="23"/>
      <c r="P67" s="24"/>
      <c r="Q67" s="25"/>
    </row>
    <row r="68" customFormat="false" ht="12.75" hidden="false" customHeight="false" outlineLevel="0" collapsed="false">
      <c r="A68" s="18"/>
      <c r="B68" s="19"/>
      <c r="C68" s="23"/>
      <c r="D68" s="24"/>
      <c r="E68" s="25"/>
      <c r="F68" s="23"/>
      <c r="G68" s="24"/>
      <c r="H68" s="25"/>
      <c r="I68" s="23"/>
      <c r="J68" s="24"/>
      <c r="K68" s="25"/>
      <c r="L68" s="23"/>
      <c r="M68" s="24"/>
      <c r="N68" s="25"/>
      <c r="O68" s="23"/>
      <c r="P68" s="24"/>
      <c r="Q68" s="25"/>
    </row>
    <row r="69" customFormat="false" ht="12.75" hidden="false" customHeight="false" outlineLevel="0" collapsed="false">
      <c r="A69" s="18"/>
      <c r="B69" s="19"/>
      <c r="C69" s="23"/>
      <c r="D69" s="24"/>
      <c r="E69" s="25"/>
      <c r="F69" s="23"/>
      <c r="G69" s="24"/>
      <c r="H69" s="25"/>
      <c r="I69" s="23"/>
      <c r="J69" s="24"/>
      <c r="K69" s="25"/>
      <c r="L69" s="23"/>
      <c r="M69" s="24"/>
      <c r="N69" s="25"/>
      <c r="O69" s="23"/>
      <c r="P69" s="24"/>
      <c r="Q69" s="25"/>
    </row>
    <row r="70" customFormat="false" ht="15" hidden="false" customHeight="false" outlineLevel="0" collapsed="false">
      <c r="A70" s="18"/>
      <c r="B70" s="19"/>
      <c r="C70" s="26" t="s">
        <v>12</v>
      </c>
      <c r="D70" s="27"/>
      <c r="E70" s="28" t="s">
        <v>13</v>
      </c>
      <c r="F70" s="26" t="s">
        <v>12</v>
      </c>
      <c r="G70" s="27"/>
      <c r="H70" s="28" t="s">
        <v>13</v>
      </c>
      <c r="I70" s="26" t="s">
        <v>12</v>
      </c>
      <c r="J70" s="27"/>
      <c r="K70" s="28" t="s">
        <v>13</v>
      </c>
      <c r="L70" s="26" t="s">
        <v>12</v>
      </c>
      <c r="M70" s="27"/>
      <c r="N70" s="28" t="s">
        <v>13</v>
      </c>
      <c r="O70" s="26" t="s">
        <v>12</v>
      </c>
      <c r="P70" s="27"/>
      <c r="Q70" s="28" t="s">
        <v>13</v>
      </c>
    </row>
    <row r="71" customFormat="false" ht="12.75" hidden="false" customHeight="false" outlineLevel="0" collapsed="false">
      <c r="A71" s="18"/>
      <c r="B71" s="19"/>
      <c r="C71" s="29" t="n">
        <v>4656</v>
      </c>
      <c r="D71" s="29" t="n">
        <f aca="false">SUM(D62:D70)</f>
        <v>850</v>
      </c>
      <c r="E71" s="29" t="n">
        <f aca="false">IF(C71-D71&gt;0,C71-D71,0)</f>
        <v>3806</v>
      </c>
      <c r="F71" s="29" t="n">
        <v>4656</v>
      </c>
      <c r="G71" s="29" t="n">
        <f aca="false">SUM(G62:G70)</f>
        <v>0</v>
      </c>
      <c r="H71" s="29" t="n">
        <f aca="false">IF(F71-G71&gt;0,F71-G71,0)</f>
        <v>4656</v>
      </c>
      <c r="I71" s="29" t="n">
        <v>4656</v>
      </c>
      <c r="J71" s="29" t="n">
        <f aca="false">SUM(J62:J70)</f>
        <v>0</v>
      </c>
      <c r="K71" s="29" t="n">
        <f aca="false">IF(I71-J71&gt;0,I71-J71,0)</f>
        <v>4656</v>
      </c>
      <c r="L71" s="29" t="n">
        <f aca="false">4656*1.35</f>
        <v>6285.6</v>
      </c>
      <c r="M71" s="29" t="n">
        <f aca="false">SUM(M62:M70)</f>
        <v>0</v>
      </c>
      <c r="N71" s="29" t="n">
        <f aca="false">IF(L71-M71&gt;0,L71-M71,0)</f>
        <v>6285.6</v>
      </c>
      <c r="O71" s="29" t="n">
        <f aca="false">L71+I71+F71+C71</f>
        <v>20253.6</v>
      </c>
      <c r="P71" s="29" t="n">
        <f aca="false">M71+J71+G71+D71</f>
        <v>850</v>
      </c>
      <c r="Q71" s="29" t="n">
        <f aca="false">IF(O71-P71&gt;0,O71-P71,0)</f>
        <v>19403.6</v>
      </c>
    </row>
    <row r="72" customFormat="false" ht="15" hidden="false" customHeight="false" outlineLevel="0" collapsed="false">
      <c r="A72" s="18" t="s">
        <v>29</v>
      </c>
      <c r="B72" s="19" t="s">
        <v>30</v>
      </c>
      <c r="C72" s="20" t="s">
        <v>9</v>
      </c>
      <c r="D72" s="21" t="s">
        <v>10</v>
      </c>
      <c r="E72" s="22"/>
      <c r="F72" s="20" t="s">
        <v>9</v>
      </c>
      <c r="G72" s="21" t="s">
        <v>10</v>
      </c>
      <c r="H72" s="22"/>
      <c r="I72" s="20" t="s">
        <v>9</v>
      </c>
      <c r="J72" s="21" t="s">
        <v>10</v>
      </c>
      <c r="K72" s="22"/>
      <c r="L72" s="20" t="s">
        <v>9</v>
      </c>
      <c r="M72" s="21" t="s">
        <v>10</v>
      </c>
      <c r="N72" s="22"/>
      <c r="O72" s="20"/>
      <c r="P72" s="21"/>
      <c r="Q72" s="22"/>
    </row>
    <row r="73" customFormat="false" ht="12.75" hidden="false" customHeight="false" outlineLevel="0" collapsed="false">
      <c r="A73" s="18"/>
      <c r="B73" s="19"/>
      <c r="C73" s="23" t="s">
        <v>31</v>
      </c>
      <c r="D73" s="24" t="n">
        <v>7500</v>
      </c>
      <c r="E73" s="25"/>
      <c r="F73" s="23" t="s">
        <v>32</v>
      </c>
      <c r="G73" s="24" t="n">
        <v>30000</v>
      </c>
      <c r="H73" s="25"/>
      <c r="I73" s="23" t="s">
        <v>33</v>
      </c>
      <c r="J73" s="24" t="n">
        <v>20000</v>
      </c>
      <c r="K73" s="25"/>
      <c r="L73" s="23" t="s">
        <v>34</v>
      </c>
      <c r="M73" s="24" t="n">
        <v>10000</v>
      </c>
      <c r="N73" s="25"/>
      <c r="O73" s="23"/>
      <c r="P73" s="24"/>
      <c r="Q73" s="25"/>
    </row>
    <row r="74" customFormat="false" ht="12.75" hidden="false" customHeight="false" outlineLevel="0" collapsed="false">
      <c r="A74" s="18"/>
      <c r="B74" s="19"/>
      <c r="C74" s="23" t="s">
        <v>35</v>
      </c>
      <c r="D74" s="24" t="n">
        <v>9000</v>
      </c>
      <c r="E74" s="25"/>
      <c r="F74" s="23" t="s">
        <v>36</v>
      </c>
      <c r="G74" s="24" t="n">
        <v>10000</v>
      </c>
      <c r="H74" s="25"/>
      <c r="I74" s="23" t="s">
        <v>37</v>
      </c>
      <c r="J74" s="24" t="n">
        <v>15000</v>
      </c>
      <c r="K74" s="25"/>
      <c r="L74" s="23" t="s">
        <v>38</v>
      </c>
      <c r="M74" s="24" t="n">
        <v>7500</v>
      </c>
      <c r="N74" s="25"/>
      <c r="O74" s="23"/>
      <c r="P74" s="24"/>
      <c r="Q74" s="25"/>
    </row>
    <row r="75" customFormat="false" ht="12.75" hidden="false" customHeight="false" outlineLevel="0" collapsed="false">
      <c r="A75" s="18"/>
      <c r="B75" s="19"/>
      <c r="C75" s="23" t="s">
        <v>39</v>
      </c>
      <c r="D75" s="24" t="n">
        <v>5000</v>
      </c>
      <c r="E75" s="25"/>
      <c r="F75" s="23" t="s">
        <v>40</v>
      </c>
      <c r="G75" s="24" t="n">
        <v>9000</v>
      </c>
      <c r="H75" s="25"/>
      <c r="I75" s="23"/>
      <c r="J75" s="24"/>
      <c r="K75" s="25"/>
      <c r="L75" s="23" t="s">
        <v>41</v>
      </c>
      <c r="M75" s="24" t="n">
        <v>5000</v>
      </c>
      <c r="N75" s="25"/>
      <c r="O75" s="23"/>
      <c r="P75" s="24"/>
      <c r="Q75" s="25"/>
    </row>
    <row r="76" customFormat="false" ht="12.75" hidden="false" customHeight="false" outlineLevel="0" collapsed="false">
      <c r="A76" s="18"/>
      <c r="B76" s="19"/>
      <c r="C76" s="23" t="s">
        <v>42</v>
      </c>
      <c r="D76" s="24" t="n">
        <v>4000</v>
      </c>
      <c r="E76" s="25"/>
      <c r="F76" s="23" t="s">
        <v>43</v>
      </c>
      <c r="G76" s="24" t="n">
        <v>5000</v>
      </c>
      <c r="H76" s="25"/>
      <c r="I76" s="23"/>
      <c r="J76" s="24"/>
      <c r="K76" s="25"/>
      <c r="L76" s="23"/>
      <c r="M76" s="24"/>
      <c r="N76" s="25"/>
      <c r="O76" s="23"/>
      <c r="P76" s="24"/>
      <c r="Q76" s="25"/>
    </row>
    <row r="77" customFormat="false" ht="12.75" hidden="false" customHeight="false" outlineLevel="0" collapsed="false">
      <c r="A77" s="18"/>
      <c r="B77" s="19"/>
      <c r="C77" s="23" t="s">
        <v>42</v>
      </c>
      <c r="D77" s="24" t="n">
        <v>2500</v>
      </c>
      <c r="E77" s="25"/>
      <c r="F77" s="23" t="s">
        <v>44</v>
      </c>
      <c r="G77" s="24"/>
      <c r="H77" s="25"/>
      <c r="I77" s="23"/>
      <c r="J77" s="24"/>
      <c r="K77" s="25"/>
      <c r="L77" s="23"/>
      <c r="M77" s="24"/>
      <c r="N77" s="25"/>
      <c r="O77" s="23"/>
      <c r="P77" s="24"/>
      <c r="Q77" s="25"/>
    </row>
    <row r="78" customFormat="false" ht="12.75" hidden="false" customHeight="false" outlineLevel="0" collapsed="false">
      <c r="A78" s="18"/>
      <c r="B78" s="19"/>
      <c r="C78" s="23"/>
      <c r="D78" s="24"/>
      <c r="E78" s="25"/>
      <c r="F78" s="23"/>
      <c r="G78" s="24"/>
      <c r="H78" s="25"/>
      <c r="I78" s="23"/>
      <c r="J78" s="24"/>
      <c r="K78" s="25"/>
      <c r="L78" s="23"/>
      <c r="M78" s="24"/>
      <c r="N78" s="25"/>
      <c r="O78" s="23"/>
      <c r="P78" s="24"/>
      <c r="Q78" s="25"/>
    </row>
    <row r="79" customFormat="false" ht="12.75" hidden="false" customHeight="false" outlineLevel="0" collapsed="false">
      <c r="A79" s="18"/>
      <c r="B79" s="19"/>
      <c r="C79" s="23"/>
      <c r="D79" s="24"/>
      <c r="E79" s="25"/>
      <c r="F79" s="23"/>
      <c r="G79" s="24"/>
      <c r="H79" s="25"/>
      <c r="I79" s="23"/>
      <c r="J79" s="24"/>
      <c r="K79" s="25"/>
      <c r="L79" s="23"/>
      <c r="M79" s="24"/>
      <c r="N79" s="25"/>
      <c r="O79" s="23"/>
      <c r="P79" s="24"/>
      <c r="Q79" s="25"/>
    </row>
    <row r="80" customFormat="false" ht="12.75" hidden="false" customHeight="false" outlineLevel="0" collapsed="false">
      <c r="A80" s="18"/>
      <c r="B80" s="19"/>
      <c r="C80" s="23"/>
      <c r="D80" s="24"/>
      <c r="E80" s="25"/>
      <c r="F80" s="23"/>
      <c r="G80" s="24"/>
      <c r="H80" s="25"/>
      <c r="I80" s="23"/>
      <c r="J80" s="24"/>
      <c r="K80" s="25"/>
      <c r="L80" s="23"/>
      <c r="M80" s="24"/>
      <c r="N80" s="25"/>
      <c r="O80" s="23"/>
      <c r="P80" s="24"/>
      <c r="Q80" s="25"/>
    </row>
    <row r="81" customFormat="false" ht="15" hidden="false" customHeight="false" outlineLevel="0" collapsed="false">
      <c r="A81" s="18"/>
      <c r="B81" s="19"/>
      <c r="C81" s="26" t="s">
        <v>12</v>
      </c>
      <c r="D81" s="27"/>
      <c r="E81" s="28" t="s">
        <v>13</v>
      </c>
      <c r="F81" s="26" t="s">
        <v>12</v>
      </c>
      <c r="G81" s="27"/>
      <c r="H81" s="28" t="s">
        <v>13</v>
      </c>
      <c r="I81" s="26" t="s">
        <v>12</v>
      </c>
      <c r="J81" s="27"/>
      <c r="K81" s="28" t="s">
        <v>13</v>
      </c>
      <c r="L81" s="26" t="s">
        <v>12</v>
      </c>
      <c r="M81" s="27"/>
      <c r="N81" s="28" t="s">
        <v>13</v>
      </c>
      <c r="O81" s="26" t="s">
        <v>12</v>
      </c>
      <c r="P81" s="27"/>
      <c r="Q81" s="28" t="s">
        <v>13</v>
      </c>
    </row>
    <row r="82" customFormat="false" ht="12.75" hidden="false" customHeight="false" outlineLevel="0" collapsed="false">
      <c r="A82" s="18"/>
      <c r="B82" s="19"/>
      <c r="C82" s="29" t="n">
        <v>12234</v>
      </c>
      <c r="D82" s="29" t="n">
        <f aca="false">SUM(D73:D81)</f>
        <v>28000</v>
      </c>
      <c r="E82" s="29" t="n">
        <f aca="false">IF(C82-D82&gt;0,C82-D82,0)</f>
        <v>0</v>
      </c>
      <c r="F82" s="29" t="n">
        <v>12235</v>
      </c>
      <c r="G82" s="29" t="n">
        <f aca="false">SUM(G73:G81)</f>
        <v>54000</v>
      </c>
      <c r="H82" s="29" t="n">
        <f aca="false">IF(F82-G82&gt;0,F82-G82,0)</f>
        <v>0</v>
      </c>
      <c r="I82" s="29" t="n">
        <v>12236</v>
      </c>
      <c r="J82" s="29" t="n">
        <f aca="false">SUM(J73:J81)</f>
        <v>35000</v>
      </c>
      <c r="K82" s="29" t="n">
        <f aca="false">IF(I82-J82&gt;0,I82-J82,0)</f>
        <v>0</v>
      </c>
      <c r="L82" s="29" t="n">
        <f aca="false">12234*1.35</f>
        <v>16515.9</v>
      </c>
      <c r="M82" s="29" t="n">
        <f aca="false">SUM(M73:M81)</f>
        <v>22500</v>
      </c>
      <c r="N82" s="29" t="n">
        <f aca="false">IF(L82-M82&gt;0,L82-M82,0)</f>
        <v>0</v>
      </c>
      <c r="O82" s="29" t="n">
        <f aca="false">L82+I82+F82+C82</f>
        <v>53220.9</v>
      </c>
      <c r="P82" s="29" t="n">
        <f aca="false">M82+J82+G82+D82</f>
        <v>139500</v>
      </c>
      <c r="Q82" s="29" t="n">
        <f aca="false">IF(O82-P82&gt;0,O82-P82,0)</f>
        <v>0</v>
      </c>
    </row>
    <row r="83" customFormat="false" ht="15" hidden="false" customHeight="false" outlineLevel="0" collapsed="false">
      <c r="A83" s="18" t="s">
        <v>45</v>
      </c>
      <c r="B83" s="19" t="s">
        <v>46</v>
      </c>
      <c r="C83" s="20" t="s">
        <v>9</v>
      </c>
      <c r="D83" s="21" t="s">
        <v>10</v>
      </c>
      <c r="E83" s="22"/>
      <c r="F83" s="20" t="s">
        <v>9</v>
      </c>
      <c r="G83" s="21" t="s">
        <v>10</v>
      </c>
      <c r="H83" s="22"/>
      <c r="I83" s="20" t="s">
        <v>9</v>
      </c>
      <c r="J83" s="21" t="s">
        <v>10</v>
      </c>
      <c r="K83" s="22"/>
      <c r="L83" s="20" t="s">
        <v>9</v>
      </c>
      <c r="M83" s="21" t="s">
        <v>10</v>
      </c>
      <c r="N83" s="22"/>
      <c r="O83" s="20"/>
      <c r="P83" s="21"/>
      <c r="Q83" s="22"/>
    </row>
    <row r="84" customFormat="false" ht="12.75" hidden="false" customHeight="false" outlineLevel="0" collapsed="false">
      <c r="A84" s="18"/>
      <c r="B84" s="19"/>
      <c r="C84" s="23"/>
      <c r="D84" s="24"/>
      <c r="E84" s="25"/>
      <c r="F84" s="23"/>
      <c r="G84" s="24"/>
      <c r="H84" s="25"/>
      <c r="I84" s="23"/>
      <c r="J84" s="24"/>
      <c r="K84" s="25"/>
      <c r="L84" s="23"/>
      <c r="M84" s="24"/>
      <c r="N84" s="25"/>
      <c r="O84" s="23"/>
      <c r="P84" s="24"/>
      <c r="Q84" s="25"/>
    </row>
    <row r="85" customFormat="false" ht="12.75" hidden="false" customHeight="false" outlineLevel="0" collapsed="false">
      <c r="A85" s="18"/>
      <c r="B85" s="19"/>
      <c r="C85" s="23"/>
      <c r="D85" s="24"/>
      <c r="E85" s="25"/>
      <c r="F85" s="23"/>
      <c r="G85" s="24"/>
      <c r="H85" s="25"/>
      <c r="I85" s="23"/>
      <c r="J85" s="24"/>
      <c r="K85" s="25"/>
      <c r="L85" s="23"/>
      <c r="M85" s="24"/>
      <c r="N85" s="25"/>
      <c r="O85" s="23"/>
      <c r="P85" s="24"/>
      <c r="Q85" s="25"/>
    </row>
    <row r="86" customFormat="false" ht="12.75" hidden="false" customHeight="false" outlineLevel="0" collapsed="false">
      <c r="A86" s="18"/>
      <c r="B86" s="19"/>
      <c r="C86" s="23"/>
      <c r="D86" s="24"/>
      <c r="E86" s="25"/>
      <c r="F86" s="23"/>
      <c r="G86" s="24"/>
      <c r="H86" s="25"/>
      <c r="I86" s="23"/>
      <c r="J86" s="24"/>
      <c r="K86" s="25"/>
      <c r="L86" s="23"/>
      <c r="M86" s="24"/>
      <c r="N86" s="25"/>
      <c r="O86" s="23"/>
      <c r="P86" s="24"/>
      <c r="Q86" s="25"/>
    </row>
    <row r="87" customFormat="false" ht="12.75" hidden="false" customHeight="false" outlineLevel="0" collapsed="false">
      <c r="A87" s="18"/>
      <c r="B87" s="19"/>
      <c r="C87" s="23"/>
      <c r="D87" s="24"/>
      <c r="E87" s="25"/>
      <c r="F87" s="23"/>
      <c r="G87" s="24"/>
      <c r="H87" s="25"/>
      <c r="I87" s="23"/>
      <c r="J87" s="24"/>
      <c r="K87" s="25"/>
      <c r="L87" s="23"/>
      <c r="M87" s="24"/>
      <c r="N87" s="25"/>
      <c r="O87" s="23"/>
      <c r="P87" s="24"/>
      <c r="Q87" s="25"/>
    </row>
    <row r="88" customFormat="false" ht="12.75" hidden="false" customHeight="false" outlineLevel="0" collapsed="false">
      <c r="A88" s="18"/>
      <c r="B88" s="19"/>
      <c r="C88" s="23"/>
      <c r="D88" s="24"/>
      <c r="E88" s="25"/>
      <c r="F88" s="23"/>
      <c r="G88" s="24"/>
      <c r="H88" s="25"/>
      <c r="I88" s="23"/>
      <c r="J88" s="24"/>
      <c r="K88" s="25"/>
      <c r="L88" s="23"/>
      <c r="M88" s="24"/>
      <c r="N88" s="25"/>
      <c r="O88" s="23"/>
      <c r="P88" s="24"/>
      <c r="Q88" s="25"/>
    </row>
    <row r="89" customFormat="false" ht="12.75" hidden="false" customHeight="false" outlineLevel="0" collapsed="false">
      <c r="A89" s="18"/>
      <c r="B89" s="19"/>
      <c r="C89" s="23"/>
      <c r="D89" s="24"/>
      <c r="E89" s="25"/>
      <c r="F89" s="23"/>
      <c r="G89" s="24"/>
      <c r="H89" s="25"/>
      <c r="I89" s="23"/>
      <c r="J89" s="24"/>
      <c r="K89" s="25"/>
      <c r="L89" s="23"/>
      <c r="M89" s="24"/>
      <c r="N89" s="25"/>
      <c r="O89" s="23"/>
      <c r="P89" s="24"/>
      <c r="Q89" s="25"/>
    </row>
    <row r="90" customFormat="false" ht="12.75" hidden="false" customHeight="false" outlineLevel="0" collapsed="false">
      <c r="A90" s="18"/>
      <c r="B90" s="19"/>
      <c r="C90" s="23"/>
      <c r="D90" s="24"/>
      <c r="E90" s="25"/>
      <c r="F90" s="23"/>
      <c r="G90" s="24"/>
      <c r="H90" s="25"/>
      <c r="I90" s="23"/>
      <c r="J90" s="24"/>
      <c r="K90" s="25"/>
      <c r="L90" s="23"/>
      <c r="M90" s="24"/>
      <c r="N90" s="25"/>
      <c r="O90" s="23"/>
      <c r="P90" s="24"/>
      <c r="Q90" s="25"/>
    </row>
    <row r="91" customFormat="false" ht="12.75" hidden="false" customHeight="false" outlineLevel="0" collapsed="false">
      <c r="A91" s="18"/>
      <c r="B91" s="19"/>
      <c r="C91" s="23"/>
      <c r="D91" s="24"/>
      <c r="E91" s="25"/>
      <c r="F91" s="23"/>
      <c r="G91" s="24"/>
      <c r="H91" s="25"/>
      <c r="I91" s="23"/>
      <c r="J91" s="24"/>
      <c r="K91" s="25"/>
      <c r="L91" s="23"/>
      <c r="M91" s="24"/>
      <c r="N91" s="25"/>
      <c r="O91" s="23"/>
      <c r="P91" s="24"/>
      <c r="Q91" s="25"/>
    </row>
    <row r="92" customFormat="false" ht="15" hidden="false" customHeight="false" outlineLevel="0" collapsed="false">
      <c r="A92" s="18"/>
      <c r="B92" s="19"/>
      <c r="C92" s="26" t="s">
        <v>12</v>
      </c>
      <c r="D92" s="27"/>
      <c r="E92" s="28" t="s">
        <v>13</v>
      </c>
      <c r="F92" s="26" t="s">
        <v>12</v>
      </c>
      <c r="G92" s="27"/>
      <c r="H92" s="28" t="s">
        <v>13</v>
      </c>
      <c r="I92" s="26" t="s">
        <v>12</v>
      </c>
      <c r="J92" s="27"/>
      <c r="K92" s="28" t="s">
        <v>13</v>
      </c>
      <c r="L92" s="26" t="s">
        <v>12</v>
      </c>
      <c r="M92" s="27"/>
      <c r="N92" s="28" t="s">
        <v>13</v>
      </c>
      <c r="O92" s="26" t="s">
        <v>12</v>
      </c>
      <c r="P92" s="27"/>
      <c r="Q92" s="28" t="s">
        <v>13</v>
      </c>
    </row>
    <row r="93" customFormat="false" ht="12.75" hidden="false" customHeight="false" outlineLevel="0" collapsed="false">
      <c r="A93" s="18"/>
      <c r="B93" s="19"/>
      <c r="C93" s="29" t="n">
        <v>15385</v>
      </c>
      <c r="D93" s="29" t="n">
        <f aca="false">SUM(D84:D92)</f>
        <v>0</v>
      </c>
      <c r="E93" s="29" t="n">
        <f aca="false">IF(C93-D93&gt;0,C93-D93,0)</f>
        <v>15385</v>
      </c>
      <c r="F93" s="29" t="n">
        <v>15390</v>
      </c>
      <c r="G93" s="29" t="n">
        <f aca="false">SUM(G84:G92)</f>
        <v>0</v>
      </c>
      <c r="H93" s="29" t="n">
        <f aca="false">IF(F93-G93&gt;0,F93-G93,0)</f>
        <v>15390</v>
      </c>
      <c r="I93" s="29" t="n">
        <v>15390</v>
      </c>
      <c r="J93" s="29" t="n">
        <f aca="false">SUM(J84:J92)</f>
        <v>0</v>
      </c>
      <c r="K93" s="29" t="n">
        <f aca="false">IF(I93-J93&gt;0,I93-J93,0)</f>
        <v>15390</v>
      </c>
      <c r="L93" s="29" t="n">
        <f aca="false">15379*1.35</f>
        <v>20761.65</v>
      </c>
      <c r="M93" s="29" t="n">
        <f aca="false">SUM(M84:M92)</f>
        <v>0</v>
      </c>
      <c r="N93" s="29" t="n">
        <f aca="false">IF(L93-M93&gt;0,L93-M93,0)</f>
        <v>20761.65</v>
      </c>
      <c r="O93" s="29" t="n">
        <f aca="false">L93+I93+F93+C93</f>
        <v>66926.65</v>
      </c>
      <c r="P93" s="29" t="n">
        <f aca="false">M93+J93+G93+D93</f>
        <v>0</v>
      </c>
      <c r="Q93" s="29" t="n">
        <f aca="false">IF(O93-P93&gt;0,O93-P93,0)</f>
        <v>66926.65</v>
      </c>
    </row>
    <row r="94" customFormat="false" ht="15" hidden="false" customHeight="false" outlineLevel="0" collapsed="false">
      <c r="A94" s="18" t="s">
        <v>47</v>
      </c>
      <c r="B94" s="19" t="s">
        <v>30</v>
      </c>
      <c r="C94" s="20" t="s">
        <v>9</v>
      </c>
      <c r="D94" s="21" t="s">
        <v>10</v>
      </c>
      <c r="E94" s="22"/>
      <c r="F94" s="20" t="s">
        <v>9</v>
      </c>
      <c r="G94" s="21" t="s">
        <v>10</v>
      </c>
      <c r="H94" s="22"/>
      <c r="I94" s="20" t="s">
        <v>9</v>
      </c>
      <c r="J94" s="21" t="s">
        <v>10</v>
      </c>
      <c r="K94" s="22"/>
      <c r="L94" s="20" t="s">
        <v>9</v>
      </c>
      <c r="M94" s="21" t="s">
        <v>10</v>
      </c>
      <c r="N94" s="22"/>
      <c r="O94" s="20"/>
      <c r="P94" s="21"/>
      <c r="Q94" s="22"/>
    </row>
    <row r="95" customFormat="false" ht="12.75" hidden="false" customHeight="false" outlineLevel="0" collapsed="false">
      <c r="A95" s="18"/>
      <c r="B95" s="19"/>
      <c r="C95" s="23"/>
      <c r="D95" s="24"/>
      <c r="E95" s="25"/>
      <c r="F95" s="23"/>
      <c r="G95" s="24"/>
      <c r="H95" s="25"/>
      <c r="I95" s="23"/>
      <c r="J95" s="24"/>
      <c r="K95" s="25"/>
      <c r="L95" s="23"/>
      <c r="M95" s="24"/>
      <c r="N95" s="25"/>
      <c r="O95" s="23"/>
      <c r="P95" s="24"/>
      <c r="Q95" s="25"/>
    </row>
    <row r="96" customFormat="false" ht="12.75" hidden="false" customHeight="false" outlineLevel="0" collapsed="false">
      <c r="A96" s="18"/>
      <c r="B96" s="19"/>
      <c r="C96" s="23"/>
      <c r="D96" s="24"/>
      <c r="E96" s="25"/>
      <c r="F96" s="23"/>
      <c r="G96" s="24"/>
      <c r="H96" s="25"/>
      <c r="I96" s="23"/>
      <c r="J96" s="24"/>
      <c r="K96" s="25"/>
      <c r="L96" s="23"/>
      <c r="M96" s="24"/>
      <c r="N96" s="25"/>
      <c r="O96" s="23"/>
      <c r="P96" s="24"/>
      <c r="Q96" s="25"/>
    </row>
    <row r="97" customFormat="false" ht="12.75" hidden="false" customHeight="false" outlineLevel="0" collapsed="false">
      <c r="A97" s="18"/>
      <c r="B97" s="19"/>
      <c r="C97" s="23"/>
      <c r="D97" s="24"/>
      <c r="E97" s="25"/>
      <c r="F97" s="23"/>
      <c r="G97" s="24"/>
      <c r="H97" s="25"/>
      <c r="I97" s="23"/>
      <c r="J97" s="24"/>
      <c r="K97" s="25"/>
      <c r="L97" s="23"/>
      <c r="M97" s="24"/>
      <c r="N97" s="25"/>
      <c r="O97" s="23"/>
      <c r="P97" s="24"/>
      <c r="Q97" s="25"/>
    </row>
    <row r="98" customFormat="false" ht="12.75" hidden="false" customHeight="false" outlineLevel="0" collapsed="false">
      <c r="A98" s="18"/>
      <c r="B98" s="19"/>
      <c r="C98" s="23"/>
      <c r="D98" s="24"/>
      <c r="E98" s="25"/>
      <c r="F98" s="23"/>
      <c r="G98" s="24"/>
      <c r="H98" s="25"/>
      <c r="I98" s="23"/>
      <c r="J98" s="24"/>
      <c r="K98" s="25"/>
      <c r="L98" s="23"/>
      <c r="M98" s="24"/>
      <c r="N98" s="25"/>
      <c r="O98" s="23"/>
      <c r="P98" s="24"/>
      <c r="Q98" s="25"/>
    </row>
    <row r="99" customFormat="false" ht="12.75" hidden="false" customHeight="false" outlineLevel="0" collapsed="false">
      <c r="A99" s="18"/>
      <c r="B99" s="19"/>
      <c r="C99" s="23"/>
      <c r="D99" s="24"/>
      <c r="E99" s="25"/>
      <c r="F99" s="23"/>
      <c r="G99" s="24"/>
      <c r="H99" s="25"/>
      <c r="I99" s="23"/>
      <c r="J99" s="24"/>
      <c r="K99" s="25"/>
      <c r="L99" s="23"/>
      <c r="M99" s="24"/>
      <c r="N99" s="25"/>
      <c r="O99" s="23"/>
      <c r="P99" s="24"/>
      <c r="Q99" s="25"/>
    </row>
    <row r="100" customFormat="false" ht="12.75" hidden="false" customHeight="false" outlineLevel="0" collapsed="false">
      <c r="A100" s="18"/>
      <c r="B100" s="19"/>
      <c r="C100" s="23"/>
      <c r="D100" s="24"/>
      <c r="E100" s="25"/>
      <c r="F100" s="23"/>
      <c r="G100" s="24"/>
      <c r="H100" s="25"/>
      <c r="I100" s="23"/>
      <c r="J100" s="24"/>
      <c r="K100" s="25"/>
      <c r="L100" s="23"/>
      <c r="M100" s="24"/>
      <c r="N100" s="25"/>
      <c r="O100" s="23"/>
      <c r="P100" s="24"/>
      <c r="Q100" s="25"/>
    </row>
    <row r="101" customFormat="false" ht="12.75" hidden="false" customHeight="false" outlineLevel="0" collapsed="false">
      <c r="A101" s="18"/>
      <c r="B101" s="19"/>
      <c r="C101" s="23"/>
      <c r="D101" s="24"/>
      <c r="E101" s="25"/>
      <c r="F101" s="23"/>
      <c r="G101" s="24"/>
      <c r="H101" s="25"/>
      <c r="I101" s="23"/>
      <c r="J101" s="24"/>
      <c r="K101" s="25"/>
      <c r="L101" s="23"/>
      <c r="M101" s="24"/>
      <c r="N101" s="25"/>
      <c r="O101" s="23"/>
      <c r="P101" s="24"/>
      <c r="Q101" s="25"/>
    </row>
    <row r="102" customFormat="false" ht="12.75" hidden="false" customHeight="false" outlineLevel="0" collapsed="false">
      <c r="A102" s="18"/>
      <c r="B102" s="19"/>
      <c r="C102" s="23"/>
      <c r="D102" s="24"/>
      <c r="E102" s="25"/>
      <c r="F102" s="23"/>
      <c r="G102" s="24"/>
      <c r="H102" s="25"/>
      <c r="I102" s="23"/>
      <c r="J102" s="24"/>
      <c r="K102" s="25"/>
      <c r="L102" s="23"/>
      <c r="M102" s="24"/>
      <c r="N102" s="25"/>
      <c r="O102" s="23"/>
      <c r="P102" s="24"/>
      <c r="Q102" s="25"/>
    </row>
    <row r="103" customFormat="false" ht="15" hidden="false" customHeight="false" outlineLevel="0" collapsed="false">
      <c r="A103" s="18"/>
      <c r="B103" s="19"/>
      <c r="C103" s="26" t="s">
        <v>12</v>
      </c>
      <c r="D103" s="27"/>
      <c r="E103" s="28" t="s">
        <v>13</v>
      </c>
      <c r="F103" s="26" t="s">
        <v>12</v>
      </c>
      <c r="G103" s="27"/>
      <c r="H103" s="28" t="s">
        <v>13</v>
      </c>
      <c r="I103" s="26" t="s">
        <v>12</v>
      </c>
      <c r="J103" s="27"/>
      <c r="K103" s="28" t="s">
        <v>13</v>
      </c>
      <c r="L103" s="26" t="s">
        <v>12</v>
      </c>
      <c r="M103" s="27"/>
      <c r="N103" s="28" t="s">
        <v>13</v>
      </c>
      <c r="O103" s="26" t="s">
        <v>12</v>
      </c>
      <c r="P103" s="27"/>
      <c r="Q103" s="28" t="s">
        <v>13</v>
      </c>
    </row>
    <row r="104" customFormat="false" ht="12.75" hidden="false" customHeight="false" outlineLevel="0" collapsed="false">
      <c r="A104" s="18"/>
      <c r="B104" s="19"/>
      <c r="C104" s="29" t="n">
        <v>16142</v>
      </c>
      <c r="D104" s="29" t="n">
        <f aca="false">SUM(D95:D103)</f>
        <v>0</v>
      </c>
      <c r="E104" s="29" t="n">
        <f aca="false">IF(C104-D104&gt;0,C104-D104,0)</f>
        <v>16142</v>
      </c>
      <c r="F104" s="29" t="n">
        <v>10067</v>
      </c>
      <c r="G104" s="29" t="n">
        <f aca="false">SUM(G95:G103)</f>
        <v>0</v>
      </c>
      <c r="H104" s="29" t="n">
        <f aca="false">IF(F104-G104&gt;0,F104-G104,0)</f>
        <v>10067</v>
      </c>
      <c r="I104" s="29" t="n">
        <v>11442</v>
      </c>
      <c r="J104" s="29" t="n">
        <f aca="false">SUM(J95:J103)</f>
        <v>0</v>
      </c>
      <c r="K104" s="29" t="n">
        <f aca="false">IF(I104-J104&gt;0,I104-J104,0)</f>
        <v>11442</v>
      </c>
      <c r="L104" s="29" t="n">
        <f aca="false">10317*1.35</f>
        <v>13927.95</v>
      </c>
      <c r="M104" s="29" t="n">
        <f aca="false">SUM(M95:M103)</f>
        <v>0</v>
      </c>
      <c r="N104" s="29" t="n">
        <f aca="false">IF(L104-M104&gt;0,L104-M104,0)</f>
        <v>13927.95</v>
      </c>
      <c r="O104" s="29" t="n">
        <f aca="false">L104+I104+F104+C104</f>
        <v>51578.95</v>
      </c>
      <c r="P104" s="29" t="n">
        <f aca="false">M104+J104+G104+D104</f>
        <v>0</v>
      </c>
      <c r="Q104" s="29" t="n">
        <f aca="false">IF(O104-P104&gt;0,O104-P104,0)</f>
        <v>51578.95</v>
      </c>
    </row>
    <row r="105" customFormat="false" ht="15" hidden="false" customHeight="false" outlineLevel="0" collapsed="false">
      <c r="A105" s="18"/>
      <c r="B105" s="19" t="s">
        <v>48</v>
      </c>
      <c r="C105" s="20" t="s">
        <v>9</v>
      </c>
      <c r="D105" s="21" t="s">
        <v>10</v>
      </c>
      <c r="E105" s="22"/>
      <c r="F105" s="20" t="s">
        <v>9</v>
      </c>
      <c r="G105" s="21" t="s">
        <v>10</v>
      </c>
      <c r="H105" s="22"/>
      <c r="I105" s="20" t="s">
        <v>9</v>
      </c>
      <c r="J105" s="21" t="s">
        <v>10</v>
      </c>
      <c r="K105" s="22"/>
      <c r="L105" s="20" t="s">
        <v>9</v>
      </c>
      <c r="M105" s="21" t="s">
        <v>10</v>
      </c>
      <c r="N105" s="22"/>
      <c r="O105" s="20"/>
      <c r="P105" s="21"/>
      <c r="Q105" s="22"/>
    </row>
    <row r="106" customFormat="false" ht="12.75" hidden="false" customHeight="false" outlineLevel="0" collapsed="false">
      <c r="A106" s="18"/>
      <c r="B106" s="19"/>
      <c r="C106" s="23"/>
      <c r="D106" s="24"/>
      <c r="E106" s="25"/>
      <c r="F106" s="23"/>
      <c r="G106" s="24"/>
      <c r="H106" s="25"/>
      <c r="I106" s="23"/>
      <c r="J106" s="24"/>
      <c r="K106" s="25"/>
      <c r="L106" s="23"/>
      <c r="M106" s="24"/>
      <c r="N106" s="25"/>
      <c r="O106" s="23"/>
      <c r="P106" s="24"/>
      <c r="Q106" s="25"/>
    </row>
    <row r="107" customFormat="false" ht="12.75" hidden="false" customHeight="false" outlineLevel="0" collapsed="false">
      <c r="A107" s="18"/>
      <c r="B107" s="19"/>
      <c r="C107" s="23"/>
      <c r="D107" s="24"/>
      <c r="E107" s="25"/>
      <c r="F107" s="23"/>
      <c r="G107" s="24"/>
      <c r="H107" s="25"/>
      <c r="I107" s="23"/>
      <c r="J107" s="24"/>
      <c r="K107" s="25"/>
      <c r="L107" s="23"/>
      <c r="M107" s="24"/>
      <c r="N107" s="25"/>
      <c r="O107" s="23"/>
      <c r="P107" s="24"/>
      <c r="Q107" s="25"/>
    </row>
    <row r="108" customFormat="false" ht="12.75" hidden="false" customHeight="false" outlineLevel="0" collapsed="false">
      <c r="A108" s="18"/>
      <c r="B108" s="19"/>
      <c r="C108" s="23"/>
      <c r="D108" s="24"/>
      <c r="E108" s="25"/>
      <c r="F108" s="23"/>
      <c r="G108" s="24"/>
      <c r="H108" s="25"/>
      <c r="I108" s="23"/>
      <c r="J108" s="24"/>
      <c r="K108" s="25"/>
      <c r="L108" s="23"/>
      <c r="M108" s="24"/>
      <c r="N108" s="25"/>
      <c r="O108" s="23"/>
      <c r="P108" s="24"/>
      <c r="Q108" s="25"/>
    </row>
    <row r="109" customFormat="false" ht="12.75" hidden="false" customHeight="false" outlineLevel="0" collapsed="false">
      <c r="A109" s="18"/>
      <c r="B109" s="19"/>
      <c r="C109" s="23"/>
      <c r="D109" s="24"/>
      <c r="E109" s="25"/>
      <c r="F109" s="23"/>
      <c r="G109" s="24"/>
      <c r="H109" s="25"/>
      <c r="I109" s="23"/>
      <c r="J109" s="24"/>
      <c r="K109" s="25"/>
      <c r="L109" s="23"/>
      <c r="M109" s="24"/>
      <c r="N109" s="25"/>
      <c r="O109" s="23"/>
      <c r="P109" s="24"/>
      <c r="Q109" s="25"/>
    </row>
    <row r="110" customFormat="false" ht="12.75" hidden="false" customHeight="false" outlineLevel="0" collapsed="false">
      <c r="A110" s="18"/>
      <c r="B110" s="19"/>
      <c r="C110" s="23"/>
      <c r="D110" s="24"/>
      <c r="E110" s="25"/>
      <c r="F110" s="23"/>
      <c r="G110" s="24"/>
      <c r="H110" s="25"/>
      <c r="I110" s="23"/>
      <c r="J110" s="24"/>
      <c r="K110" s="25"/>
      <c r="L110" s="23"/>
      <c r="M110" s="24"/>
      <c r="N110" s="25"/>
      <c r="O110" s="23"/>
      <c r="P110" s="24"/>
      <c r="Q110" s="25"/>
    </row>
    <row r="111" customFormat="false" ht="12.75" hidden="false" customHeight="false" outlineLevel="0" collapsed="false">
      <c r="A111" s="18"/>
      <c r="B111" s="19"/>
      <c r="C111" s="23"/>
      <c r="D111" s="24"/>
      <c r="E111" s="25"/>
      <c r="F111" s="23"/>
      <c r="G111" s="24"/>
      <c r="H111" s="25"/>
      <c r="I111" s="23"/>
      <c r="J111" s="24"/>
      <c r="K111" s="25"/>
      <c r="L111" s="23"/>
      <c r="M111" s="24"/>
      <c r="N111" s="25"/>
      <c r="O111" s="23"/>
      <c r="P111" s="24"/>
      <c r="Q111" s="25"/>
    </row>
    <row r="112" customFormat="false" ht="12.75" hidden="false" customHeight="false" outlineLevel="0" collapsed="false">
      <c r="A112" s="18"/>
      <c r="B112" s="19"/>
      <c r="C112" s="23"/>
      <c r="D112" s="24"/>
      <c r="E112" s="25"/>
      <c r="F112" s="23"/>
      <c r="G112" s="24"/>
      <c r="H112" s="25"/>
      <c r="I112" s="23"/>
      <c r="J112" s="24"/>
      <c r="K112" s="25"/>
      <c r="L112" s="23"/>
      <c r="M112" s="24"/>
      <c r="N112" s="25"/>
      <c r="O112" s="23"/>
      <c r="P112" s="24"/>
      <c r="Q112" s="25"/>
    </row>
    <row r="113" customFormat="false" ht="12.75" hidden="false" customHeight="false" outlineLevel="0" collapsed="false">
      <c r="A113" s="18"/>
      <c r="B113" s="19"/>
      <c r="C113" s="23"/>
      <c r="D113" s="24"/>
      <c r="E113" s="25"/>
      <c r="F113" s="23"/>
      <c r="G113" s="24"/>
      <c r="H113" s="25"/>
      <c r="I113" s="23"/>
      <c r="J113" s="24"/>
      <c r="K113" s="25"/>
      <c r="L113" s="23"/>
      <c r="M113" s="24"/>
      <c r="N113" s="25"/>
      <c r="O113" s="23"/>
      <c r="P113" s="24"/>
      <c r="Q113" s="25"/>
    </row>
    <row r="114" customFormat="false" ht="15" hidden="false" customHeight="false" outlineLevel="0" collapsed="false">
      <c r="A114" s="18"/>
      <c r="B114" s="19"/>
      <c r="C114" s="26" t="s">
        <v>12</v>
      </c>
      <c r="D114" s="27"/>
      <c r="E114" s="28" t="s">
        <v>13</v>
      </c>
      <c r="F114" s="26" t="s">
        <v>12</v>
      </c>
      <c r="G114" s="27"/>
      <c r="H114" s="28" t="s">
        <v>13</v>
      </c>
      <c r="I114" s="26" t="s">
        <v>12</v>
      </c>
      <c r="J114" s="27"/>
      <c r="K114" s="28" t="s">
        <v>13</v>
      </c>
      <c r="L114" s="26" t="s">
        <v>12</v>
      </c>
      <c r="M114" s="27"/>
      <c r="N114" s="28" t="s">
        <v>13</v>
      </c>
      <c r="O114" s="26" t="s">
        <v>12</v>
      </c>
      <c r="P114" s="27"/>
      <c r="Q114" s="28" t="s">
        <v>13</v>
      </c>
    </row>
    <row r="115" customFormat="false" ht="12.75" hidden="false" customHeight="false" outlineLevel="0" collapsed="false">
      <c r="A115" s="18"/>
      <c r="B115" s="19"/>
      <c r="C115" s="29" t="n">
        <v>2430</v>
      </c>
      <c r="D115" s="29" t="n">
        <f aca="false">SUM(D106:D114)</f>
        <v>0</v>
      </c>
      <c r="E115" s="29" t="n">
        <f aca="false">IF(C115-D115&gt;0,C115-D115,0)</f>
        <v>2430</v>
      </c>
      <c r="F115" s="29" t="n">
        <v>2430</v>
      </c>
      <c r="G115" s="29" t="n">
        <f aca="false">SUM(G106:G114)</f>
        <v>0</v>
      </c>
      <c r="H115" s="29" t="n">
        <f aca="false">IF(F115-G115&gt;0,F115-G115,0)</f>
        <v>2430</v>
      </c>
      <c r="I115" s="29" t="n">
        <v>2430</v>
      </c>
      <c r="J115" s="29" t="n">
        <f aca="false">SUM(J106:J114)</f>
        <v>0</v>
      </c>
      <c r="K115" s="29" t="n">
        <f aca="false">IF(I115-J115&gt;0,I115-J115,0)</f>
        <v>2430</v>
      </c>
      <c r="L115" s="29" t="n">
        <f aca="false">4999*1.35</f>
        <v>6748.65</v>
      </c>
      <c r="M115" s="29" t="n">
        <f aca="false">SUM(M106:M114)</f>
        <v>0</v>
      </c>
      <c r="N115" s="29" t="n">
        <f aca="false">IF(L115-M115&gt;0,L115-M115,0)</f>
        <v>6748.65</v>
      </c>
      <c r="O115" s="29" t="n">
        <f aca="false">L115+I115+F115+C115</f>
        <v>14038.65</v>
      </c>
      <c r="P115" s="29" t="n">
        <f aca="false">M115+J115+G115+D115</f>
        <v>0</v>
      </c>
      <c r="Q115" s="29" t="n">
        <f aca="false">IF(O115-P115&gt;0,O115-P115,0)</f>
        <v>14038.65</v>
      </c>
    </row>
    <row r="116" customFormat="false" ht="15" hidden="false" customHeight="false" outlineLevel="0" collapsed="false">
      <c r="A116" s="18" t="s">
        <v>49</v>
      </c>
      <c r="B116" s="19" t="s">
        <v>50</v>
      </c>
      <c r="C116" s="20" t="s">
        <v>9</v>
      </c>
      <c r="D116" s="21" t="s">
        <v>10</v>
      </c>
      <c r="E116" s="22"/>
      <c r="F116" s="20" t="s">
        <v>9</v>
      </c>
      <c r="G116" s="21" t="s">
        <v>10</v>
      </c>
      <c r="H116" s="22"/>
      <c r="I116" s="20" t="s">
        <v>9</v>
      </c>
      <c r="J116" s="21" t="s">
        <v>10</v>
      </c>
      <c r="K116" s="22"/>
      <c r="L116" s="20" t="s">
        <v>9</v>
      </c>
      <c r="M116" s="21" t="s">
        <v>10</v>
      </c>
      <c r="N116" s="22"/>
      <c r="O116" s="20"/>
      <c r="P116" s="21"/>
      <c r="Q116" s="22"/>
    </row>
    <row r="117" customFormat="false" ht="12.75" hidden="false" customHeight="false" outlineLevel="0" collapsed="false">
      <c r="A117" s="18"/>
      <c r="B117" s="19"/>
      <c r="C117" s="23" t="s">
        <v>51</v>
      </c>
      <c r="D117" s="24" t="n">
        <v>2000</v>
      </c>
      <c r="E117" s="25"/>
      <c r="F117" s="23" t="s">
        <v>52</v>
      </c>
      <c r="G117" s="24" t="n">
        <v>1000</v>
      </c>
      <c r="H117" s="25"/>
      <c r="I117" s="23" t="s">
        <v>53</v>
      </c>
      <c r="J117" s="24" t="n">
        <v>2500</v>
      </c>
      <c r="K117" s="25"/>
      <c r="L117" s="23"/>
      <c r="M117" s="24"/>
      <c r="N117" s="25"/>
      <c r="O117" s="23"/>
      <c r="P117" s="24"/>
      <c r="Q117" s="25"/>
    </row>
    <row r="118" customFormat="false" ht="12.75" hidden="false" customHeight="false" outlineLevel="0" collapsed="false">
      <c r="A118" s="18"/>
      <c r="B118" s="19"/>
      <c r="C118" s="23" t="s">
        <v>54</v>
      </c>
      <c r="D118" s="24" t="n">
        <v>500</v>
      </c>
      <c r="E118" s="25"/>
      <c r="F118" s="23" t="s">
        <v>55</v>
      </c>
      <c r="G118" s="24" t="n">
        <v>938</v>
      </c>
      <c r="H118" s="25"/>
      <c r="I118" s="23" t="s">
        <v>55</v>
      </c>
      <c r="J118" s="24" t="n">
        <v>938</v>
      </c>
      <c r="K118" s="25"/>
      <c r="L118" s="23"/>
      <c r="M118" s="24"/>
      <c r="N118" s="25"/>
      <c r="O118" s="23"/>
      <c r="P118" s="24"/>
      <c r="Q118" s="25"/>
    </row>
    <row r="119" customFormat="false" ht="12.75" hidden="false" customHeight="false" outlineLevel="0" collapsed="false">
      <c r="A119" s="18"/>
      <c r="B119" s="19"/>
      <c r="C119" s="23" t="s">
        <v>56</v>
      </c>
      <c r="D119" s="24" t="n">
        <v>1000</v>
      </c>
      <c r="E119" s="25"/>
      <c r="F119" s="23" t="s">
        <v>57</v>
      </c>
      <c r="G119" s="24" t="n">
        <v>1000</v>
      </c>
      <c r="H119" s="25"/>
      <c r="I119" s="23" t="s">
        <v>58</v>
      </c>
      <c r="J119" s="24" t="n">
        <v>225</v>
      </c>
      <c r="K119" s="25"/>
      <c r="L119" s="23"/>
      <c r="M119" s="24"/>
      <c r="N119" s="25"/>
      <c r="O119" s="23"/>
      <c r="P119" s="24"/>
      <c r="Q119" s="25"/>
    </row>
    <row r="120" customFormat="false" ht="12.75" hidden="false" customHeight="false" outlineLevel="0" collapsed="false">
      <c r="A120" s="18"/>
      <c r="B120" s="19"/>
      <c r="C120" s="23" t="s">
        <v>59</v>
      </c>
      <c r="D120" s="24" t="n">
        <v>500</v>
      </c>
      <c r="E120" s="25"/>
      <c r="F120" s="23" t="s">
        <v>60</v>
      </c>
      <c r="G120" s="24" t="n">
        <v>2500</v>
      </c>
      <c r="H120" s="25"/>
      <c r="I120" s="23"/>
      <c r="J120" s="24"/>
      <c r="K120" s="25"/>
      <c r="L120" s="23"/>
      <c r="M120" s="24"/>
      <c r="N120" s="25"/>
      <c r="O120" s="23"/>
      <c r="P120" s="24"/>
      <c r="Q120" s="25"/>
    </row>
    <row r="121" customFormat="false" ht="12.75" hidden="false" customHeight="false" outlineLevel="0" collapsed="false">
      <c r="A121" s="18"/>
      <c r="B121" s="19"/>
      <c r="C121" s="23" t="s">
        <v>61</v>
      </c>
      <c r="D121" s="24" t="n">
        <v>1250</v>
      </c>
      <c r="E121" s="25"/>
      <c r="F121" s="23" t="s">
        <v>62</v>
      </c>
      <c r="G121" s="24" t="n">
        <v>2000</v>
      </c>
      <c r="H121" s="25"/>
      <c r="I121" s="23"/>
      <c r="J121" s="24"/>
      <c r="K121" s="25"/>
      <c r="L121" s="23"/>
      <c r="M121" s="24"/>
      <c r="N121" s="25"/>
      <c r="O121" s="23"/>
      <c r="P121" s="24"/>
      <c r="Q121" s="25"/>
    </row>
    <row r="122" customFormat="false" ht="12.75" hidden="false" customHeight="false" outlineLevel="0" collapsed="false">
      <c r="A122" s="18"/>
      <c r="B122" s="19"/>
      <c r="C122" s="23" t="s">
        <v>63</v>
      </c>
      <c r="D122" s="24" t="n">
        <v>2000</v>
      </c>
      <c r="E122" s="25"/>
      <c r="F122" s="23" t="s">
        <v>64</v>
      </c>
      <c r="G122" s="24" t="n">
        <v>1231</v>
      </c>
      <c r="H122" s="25"/>
      <c r="I122" s="23"/>
      <c r="J122" s="24"/>
      <c r="K122" s="25"/>
      <c r="L122" s="23"/>
      <c r="M122" s="24"/>
      <c r="N122" s="25"/>
      <c r="O122" s="23"/>
      <c r="P122" s="24"/>
      <c r="Q122" s="25"/>
    </row>
    <row r="123" customFormat="false" ht="12.75" hidden="false" customHeight="false" outlineLevel="0" collapsed="false">
      <c r="A123" s="18"/>
      <c r="B123" s="19"/>
      <c r="C123" s="23" t="s">
        <v>55</v>
      </c>
      <c r="D123" s="24" t="n">
        <v>625</v>
      </c>
      <c r="E123" s="25"/>
      <c r="F123" s="23"/>
      <c r="G123" s="24"/>
      <c r="H123" s="25"/>
      <c r="I123" s="23"/>
      <c r="J123" s="24"/>
      <c r="K123" s="25"/>
      <c r="L123" s="23"/>
      <c r="M123" s="24"/>
      <c r="N123" s="25"/>
      <c r="O123" s="23"/>
      <c r="P123" s="24"/>
      <c r="Q123" s="25"/>
    </row>
    <row r="124" customFormat="false" ht="12.75" hidden="false" customHeight="false" outlineLevel="0" collapsed="false">
      <c r="A124" s="18"/>
      <c r="B124" s="19"/>
      <c r="C124" s="23" t="s">
        <v>65</v>
      </c>
      <c r="D124" s="24" t="n">
        <v>1000</v>
      </c>
      <c r="E124" s="25"/>
      <c r="F124" s="23"/>
      <c r="G124" s="24"/>
      <c r="H124" s="25"/>
      <c r="I124" s="23"/>
      <c r="J124" s="24"/>
      <c r="K124" s="25"/>
      <c r="L124" s="23"/>
      <c r="M124" s="24"/>
      <c r="N124" s="25"/>
      <c r="O124" s="23"/>
      <c r="P124" s="24"/>
      <c r="Q124" s="25"/>
    </row>
    <row r="125" customFormat="false" ht="12.75" hidden="false" customHeight="false" outlineLevel="0" collapsed="false">
      <c r="A125" s="18"/>
      <c r="B125" s="19"/>
      <c r="C125" s="23" t="s">
        <v>66</v>
      </c>
      <c r="D125" s="24" t="n">
        <v>1000</v>
      </c>
      <c r="E125" s="25"/>
      <c r="F125" s="23"/>
      <c r="G125" s="24"/>
      <c r="H125" s="25"/>
      <c r="I125" s="23"/>
      <c r="J125" s="24"/>
      <c r="K125" s="25"/>
      <c r="L125" s="23"/>
      <c r="M125" s="24"/>
      <c r="N125" s="25"/>
      <c r="O125" s="23"/>
      <c r="P125" s="24"/>
      <c r="Q125" s="25"/>
    </row>
    <row r="126" customFormat="false" ht="12.75" hidden="false" customHeight="false" outlineLevel="0" collapsed="false">
      <c r="A126" s="18"/>
      <c r="B126" s="19"/>
      <c r="C126" s="23" t="s">
        <v>67</v>
      </c>
      <c r="D126" s="24" t="n">
        <v>1000</v>
      </c>
      <c r="E126" s="25"/>
      <c r="F126" s="23"/>
      <c r="G126" s="24"/>
      <c r="H126" s="25"/>
      <c r="I126" s="23"/>
      <c r="J126" s="24"/>
      <c r="K126" s="25"/>
      <c r="L126" s="23"/>
      <c r="M126" s="24"/>
      <c r="N126" s="25"/>
      <c r="O126" s="23"/>
      <c r="P126" s="24"/>
      <c r="Q126" s="25"/>
    </row>
    <row r="127" customFormat="false" ht="12.75" hidden="false" customHeight="false" outlineLevel="0" collapsed="false">
      <c r="A127" s="18"/>
      <c r="B127" s="19"/>
      <c r="C127" s="23" t="s">
        <v>68</v>
      </c>
      <c r="D127" s="24" t="n">
        <v>1500</v>
      </c>
      <c r="E127" s="25"/>
      <c r="F127" s="23"/>
      <c r="G127" s="24"/>
      <c r="H127" s="25"/>
      <c r="I127" s="23"/>
      <c r="J127" s="24"/>
      <c r="K127" s="25"/>
      <c r="L127" s="23"/>
      <c r="M127" s="24"/>
      <c r="N127" s="25"/>
      <c r="O127" s="23"/>
      <c r="P127" s="24"/>
      <c r="Q127" s="25"/>
    </row>
    <row r="128" customFormat="false" ht="12.75" hidden="false" customHeight="false" outlineLevel="0" collapsed="false">
      <c r="A128" s="18"/>
      <c r="B128" s="19"/>
      <c r="C128" s="23" t="s">
        <v>69</v>
      </c>
      <c r="D128" s="24" t="n">
        <v>2105</v>
      </c>
      <c r="E128" s="25"/>
      <c r="F128" s="23"/>
      <c r="G128" s="24"/>
      <c r="H128" s="25"/>
      <c r="I128" s="23"/>
      <c r="J128" s="24"/>
      <c r="K128" s="25"/>
      <c r="L128" s="23"/>
      <c r="M128" s="24"/>
      <c r="N128" s="25"/>
      <c r="O128" s="23"/>
      <c r="P128" s="24"/>
      <c r="Q128" s="25"/>
    </row>
    <row r="129" customFormat="false" ht="15" hidden="false" customHeight="false" outlineLevel="0" collapsed="false">
      <c r="A129" s="18"/>
      <c r="B129" s="19"/>
      <c r="C129" s="26" t="s">
        <v>12</v>
      </c>
      <c r="D129" s="27"/>
      <c r="E129" s="28" t="s">
        <v>13</v>
      </c>
      <c r="F129" s="26" t="s">
        <v>12</v>
      </c>
      <c r="G129" s="27"/>
      <c r="H129" s="28" t="s">
        <v>13</v>
      </c>
      <c r="I129" s="26" t="s">
        <v>12</v>
      </c>
      <c r="J129" s="27"/>
      <c r="K129" s="28" t="s">
        <v>13</v>
      </c>
      <c r="L129" s="26" t="s">
        <v>12</v>
      </c>
      <c r="M129" s="27"/>
      <c r="N129" s="28" t="s">
        <v>13</v>
      </c>
      <c r="O129" s="26" t="s">
        <v>12</v>
      </c>
      <c r="P129" s="27"/>
      <c r="Q129" s="28" t="s">
        <v>13</v>
      </c>
    </row>
    <row r="130" customFormat="false" ht="12.75" hidden="false" customHeight="false" outlineLevel="0" collapsed="false">
      <c r="A130" s="18"/>
      <c r="B130" s="19"/>
      <c r="C130" s="29" t="n">
        <v>30471</v>
      </c>
      <c r="D130" s="29" t="n">
        <f aca="false">SUM(D117:D129)</f>
        <v>14480</v>
      </c>
      <c r="E130" s="29" t="n">
        <f aca="false">IF(C130-D130&gt;0,C130-D130,0)</f>
        <v>15991</v>
      </c>
      <c r="F130" s="29" t="n">
        <v>32227</v>
      </c>
      <c r="G130" s="29" t="n">
        <f aca="false">SUM(G117:G129)</f>
        <v>8669</v>
      </c>
      <c r="H130" s="29" t="n">
        <f aca="false">IF(F130-G130&gt;0,F130-G130,0)</f>
        <v>23558</v>
      </c>
      <c r="I130" s="29" t="n">
        <v>33006</v>
      </c>
      <c r="J130" s="29" t="n">
        <f aca="false">SUM(J117:J129)</f>
        <v>3663</v>
      </c>
      <c r="K130" s="29" t="n">
        <f aca="false">IF(I130-J130&gt;0,I130-J130,0)</f>
        <v>29343</v>
      </c>
      <c r="L130" s="29" t="n">
        <v>40262</v>
      </c>
      <c r="M130" s="29" t="n">
        <f aca="false">SUM(M117:M129)</f>
        <v>0</v>
      </c>
      <c r="N130" s="29" t="n">
        <f aca="false">IF(L130-M130&gt;0,L130-M130,0)</f>
        <v>40262</v>
      </c>
      <c r="O130" s="29" t="n">
        <f aca="false">L130+I130+F130+C130</f>
        <v>135966</v>
      </c>
      <c r="P130" s="29" t="n">
        <f aca="false">M130+J130+G130+D130</f>
        <v>26812</v>
      </c>
      <c r="Q130" s="29" t="n">
        <f aca="false">IF(O130-P130&gt;0,O130-P130,0)</f>
        <v>109154</v>
      </c>
    </row>
    <row r="131" customFormat="false" ht="15" hidden="false" customHeight="false" outlineLevel="0" collapsed="false">
      <c r="A131" s="18"/>
      <c r="B131" s="19" t="s">
        <v>70</v>
      </c>
      <c r="C131" s="20" t="s">
        <v>9</v>
      </c>
      <c r="D131" s="21" t="s">
        <v>10</v>
      </c>
      <c r="E131" s="22"/>
      <c r="F131" s="20" t="s">
        <v>9</v>
      </c>
      <c r="G131" s="21" t="s">
        <v>10</v>
      </c>
      <c r="H131" s="22"/>
      <c r="I131" s="20" t="s">
        <v>9</v>
      </c>
      <c r="J131" s="21" t="s">
        <v>10</v>
      </c>
      <c r="K131" s="22"/>
      <c r="L131" s="20" t="s">
        <v>9</v>
      </c>
      <c r="M131" s="21" t="s">
        <v>10</v>
      </c>
      <c r="N131" s="22"/>
      <c r="O131" s="20"/>
      <c r="P131" s="21"/>
      <c r="Q131" s="22"/>
    </row>
    <row r="132" customFormat="false" ht="12.75" hidden="false" customHeight="false" outlineLevel="0" collapsed="false">
      <c r="A132" s="18"/>
      <c r="B132" s="19"/>
      <c r="C132" s="23" t="s">
        <v>71</v>
      </c>
      <c r="D132" s="24" t="n">
        <v>2000</v>
      </c>
      <c r="E132" s="25"/>
      <c r="F132" s="23"/>
      <c r="G132" s="24"/>
      <c r="H132" s="25"/>
      <c r="I132" s="23"/>
      <c r="J132" s="24"/>
      <c r="K132" s="25"/>
      <c r="L132" s="23"/>
      <c r="M132" s="24"/>
      <c r="N132" s="25"/>
      <c r="O132" s="23"/>
      <c r="P132" s="24"/>
      <c r="Q132" s="25"/>
    </row>
    <row r="133" customFormat="false" ht="12.75" hidden="false" customHeight="false" outlineLevel="0" collapsed="false">
      <c r="A133" s="18"/>
      <c r="B133" s="19"/>
      <c r="C133" s="23" t="s">
        <v>72</v>
      </c>
      <c r="D133" s="24" t="n">
        <v>2000</v>
      </c>
      <c r="E133" s="25"/>
      <c r="F133" s="23"/>
      <c r="G133" s="24"/>
      <c r="H133" s="25"/>
      <c r="I133" s="23"/>
      <c r="J133" s="24"/>
      <c r="K133" s="25"/>
      <c r="L133" s="23"/>
      <c r="M133" s="24"/>
      <c r="N133" s="25"/>
      <c r="O133" s="23"/>
      <c r="P133" s="24"/>
      <c r="Q133" s="25"/>
    </row>
    <row r="134" customFormat="false" ht="12.75" hidden="false" customHeight="false" outlineLevel="0" collapsed="false">
      <c r="A134" s="18"/>
      <c r="B134" s="19"/>
      <c r="C134" s="23" t="s">
        <v>73</v>
      </c>
      <c r="D134" s="24" t="n">
        <v>1000</v>
      </c>
      <c r="E134" s="25"/>
      <c r="F134" s="23"/>
      <c r="G134" s="24"/>
      <c r="H134" s="25"/>
      <c r="I134" s="23"/>
      <c r="J134" s="24"/>
      <c r="K134" s="25"/>
      <c r="L134" s="23"/>
      <c r="M134" s="24"/>
      <c r="N134" s="25"/>
      <c r="O134" s="23"/>
      <c r="P134" s="24"/>
      <c r="Q134" s="25"/>
    </row>
    <row r="135" customFormat="false" ht="12.75" hidden="false" customHeight="false" outlineLevel="0" collapsed="false">
      <c r="A135" s="18"/>
      <c r="B135" s="19"/>
      <c r="C135" s="23" t="s">
        <v>74</v>
      </c>
      <c r="D135" s="24" t="n">
        <v>2000</v>
      </c>
      <c r="E135" s="25"/>
      <c r="F135" s="23"/>
      <c r="G135" s="24"/>
      <c r="H135" s="25"/>
      <c r="I135" s="23"/>
      <c r="J135" s="24"/>
      <c r="K135" s="25"/>
      <c r="L135" s="23"/>
      <c r="M135" s="24"/>
      <c r="N135" s="25"/>
      <c r="O135" s="23"/>
      <c r="P135" s="24"/>
      <c r="Q135" s="25"/>
    </row>
    <row r="136" customFormat="false" ht="12.75" hidden="false" customHeight="false" outlineLevel="0" collapsed="false">
      <c r="A136" s="18"/>
      <c r="B136" s="19"/>
      <c r="C136" s="23"/>
      <c r="D136" s="24"/>
      <c r="E136" s="25"/>
      <c r="F136" s="23"/>
      <c r="G136" s="24"/>
      <c r="H136" s="25"/>
      <c r="I136" s="23"/>
      <c r="J136" s="24"/>
      <c r="K136" s="25"/>
      <c r="L136" s="23"/>
      <c r="M136" s="24"/>
      <c r="N136" s="25"/>
      <c r="O136" s="23"/>
      <c r="P136" s="24"/>
      <c r="Q136" s="25"/>
    </row>
    <row r="137" customFormat="false" ht="12.75" hidden="false" customHeight="false" outlineLevel="0" collapsed="false">
      <c r="A137" s="18"/>
      <c r="B137" s="19"/>
      <c r="C137" s="23"/>
      <c r="D137" s="24"/>
      <c r="E137" s="25"/>
      <c r="F137" s="23"/>
      <c r="G137" s="24"/>
      <c r="H137" s="25"/>
      <c r="I137" s="23"/>
      <c r="J137" s="24"/>
      <c r="K137" s="25"/>
      <c r="L137" s="23"/>
      <c r="M137" s="24"/>
      <c r="N137" s="25"/>
      <c r="O137" s="23"/>
      <c r="P137" s="24"/>
      <c r="Q137" s="25"/>
    </row>
    <row r="138" customFormat="false" ht="12.75" hidden="false" customHeight="false" outlineLevel="0" collapsed="false">
      <c r="A138" s="18"/>
      <c r="B138" s="19"/>
      <c r="C138" s="23"/>
      <c r="D138" s="24"/>
      <c r="E138" s="25"/>
      <c r="F138" s="23"/>
      <c r="G138" s="24"/>
      <c r="H138" s="25"/>
      <c r="I138" s="23"/>
      <c r="J138" s="24"/>
      <c r="K138" s="25"/>
      <c r="L138" s="23"/>
      <c r="M138" s="24"/>
      <c r="N138" s="25"/>
      <c r="O138" s="23"/>
      <c r="P138" s="24"/>
      <c r="Q138" s="25"/>
    </row>
    <row r="139" customFormat="false" ht="12.75" hidden="false" customHeight="false" outlineLevel="0" collapsed="false">
      <c r="A139" s="18"/>
      <c r="B139" s="19"/>
      <c r="C139" s="23"/>
      <c r="D139" s="24"/>
      <c r="E139" s="25"/>
      <c r="F139" s="23"/>
      <c r="G139" s="24"/>
      <c r="H139" s="25"/>
      <c r="I139" s="23"/>
      <c r="J139" s="24"/>
      <c r="K139" s="25"/>
      <c r="L139" s="23"/>
      <c r="M139" s="24"/>
      <c r="N139" s="25"/>
      <c r="O139" s="23"/>
      <c r="P139" s="24"/>
      <c r="Q139" s="25"/>
    </row>
    <row r="140" customFormat="false" ht="15" hidden="false" customHeight="false" outlineLevel="0" collapsed="false">
      <c r="A140" s="18"/>
      <c r="B140" s="19"/>
      <c r="C140" s="26" t="s">
        <v>12</v>
      </c>
      <c r="D140" s="27"/>
      <c r="E140" s="28" t="s">
        <v>13</v>
      </c>
      <c r="F140" s="26" t="s">
        <v>12</v>
      </c>
      <c r="G140" s="27"/>
      <c r="H140" s="28" t="s">
        <v>13</v>
      </c>
      <c r="I140" s="26" t="s">
        <v>12</v>
      </c>
      <c r="J140" s="27"/>
      <c r="K140" s="28" t="s">
        <v>13</v>
      </c>
      <c r="L140" s="26" t="s">
        <v>12</v>
      </c>
      <c r="M140" s="27"/>
      <c r="N140" s="28" t="s">
        <v>13</v>
      </c>
      <c r="O140" s="26" t="s">
        <v>12</v>
      </c>
      <c r="P140" s="27"/>
      <c r="Q140" s="28" t="s">
        <v>13</v>
      </c>
    </row>
    <row r="141" customFormat="false" ht="12.75" hidden="false" customHeight="false" outlineLevel="0" collapsed="false">
      <c r="A141" s="18"/>
      <c r="B141" s="19"/>
      <c r="C141" s="29" t="n">
        <v>12747</v>
      </c>
      <c r="D141" s="29" t="n">
        <f aca="false">SUM(D132:D140)</f>
        <v>7000</v>
      </c>
      <c r="E141" s="29" t="n">
        <f aca="false">IF(C141-D141&gt;0,C141-D141,0)</f>
        <v>5747</v>
      </c>
      <c r="F141" s="29" t="n">
        <v>12747</v>
      </c>
      <c r="G141" s="29" t="n">
        <f aca="false">SUM(G132:G140)</f>
        <v>0</v>
      </c>
      <c r="H141" s="29" t="n">
        <f aca="false">IF(F141-G141&gt;0,F141-G141,0)</f>
        <v>12747</v>
      </c>
      <c r="I141" s="29" t="n">
        <v>12747</v>
      </c>
      <c r="J141" s="29" t="n">
        <f aca="false">SUM(J132:J140)</f>
        <v>0</v>
      </c>
      <c r="K141" s="29" t="n">
        <f aca="false">IF(I141-J141&gt;0,I141-J141,0)</f>
        <v>12747</v>
      </c>
      <c r="L141" s="29" t="n">
        <v>20493</v>
      </c>
      <c r="M141" s="29" t="n">
        <f aca="false">SUM(M132:M140)</f>
        <v>0</v>
      </c>
      <c r="N141" s="29" t="n">
        <f aca="false">IF(L141-M141&gt;0,L141-M141,0)</f>
        <v>20493</v>
      </c>
      <c r="O141" s="29" t="n">
        <f aca="false">L141+I141+F141+C141</f>
        <v>58734</v>
      </c>
      <c r="P141" s="29" t="n">
        <f aca="false">M141+J141+G141+D141</f>
        <v>7000</v>
      </c>
      <c r="Q141" s="29" t="n">
        <f aca="false">IF(O141-P141&gt;0,O141-P141,0)</f>
        <v>51734</v>
      </c>
    </row>
    <row r="142" customFormat="false" ht="15" hidden="false" customHeight="false" outlineLevel="0" collapsed="false">
      <c r="A142" s="18"/>
      <c r="B142" s="19" t="s">
        <v>75</v>
      </c>
      <c r="C142" s="20" t="s">
        <v>9</v>
      </c>
      <c r="D142" s="21" t="s">
        <v>10</v>
      </c>
      <c r="E142" s="22"/>
      <c r="F142" s="20" t="s">
        <v>9</v>
      </c>
      <c r="G142" s="21" t="s">
        <v>10</v>
      </c>
      <c r="H142" s="22"/>
      <c r="I142" s="20" t="s">
        <v>9</v>
      </c>
      <c r="J142" s="21" t="s">
        <v>10</v>
      </c>
      <c r="K142" s="22"/>
      <c r="L142" s="20" t="s">
        <v>9</v>
      </c>
      <c r="M142" s="21" t="s">
        <v>10</v>
      </c>
      <c r="N142" s="22"/>
      <c r="O142" s="20"/>
      <c r="P142" s="21"/>
      <c r="Q142" s="22"/>
    </row>
    <row r="143" customFormat="false" ht="12.75" hidden="false" customHeight="false" outlineLevel="0" collapsed="false">
      <c r="A143" s="18"/>
      <c r="B143" s="19"/>
      <c r="C143" s="23"/>
      <c r="D143" s="24"/>
      <c r="E143" s="25"/>
      <c r="F143" s="23"/>
      <c r="G143" s="24"/>
      <c r="H143" s="25"/>
      <c r="I143" s="23"/>
      <c r="J143" s="24"/>
      <c r="K143" s="25"/>
      <c r="L143" s="23"/>
      <c r="M143" s="24"/>
      <c r="N143" s="25"/>
      <c r="O143" s="23"/>
      <c r="P143" s="24"/>
      <c r="Q143" s="25"/>
    </row>
    <row r="144" customFormat="false" ht="12.75" hidden="false" customHeight="false" outlineLevel="0" collapsed="false">
      <c r="A144" s="18"/>
      <c r="B144" s="19"/>
      <c r="C144" s="23"/>
      <c r="D144" s="24"/>
      <c r="E144" s="25"/>
      <c r="F144" s="23"/>
      <c r="G144" s="24"/>
      <c r="H144" s="25"/>
      <c r="I144" s="23"/>
      <c r="J144" s="24"/>
      <c r="K144" s="25"/>
      <c r="L144" s="23"/>
      <c r="M144" s="24"/>
      <c r="N144" s="25"/>
      <c r="O144" s="23"/>
      <c r="P144" s="24"/>
      <c r="Q144" s="25"/>
    </row>
    <row r="145" customFormat="false" ht="12.75" hidden="false" customHeight="false" outlineLevel="0" collapsed="false">
      <c r="A145" s="18"/>
      <c r="B145" s="19"/>
      <c r="C145" s="23"/>
      <c r="D145" s="24"/>
      <c r="E145" s="25"/>
      <c r="F145" s="23"/>
      <c r="G145" s="24"/>
      <c r="H145" s="25"/>
      <c r="I145" s="23"/>
      <c r="J145" s="24"/>
      <c r="K145" s="25"/>
      <c r="L145" s="23"/>
      <c r="M145" s="24"/>
      <c r="N145" s="25"/>
      <c r="O145" s="23"/>
      <c r="P145" s="24"/>
      <c r="Q145" s="25"/>
    </row>
    <row r="146" customFormat="false" ht="12.75" hidden="false" customHeight="false" outlineLevel="0" collapsed="false">
      <c r="A146" s="18"/>
      <c r="B146" s="19"/>
      <c r="C146" s="23"/>
      <c r="D146" s="24"/>
      <c r="E146" s="25"/>
      <c r="F146" s="23"/>
      <c r="G146" s="24"/>
      <c r="H146" s="25"/>
      <c r="I146" s="23"/>
      <c r="J146" s="24"/>
      <c r="K146" s="25"/>
      <c r="L146" s="23"/>
      <c r="M146" s="24"/>
      <c r="N146" s="25"/>
      <c r="O146" s="23"/>
      <c r="P146" s="24"/>
      <c r="Q146" s="25"/>
    </row>
    <row r="147" customFormat="false" ht="12.75" hidden="false" customHeight="false" outlineLevel="0" collapsed="false">
      <c r="A147" s="18"/>
      <c r="B147" s="19"/>
      <c r="C147" s="23"/>
      <c r="D147" s="24"/>
      <c r="E147" s="25"/>
      <c r="F147" s="23"/>
      <c r="G147" s="24"/>
      <c r="H147" s="25"/>
      <c r="I147" s="23"/>
      <c r="J147" s="24"/>
      <c r="K147" s="25"/>
      <c r="L147" s="23"/>
      <c r="M147" s="24"/>
      <c r="N147" s="25"/>
      <c r="O147" s="23"/>
      <c r="P147" s="24"/>
      <c r="Q147" s="25"/>
    </row>
    <row r="148" customFormat="false" ht="12.75" hidden="false" customHeight="false" outlineLevel="0" collapsed="false">
      <c r="A148" s="18"/>
      <c r="B148" s="19"/>
      <c r="C148" s="23"/>
      <c r="D148" s="24"/>
      <c r="E148" s="25"/>
      <c r="F148" s="23"/>
      <c r="G148" s="24"/>
      <c r="H148" s="25"/>
      <c r="I148" s="23"/>
      <c r="J148" s="24"/>
      <c r="K148" s="25"/>
      <c r="L148" s="23"/>
      <c r="M148" s="24"/>
      <c r="N148" s="25"/>
      <c r="O148" s="23"/>
      <c r="P148" s="24"/>
      <c r="Q148" s="25"/>
    </row>
    <row r="149" customFormat="false" ht="12.75" hidden="false" customHeight="false" outlineLevel="0" collapsed="false">
      <c r="A149" s="18"/>
      <c r="B149" s="19"/>
      <c r="C149" s="23"/>
      <c r="D149" s="24"/>
      <c r="E149" s="25"/>
      <c r="F149" s="23"/>
      <c r="G149" s="24"/>
      <c r="H149" s="25"/>
      <c r="I149" s="23"/>
      <c r="J149" s="24"/>
      <c r="K149" s="25"/>
      <c r="L149" s="23"/>
      <c r="M149" s="24"/>
      <c r="N149" s="25"/>
      <c r="O149" s="23"/>
      <c r="P149" s="24"/>
      <c r="Q149" s="25"/>
    </row>
    <row r="150" customFormat="false" ht="12.75" hidden="false" customHeight="false" outlineLevel="0" collapsed="false">
      <c r="A150" s="18"/>
      <c r="B150" s="19"/>
      <c r="C150" s="23"/>
      <c r="D150" s="24"/>
      <c r="E150" s="25"/>
      <c r="F150" s="23"/>
      <c r="G150" s="24"/>
      <c r="H150" s="25"/>
      <c r="I150" s="23"/>
      <c r="J150" s="24"/>
      <c r="K150" s="25"/>
      <c r="L150" s="23"/>
      <c r="M150" s="24"/>
      <c r="N150" s="25"/>
      <c r="O150" s="23"/>
      <c r="P150" s="24"/>
      <c r="Q150" s="25"/>
    </row>
    <row r="151" customFormat="false" ht="15" hidden="false" customHeight="false" outlineLevel="0" collapsed="false">
      <c r="A151" s="18"/>
      <c r="B151" s="19"/>
      <c r="C151" s="26" t="s">
        <v>12</v>
      </c>
      <c r="D151" s="27"/>
      <c r="E151" s="28" t="s">
        <v>13</v>
      </c>
      <c r="F151" s="26" t="s">
        <v>12</v>
      </c>
      <c r="G151" s="27"/>
      <c r="H151" s="28" t="s">
        <v>13</v>
      </c>
      <c r="I151" s="26" t="s">
        <v>12</v>
      </c>
      <c r="J151" s="27"/>
      <c r="K151" s="28" t="s">
        <v>13</v>
      </c>
      <c r="L151" s="26" t="s">
        <v>12</v>
      </c>
      <c r="M151" s="27"/>
      <c r="N151" s="28" t="s">
        <v>13</v>
      </c>
      <c r="O151" s="26" t="s">
        <v>12</v>
      </c>
      <c r="P151" s="27"/>
      <c r="Q151" s="28" t="s">
        <v>13</v>
      </c>
    </row>
    <row r="152" customFormat="false" ht="12.75" hidden="false" customHeight="false" outlineLevel="0" collapsed="false">
      <c r="A152" s="18"/>
      <c r="B152" s="19"/>
      <c r="C152" s="29" t="n">
        <v>23112</v>
      </c>
      <c r="D152" s="29" t="n">
        <f aca="false">SUM(D143:D151)</f>
        <v>0</v>
      </c>
      <c r="E152" s="29" t="n">
        <f aca="false">IF(C152-D152&gt;0,C152-D152,0)</f>
        <v>23112</v>
      </c>
      <c r="F152" s="29" t="n">
        <v>23112</v>
      </c>
      <c r="G152" s="29" t="n">
        <f aca="false">SUM(G143:G151)</f>
        <v>0</v>
      </c>
      <c r="H152" s="29" t="n">
        <f aca="false">IF(F152-G152&gt;0,F152-G152,0)</f>
        <v>23112</v>
      </c>
      <c r="I152" s="29" t="n">
        <v>23112</v>
      </c>
      <c r="J152" s="29" t="n">
        <f aca="false">SUM(J143:J151)</f>
        <v>0</v>
      </c>
      <c r="K152" s="29" t="n">
        <f aca="false">IF(I152-J152&gt;0,I152-J152,0)</f>
        <v>23112</v>
      </c>
      <c r="L152" s="29" t="n">
        <f aca="false">23112*1.35</f>
        <v>31201.2</v>
      </c>
      <c r="M152" s="29" t="n">
        <f aca="false">SUM(M143:M151)</f>
        <v>0</v>
      </c>
      <c r="N152" s="29" t="n">
        <f aca="false">IF(L152-M152&gt;0,L152-M152,0)</f>
        <v>31201.2</v>
      </c>
      <c r="O152" s="29" t="n">
        <f aca="false">L152+I152+F152+C152</f>
        <v>100537.2</v>
      </c>
      <c r="P152" s="29" t="n">
        <f aca="false">M152+J152+G152+D152</f>
        <v>0</v>
      </c>
      <c r="Q152" s="29" t="n">
        <f aca="false">IF(O152-P152&gt;0,O152-P152,0)</f>
        <v>100537.2</v>
      </c>
    </row>
    <row r="153" customFormat="false" ht="6.75" hidden="false" customHeight="true" outlineLevel="0" collapsed="false">
      <c r="A153" s="30"/>
      <c r="B153" s="30"/>
      <c r="C153" s="27"/>
      <c r="D153" s="27"/>
      <c r="E153" s="31"/>
      <c r="F153" s="27"/>
      <c r="G153" s="27"/>
      <c r="H153" s="27"/>
      <c r="I153" s="31"/>
      <c r="J153" s="31"/>
      <c r="K153" s="31"/>
      <c r="L153" s="27"/>
      <c r="M153" s="27"/>
      <c r="N153" s="27"/>
      <c r="O153" s="31"/>
      <c r="P153" s="31"/>
      <c r="Q153" s="31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32"/>
      <c r="CB153" s="32"/>
      <c r="CC153" s="32"/>
      <c r="CD153" s="32"/>
      <c r="CE153" s="32"/>
      <c r="CF153" s="32"/>
      <c r="CG153" s="32"/>
      <c r="CH153" s="32"/>
      <c r="CI153" s="32"/>
      <c r="CJ153" s="32"/>
      <c r="CK153" s="32"/>
      <c r="CL153" s="32"/>
      <c r="CM153" s="32"/>
      <c r="CN153" s="32"/>
      <c r="CO153" s="32"/>
      <c r="CP153" s="32"/>
      <c r="CQ153" s="32"/>
      <c r="CR153" s="32"/>
      <c r="CS153" s="32"/>
      <c r="CT153" s="32"/>
      <c r="CU153" s="32"/>
      <c r="CV153" s="32"/>
      <c r="CW153" s="32"/>
      <c r="CX153" s="32"/>
      <c r="CY153" s="32"/>
      <c r="CZ153" s="32"/>
      <c r="DA153" s="32"/>
      <c r="DB153" s="32"/>
      <c r="DC153" s="32"/>
      <c r="DD153" s="32"/>
      <c r="DE153" s="32"/>
      <c r="DF153" s="32"/>
      <c r="DG153" s="32"/>
      <c r="DH153" s="32"/>
      <c r="DI153" s="32"/>
      <c r="DJ153" s="32"/>
      <c r="DK153" s="32"/>
      <c r="DL153" s="32"/>
      <c r="DM153" s="32"/>
      <c r="DN153" s="32"/>
      <c r="DO153" s="32"/>
      <c r="DP153" s="32"/>
      <c r="DQ153" s="32"/>
      <c r="DR153" s="32"/>
      <c r="DS153" s="32"/>
      <c r="DT153" s="32"/>
      <c r="DU153" s="32"/>
      <c r="DV153" s="32"/>
      <c r="DW153" s="32"/>
      <c r="DX153" s="32"/>
      <c r="DY153" s="32"/>
      <c r="DZ153" s="32"/>
      <c r="EA153" s="32"/>
      <c r="EB153" s="32"/>
      <c r="EC153" s="32"/>
      <c r="ED153" s="32"/>
      <c r="EE153" s="32"/>
      <c r="EF153" s="32"/>
      <c r="EG153" s="32"/>
      <c r="EH153" s="32"/>
      <c r="EI153" s="32"/>
      <c r="EJ153" s="32"/>
      <c r="EK153" s="32"/>
      <c r="EL153" s="32"/>
      <c r="EM153" s="32"/>
      <c r="EN153" s="32"/>
      <c r="EO153" s="32"/>
      <c r="EP153" s="32"/>
      <c r="EQ153" s="32"/>
      <c r="ER153" s="32"/>
      <c r="ES153" s="32"/>
      <c r="ET153" s="32"/>
      <c r="EU153" s="32"/>
      <c r="EV153" s="32"/>
      <c r="EW153" s="32"/>
      <c r="EX153" s="32"/>
      <c r="EY153" s="32"/>
      <c r="EZ153" s="32"/>
      <c r="FA153" s="32"/>
      <c r="FB153" s="32"/>
      <c r="FC153" s="32"/>
      <c r="FD153" s="32"/>
      <c r="FE153" s="32"/>
      <c r="FF153" s="32"/>
      <c r="FG153" s="32"/>
      <c r="FH153" s="32"/>
      <c r="FI153" s="32"/>
      <c r="FJ153" s="32"/>
      <c r="FK153" s="32"/>
      <c r="FL153" s="32"/>
      <c r="FM153" s="32"/>
      <c r="FN153" s="32"/>
      <c r="FO153" s="32"/>
      <c r="FP153" s="32"/>
      <c r="FQ153" s="32"/>
      <c r="FR153" s="32"/>
      <c r="FS153" s="32"/>
      <c r="FT153" s="32"/>
      <c r="FU153" s="32"/>
      <c r="FV153" s="32"/>
      <c r="FW153" s="32"/>
      <c r="FX153" s="32"/>
      <c r="FY153" s="32"/>
      <c r="FZ153" s="32"/>
      <c r="GA153" s="32"/>
      <c r="GB153" s="32"/>
      <c r="GC153" s="32"/>
      <c r="GD153" s="32"/>
      <c r="GE153" s="32"/>
      <c r="GF153" s="32"/>
      <c r="GG153" s="32"/>
      <c r="GH153" s="32"/>
      <c r="GI153" s="32"/>
      <c r="GJ153" s="32"/>
      <c r="GK153" s="32"/>
      <c r="GL153" s="32"/>
      <c r="GM153" s="32"/>
      <c r="GN153" s="32"/>
      <c r="GO153" s="32"/>
      <c r="GP153" s="32"/>
      <c r="GQ153" s="32"/>
      <c r="GR153" s="32"/>
      <c r="GS153" s="32"/>
      <c r="GT153" s="32"/>
      <c r="GU153" s="32"/>
      <c r="GV153" s="32"/>
      <c r="GW153" s="32"/>
      <c r="GX153" s="32"/>
      <c r="GY153" s="32"/>
      <c r="GZ153" s="32"/>
      <c r="HA153" s="32"/>
      <c r="HB153" s="32"/>
      <c r="HC153" s="32"/>
      <c r="HD153" s="32"/>
      <c r="HE153" s="32"/>
      <c r="HF153" s="32"/>
      <c r="HG153" s="32"/>
      <c r="HH153" s="32"/>
      <c r="HI153" s="32"/>
      <c r="HJ153" s="32"/>
      <c r="HK153" s="32"/>
      <c r="HL153" s="32"/>
      <c r="HM153" s="32"/>
      <c r="HN153" s="32"/>
      <c r="HO153" s="32"/>
      <c r="HP153" s="32"/>
      <c r="HQ153" s="32"/>
      <c r="HR153" s="32"/>
      <c r="HS153" s="32"/>
      <c r="HT153" s="32"/>
      <c r="HU153" s="32"/>
      <c r="HV153" s="32"/>
      <c r="HW153" s="32"/>
      <c r="HX153" s="32"/>
      <c r="HY153" s="32"/>
      <c r="HZ153" s="32"/>
      <c r="IA153" s="32"/>
      <c r="IB153" s="32"/>
      <c r="IC153" s="32"/>
      <c r="ID153" s="32"/>
      <c r="IE153" s="32"/>
      <c r="IF153" s="32"/>
      <c r="IG153" s="32"/>
      <c r="IH153" s="32"/>
      <c r="II153" s="32"/>
      <c r="IJ153" s="32"/>
      <c r="IK153" s="32"/>
      <c r="IL153" s="32"/>
      <c r="IM153" s="32"/>
      <c r="IN153" s="32"/>
      <c r="IO153" s="32"/>
      <c r="IP153" s="32"/>
      <c r="IQ153" s="32"/>
      <c r="IR153" s="32"/>
      <c r="IS153" s="32"/>
      <c r="IT153" s="32"/>
      <c r="IU153" s="32"/>
      <c r="IV153" s="32"/>
      <c r="IW153" s="32"/>
    </row>
    <row r="154" customFormat="false" ht="12.75" hidden="false" customHeight="false" outlineLevel="0" collapsed="false">
      <c r="A154" s="33"/>
      <c r="B154" s="34"/>
      <c r="C154" s="29" t="n">
        <f aca="false">C152+C141+C130+C115+C104+C93+C82+C71+C60+C49+C38+C27+C16</f>
        <v>187955</v>
      </c>
      <c r="D154" s="29" t="n">
        <f aca="false">D152+D141+D130+D115+D104+D93+D82+D71+D60+D49+D38+D27+D16</f>
        <v>69380</v>
      </c>
      <c r="E154" s="29" t="n">
        <f aca="false">IF(C154-D154&gt;0,C154-D154,0)</f>
        <v>118575</v>
      </c>
      <c r="F154" s="29" t="n">
        <f aca="false">F152+F141+F130+F115+F104+F93+F82+F71+F60+F49+F38+F27+F16</f>
        <v>194070</v>
      </c>
      <c r="G154" s="29" t="n">
        <f aca="false">G152+G141+G130+G115+G104+G93+G82+G71+G60+G49+G38+G27+G16</f>
        <v>82669</v>
      </c>
      <c r="H154" s="29" t="n">
        <f aca="false">IF(F154-G154&gt;0,F154-G154,0)</f>
        <v>111401</v>
      </c>
      <c r="I154" s="29" t="n">
        <f aca="false">I152+I141+I130+I115+I104+I93+I82+I71+I60+I49+I38+I27+I16</f>
        <v>223144</v>
      </c>
      <c r="J154" s="29" t="n">
        <f aca="false">J152+J141+J130+J115+J104+J93+J82+J71+J60+J49+J38+J27+J16</f>
        <v>42663</v>
      </c>
      <c r="K154" s="29" t="n">
        <f aca="false">IF(I154-J154&gt;0,I154-J154,0)</f>
        <v>180481</v>
      </c>
      <c r="L154" s="29" t="n">
        <f aca="false">L152+L141+L130+L115+L104+L93+L82+L71+L60+L49+L38+L27+L16</f>
        <v>235208.75</v>
      </c>
      <c r="M154" s="29" t="n">
        <f aca="false">M152+M141+M130+M115+M104+M93+M82+M71+M60+M49+M38+M27+M16</f>
        <v>22500</v>
      </c>
      <c r="N154" s="29" t="n">
        <f aca="false">IF(L154-M154&gt;0,L154-M154,0)</f>
        <v>212708.75</v>
      </c>
      <c r="O154" s="29" t="n">
        <f aca="false">L154+I154+F154+C154</f>
        <v>840377.75</v>
      </c>
      <c r="P154" s="29" t="n">
        <f aca="false">M154+J154+G154+D154</f>
        <v>217212</v>
      </c>
      <c r="Q154" s="29" t="n">
        <f aca="false">IF(O154-P154&gt;0,O154-P154,0)</f>
        <v>623165.75</v>
      </c>
    </row>
  </sheetData>
  <mergeCells count="32">
    <mergeCell ref="P3:Q3"/>
    <mergeCell ref="C5:E5"/>
    <mergeCell ref="F5:H5"/>
    <mergeCell ref="I5:K5"/>
    <mergeCell ref="L5:N5"/>
    <mergeCell ref="O5:Q5"/>
    <mergeCell ref="A6:A16"/>
    <mergeCell ref="B6:B16"/>
    <mergeCell ref="A17:A27"/>
    <mergeCell ref="B17:B27"/>
    <mergeCell ref="A28:A38"/>
    <mergeCell ref="B28:B38"/>
    <mergeCell ref="A39:A49"/>
    <mergeCell ref="B39:B49"/>
    <mergeCell ref="A50:A60"/>
    <mergeCell ref="B50:B60"/>
    <mergeCell ref="A61:A71"/>
    <mergeCell ref="B61:B71"/>
    <mergeCell ref="A72:A82"/>
    <mergeCell ref="B72:B82"/>
    <mergeCell ref="A83:A93"/>
    <mergeCell ref="B83:B93"/>
    <mergeCell ref="A94:A104"/>
    <mergeCell ref="B94:B104"/>
    <mergeCell ref="A105:A115"/>
    <mergeCell ref="B105:B115"/>
    <mergeCell ref="A116:A130"/>
    <mergeCell ref="B116:B130"/>
    <mergeCell ref="A131:A141"/>
    <mergeCell ref="B131:B141"/>
    <mergeCell ref="A142:A152"/>
    <mergeCell ref="B142:B152"/>
  </mergeCells>
  <printOptions headings="false" gridLines="false" gridLinesSet="true" horizontalCentered="false" verticalCentered="false"/>
  <pageMargins left="0.279861111111111" right="0.25" top="0.4" bottom="0.240277777777778" header="0.511811023622047" footer="0.511811023622047"/>
  <pageSetup paperSize="1" scale="6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82" man="true" max="16383" min="0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22"/>
  <sheetViews>
    <sheetView showFormulas="false" showGridLines="true" showRowColHeaders="true" showZeros="true" rightToLeft="false" tabSelected="false" showOutlineSymbols="true" defaultGridColor="true" view="normal" topLeftCell="B18" colorId="64" zoomScale="100" zoomScaleNormal="100" zoomScalePageLayoutView="100" workbookViewId="0">
      <selection pane="topLeft" activeCell="D7" activeCellId="0" sqref="D7:I7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92" width="16.84"/>
    <col collapsed="false" customWidth="true" hidden="false" outlineLevel="0" max="2" min="2" style="0" width="27.7"/>
    <col collapsed="false" customWidth="true" hidden="false" outlineLevel="0" max="3" min="3" style="0" width="1.7"/>
    <col collapsed="false" customWidth="true" hidden="false" outlineLevel="0" max="6" min="4" style="0" width="8.7"/>
    <col collapsed="false" customWidth="true" hidden="false" outlineLevel="0" max="8" min="7" style="0" width="7.7"/>
    <col collapsed="false" customWidth="true" hidden="false" outlineLevel="0" max="9" min="9" style="0" width="8.56"/>
    <col collapsed="false" customWidth="true" hidden="false" outlineLevel="0" max="10" min="10" style="0" width="1.85"/>
    <col collapsed="false" customWidth="true" hidden="false" outlineLevel="0" max="13" min="11" style="0" width="8.7"/>
    <col collapsed="false" customWidth="true" hidden="false" outlineLevel="0" max="16" min="14" style="0" width="7.7"/>
  </cols>
  <sheetData>
    <row r="1" customFormat="false" ht="12.75" hidden="true" customHeight="false" outlineLevel="0" collapsed="false">
      <c r="A1" s="192" t="s">
        <v>198</v>
      </c>
    </row>
    <row r="2" customFormat="false" ht="15.75" hidden="false" customHeight="false" outlineLevel="0" collapsed="false">
      <c r="A2" s="192" t="s">
        <v>200</v>
      </c>
      <c r="B2" s="193" t="s">
        <v>76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</row>
    <row r="3" customFormat="false" ht="15" hidden="false" customHeight="false" outlineLevel="0" collapsed="false">
      <c r="A3" s="192" t="s">
        <v>202</v>
      </c>
      <c r="B3" s="195" t="s">
        <v>269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</row>
    <row r="4" customFormat="false" ht="12.75" hidden="false" customHeight="false" outlineLevel="0" collapsed="false">
      <c r="A4" s="194" t="n">
        <v>36678</v>
      </c>
      <c r="B4" s="196" t="str">
        <f aca="false">Summary!A3</f>
        <v>Results based on Activity through April 7, 2000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</row>
    <row r="5" customFormat="false" ht="3" hidden="false" customHeight="true" outlineLevel="0" collapsed="false">
      <c r="A5" s="192" t="s">
        <v>247</v>
      </c>
    </row>
    <row r="6" customFormat="false" ht="12.75" hidden="false" customHeight="false" outlineLevel="0" collapsed="false">
      <c r="A6" s="192" t="s">
        <v>206</v>
      </c>
      <c r="B6" s="197"/>
      <c r="D6" s="200"/>
      <c r="E6" s="201"/>
      <c r="F6" s="201"/>
      <c r="G6" s="201"/>
      <c r="H6" s="201"/>
      <c r="I6" s="202"/>
      <c r="J6" s="199"/>
      <c r="K6" s="200"/>
      <c r="L6" s="201"/>
      <c r="M6" s="201"/>
      <c r="N6" s="201"/>
      <c r="O6" s="201"/>
      <c r="P6" s="202"/>
      <c r="Q6" s="199"/>
      <c r="R6" s="199"/>
      <c r="S6" s="199"/>
      <c r="T6" s="199"/>
    </row>
    <row r="7" customFormat="false" ht="12.75" hidden="false" customHeight="false" outlineLevel="0" collapsed="false">
      <c r="B7" s="208"/>
      <c r="D7" s="207" t="s">
        <v>270</v>
      </c>
      <c r="E7" s="207"/>
      <c r="F7" s="207"/>
      <c r="G7" s="207"/>
      <c r="H7" s="207"/>
      <c r="I7" s="207"/>
      <c r="J7" s="199"/>
      <c r="K7" s="207" t="s">
        <v>271</v>
      </c>
      <c r="L7" s="207"/>
      <c r="M7" s="207"/>
      <c r="N7" s="207"/>
      <c r="O7" s="207"/>
      <c r="P7" s="207"/>
      <c r="Q7" s="199"/>
      <c r="R7" s="199"/>
      <c r="S7" s="199"/>
      <c r="T7" s="199"/>
    </row>
    <row r="8" customFormat="false" ht="12.75" hidden="false" customHeight="false" outlineLevel="0" collapsed="false">
      <c r="B8" s="203" t="s">
        <v>150</v>
      </c>
      <c r="D8" s="204" t="s">
        <v>154</v>
      </c>
      <c r="E8" s="205" t="s">
        <v>151</v>
      </c>
      <c r="F8" s="206" t="s">
        <v>155</v>
      </c>
      <c r="G8" s="198" t="s">
        <v>272</v>
      </c>
      <c r="H8" s="198"/>
      <c r="I8" s="198"/>
      <c r="J8" s="199"/>
      <c r="K8" s="204" t="s">
        <v>154</v>
      </c>
      <c r="L8" s="205" t="s">
        <v>151</v>
      </c>
      <c r="M8" s="206" t="s">
        <v>155</v>
      </c>
      <c r="N8" s="198" t="s">
        <v>272</v>
      </c>
      <c r="O8" s="198"/>
      <c r="P8" s="198"/>
      <c r="Q8" s="199"/>
      <c r="R8" s="199"/>
      <c r="S8" s="199"/>
      <c r="T8" s="199"/>
    </row>
    <row r="9" customFormat="false" ht="3" hidden="false" customHeight="true" outlineLevel="0" collapsed="false">
      <c r="B9" s="197"/>
      <c r="D9" s="200"/>
      <c r="E9" s="201"/>
      <c r="F9" s="201"/>
      <c r="G9" s="201"/>
      <c r="H9" s="201"/>
      <c r="I9" s="202"/>
      <c r="J9" s="199"/>
      <c r="K9" s="200"/>
      <c r="L9" s="201"/>
      <c r="M9" s="201"/>
      <c r="N9" s="201"/>
      <c r="O9" s="201"/>
      <c r="P9" s="202"/>
      <c r="Q9" s="199"/>
      <c r="R9" s="199"/>
      <c r="S9" s="199"/>
      <c r="T9" s="199"/>
    </row>
    <row r="10" customFormat="false" ht="11.25" hidden="false" customHeight="true" outlineLevel="0" collapsed="false">
      <c r="A10" s="192" t="s">
        <v>208</v>
      </c>
      <c r="B10" s="208" t="s">
        <v>156</v>
      </c>
      <c r="D10" s="209" t="e">
        <f aca="false">E10</f>
        <v>#NAME?</v>
      </c>
      <c r="E10" s="210" t="e">
        <f aca="false">ROUND(HPVAL($A10,$A$1,$A$2,$A$4,$A$5,$A$6)/1000,0)</f>
        <v>#NAME?</v>
      </c>
      <c r="F10" s="244" t="e">
        <f aca="false">E10-D10</f>
        <v>#NAME?</v>
      </c>
      <c r="G10" s="214"/>
      <c r="H10" s="214"/>
      <c r="I10" s="215"/>
      <c r="J10" s="199"/>
      <c r="K10" s="209" t="e">
        <f aca="false">L10</f>
        <v>#NAME?</v>
      </c>
      <c r="L10" s="210" t="e">
        <f aca="false">ROUND(HPVAL($A10,$A$1,$A$3,$A$4,$A$5,$A$6)/1000,0)</f>
        <v>#NAME?</v>
      </c>
      <c r="M10" s="244" t="e">
        <f aca="false">ROUND(L10-K10,0)</f>
        <v>#NAME?</v>
      </c>
      <c r="N10" s="214"/>
      <c r="O10" s="214"/>
      <c r="P10" s="215"/>
      <c r="Q10" s="199"/>
      <c r="R10" s="199"/>
      <c r="S10" s="199"/>
      <c r="T10" s="199"/>
    </row>
    <row r="11" customFormat="false" ht="11.25" hidden="false" customHeight="true" outlineLevel="0" collapsed="false">
      <c r="A11" s="192" t="s">
        <v>209</v>
      </c>
      <c r="B11" s="208" t="s">
        <v>157</v>
      </c>
      <c r="D11" s="216" t="e">
        <f aca="false">E11</f>
        <v>#NAME?</v>
      </c>
      <c r="E11" s="212" t="e">
        <f aca="false">ROUND(HPVAL($A11,$A$1,$A$2,$A$4,$A$5,$A$6)/1000,0)-ROUND(HPVAL("gencos",$A$1,$A$2,$A$4,$A$5,$A$6)/1000,0)</f>
        <v>#NAME?</v>
      </c>
      <c r="F11" s="245" t="e">
        <f aca="false">E11-D11</f>
        <v>#NAME?</v>
      </c>
      <c r="G11" s="214"/>
      <c r="H11" s="214"/>
      <c r="I11" s="215"/>
      <c r="J11" s="199"/>
      <c r="K11" s="216" t="e">
        <f aca="false">L11</f>
        <v>#NAME?</v>
      </c>
      <c r="L11" s="212" t="e">
        <f aca="false">ROUND(HPVAL($A11,$A$1,$A$3,$A$4,$A$5,$A$6)/1000,0)-ROUND(HPVAL("gencos",$A$1,$A$3,$A$4,$A$5,$A$6)/1000,0)</f>
        <v>#NAME?</v>
      </c>
      <c r="M11" s="245" t="e">
        <f aca="false">ROUND(L11-K11,0)</f>
        <v>#NAME?</v>
      </c>
      <c r="N11" s="214"/>
      <c r="O11" s="214"/>
      <c r="P11" s="215"/>
      <c r="Q11" s="199"/>
      <c r="R11" s="199"/>
      <c r="S11" s="199"/>
      <c r="T11" s="199"/>
    </row>
    <row r="12" customFormat="false" ht="11.25" hidden="false" customHeight="true" outlineLevel="0" collapsed="false">
      <c r="A12" s="192" t="s">
        <v>210</v>
      </c>
      <c r="B12" s="208" t="s">
        <v>158</v>
      </c>
      <c r="D12" s="216" t="e">
        <f aca="false">E12</f>
        <v>#NAME?</v>
      </c>
      <c r="E12" s="212" t="e">
        <f aca="false">ROUND(HPVAL($A12,$A$1,$A$2,$A$4,$A$5,$A$6)/1000,0)</f>
        <v>#NAME?</v>
      </c>
      <c r="F12" s="245" t="e">
        <f aca="false">E12-D12</f>
        <v>#NAME?</v>
      </c>
      <c r="G12" s="214"/>
      <c r="H12" s="214"/>
      <c r="I12" s="215"/>
      <c r="J12" s="199"/>
      <c r="K12" s="216" t="e">
        <f aca="false">L12</f>
        <v>#NAME?</v>
      </c>
      <c r="L12" s="212" t="e">
        <f aca="false">ROUND(HPVAL($A12,$A$1,$A$3,$A$4,$A$5,$A$6)*0.8577/1000,0)</f>
        <v>#NAME?</v>
      </c>
      <c r="M12" s="245" t="e">
        <f aca="false">ROUND(L12-K12,0)</f>
        <v>#NAME?</v>
      </c>
      <c r="N12" s="214"/>
      <c r="O12" s="214"/>
      <c r="P12" s="215"/>
      <c r="Q12" s="199"/>
      <c r="R12" s="199"/>
      <c r="S12" s="199"/>
      <c r="T12" s="199"/>
    </row>
    <row r="13" customFormat="false" ht="11.25" hidden="false" customHeight="true" outlineLevel="0" collapsed="false">
      <c r="A13" s="192" t="s">
        <v>211</v>
      </c>
      <c r="B13" s="208" t="s">
        <v>159</v>
      </c>
      <c r="D13" s="216" t="e">
        <f aca="false">E13</f>
        <v>#NAME?</v>
      </c>
      <c r="E13" s="212" t="e">
        <f aca="false">ROUND(HPVAL($A13,$A$1,$A$2,$A$4,$A$5,$A$6)/1000,0)</f>
        <v>#NAME?</v>
      </c>
      <c r="F13" s="245" t="e">
        <f aca="false">E13-D13</f>
        <v>#NAME?</v>
      </c>
      <c r="G13" s="214"/>
      <c r="H13" s="214"/>
      <c r="I13" s="215"/>
      <c r="J13" s="199"/>
      <c r="K13" s="216" t="e">
        <f aca="false">L13</f>
        <v>#NAME?</v>
      </c>
      <c r="L13" s="212" t="e">
        <f aca="false">ROUND(HPVAL("ECT_INV_IRFX",$A$1,$A$3,$A$4,$A$5,$A$6)/1000,0)-L12</f>
        <v>#NAME?</v>
      </c>
      <c r="M13" s="245" t="e">
        <f aca="false">ROUND(L13-K13,0)</f>
        <v>#NAME?</v>
      </c>
      <c r="N13" s="214"/>
      <c r="O13" s="214"/>
      <c r="P13" s="215"/>
      <c r="Q13" s="199"/>
      <c r="R13" s="199"/>
      <c r="S13" s="199"/>
      <c r="T13" s="199"/>
    </row>
    <row r="14" customFormat="false" ht="11.25" hidden="false" customHeight="true" outlineLevel="0" collapsed="false">
      <c r="A14" s="192" t="s">
        <v>212</v>
      </c>
      <c r="B14" s="208" t="s">
        <v>75</v>
      </c>
      <c r="C14" s="219"/>
      <c r="D14" s="216" t="n">
        <v>186</v>
      </c>
      <c r="E14" s="212" t="e">
        <f aca="false">ROUND(HPVAL($A14,$A$1,$A$2,$A$4,$A$5,$A$6)/1000,0)</f>
        <v>#NAME?</v>
      </c>
      <c r="F14" s="245" t="e">
        <f aca="false">E14-D14</f>
        <v>#NAME?</v>
      </c>
      <c r="G14" s="214"/>
      <c r="H14" s="214"/>
      <c r="I14" s="215"/>
      <c r="J14" s="199"/>
      <c r="K14" s="216" t="e">
        <f aca="false">L14</f>
        <v>#NAME?</v>
      </c>
      <c r="L14" s="212" t="e">
        <f aca="false">ROUND(HPVAL($A14,$A$1,$A$3,$A$4,$A$5,$A$6)/1000,0)</f>
        <v>#NAME?</v>
      </c>
      <c r="M14" s="245" t="e">
        <f aca="false">ROUND(L14-K14,0)</f>
        <v>#NAME?</v>
      </c>
      <c r="N14" s="214"/>
      <c r="O14" s="214"/>
      <c r="P14" s="215"/>
      <c r="Q14" s="199"/>
      <c r="R14" s="199"/>
      <c r="S14" s="199"/>
      <c r="T14" s="199"/>
    </row>
    <row r="15" customFormat="false" ht="11.25" hidden="false" customHeight="true" outlineLevel="0" collapsed="false">
      <c r="A15" s="192" t="s">
        <v>213</v>
      </c>
      <c r="B15" s="208" t="s">
        <v>70</v>
      </c>
      <c r="D15" s="216" t="n">
        <v>627</v>
      </c>
      <c r="E15" s="212" t="e">
        <f aca="false">ROUND(HPVAL($A15,$A$1,$A$2,$A$4,$A$5,$A$6)/1000,0)</f>
        <v>#NAME?</v>
      </c>
      <c r="F15" s="245" t="e">
        <f aca="false">E15-D15</f>
        <v>#NAME?</v>
      </c>
      <c r="G15" s="214"/>
      <c r="H15" s="214"/>
      <c r="I15" s="215"/>
      <c r="J15" s="199"/>
      <c r="K15" s="216" t="e">
        <f aca="false">L15</f>
        <v>#NAME?</v>
      </c>
      <c r="L15" s="212" t="e">
        <f aca="false">ROUND(HPVAL($A15,$A$1,$A$3,$A$4,$A$5,$A$6)/1000,0)</f>
        <v>#NAME?</v>
      </c>
      <c r="M15" s="245" t="e">
        <f aca="false">ROUND(L15-K15,0)</f>
        <v>#NAME?</v>
      </c>
      <c r="N15" s="214"/>
      <c r="O15" s="214"/>
      <c r="P15" s="215"/>
      <c r="Q15" s="199"/>
      <c r="R15" s="199"/>
      <c r="S15" s="199"/>
      <c r="T15" s="199"/>
    </row>
    <row r="16" customFormat="false" ht="11.25" hidden="false" customHeight="true" outlineLevel="0" collapsed="false">
      <c r="A16" s="192" t="s">
        <v>214</v>
      </c>
      <c r="B16" s="208" t="s">
        <v>160</v>
      </c>
      <c r="D16" s="216" t="e">
        <f aca="false">E16</f>
        <v>#NAME?</v>
      </c>
      <c r="E16" s="212" t="e">
        <f aca="false">ROUND(HPVAL($A16,$A$1,$A$2,$A$4,$A$5,$A$6)/1000,0)</f>
        <v>#NAME?</v>
      </c>
      <c r="F16" s="245" t="e">
        <f aca="false">E16-D16</f>
        <v>#NAME?</v>
      </c>
      <c r="G16" s="214"/>
      <c r="H16" s="214"/>
      <c r="I16" s="215"/>
      <c r="J16" s="199"/>
      <c r="K16" s="216" t="e">
        <f aca="false">L16</f>
        <v>#NAME?</v>
      </c>
      <c r="L16" s="212" t="e">
        <f aca="false">ROUND(HPVAL($A16,$A$1,$A$3,$A$4,$A$5,$A$6)/1000,0)</f>
        <v>#NAME?</v>
      </c>
      <c r="M16" s="245" t="e">
        <f aca="false">ROUND(L16-K16,0)</f>
        <v>#NAME?</v>
      </c>
      <c r="N16" s="214"/>
      <c r="O16" s="214"/>
      <c r="P16" s="215"/>
      <c r="Q16" s="199"/>
      <c r="R16" s="199"/>
      <c r="S16" s="199"/>
      <c r="T16" s="199"/>
    </row>
    <row r="17" customFormat="false" ht="11.25" hidden="false" customHeight="true" outlineLevel="0" collapsed="false">
      <c r="A17" s="192" t="s">
        <v>215</v>
      </c>
      <c r="B17" s="208" t="s">
        <v>161</v>
      </c>
      <c r="D17" s="216" t="e">
        <f aca="false">E17</f>
        <v>#NAME?</v>
      </c>
      <c r="E17" s="212" t="e">
        <f aca="false">ROUND(HPVAL($A17,$A$1,$A$2,$A$4,$A$5,$A$6)/1000,0)</f>
        <v>#NAME?</v>
      </c>
      <c r="F17" s="245" t="e">
        <f aca="false">E17-D17</f>
        <v>#NAME?</v>
      </c>
      <c r="G17" s="214"/>
      <c r="H17" s="214"/>
      <c r="I17" s="215"/>
      <c r="J17" s="199"/>
      <c r="K17" s="216" t="e">
        <f aca="false">L17</f>
        <v>#NAME?</v>
      </c>
      <c r="L17" s="212" t="e">
        <f aca="false">ROUND(HPVAL($A17,$A$1,$A$3,$A$4,$A$5,$A$6)/1000,0)</f>
        <v>#NAME?</v>
      </c>
      <c r="M17" s="245" t="e">
        <f aca="false">ROUND(L17-K17,0)</f>
        <v>#NAME?</v>
      </c>
      <c r="N17" s="214"/>
      <c r="O17" s="214"/>
      <c r="P17" s="215"/>
      <c r="Q17" s="199"/>
      <c r="R17" s="199"/>
      <c r="S17" s="199"/>
      <c r="T17" s="199"/>
    </row>
    <row r="18" customFormat="false" ht="11.25" hidden="false" customHeight="true" outlineLevel="0" collapsed="false">
      <c r="A18" s="192" t="s">
        <v>216</v>
      </c>
      <c r="B18" s="208" t="s">
        <v>88</v>
      </c>
      <c r="D18" s="216" t="e">
        <f aca="false">E18</f>
        <v>#NAME?</v>
      </c>
      <c r="E18" s="212" t="e">
        <f aca="false">ROUND(HPVAL($A18,$A$1,$A$2,$A$4,$A$5,$A$6)/1000,0)</f>
        <v>#NAME?</v>
      </c>
      <c r="F18" s="245" t="e">
        <f aca="false">E18-D18</f>
        <v>#NAME?</v>
      </c>
      <c r="G18" s="214"/>
      <c r="H18" s="214"/>
      <c r="I18" s="215"/>
      <c r="J18" s="199"/>
      <c r="K18" s="216" t="e">
        <f aca="false">L18</f>
        <v>#NAME?</v>
      </c>
      <c r="L18" s="212" t="e">
        <f aca="false">ROUND(HPVAL($A18,$A$1,$A$3,$A$4,$A$5,$A$6)/1000,0)</f>
        <v>#NAME?</v>
      </c>
      <c r="M18" s="245" t="e">
        <f aca="false">ROUND(L18-K18,0)</f>
        <v>#NAME?</v>
      </c>
      <c r="N18" s="214"/>
      <c r="O18" s="214"/>
      <c r="P18" s="215"/>
      <c r="Q18" s="199"/>
      <c r="R18" s="199"/>
      <c r="S18" s="199"/>
      <c r="T18" s="199"/>
    </row>
    <row r="19" customFormat="false" ht="11.25" hidden="false" customHeight="true" outlineLevel="0" collapsed="false">
      <c r="A19" s="192" t="s">
        <v>217</v>
      </c>
      <c r="B19" s="208" t="s">
        <v>162</v>
      </c>
      <c r="D19" s="216" t="e">
        <f aca="false">E19</f>
        <v>#NAME?</v>
      </c>
      <c r="E19" s="212" t="e">
        <f aca="false">ROUND(HPVAL($A19,$A$1,$A$2,$A$4,$A$5,$A$6)/1000,0)</f>
        <v>#NAME?</v>
      </c>
      <c r="F19" s="245" t="e">
        <f aca="false">E19-D19</f>
        <v>#NAME?</v>
      </c>
      <c r="G19" s="214"/>
      <c r="H19" s="214"/>
      <c r="I19" s="215"/>
      <c r="J19" s="199"/>
      <c r="K19" s="216" t="e">
        <f aca="false">L19</f>
        <v>#NAME?</v>
      </c>
      <c r="L19" s="212" t="e">
        <f aca="false">ROUND(HPVAL($A19,$A$1,$A$3,$A$4,$A$5,$A$6)/1000,0)</f>
        <v>#NAME?</v>
      </c>
      <c r="M19" s="245" t="e">
        <f aca="false">ROUND(L19-K19,0)</f>
        <v>#NAME?</v>
      </c>
      <c r="N19" s="214"/>
      <c r="O19" s="214"/>
      <c r="P19" s="215"/>
      <c r="Q19" s="199"/>
      <c r="R19" s="199"/>
      <c r="S19" s="199"/>
      <c r="T19" s="199"/>
    </row>
    <row r="20" customFormat="false" ht="11.25" hidden="false" customHeight="true" outlineLevel="0" collapsed="false">
      <c r="B20" s="220" t="s">
        <v>273</v>
      </c>
      <c r="C20" s="221"/>
      <c r="D20" s="222" t="e">
        <f aca="false">SUM(D10:D19)</f>
        <v>#NAME?</v>
      </c>
      <c r="E20" s="223" t="e">
        <f aca="false">SUM(E10:E19)</f>
        <v>#NAME?</v>
      </c>
      <c r="F20" s="223" t="e">
        <f aca="false">SUM(F10:F19)</f>
        <v>#NAME?</v>
      </c>
      <c r="G20" s="227"/>
      <c r="H20" s="227"/>
      <c r="I20" s="228"/>
      <c r="J20" s="221"/>
      <c r="K20" s="222" t="e">
        <f aca="false">SUM(K10:K19)</f>
        <v>#NAME?</v>
      </c>
      <c r="L20" s="223" t="e">
        <f aca="false">SUM(L10:L19)</f>
        <v>#NAME?</v>
      </c>
      <c r="M20" s="223" t="e">
        <f aca="false">SUM(M10:M19)</f>
        <v>#NAME?</v>
      </c>
      <c r="N20" s="227"/>
      <c r="O20" s="227"/>
      <c r="P20" s="228"/>
      <c r="Q20" s="199"/>
      <c r="R20" s="199"/>
      <c r="S20" s="199"/>
      <c r="T20" s="199"/>
    </row>
    <row r="21" customFormat="false" ht="3" hidden="false" customHeight="true" outlineLevel="0" collapsed="false">
      <c r="B21" s="208"/>
      <c r="D21" s="216"/>
      <c r="E21" s="212"/>
      <c r="F21" s="245"/>
      <c r="G21" s="214"/>
      <c r="H21" s="214"/>
      <c r="I21" s="215"/>
      <c r="J21" s="199"/>
      <c r="K21" s="216"/>
      <c r="L21" s="212"/>
      <c r="M21" s="245"/>
      <c r="N21" s="214"/>
      <c r="O21" s="214"/>
      <c r="P21" s="215"/>
      <c r="Q21" s="199"/>
      <c r="R21" s="199"/>
      <c r="S21" s="199"/>
      <c r="T21" s="199"/>
    </row>
    <row r="22" customFormat="false" ht="11.25" hidden="false" customHeight="true" outlineLevel="0" collapsed="false">
      <c r="A22" s="192" t="s">
        <v>218</v>
      </c>
      <c r="B22" s="208" t="s">
        <v>164</v>
      </c>
      <c r="D22" s="216" t="e">
        <f aca="false">E22</f>
        <v>#NAME?</v>
      </c>
      <c r="E22" s="212" t="e">
        <f aca="false">ROUND(HPVAL($A22,$A$1,$A$2,$A$4,$A$5,$A$6)/1000,0)</f>
        <v>#NAME?</v>
      </c>
      <c r="F22" s="245" t="e">
        <f aca="false">E22-D22</f>
        <v>#NAME?</v>
      </c>
      <c r="G22" s="214"/>
      <c r="H22" s="214"/>
      <c r="I22" s="215"/>
      <c r="J22" s="199"/>
      <c r="K22" s="216" t="e">
        <f aca="false">L22</f>
        <v>#NAME?</v>
      </c>
      <c r="L22" s="212" t="e">
        <f aca="false">ROUND(HPVAL($A22,$A$1,$A$3,$A$4,$A$5,$A$6)/1000,0)</f>
        <v>#NAME?</v>
      </c>
      <c r="M22" s="245" t="e">
        <f aca="false">ROUND(L22-K22,0)</f>
        <v>#NAME?</v>
      </c>
      <c r="N22" s="214"/>
      <c r="O22" s="214"/>
      <c r="P22" s="215"/>
      <c r="Q22" s="199"/>
      <c r="R22" s="199"/>
      <c r="S22" s="199"/>
      <c r="T22" s="199"/>
    </row>
    <row r="23" customFormat="false" ht="11.25" hidden="false" customHeight="true" outlineLevel="0" collapsed="false">
      <c r="A23" s="192" t="s">
        <v>219</v>
      </c>
      <c r="B23" s="208" t="s">
        <v>165</v>
      </c>
      <c r="D23" s="216" t="n">
        <v>943</v>
      </c>
      <c r="E23" s="212" t="e">
        <f aca="false">ROUND(HPVAL($A23,$A$1,$A$2,$A$4,$A$5,$A$6)/1000,0)</f>
        <v>#NAME?</v>
      </c>
      <c r="F23" s="245" t="e">
        <f aca="false">E23-D23</f>
        <v>#NAME?</v>
      </c>
      <c r="G23" s="214" t="s">
        <v>274</v>
      </c>
      <c r="H23" s="214"/>
      <c r="I23" s="215"/>
      <c r="J23" s="199"/>
      <c r="K23" s="216" t="e">
        <f aca="false">L23</f>
        <v>#NAME?</v>
      </c>
      <c r="L23" s="212" t="e">
        <f aca="false">ROUND(HPVAL($A23,$A$1,$A$3,$A$4,$A$5,$A$6)/1000,0)</f>
        <v>#NAME?</v>
      </c>
      <c r="M23" s="245" t="e">
        <f aca="false">ROUND(L23-K23,0)</f>
        <v>#NAME?</v>
      </c>
      <c r="N23" s="214"/>
      <c r="O23" s="214"/>
      <c r="P23" s="215"/>
      <c r="Q23" s="199"/>
      <c r="R23" s="199"/>
      <c r="S23" s="199"/>
      <c r="T23" s="199"/>
    </row>
    <row r="24" customFormat="false" ht="11.25" hidden="false" customHeight="true" outlineLevel="0" collapsed="false">
      <c r="A24" s="192" t="s">
        <v>220</v>
      </c>
      <c r="B24" s="208" t="s">
        <v>94</v>
      </c>
      <c r="D24" s="216" t="n">
        <v>93</v>
      </c>
      <c r="E24" s="212" t="e">
        <f aca="false">ROUND(HPVAL($A24,$A$1,$A$2,$A$4,$A$5,$A$6)/1000,0)</f>
        <v>#NAME?</v>
      </c>
      <c r="F24" s="245" t="e">
        <f aca="false">E24-D24</f>
        <v>#NAME?</v>
      </c>
      <c r="G24" s="214" t="s">
        <v>275</v>
      </c>
      <c r="H24" s="214"/>
      <c r="I24" s="215"/>
      <c r="J24" s="199"/>
      <c r="K24" s="216" t="e">
        <f aca="false">L24</f>
        <v>#NAME?</v>
      </c>
      <c r="L24" s="212" t="e">
        <f aca="false">ROUND(HPVAL($A24,$A$1,$A$3,$A$4,$A$5,$A$6)/1000,0)</f>
        <v>#NAME?</v>
      </c>
      <c r="M24" s="245" t="e">
        <f aca="false">ROUND(L24-K24,0)</f>
        <v>#NAME?</v>
      </c>
      <c r="N24" s="214"/>
      <c r="O24" s="214"/>
      <c r="P24" s="215"/>
      <c r="Q24" s="199"/>
      <c r="R24" s="199"/>
      <c r="S24" s="199"/>
      <c r="T24" s="199"/>
    </row>
    <row r="25" customFormat="false" ht="11.25" hidden="false" customHeight="true" outlineLevel="0" collapsed="false">
      <c r="A25" s="192" t="s">
        <v>221</v>
      </c>
      <c r="B25" s="208" t="s">
        <v>99</v>
      </c>
      <c r="D25" s="216" t="n">
        <v>16</v>
      </c>
      <c r="E25" s="212" t="e">
        <f aca="false">ROUND(HPVAL($A25,$A$1,$A$2,$A$4,$A$5,$A$6)/1000,0)</f>
        <v>#NAME?</v>
      </c>
      <c r="F25" s="245" t="e">
        <f aca="false">E25-D25</f>
        <v>#NAME?</v>
      </c>
      <c r="G25" s="236" t="s">
        <v>276</v>
      </c>
      <c r="H25" s="214"/>
      <c r="I25" s="215"/>
      <c r="J25" s="199"/>
      <c r="K25" s="216" t="e">
        <f aca="false">L25</f>
        <v>#NAME?</v>
      </c>
      <c r="L25" s="212" t="e">
        <f aca="false">ROUND(HPVAL($A25,$A$1,$A$3,$A$4,$A$5,$A$6)/1000,0)</f>
        <v>#NAME?</v>
      </c>
      <c r="M25" s="245" t="e">
        <f aca="false">ROUND(L25-K25,0)</f>
        <v>#NAME?</v>
      </c>
      <c r="N25" s="214"/>
      <c r="O25" s="214"/>
      <c r="P25" s="215"/>
      <c r="Q25" s="199"/>
      <c r="R25" s="199"/>
      <c r="S25" s="199"/>
      <c r="T25" s="199"/>
    </row>
    <row r="26" customFormat="false" ht="11.25" hidden="false" customHeight="true" outlineLevel="0" collapsed="false">
      <c r="A26" s="192" t="s">
        <v>222</v>
      </c>
      <c r="B26" s="208" t="s">
        <v>101</v>
      </c>
      <c r="D26" s="216" t="e">
        <f aca="false">E26</f>
        <v>#NAME?</v>
      </c>
      <c r="E26" s="212" t="e">
        <f aca="false">ROUND(HPVAL($A26,$A$1,$A$2,$A$4,$A$5,$A$6)/1000,0)</f>
        <v>#NAME?</v>
      </c>
      <c r="F26" s="245" t="e">
        <f aca="false">E26-D26</f>
        <v>#NAME?</v>
      </c>
      <c r="G26" s="214"/>
      <c r="H26" s="214"/>
      <c r="I26" s="215"/>
      <c r="J26" s="199"/>
      <c r="K26" s="216" t="e">
        <f aca="false">L26</f>
        <v>#NAME?</v>
      </c>
      <c r="L26" s="212" t="e">
        <f aca="false">ROUND(HPVAL($A26,$A$1,$A$3,$A$4,$A$5,$A$6)/1000,0)</f>
        <v>#NAME?</v>
      </c>
      <c r="M26" s="245" t="e">
        <f aca="false">ROUND(L26-K26,0)</f>
        <v>#NAME?</v>
      </c>
      <c r="N26" s="214"/>
      <c r="O26" s="214"/>
      <c r="P26" s="215"/>
      <c r="Q26" s="199"/>
      <c r="R26" s="199"/>
      <c r="S26" s="199"/>
      <c r="T26" s="199"/>
    </row>
    <row r="27" customFormat="false" ht="11.25" hidden="false" customHeight="true" outlineLevel="0" collapsed="false">
      <c r="A27" s="192" t="s">
        <v>223</v>
      </c>
      <c r="B27" s="208" t="s">
        <v>27</v>
      </c>
      <c r="D27" s="216" t="e">
        <f aca="false">E27</f>
        <v>#NAME?</v>
      </c>
      <c r="E27" s="212" t="e">
        <f aca="false">ROUND(HPVAL($A27,$A$1,$A$2,$A$4,$A$5,$A$6)/1000,0)</f>
        <v>#NAME?</v>
      </c>
      <c r="F27" s="245" t="e">
        <f aca="false">E27-D27</f>
        <v>#NAME?</v>
      </c>
      <c r="G27" s="214"/>
      <c r="H27" s="214"/>
      <c r="I27" s="215"/>
      <c r="J27" s="199"/>
      <c r="K27" s="216" t="e">
        <f aca="false">L27</f>
        <v>#NAME?</v>
      </c>
      <c r="L27" s="212" t="e">
        <f aca="false">ROUND(HPVAL($A27,$A$1,$A$3,$A$4,$A$5,$A$6)/1000,0)</f>
        <v>#NAME?</v>
      </c>
      <c r="M27" s="245" t="e">
        <f aca="false">ROUND(L27-K27,0)</f>
        <v>#NAME?</v>
      </c>
      <c r="N27" s="214"/>
      <c r="O27" s="214"/>
      <c r="P27" s="215"/>
      <c r="Q27" s="199"/>
      <c r="R27" s="199"/>
      <c r="S27" s="199"/>
      <c r="T27" s="199"/>
    </row>
    <row r="28" customFormat="false" ht="11.25" hidden="false" customHeight="true" outlineLevel="0" collapsed="false">
      <c r="B28" s="220" t="s">
        <v>166</v>
      </c>
      <c r="C28" s="221"/>
      <c r="D28" s="222" t="e">
        <f aca="false">SUM(D22:D27)</f>
        <v>#NAME?</v>
      </c>
      <c r="E28" s="223" t="e">
        <f aca="false">SUM(E22:E27)</f>
        <v>#NAME?</v>
      </c>
      <c r="F28" s="223" t="e">
        <f aca="false">SUM(F22:F27)</f>
        <v>#NAME?</v>
      </c>
      <c r="G28" s="227"/>
      <c r="H28" s="227"/>
      <c r="I28" s="228"/>
      <c r="J28" s="221"/>
      <c r="K28" s="222" t="e">
        <f aca="false">SUM(K22:K27)</f>
        <v>#NAME?</v>
      </c>
      <c r="L28" s="223" t="e">
        <f aca="false">SUM(L22:L27)</f>
        <v>#NAME?</v>
      </c>
      <c r="M28" s="223" t="e">
        <f aca="false">SUM(M22:M27)</f>
        <v>#NAME?</v>
      </c>
      <c r="N28" s="227"/>
      <c r="O28" s="227"/>
      <c r="P28" s="228"/>
      <c r="Q28" s="199"/>
      <c r="R28" s="199"/>
      <c r="S28" s="199"/>
      <c r="T28" s="199"/>
    </row>
    <row r="29" customFormat="false" ht="3" hidden="false" customHeight="true" outlineLevel="0" collapsed="false">
      <c r="B29" s="208"/>
      <c r="D29" s="216"/>
      <c r="E29" s="212"/>
      <c r="F29" s="245"/>
      <c r="G29" s="214"/>
      <c r="H29" s="214"/>
      <c r="I29" s="215"/>
      <c r="J29" s="199"/>
      <c r="K29" s="216"/>
      <c r="L29" s="212"/>
      <c r="M29" s="245"/>
      <c r="N29" s="214"/>
      <c r="O29" s="214"/>
      <c r="P29" s="215"/>
      <c r="Q29" s="199"/>
      <c r="R29" s="199"/>
      <c r="S29" s="199"/>
      <c r="T29" s="199"/>
    </row>
    <row r="30" customFormat="false" ht="11.25" hidden="false" customHeight="true" outlineLevel="0" collapsed="false">
      <c r="A30" s="192" t="s">
        <v>224</v>
      </c>
      <c r="B30" s="208" t="s">
        <v>167</v>
      </c>
      <c r="D30" s="216" t="n">
        <v>8791</v>
      </c>
      <c r="E30" s="212" t="e">
        <f aca="false">ROUND(HPVAL($A30,$A$1,$A$2,$A$4,$A$5,$A$6)/1000,0)</f>
        <v>#NAME?</v>
      </c>
      <c r="F30" s="245" t="e">
        <f aca="false">E30-D30</f>
        <v>#NAME?</v>
      </c>
      <c r="G30" s="214"/>
      <c r="H30" s="214"/>
      <c r="I30" s="215"/>
      <c r="J30" s="199"/>
      <c r="K30" s="216" t="e">
        <f aca="false">L30</f>
        <v>#NAME?</v>
      </c>
      <c r="L30" s="212" t="e">
        <f aca="false">ROUND(HPVAL($A30,$A$1,$A$3,$A$4,$A$5,$A$6)/1000,0)</f>
        <v>#NAME?</v>
      </c>
      <c r="M30" s="245" t="e">
        <f aca="false">ROUND(L30-K30,0)</f>
        <v>#NAME?</v>
      </c>
      <c r="N30" s="214"/>
      <c r="O30" s="214"/>
      <c r="P30" s="215"/>
      <c r="Q30" s="199"/>
      <c r="R30" s="199"/>
      <c r="S30" s="199"/>
      <c r="T30" s="199"/>
    </row>
    <row r="31" customFormat="false" ht="11.25" hidden="false" customHeight="true" outlineLevel="0" collapsed="false">
      <c r="A31" s="192" t="s">
        <v>225</v>
      </c>
      <c r="B31" s="208" t="s">
        <v>103</v>
      </c>
      <c r="D31" s="216" t="n">
        <v>6052</v>
      </c>
      <c r="E31" s="212" t="e">
        <f aca="false">ROUND(HPVAL($A31,$A$1,$A$2,$A$4,$A$5,$A$6)/1000,0)</f>
        <v>#NAME?</v>
      </c>
      <c r="F31" s="245" t="e">
        <f aca="false">E31-D31</f>
        <v>#NAME?</v>
      </c>
      <c r="G31" s="214"/>
      <c r="H31" s="214"/>
      <c r="I31" s="215"/>
      <c r="J31" s="199"/>
      <c r="K31" s="216" t="e">
        <f aca="false">L31</f>
        <v>#NAME?</v>
      </c>
      <c r="L31" s="212" t="e">
        <f aca="false">ROUND(HPVAL($A31,$A$1,$A$3,$A$4,$A$5,$A$6)/1000,0)</f>
        <v>#NAME?</v>
      </c>
      <c r="M31" s="245" t="e">
        <f aca="false">ROUND(L31-K31,0)</f>
        <v>#NAME?</v>
      </c>
      <c r="N31" s="214"/>
      <c r="O31" s="214"/>
      <c r="P31" s="215"/>
      <c r="Q31" s="199"/>
      <c r="R31" s="199"/>
      <c r="S31" s="199"/>
      <c r="T31" s="199"/>
    </row>
    <row r="32" customFormat="false" ht="11.25" hidden="false" customHeight="true" outlineLevel="0" collapsed="false">
      <c r="A32" s="192" t="s">
        <v>226</v>
      </c>
      <c r="B32" s="208" t="s">
        <v>106</v>
      </c>
      <c r="C32" s="219"/>
      <c r="D32" s="216" t="n">
        <v>12515</v>
      </c>
      <c r="E32" s="212" t="e">
        <f aca="false">ROUND(HPVAL($A32,$A$1,$A$2,$A$4,$A$5,$A$6)/1000,0)</f>
        <v>#NAME?</v>
      </c>
      <c r="F32" s="245" t="e">
        <f aca="false">E32-D32</f>
        <v>#NAME?</v>
      </c>
      <c r="G32" s="214"/>
      <c r="H32" s="214"/>
      <c r="I32" s="215"/>
      <c r="J32" s="199"/>
      <c r="K32" s="216" t="e">
        <f aca="false">L32</f>
        <v>#NAME?</v>
      </c>
      <c r="L32" s="212" t="e">
        <f aca="false">ROUND(HPVAL($A32,$A$1,$A$3,$A$4,$A$5,$A$6)/1000,0)</f>
        <v>#NAME?</v>
      </c>
      <c r="M32" s="245" t="e">
        <f aca="false">ROUND(L32-K32,0)</f>
        <v>#NAME?</v>
      </c>
      <c r="N32" s="214"/>
      <c r="O32" s="214"/>
      <c r="P32" s="215"/>
      <c r="Q32" s="199"/>
      <c r="R32" s="199"/>
      <c r="S32" s="199"/>
      <c r="T32" s="199"/>
    </row>
    <row r="33" customFormat="false" ht="11.25" hidden="false" customHeight="true" outlineLevel="0" collapsed="false">
      <c r="A33" s="192" t="s">
        <v>227</v>
      </c>
      <c r="B33" s="208" t="s">
        <v>168</v>
      </c>
      <c r="C33" s="219"/>
      <c r="D33" s="216" t="e">
        <f aca="false">E33</f>
        <v>#NAME?</v>
      </c>
      <c r="E33" s="212" t="e">
        <f aca="false">ROUND(HPVAL($A33,$A$1,$A$2,$A$4,$A$5,$A$6)/1000,0)</f>
        <v>#NAME?</v>
      </c>
      <c r="F33" s="245" t="e">
        <f aca="false">E33-D33</f>
        <v>#NAME?</v>
      </c>
      <c r="G33" s="214"/>
      <c r="H33" s="214"/>
      <c r="I33" s="215"/>
      <c r="J33" s="199"/>
      <c r="K33" s="216" t="e">
        <f aca="false">L33</f>
        <v>#NAME?</v>
      </c>
      <c r="L33" s="212" t="e">
        <f aca="false">ROUND(HPVAL($A33,$A$1,$A$3,$A$4,$A$5,$A$6)/1000,0)</f>
        <v>#NAME?</v>
      </c>
      <c r="M33" s="245" t="e">
        <f aca="false">ROUND(L33-K33,0)</f>
        <v>#NAME?</v>
      </c>
      <c r="N33" s="214"/>
      <c r="O33" s="214"/>
      <c r="P33" s="215"/>
      <c r="Q33" s="199"/>
      <c r="R33" s="199"/>
      <c r="S33" s="199"/>
      <c r="T33" s="199"/>
    </row>
    <row r="34" customFormat="false" ht="11.25" hidden="false" customHeight="true" outlineLevel="0" collapsed="false">
      <c r="B34" s="220" t="s">
        <v>169</v>
      </c>
      <c r="C34" s="221"/>
      <c r="D34" s="222" t="e">
        <f aca="false">SUM(D30:D33)</f>
        <v>#NAME?</v>
      </c>
      <c r="E34" s="223" t="e">
        <f aca="false">SUM(E30:E33)</f>
        <v>#NAME?</v>
      </c>
      <c r="F34" s="223" t="e">
        <f aca="false">SUM(F30:F33)</f>
        <v>#NAME?</v>
      </c>
      <c r="G34" s="227"/>
      <c r="H34" s="227"/>
      <c r="I34" s="228"/>
      <c r="J34" s="221"/>
      <c r="K34" s="222" t="e">
        <f aca="false">SUM(K30:K33)</f>
        <v>#NAME?</v>
      </c>
      <c r="L34" s="223" t="e">
        <f aca="false">SUM(L30:L33)</f>
        <v>#NAME?</v>
      </c>
      <c r="M34" s="223" t="e">
        <f aca="false">SUM(M30:M33)</f>
        <v>#NAME?</v>
      </c>
      <c r="N34" s="227"/>
      <c r="O34" s="227"/>
      <c r="P34" s="228"/>
      <c r="Q34" s="199"/>
      <c r="R34" s="199"/>
      <c r="S34" s="199"/>
      <c r="T34" s="199"/>
    </row>
    <row r="35" customFormat="false" ht="3" hidden="false" customHeight="true" outlineLevel="0" collapsed="false">
      <c r="B35" s="208"/>
      <c r="D35" s="216"/>
      <c r="E35" s="212"/>
      <c r="F35" s="245"/>
      <c r="G35" s="214"/>
      <c r="H35" s="214"/>
      <c r="I35" s="215"/>
      <c r="J35" s="199"/>
      <c r="K35" s="216"/>
      <c r="L35" s="212"/>
      <c r="M35" s="245"/>
      <c r="N35" s="214"/>
      <c r="O35" s="214"/>
      <c r="P35" s="215"/>
      <c r="Q35" s="199"/>
      <c r="R35" s="199"/>
      <c r="S35" s="199"/>
      <c r="T35" s="199"/>
    </row>
    <row r="36" customFormat="false" ht="11.25" hidden="false" customHeight="true" outlineLevel="0" collapsed="false">
      <c r="A36" s="192" t="s">
        <v>228</v>
      </c>
      <c r="B36" s="208" t="s">
        <v>125</v>
      </c>
      <c r="D36" s="216" t="n">
        <v>704</v>
      </c>
      <c r="E36" s="212" t="e">
        <f aca="false">ROUND(HPVAL($A36,$A$1,$A$2,$A$4,$A$5,$A$6)/1000,0)</f>
        <v>#NAME?</v>
      </c>
      <c r="F36" s="245" t="e">
        <f aca="false">E36-D36</f>
        <v>#NAME?</v>
      </c>
      <c r="G36" s="214" t="s">
        <v>277</v>
      </c>
      <c r="H36" s="214"/>
      <c r="I36" s="215"/>
      <c r="J36" s="199"/>
      <c r="K36" s="216" t="e">
        <f aca="false">L36</f>
        <v>#NAME?</v>
      </c>
      <c r="L36" s="212" t="e">
        <f aca="false">ROUND(HPVAL($A36,$A$1,$A$3,$A$4,$A$5,$A$6)/1000,0)</f>
        <v>#NAME?</v>
      </c>
      <c r="M36" s="245" t="e">
        <f aca="false">ROUND(L36-K36,0)</f>
        <v>#NAME?</v>
      </c>
      <c r="N36" s="214"/>
      <c r="O36" s="214"/>
      <c r="P36" s="215"/>
      <c r="Q36" s="199"/>
      <c r="R36" s="199"/>
      <c r="S36" s="199"/>
      <c r="T36" s="199"/>
    </row>
    <row r="37" customFormat="false" ht="11.25" hidden="false" customHeight="true" outlineLevel="0" collapsed="false">
      <c r="A37" s="192" t="s">
        <v>229</v>
      </c>
      <c r="B37" s="208" t="s">
        <v>126</v>
      </c>
      <c r="D37" s="216" t="n">
        <v>2882</v>
      </c>
      <c r="E37" s="212" t="e">
        <f aca="false">ROUND(HPVAL($A37,$A$1,$A$2,$A$4,$A$5,$A$6)/1000,0)</f>
        <v>#NAME?</v>
      </c>
      <c r="F37" s="245" t="e">
        <f aca="false">E37-D37</f>
        <v>#NAME?</v>
      </c>
      <c r="G37" s="246"/>
      <c r="H37" s="214"/>
      <c r="I37" s="215"/>
      <c r="J37" s="199"/>
      <c r="K37" s="216" t="e">
        <f aca="false">L37</f>
        <v>#NAME?</v>
      </c>
      <c r="L37" s="212" t="e">
        <f aca="false">ROUND(HPVAL($A37,$A$1,$A$3,$A$4,$A$5,$A$6)/1000,0)</f>
        <v>#NAME?</v>
      </c>
      <c r="M37" s="245" t="e">
        <f aca="false">ROUND(L37-K37,0)</f>
        <v>#NAME?</v>
      </c>
      <c r="N37" s="214"/>
      <c r="O37" s="214"/>
      <c r="P37" s="215"/>
      <c r="Q37" s="199"/>
      <c r="R37" s="199"/>
      <c r="S37" s="199"/>
      <c r="T37" s="199"/>
    </row>
    <row r="38" customFormat="false" ht="11.25" hidden="false" customHeight="true" outlineLevel="0" collapsed="false">
      <c r="A38" s="192" t="s">
        <v>230</v>
      </c>
      <c r="B38" s="208" t="s">
        <v>127</v>
      </c>
      <c r="D38" s="216" t="n">
        <v>4135</v>
      </c>
      <c r="E38" s="212" t="e">
        <f aca="false">ROUND(HPVAL($A38,$A$1,$A$2,$A$4,$A$5,$A$6)/1000,0)</f>
        <v>#NAME?</v>
      </c>
      <c r="F38" s="245" t="e">
        <f aca="false">E38-D38</f>
        <v>#NAME?</v>
      </c>
      <c r="G38" s="236"/>
      <c r="H38" s="214"/>
      <c r="I38" s="215"/>
      <c r="J38" s="199"/>
      <c r="K38" s="216" t="e">
        <f aca="false">L38</f>
        <v>#NAME?</v>
      </c>
      <c r="L38" s="212" t="e">
        <f aca="false">ROUND(HPVAL($A38,$A$1,$A$3,$A$4,$A$5,$A$6)/1000,0)</f>
        <v>#NAME?</v>
      </c>
      <c r="M38" s="245" t="e">
        <f aca="false">ROUND(L38-K38,0)</f>
        <v>#NAME?</v>
      </c>
      <c r="N38" s="214"/>
      <c r="O38" s="214"/>
      <c r="P38" s="215"/>
      <c r="Q38" s="199"/>
      <c r="R38" s="199"/>
      <c r="S38" s="199"/>
      <c r="T38" s="199"/>
    </row>
    <row r="39" customFormat="false" ht="11.25" hidden="false" customHeight="true" outlineLevel="0" collapsed="false">
      <c r="A39" s="192" t="s">
        <v>231</v>
      </c>
      <c r="B39" s="208" t="s">
        <v>170</v>
      </c>
      <c r="D39" s="216" t="n">
        <v>3814</v>
      </c>
      <c r="E39" s="212" t="e">
        <f aca="false">ROUND(HPVAL($A39,$A$1,$A$2,$A$4,$A$5,$A$6)/1000,0)</f>
        <v>#NAME?</v>
      </c>
      <c r="F39" s="245" t="e">
        <f aca="false">E39-D39</f>
        <v>#NAME?</v>
      </c>
      <c r="G39" s="214"/>
      <c r="H39" s="214"/>
      <c r="I39" s="215"/>
      <c r="J39" s="199"/>
      <c r="K39" s="216" t="e">
        <f aca="false">L39</f>
        <v>#NAME?</v>
      </c>
      <c r="L39" s="212" t="e">
        <f aca="false">ROUND(HPVAL($A39,$A$1,$A$3,$A$4,$A$5,$A$6)/1000,0)</f>
        <v>#NAME?</v>
      </c>
      <c r="M39" s="245" t="e">
        <f aca="false">ROUND(L39-K39,0)</f>
        <v>#NAME?</v>
      </c>
      <c r="N39" s="214"/>
      <c r="O39" s="214"/>
      <c r="P39" s="215"/>
      <c r="Q39" s="199"/>
      <c r="R39" s="199"/>
      <c r="S39" s="199"/>
      <c r="T39" s="199"/>
    </row>
    <row r="40" customFormat="false" ht="11.25" hidden="false" customHeight="true" outlineLevel="0" collapsed="false">
      <c r="B40" s="220" t="s">
        <v>171</v>
      </c>
      <c r="C40" s="221"/>
      <c r="D40" s="222" t="n">
        <f aca="false">SUM(D36:D39)</f>
        <v>11535</v>
      </c>
      <c r="E40" s="223" t="e">
        <f aca="false">SUM(E36:E39)</f>
        <v>#NAME?</v>
      </c>
      <c r="F40" s="223" t="e">
        <f aca="false">SUM(F36:F39)</f>
        <v>#NAME?</v>
      </c>
      <c r="G40" s="227"/>
      <c r="H40" s="227"/>
      <c r="I40" s="228"/>
      <c r="J40" s="221"/>
      <c r="K40" s="222" t="e">
        <f aca="false">SUM(K36:K39)</f>
        <v>#NAME?</v>
      </c>
      <c r="L40" s="223" t="e">
        <f aca="false">SUM(L36:L39)</f>
        <v>#NAME?</v>
      </c>
      <c r="M40" s="223" t="e">
        <f aca="false">SUM(M36:M39)</f>
        <v>#NAME?</v>
      </c>
      <c r="N40" s="227"/>
      <c r="O40" s="227"/>
      <c r="P40" s="228"/>
      <c r="Q40" s="199"/>
      <c r="R40" s="199"/>
      <c r="S40" s="199"/>
      <c r="T40" s="199"/>
    </row>
    <row r="41" customFormat="false" ht="3" hidden="false" customHeight="true" outlineLevel="0" collapsed="false">
      <c r="B41" s="208"/>
      <c r="D41" s="216"/>
      <c r="E41" s="212"/>
      <c r="F41" s="245"/>
      <c r="G41" s="214"/>
      <c r="H41" s="214"/>
      <c r="I41" s="215"/>
      <c r="J41" s="199"/>
      <c r="K41" s="216"/>
      <c r="L41" s="212"/>
      <c r="M41" s="245"/>
      <c r="N41" s="214"/>
      <c r="O41" s="214"/>
      <c r="P41" s="215"/>
      <c r="Q41" s="199"/>
      <c r="R41" s="199"/>
      <c r="S41" s="199"/>
      <c r="T41" s="199"/>
    </row>
    <row r="42" customFormat="false" ht="11.25" hidden="false" customHeight="true" outlineLevel="0" collapsed="false">
      <c r="A42" s="192" t="s">
        <v>232</v>
      </c>
      <c r="B42" s="208" t="s">
        <v>172</v>
      </c>
      <c r="C42" s="219"/>
      <c r="D42" s="216" t="e">
        <f aca="false">E42</f>
        <v>#NAME?</v>
      </c>
      <c r="E42" s="212" t="e">
        <f aca="false">ROUND(HPVAL($A42,$A$1,$A$2,$A$4,$A$5,$A$6)/1000,0)</f>
        <v>#NAME?</v>
      </c>
      <c r="F42" s="245" t="e">
        <f aca="false">E42-D42</f>
        <v>#NAME?</v>
      </c>
      <c r="G42" s="214"/>
      <c r="H42" s="214"/>
      <c r="I42" s="215"/>
      <c r="J42" s="199"/>
      <c r="K42" s="216" t="e">
        <f aca="false">L42</f>
        <v>#NAME?</v>
      </c>
      <c r="L42" s="212" t="e">
        <f aca="false">ROUND(HPVAL($A42,$A$1,$A$3,$A$4,$A$5,$A$6)/1000,0)</f>
        <v>#NAME?</v>
      </c>
      <c r="M42" s="245" t="e">
        <f aca="false">ROUND(L42-K42,0)</f>
        <v>#NAME?</v>
      </c>
      <c r="N42" s="214"/>
      <c r="O42" s="214"/>
      <c r="P42" s="215"/>
      <c r="Q42" s="199"/>
      <c r="R42" s="199"/>
      <c r="S42" s="199"/>
      <c r="T42" s="199"/>
    </row>
    <row r="43" customFormat="false" ht="3" hidden="false" customHeight="true" outlineLevel="0" collapsed="false">
      <c r="B43" s="208"/>
      <c r="C43" s="219"/>
      <c r="D43" s="216"/>
      <c r="E43" s="212"/>
      <c r="F43" s="245"/>
      <c r="G43" s="214"/>
      <c r="H43" s="214"/>
      <c r="I43" s="215"/>
      <c r="J43" s="199"/>
      <c r="K43" s="216"/>
      <c r="L43" s="212"/>
      <c r="M43" s="245"/>
      <c r="N43" s="214"/>
      <c r="O43" s="214"/>
      <c r="P43" s="215"/>
      <c r="Q43" s="199"/>
      <c r="R43" s="199"/>
      <c r="S43" s="199"/>
      <c r="T43" s="199"/>
    </row>
    <row r="44" customFormat="false" ht="11.25" hidden="false" customHeight="true" outlineLevel="0" collapsed="false">
      <c r="A44" s="192" t="s">
        <v>233</v>
      </c>
      <c r="B44" s="208" t="s">
        <v>173</v>
      </c>
      <c r="C44" s="219"/>
      <c r="D44" s="216" t="e">
        <f aca="false">E44</f>
        <v>#NAME?</v>
      </c>
      <c r="E44" s="212" t="e">
        <f aca="false">ROUND(HPVAL($A44,$A$1,$A$2,$A$4,$A$5,$A$6)/1000,0)</f>
        <v>#NAME?</v>
      </c>
      <c r="F44" s="245" t="e">
        <f aca="false">E44-D44</f>
        <v>#NAME?</v>
      </c>
      <c r="G44" s="214"/>
      <c r="H44" s="214"/>
      <c r="I44" s="215"/>
      <c r="J44" s="199"/>
      <c r="K44" s="216" t="e">
        <f aca="false">L44</f>
        <v>#NAME?</v>
      </c>
      <c r="L44" s="212" t="e">
        <f aca="false">ROUND(HPVAL($A44,$A$1,$A$3,$A$4,$A$5,$A$6)/1000,0)</f>
        <v>#NAME?</v>
      </c>
      <c r="M44" s="245" t="e">
        <f aca="false">ROUND(L44-K44,0)</f>
        <v>#NAME?</v>
      </c>
      <c r="N44" s="214"/>
      <c r="O44" s="214"/>
      <c r="P44" s="215"/>
      <c r="Q44" s="199"/>
      <c r="R44" s="199"/>
      <c r="S44" s="199"/>
      <c r="T44" s="199"/>
    </row>
    <row r="45" customFormat="false" ht="3" hidden="false" customHeight="true" outlineLevel="0" collapsed="false">
      <c r="B45" s="208"/>
      <c r="C45" s="219"/>
      <c r="D45" s="216"/>
      <c r="E45" s="212"/>
      <c r="F45" s="245"/>
      <c r="G45" s="214"/>
      <c r="H45" s="214"/>
      <c r="I45" s="215"/>
      <c r="J45" s="199"/>
      <c r="K45" s="216"/>
      <c r="L45" s="212"/>
      <c r="M45" s="245"/>
      <c r="N45" s="214"/>
      <c r="O45" s="214"/>
      <c r="P45" s="215"/>
      <c r="Q45" s="199"/>
      <c r="R45" s="199"/>
      <c r="S45" s="199"/>
      <c r="T45" s="199"/>
    </row>
    <row r="46" customFormat="false" ht="11.25" hidden="false" customHeight="true" outlineLevel="0" collapsed="false">
      <c r="B46" s="208" t="s">
        <v>177</v>
      </c>
      <c r="C46" s="219"/>
      <c r="D46" s="216" t="e">
        <f aca="false">-SUM(D40:D44,D20,D28,D34)</f>
        <v>#NAME?</v>
      </c>
      <c r="E46" s="212" t="e">
        <f aca="false">-SUM(E40:E44,E20,E28,E34)</f>
        <v>#NAME?</v>
      </c>
      <c r="F46" s="245" t="e">
        <f aca="false">E46-D46</f>
        <v>#NAME?</v>
      </c>
      <c r="G46" s="214"/>
      <c r="H46" s="214"/>
      <c r="I46" s="215"/>
      <c r="J46" s="199"/>
      <c r="K46" s="216" t="n">
        <f aca="false">L46</f>
        <v>0</v>
      </c>
      <c r="L46" s="212"/>
      <c r="M46" s="245"/>
      <c r="N46" s="214"/>
      <c r="O46" s="214"/>
      <c r="P46" s="215"/>
      <c r="Q46" s="199"/>
      <c r="R46" s="199"/>
      <c r="S46" s="199"/>
      <c r="T46" s="199"/>
    </row>
    <row r="47" customFormat="false" ht="3" hidden="false" customHeight="true" outlineLevel="0" collapsed="false">
      <c r="B47" s="208"/>
      <c r="D47" s="216"/>
      <c r="E47" s="212"/>
      <c r="F47" s="245"/>
      <c r="G47" s="214"/>
      <c r="H47" s="214"/>
      <c r="I47" s="215"/>
      <c r="J47" s="199"/>
      <c r="K47" s="216"/>
      <c r="L47" s="212"/>
      <c r="M47" s="245"/>
      <c r="N47" s="214"/>
      <c r="O47" s="214"/>
      <c r="P47" s="215"/>
      <c r="Q47" s="199"/>
      <c r="R47" s="199"/>
      <c r="S47" s="199"/>
      <c r="T47" s="199"/>
    </row>
    <row r="48" customFormat="false" ht="11.25" hidden="false" customHeight="true" outlineLevel="0" collapsed="false">
      <c r="A48" s="221"/>
      <c r="B48" s="220" t="s">
        <v>174</v>
      </c>
      <c r="C48" s="221"/>
      <c r="D48" s="222" t="e">
        <f aca="false">SUM(D40:D46)+D34+D28+D20</f>
        <v>#NAME?</v>
      </c>
      <c r="E48" s="223" t="e">
        <f aca="false">SUM(E40:E46)+E34+E28+E20</f>
        <v>#NAME?</v>
      </c>
      <c r="F48" s="223" t="e">
        <f aca="false">SUM(F40:F46)+F34+F28+F20</f>
        <v>#NAME?</v>
      </c>
      <c r="G48" s="227"/>
      <c r="H48" s="227"/>
      <c r="I48" s="228"/>
      <c r="J48" s="221"/>
      <c r="K48" s="222" t="e">
        <f aca="false">SUM(K40:K46)+K34+K28+K20</f>
        <v>#NAME?</v>
      </c>
      <c r="L48" s="223" t="e">
        <f aca="false">SUM(L40:L46)+L34+L28+L20</f>
        <v>#NAME?</v>
      </c>
      <c r="M48" s="223" t="e">
        <f aca="false">SUM(M40:M46)+M34+M28+M20</f>
        <v>#NAME?</v>
      </c>
      <c r="N48" s="227"/>
      <c r="O48" s="227"/>
      <c r="P48" s="228"/>
    </row>
    <row r="49" customFormat="false" ht="3" hidden="false" customHeight="true" outlineLevel="0" collapsed="false">
      <c r="B49" s="208"/>
      <c r="D49" s="216"/>
      <c r="E49" s="212"/>
      <c r="F49" s="245"/>
      <c r="G49" s="214"/>
      <c r="H49" s="214"/>
      <c r="I49" s="215"/>
      <c r="J49" s="199"/>
      <c r="K49" s="216"/>
      <c r="L49" s="212"/>
      <c r="M49" s="245"/>
      <c r="N49" s="214"/>
      <c r="O49" s="214"/>
      <c r="P49" s="215"/>
      <c r="Q49" s="199"/>
      <c r="R49" s="199"/>
      <c r="S49" s="199"/>
      <c r="T49" s="199"/>
    </row>
    <row r="50" customFormat="false" ht="11.25" hidden="false" customHeight="true" outlineLevel="0" collapsed="false">
      <c r="A50" s="192" t="s">
        <v>234</v>
      </c>
      <c r="B50" s="208" t="s">
        <v>175</v>
      </c>
      <c r="C50" s="219"/>
      <c r="D50" s="216" t="e">
        <f aca="false">E50</f>
        <v>#NAME?</v>
      </c>
      <c r="E50" s="212" t="e">
        <f aca="false">HPVAL($A50,$A$1,$A$2,$A$4,$A$5,$A$6)/1000</f>
        <v>#NAME?</v>
      </c>
      <c r="F50" s="245" t="e">
        <f aca="false">E50-D50</f>
        <v>#NAME?</v>
      </c>
      <c r="G50" s="214"/>
      <c r="H50" s="214"/>
      <c r="I50" s="215"/>
      <c r="J50" s="199"/>
      <c r="K50" s="216" t="e">
        <f aca="false">-K48</f>
        <v>#NAME?</v>
      </c>
      <c r="L50" s="212" t="e">
        <f aca="false">-L48</f>
        <v>#NAME?</v>
      </c>
      <c r="M50" s="245" t="e">
        <f aca="false">ROUND(L50-K50,0)</f>
        <v>#NAME?</v>
      </c>
      <c r="N50" s="214"/>
      <c r="O50" s="214"/>
      <c r="P50" s="215"/>
      <c r="Q50" s="199"/>
      <c r="R50" s="199"/>
      <c r="S50" s="199"/>
      <c r="T50" s="199"/>
    </row>
    <row r="51" customFormat="false" ht="3" hidden="false" customHeight="true" outlineLevel="0" collapsed="false">
      <c r="B51" s="208"/>
      <c r="D51" s="216"/>
      <c r="E51" s="212"/>
      <c r="F51" s="245"/>
      <c r="G51" s="214"/>
      <c r="H51" s="214"/>
      <c r="I51" s="215"/>
      <c r="J51" s="199"/>
      <c r="K51" s="216"/>
      <c r="L51" s="212"/>
      <c r="M51" s="245"/>
      <c r="N51" s="214"/>
      <c r="O51" s="214"/>
      <c r="P51" s="215"/>
      <c r="Q51" s="199"/>
      <c r="R51" s="199"/>
      <c r="S51" s="199"/>
      <c r="T51" s="199"/>
    </row>
    <row r="52" customFormat="false" ht="11.25" hidden="false" customHeight="true" outlineLevel="0" collapsed="false">
      <c r="A52" s="221"/>
      <c r="B52" s="220" t="s">
        <v>6</v>
      </c>
      <c r="C52" s="221"/>
      <c r="D52" s="229" t="e">
        <f aca="false">D50+D48</f>
        <v>#NAME?</v>
      </c>
      <c r="E52" s="230" t="e">
        <f aca="false">E50+E48</f>
        <v>#NAME?</v>
      </c>
      <c r="F52" s="230" t="e">
        <f aca="false">F50+F48</f>
        <v>#NAME?</v>
      </c>
      <c r="G52" s="227"/>
      <c r="H52" s="227"/>
      <c r="I52" s="228"/>
      <c r="J52" s="221"/>
      <c r="K52" s="229" t="e">
        <f aca="false">K50+K48</f>
        <v>#NAME?</v>
      </c>
      <c r="L52" s="230" t="e">
        <f aca="false">L50+L48</f>
        <v>#NAME?</v>
      </c>
      <c r="M52" s="230" t="e">
        <f aca="false">M50+M48</f>
        <v>#NAME?</v>
      </c>
      <c r="N52" s="227"/>
      <c r="O52" s="227"/>
      <c r="P52" s="228"/>
    </row>
    <row r="53" customFormat="false" ht="3" hidden="false" customHeight="true" outlineLevel="0" collapsed="false">
      <c r="B53" s="232"/>
      <c r="D53" s="241"/>
      <c r="E53" s="242"/>
      <c r="F53" s="242"/>
      <c r="G53" s="234"/>
      <c r="H53" s="234"/>
      <c r="I53" s="235"/>
      <c r="J53" s="199"/>
      <c r="K53" s="241"/>
      <c r="L53" s="242"/>
      <c r="M53" s="242"/>
      <c r="N53" s="234"/>
      <c r="O53" s="234"/>
      <c r="P53" s="235"/>
      <c r="Q53" s="199"/>
      <c r="R53" s="199"/>
      <c r="S53" s="199"/>
      <c r="T53" s="199"/>
    </row>
    <row r="54" customFormat="false" ht="12.75" hidden="false" customHeight="false" outlineLevel="0" collapsed="false">
      <c r="D54" s="212"/>
      <c r="E54" s="212"/>
      <c r="F54" s="212"/>
      <c r="G54" s="199"/>
      <c r="H54" s="199"/>
      <c r="I54" s="199"/>
      <c r="J54" s="199"/>
      <c r="K54" s="212"/>
      <c r="L54" s="212"/>
      <c r="M54" s="212"/>
      <c r="N54" s="199"/>
      <c r="O54" s="199"/>
      <c r="P54" s="199"/>
      <c r="Q54" s="199"/>
      <c r="R54" s="199"/>
      <c r="S54" s="199"/>
      <c r="T54" s="199"/>
    </row>
    <row r="55" customFormat="false" ht="12.75" hidden="false" customHeight="false" outlineLevel="0" collapsed="false">
      <c r="D55" s="212"/>
      <c r="E55" s="212"/>
      <c r="F55" s="212"/>
      <c r="G55" s="199"/>
      <c r="H55" s="199"/>
      <c r="I55" s="199"/>
      <c r="J55" s="199"/>
      <c r="K55" s="212"/>
      <c r="L55" s="212"/>
      <c r="M55" s="212"/>
      <c r="N55" s="199"/>
      <c r="O55" s="199"/>
      <c r="P55" s="199"/>
      <c r="Q55" s="199"/>
      <c r="R55" s="199"/>
      <c r="S55" s="199"/>
      <c r="T55" s="199"/>
    </row>
    <row r="56" customFormat="false" ht="12.75" hidden="false" customHeight="false" outlineLevel="0" collapsed="false">
      <c r="D56" s="212"/>
      <c r="E56" s="212"/>
      <c r="F56" s="212"/>
      <c r="G56" s="199"/>
      <c r="H56" s="199"/>
      <c r="I56" s="199"/>
      <c r="J56" s="199"/>
      <c r="K56" s="212"/>
      <c r="L56" s="212"/>
      <c r="M56" s="212"/>
      <c r="N56" s="199"/>
      <c r="O56" s="199"/>
      <c r="P56" s="199"/>
      <c r="Q56" s="199"/>
      <c r="R56" s="199"/>
      <c r="S56" s="199"/>
      <c r="T56" s="199"/>
    </row>
    <row r="57" customFormat="false" ht="12.75" hidden="false" customHeight="false" outlineLevel="0" collapsed="false">
      <c r="D57" s="212"/>
      <c r="E57" s="212"/>
      <c r="F57" s="212"/>
      <c r="G57" s="199"/>
      <c r="H57" s="199"/>
      <c r="I57" s="199"/>
      <c r="J57" s="199"/>
      <c r="K57" s="212"/>
      <c r="L57" s="212"/>
      <c r="M57" s="212"/>
      <c r="N57" s="199"/>
      <c r="O57" s="199"/>
      <c r="P57" s="199"/>
      <c r="Q57" s="199"/>
      <c r="R57" s="199"/>
      <c r="S57" s="199"/>
      <c r="T57" s="199"/>
    </row>
    <row r="58" customFormat="false" ht="12.75" hidden="false" customHeight="false" outlineLevel="0" collapsed="false">
      <c r="D58" s="212"/>
      <c r="E58" s="212"/>
      <c r="F58" s="212"/>
      <c r="G58" s="199"/>
      <c r="H58" s="199"/>
      <c r="I58" s="199"/>
      <c r="J58" s="199"/>
      <c r="K58" s="212"/>
      <c r="L58" s="212"/>
      <c r="M58" s="212"/>
      <c r="N58" s="199"/>
      <c r="O58" s="199"/>
      <c r="P58" s="199"/>
      <c r="Q58" s="199"/>
      <c r="R58" s="199"/>
      <c r="S58" s="199"/>
      <c r="T58" s="199"/>
    </row>
    <row r="59" customFormat="false" ht="12.75" hidden="false" customHeight="false" outlineLevel="0" collapsed="false">
      <c r="D59" s="212"/>
      <c r="E59" s="212"/>
      <c r="F59" s="212"/>
      <c r="G59" s="199"/>
      <c r="H59" s="199"/>
      <c r="I59" s="199"/>
      <c r="J59" s="199"/>
      <c r="K59" s="212"/>
      <c r="L59" s="212"/>
      <c r="M59" s="212"/>
      <c r="N59" s="199"/>
      <c r="O59" s="199"/>
      <c r="P59" s="199"/>
      <c r="Q59" s="199"/>
      <c r="R59" s="199"/>
      <c r="S59" s="199"/>
      <c r="T59" s="199"/>
    </row>
    <row r="60" customFormat="false" ht="12.75" hidden="false" customHeight="false" outlineLevel="0" collapsed="false">
      <c r="D60" s="212"/>
      <c r="E60" s="212"/>
      <c r="F60" s="212"/>
      <c r="G60" s="199"/>
      <c r="H60" s="199"/>
      <c r="I60" s="199"/>
      <c r="J60" s="199"/>
      <c r="K60" s="212"/>
      <c r="L60" s="212"/>
      <c r="M60" s="212"/>
      <c r="N60" s="199"/>
      <c r="O60" s="199"/>
      <c r="P60" s="199"/>
      <c r="Q60" s="199"/>
      <c r="R60" s="199"/>
      <c r="S60" s="199"/>
      <c r="T60" s="199"/>
    </row>
    <row r="61" customFormat="false" ht="12.75" hidden="false" customHeight="false" outlineLevel="0" collapsed="false">
      <c r="D61" s="212"/>
      <c r="E61" s="212"/>
      <c r="F61" s="212"/>
      <c r="G61" s="199"/>
      <c r="H61" s="199"/>
      <c r="I61" s="199"/>
      <c r="J61" s="199"/>
      <c r="K61" s="212"/>
      <c r="L61" s="212"/>
      <c r="M61" s="212"/>
      <c r="N61" s="199"/>
      <c r="O61" s="199"/>
      <c r="P61" s="199"/>
      <c r="Q61" s="199"/>
      <c r="R61" s="199"/>
      <c r="S61" s="199"/>
      <c r="T61" s="199"/>
    </row>
    <row r="62" customFormat="false" ht="12.75" hidden="false" customHeight="false" outlineLevel="0" collapsed="false">
      <c r="D62" s="212"/>
      <c r="E62" s="212"/>
      <c r="F62" s="212"/>
      <c r="G62" s="199"/>
      <c r="H62" s="199"/>
      <c r="I62" s="199"/>
      <c r="J62" s="199"/>
      <c r="K62" s="212"/>
      <c r="L62" s="212"/>
      <c r="M62" s="212"/>
      <c r="N62" s="199"/>
      <c r="O62" s="199"/>
      <c r="P62" s="199"/>
      <c r="Q62" s="199"/>
      <c r="R62" s="199"/>
      <c r="S62" s="199"/>
      <c r="T62" s="199"/>
    </row>
    <row r="63" customFormat="false" ht="12.75" hidden="false" customHeight="false" outlineLevel="0" collapsed="false">
      <c r="D63" s="212"/>
      <c r="E63" s="212"/>
      <c r="F63" s="212"/>
      <c r="G63" s="199"/>
      <c r="H63" s="199"/>
      <c r="I63" s="199"/>
      <c r="J63" s="199"/>
      <c r="K63" s="212"/>
      <c r="L63" s="212"/>
      <c r="M63" s="212"/>
      <c r="N63" s="199"/>
      <c r="O63" s="199"/>
      <c r="P63" s="199"/>
      <c r="Q63" s="199"/>
      <c r="R63" s="199"/>
      <c r="S63" s="199"/>
      <c r="T63" s="199"/>
    </row>
    <row r="64" customFormat="false" ht="12.75" hidden="false" customHeight="false" outlineLevel="0" collapsed="false">
      <c r="D64" s="212"/>
      <c r="E64" s="212"/>
      <c r="F64" s="212"/>
      <c r="G64" s="199"/>
      <c r="H64" s="199"/>
      <c r="I64" s="199"/>
      <c r="J64" s="199"/>
      <c r="K64" s="212"/>
      <c r="L64" s="212"/>
      <c r="M64" s="212"/>
      <c r="N64" s="199"/>
      <c r="O64" s="199"/>
      <c r="P64" s="199"/>
      <c r="Q64" s="199"/>
      <c r="R64" s="199"/>
      <c r="S64" s="199"/>
      <c r="T64" s="199"/>
    </row>
    <row r="65" customFormat="false" ht="12.75" hidden="false" customHeight="false" outlineLevel="0" collapsed="false">
      <c r="D65" s="212"/>
      <c r="E65" s="212"/>
      <c r="F65" s="212"/>
      <c r="G65" s="199"/>
      <c r="H65" s="199"/>
      <c r="I65" s="199"/>
      <c r="J65" s="199"/>
      <c r="K65" s="212"/>
      <c r="L65" s="212"/>
      <c r="M65" s="212"/>
      <c r="N65" s="199"/>
      <c r="O65" s="199"/>
      <c r="P65" s="199"/>
      <c r="Q65" s="199"/>
      <c r="R65" s="199"/>
      <c r="S65" s="199"/>
      <c r="T65" s="199"/>
    </row>
    <row r="66" customFormat="false" ht="12.75" hidden="false" customHeight="false" outlineLevel="0" collapsed="false">
      <c r="D66" s="212"/>
      <c r="E66" s="212"/>
      <c r="F66" s="212"/>
      <c r="G66" s="199"/>
      <c r="H66" s="199"/>
      <c r="I66" s="199"/>
      <c r="J66" s="199"/>
      <c r="K66" s="212"/>
      <c r="L66" s="212"/>
      <c r="M66" s="212"/>
      <c r="N66" s="199"/>
      <c r="O66" s="199"/>
      <c r="P66" s="199"/>
      <c r="Q66" s="199"/>
      <c r="R66" s="199"/>
      <c r="S66" s="199"/>
      <c r="T66" s="199"/>
    </row>
    <row r="67" customFormat="false" ht="12.75" hidden="false" customHeight="false" outlineLevel="0" collapsed="false">
      <c r="D67" s="212"/>
      <c r="E67" s="212"/>
      <c r="F67" s="212"/>
      <c r="G67" s="199"/>
      <c r="H67" s="199"/>
      <c r="I67" s="199"/>
      <c r="J67" s="199"/>
      <c r="K67" s="212"/>
      <c r="L67" s="212"/>
      <c r="M67" s="212"/>
      <c r="N67" s="199"/>
      <c r="O67" s="199"/>
      <c r="P67" s="199"/>
      <c r="Q67" s="199"/>
      <c r="R67" s="199"/>
      <c r="S67" s="199"/>
      <c r="T67" s="199"/>
    </row>
    <row r="68" customFormat="false" ht="12.75" hidden="false" customHeight="false" outlineLevel="0" collapsed="false">
      <c r="D68" s="212"/>
      <c r="E68" s="212"/>
      <c r="F68" s="212"/>
      <c r="G68" s="199"/>
      <c r="H68" s="199"/>
      <c r="I68" s="199"/>
      <c r="J68" s="199"/>
      <c r="K68" s="212"/>
      <c r="L68" s="212"/>
      <c r="M68" s="212"/>
      <c r="N68" s="199"/>
      <c r="O68" s="199"/>
      <c r="P68" s="199"/>
      <c r="Q68" s="199"/>
      <c r="R68" s="199"/>
      <c r="S68" s="199"/>
      <c r="T68" s="199"/>
    </row>
    <row r="69" customFormat="false" ht="12.75" hidden="false" customHeight="false" outlineLevel="0" collapsed="false">
      <c r="D69" s="212"/>
      <c r="E69" s="212"/>
      <c r="F69" s="212"/>
      <c r="G69" s="199"/>
      <c r="H69" s="199"/>
      <c r="I69" s="199"/>
      <c r="J69" s="199"/>
      <c r="K69" s="212"/>
      <c r="L69" s="212"/>
      <c r="M69" s="212"/>
      <c r="N69" s="199"/>
      <c r="O69" s="199"/>
      <c r="P69" s="199"/>
      <c r="Q69" s="199"/>
      <c r="R69" s="199"/>
      <c r="S69" s="199"/>
      <c r="T69" s="199"/>
    </row>
    <row r="70" customFormat="false" ht="12.75" hidden="false" customHeight="false" outlineLevel="0" collapsed="false">
      <c r="D70" s="212"/>
      <c r="E70" s="212"/>
      <c r="F70" s="212"/>
      <c r="G70" s="199"/>
      <c r="H70" s="199"/>
      <c r="I70" s="199"/>
      <c r="J70" s="199"/>
      <c r="K70" s="212"/>
      <c r="L70" s="212"/>
      <c r="M70" s="212"/>
      <c r="N70" s="199"/>
      <c r="O70" s="199"/>
      <c r="P70" s="199"/>
      <c r="Q70" s="199"/>
      <c r="R70" s="199"/>
      <c r="S70" s="199"/>
      <c r="T70" s="199"/>
    </row>
    <row r="71" customFormat="false" ht="12.75" hidden="false" customHeight="false" outlineLevel="0" collapsed="false">
      <c r="D71" s="212"/>
      <c r="E71" s="212"/>
      <c r="F71" s="212"/>
      <c r="G71" s="199"/>
      <c r="H71" s="199"/>
      <c r="I71" s="199"/>
      <c r="J71" s="199"/>
      <c r="K71" s="212"/>
      <c r="L71" s="212"/>
      <c r="M71" s="212"/>
      <c r="N71" s="199"/>
      <c r="O71" s="199"/>
      <c r="P71" s="199"/>
      <c r="Q71" s="199"/>
      <c r="R71" s="199"/>
      <c r="S71" s="199"/>
      <c r="T71" s="199"/>
    </row>
    <row r="72" customFormat="false" ht="12.75" hidden="false" customHeight="false" outlineLevel="0" collapsed="false">
      <c r="D72" s="212"/>
      <c r="E72" s="212"/>
      <c r="F72" s="212"/>
      <c r="G72" s="199"/>
      <c r="H72" s="199"/>
      <c r="I72" s="199"/>
      <c r="J72" s="199"/>
      <c r="K72" s="212"/>
      <c r="L72" s="212"/>
      <c r="M72" s="212"/>
      <c r="N72" s="199"/>
      <c r="O72" s="199"/>
      <c r="P72" s="199"/>
      <c r="Q72" s="199"/>
      <c r="R72" s="199"/>
      <c r="S72" s="199"/>
      <c r="T72" s="199"/>
    </row>
    <row r="73" customFormat="false" ht="12.75" hidden="false" customHeight="false" outlineLevel="0" collapsed="false">
      <c r="D73" s="212"/>
      <c r="E73" s="212"/>
      <c r="F73" s="212"/>
      <c r="G73" s="199"/>
      <c r="H73" s="199"/>
      <c r="I73" s="199"/>
      <c r="J73" s="199"/>
      <c r="K73" s="212"/>
      <c r="L73" s="212"/>
      <c r="M73" s="212"/>
      <c r="N73" s="199"/>
      <c r="O73" s="199"/>
      <c r="P73" s="199"/>
      <c r="Q73" s="199"/>
      <c r="R73" s="199"/>
      <c r="S73" s="199"/>
      <c r="T73" s="199"/>
    </row>
    <row r="74" customFormat="false" ht="12.75" hidden="false" customHeight="false" outlineLevel="0" collapsed="false">
      <c r="D74" s="212"/>
      <c r="E74" s="212"/>
      <c r="F74" s="212"/>
      <c r="G74" s="199"/>
      <c r="H74" s="199"/>
      <c r="I74" s="199"/>
      <c r="J74" s="199"/>
      <c r="K74" s="212"/>
      <c r="L74" s="212"/>
      <c r="M74" s="212"/>
      <c r="N74" s="199"/>
      <c r="O74" s="199"/>
      <c r="P74" s="199"/>
      <c r="Q74" s="199"/>
      <c r="R74" s="199"/>
      <c r="S74" s="199"/>
      <c r="T74" s="199"/>
    </row>
    <row r="75" customFormat="false" ht="12.75" hidden="false" customHeight="false" outlineLevel="0" collapsed="false">
      <c r="D75" s="212"/>
      <c r="E75" s="212"/>
      <c r="F75" s="212"/>
      <c r="G75" s="199"/>
      <c r="H75" s="199"/>
      <c r="I75" s="199"/>
      <c r="J75" s="199"/>
      <c r="K75" s="212"/>
      <c r="L75" s="212"/>
      <c r="M75" s="212"/>
      <c r="N75" s="199"/>
      <c r="O75" s="199"/>
      <c r="P75" s="199"/>
      <c r="Q75" s="199"/>
      <c r="R75" s="199"/>
      <c r="S75" s="199"/>
      <c r="T75" s="199"/>
    </row>
    <row r="76" customFormat="false" ht="12.75" hidden="false" customHeight="false" outlineLevel="0" collapsed="false">
      <c r="D76" s="212"/>
      <c r="E76" s="212"/>
      <c r="F76" s="212"/>
      <c r="G76" s="199"/>
      <c r="H76" s="199"/>
      <c r="I76" s="199"/>
      <c r="J76" s="199"/>
      <c r="K76" s="212"/>
      <c r="L76" s="212"/>
      <c r="M76" s="212"/>
      <c r="N76" s="199"/>
      <c r="O76" s="199"/>
      <c r="P76" s="199"/>
      <c r="Q76" s="199"/>
      <c r="R76" s="199"/>
      <c r="S76" s="199"/>
      <c r="T76" s="199"/>
    </row>
    <row r="77" customFormat="false" ht="12.75" hidden="false" customHeight="false" outlineLevel="0" collapsed="false">
      <c r="D77" s="199"/>
      <c r="E77" s="199"/>
      <c r="F77" s="199"/>
      <c r="G77" s="199"/>
      <c r="H77" s="199"/>
      <c r="I77" s="199"/>
      <c r="J77" s="199"/>
      <c r="K77" s="212"/>
      <c r="L77" s="212"/>
      <c r="M77" s="212"/>
      <c r="N77" s="199"/>
      <c r="O77" s="199"/>
      <c r="P77" s="199"/>
      <c r="Q77" s="199"/>
      <c r="R77" s="199"/>
      <c r="S77" s="199"/>
      <c r="T77" s="199"/>
    </row>
    <row r="78" customFormat="false" ht="12.75" hidden="false" customHeight="false" outlineLevel="0" collapsed="false">
      <c r="D78" s="199"/>
      <c r="E78" s="199"/>
      <c r="F78" s="199"/>
      <c r="G78" s="199"/>
      <c r="H78" s="199"/>
      <c r="I78" s="199"/>
      <c r="J78" s="199"/>
      <c r="K78" s="212"/>
      <c r="L78" s="212"/>
      <c r="M78" s="212"/>
      <c r="N78" s="199"/>
      <c r="O78" s="199"/>
      <c r="P78" s="199"/>
      <c r="Q78" s="199"/>
      <c r="R78" s="199"/>
      <c r="S78" s="199"/>
      <c r="T78" s="199"/>
    </row>
    <row r="79" customFormat="false" ht="12.75" hidden="false" customHeight="false" outlineLevel="0" collapsed="false">
      <c r="D79" s="199"/>
      <c r="E79" s="199"/>
      <c r="F79" s="199"/>
      <c r="G79" s="199"/>
      <c r="H79" s="199"/>
      <c r="I79" s="199"/>
      <c r="J79" s="199"/>
      <c r="K79" s="212"/>
      <c r="L79" s="212"/>
      <c r="M79" s="212"/>
      <c r="N79" s="199"/>
      <c r="O79" s="199"/>
      <c r="P79" s="199"/>
      <c r="Q79" s="199"/>
      <c r="R79" s="199"/>
      <c r="S79" s="199"/>
      <c r="T79" s="199"/>
    </row>
    <row r="80" customFormat="false" ht="12.75" hidden="false" customHeight="false" outlineLevel="0" collapsed="false">
      <c r="D80" s="199"/>
      <c r="E80" s="199"/>
      <c r="F80" s="199"/>
      <c r="G80" s="199"/>
      <c r="H80" s="199"/>
      <c r="I80" s="199"/>
      <c r="J80" s="199"/>
      <c r="K80" s="212"/>
      <c r="L80" s="212"/>
      <c r="M80" s="212"/>
      <c r="N80" s="199"/>
      <c r="O80" s="199"/>
      <c r="P80" s="199"/>
      <c r="Q80" s="199"/>
      <c r="R80" s="199"/>
      <c r="S80" s="199"/>
      <c r="T80" s="199"/>
    </row>
    <row r="81" customFormat="false" ht="12.75" hidden="false" customHeight="false" outlineLevel="0" collapsed="false">
      <c r="D81" s="199"/>
      <c r="E81" s="199"/>
      <c r="F81" s="199"/>
      <c r="G81" s="199"/>
      <c r="H81" s="199"/>
      <c r="I81" s="199"/>
      <c r="J81" s="199"/>
      <c r="K81" s="212"/>
      <c r="L81" s="212"/>
      <c r="M81" s="212"/>
      <c r="N81" s="199"/>
      <c r="O81" s="199"/>
      <c r="P81" s="199"/>
      <c r="Q81" s="199"/>
      <c r="R81" s="199"/>
      <c r="S81" s="199"/>
      <c r="T81" s="199"/>
    </row>
    <row r="82" customFormat="false" ht="12.75" hidden="false" customHeight="false" outlineLevel="0" collapsed="false">
      <c r="D82" s="199"/>
      <c r="E82" s="199"/>
      <c r="F82" s="199"/>
      <c r="G82" s="199"/>
      <c r="H82" s="199"/>
      <c r="I82" s="199"/>
      <c r="J82" s="199"/>
      <c r="K82" s="212"/>
      <c r="L82" s="212"/>
      <c r="M82" s="212"/>
      <c r="N82" s="199"/>
      <c r="O82" s="199"/>
      <c r="P82" s="199"/>
      <c r="Q82" s="199"/>
      <c r="R82" s="199"/>
      <c r="S82" s="199"/>
      <c r="T82" s="199"/>
    </row>
    <row r="83" customFormat="false" ht="12.75" hidden="false" customHeight="false" outlineLevel="0" collapsed="false">
      <c r="D83" s="199"/>
      <c r="E83" s="199"/>
      <c r="F83" s="199"/>
      <c r="G83" s="199"/>
      <c r="H83" s="199"/>
      <c r="I83" s="199"/>
      <c r="J83" s="199"/>
      <c r="K83" s="212"/>
      <c r="L83" s="212"/>
      <c r="M83" s="212"/>
      <c r="N83" s="199"/>
      <c r="O83" s="199"/>
      <c r="P83" s="199"/>
      <c r="Q83" s="199"/>
      <c r="R83" s="199"/>
      <c r="S83" s="199"/>
      <c r="T83" s="199"/>
    </row>
    <row r="84" customFormat="false" ht="12.75" hidden="false" customHeight="false" outlineLevel="0" collapsed="false">
      <c r="D84" s="199"/>
      <c r="E84" s="199"/>
      <c r="F84" s="199"/>
      <c r="G84" s="199"/>
      <c r="H84" s="199"/>
      <c r="I84" s="199"/>
      <c r="J84" s="199"/>
      <c r="K84" s="212"/>
      <c r="L84" s="212"/>
      <c r="M84" s="212"/>
      <c r="N84" s="199"/>
      <c r="O84" s="199"/>
      <c r="P84" s="199"/>
      <c r="Q84" s="199"/>
      <c r="R84" s="199"/>
      <c r="S84" s="199"/>
      <c r="T84" s="199"/>
    </row>
    <row r="85" customFormat="false" ht="12.75" hidden="false" customHeight="false" outlineLevel="0" collapsed="false">
      <c r="D85" s="199"/>
      <c r="E85" s="199"/>
      <c r="F85" s="199"/>
      <c r="G85" s="199"/>
      <c r="H85" s="199"/>
      <c r="I85" s="199"/>
      <c r="J85" s="199"/>
      <c r="K85" s="212"/>
      <c r="L85" s="212"/>
      <c r="M85" s="212"/>
      <c r="N85" s="199"/>
      <c r="O85" s="199"/>
      <c r="P85" s="199"/>
      <c r="Q85" s="199"/>
      <c r="R85" s="199"/>
      <c r="S85" s="199"/>
      <c r="T85" s="199"/>
    </row>
    <row r="86" customFormat="false" ht="12.75" hidden="false" customHeight="false" outlineLevel="0" collapsed="false">
      <c r="D86" s="199"/>
      <c r="E86" s="199"/>
      <c r="F86" s="199"/>
      <c r="G86" s="199"/>
      <c r="H86" s="199"/>
      <c r="I86" s="199"/>
      <c r="J86" s="199"/>
      <c r="K86" s="212"/>
      <c r="L86" s="212"/>
      <c r="M86" s="212"/>
      <c r="N86" s="199"/>
      <c r="O86" s="199"/>
      <c r="P86" s="199"/>
      <c r="Q86" s="199"/>
      <c r="R86" s="199"/>
      <c r="S86" s="199"/>
      <c r="T86" s="199"/>
    </row>
    <row r="87" customFormat="false" ht="12.75" hidden="false" customHeight="false" outlineLevel="0" collapsed="false">
      <c r="D87" s="199"/>
      <c r="E87" s="199"/>
      <c r="F87" s="199"/>
      <c r="G87" s="199"/>
      <c r="H87" s="199"/>
      <c r="I87" s="199"/>
      <c r="J87" s="199"/>
      <c r="K87" s="212"/>
      <c r="L87" s="212"/>
      <c r="M87" s="212"/>
      <c r="N87" s="199"/>
      <c r="O87" s="199"/>
      <c r="P87" s="199"/>
      <c r="Q87" s="199"/>
      <c r="R87" s="199"/>
      <c r="S87" s="199"/>
      <c r="T87" s="199"/>
    </row>
    <row r="88" customFormat="false" ht="12.75" hidden="false" customHeight="false" outlineLevel="0" collapsed="false">
      <c r="D88" s="199"/>
      <c r="E88" s="199"/>
      <c r="F88" s="199"/>
      <c r="G88" s="199"/>
      <c r="H88" s="199"/>
      <c r="I88" s="199"/>
      <c r="J88" s="199"/>
      <c r="K88" s="212"/>
      <c r="L88" s="212"/>
      <c r="M88" s="212"/>
      <c r="N88" s="199"/>
      <c r="O88" s="199"/>
      <c r="P88" s="199"/>
      <c r="Q88" s="199"/>
      <c r="R88" s="199"/>
      <c r="S88" s="199"/>
      <c r="T88" s="199"/>
    </row>
    <row r="89" customFormat="false" ht="12.75" hidden="false" customHeight="false" outlineLevel="0" collapsed="false">
      <c r="D89" s="199"/>
      <c r="E89" s="199"/>
      <c r="F89" s="199"/>
      <c r="G89" s="199"/>
      <c r="H89" s="199"/>
      <c r="I89" s="199"/>
      <c r="J89" s="199"/>
      <c r="K89" s="212"/>
      <c r="L89" s="212"/>
      <c r="M89" s="212"/>
      <c r="N89" s="199"/>
      <c r="O89" s="199"/>
      <c r="P89" s="199"/>
      <c r="Q89" s="199"/>
      <c r="R89" s="199"/>
      <c r="S89" s="199"/>
      <c r="T89" s="199"/>
    </row>
    <row r="90" customFormat="false" ht="12.75" hidden="false" customHeight="false" outlineLevel="0" collapsed="false">
      <c r="D90" s="199"/>
      <c r="E90" s="199"/>
      <c r="F90" s="199"/>
      <c r="G90" s="199"/>
      <c r="H90" s="199"/>
      <c r="I90" s="199"/>
      <c r="J90" s="199"/>
      <c r="K90" s="212"/>
      <c r="L90" s="212"/>
      <c r="M90" s="212"/>
      <c r="N90" s="199"/>
      <c r="O90" s="199"/>
      <c r="P90" s="199"/>
      <c r="Q90" s="199"/>
      <c r="R90" s="199"/>
      <c r="S90" s="199"/>
      <c r="T90" s="199"/>
    </row>
    <row r="91" customFormat="false" ht="12.75" hidden="false" customHeight="false" outlineLevel="0" collapsed="false">
      <c r="D91" s="199"/>
      <c r="E91" s="199"/>
      <c r="F91" s="199"/>
      <c r="G91" s="199"/>
      <c r="H91" s="199"/>
      <c r="I91" s="199"/>
      <c r="J91" s="199"/>
      <c r="K91" s="212"/>
      <c r="L91" s="212"/>
      <c r="M91" s="212"/>
      <c r="N91" s="199"/>
      <c r="O91" s="199"/>
      <c r="P91" s="199"/>
      <c r="Q91" s="199"/>
      <c r="R91" s="199"/>
      <c r="S91" s="199"/>
      <c r="T91" s="199"/>
    </row>
    <row r="92" customFormat="false" ht="12.75" hidden="false" customHeight="false" outlineLevel="0" collapsed="false">
      <c r="D92" s="199"/>
      <c r="E92" s="199"/>
      <c r="F92" s="199"/>
      <c r="G92" s="199"/>
      <c r="H92" s="199"/>
      <c r="I92" s="199"/>
      <c r="J92" s="199"/>
      <c r="K92" s="212"/>
      <c r="L92" s="212"/>
      <c r="M92" s="212"/>
      <c r="N92" s="199"/>
      <c r="O92" s="199"/>
      <c r="P92" s="199"/>
      <c r="Q92" s="199"/>
      <c r="R92" s="199"/>
      <c r="S92" s="199"/>
      <c r="T92" s="199"/>
    </row>
    <row r="93" customFormat="false" ht="12.75" hidden="false" customHeight="false" outlineLevel="0" collapsed="false">
      <c r="D93" s="199"/>
      <c r="E93" s="199"/>
      <c r="F93" s="199"/>
      <c r="G93" s="199"/>
      <c r="H93" s="199"/>
      <c r="I93" s="199"/>
      <c r="J93" s="199"/>
      <c r="K93" s="212"/>
      <c r="L93" s="212"/>
      <c r="M93" s="212"/>
      <c r="N93" s="199"/>
      <c r="O93" s="199"/>
      <c r="P93" s="199"/>
      <c r="Q93" s="199"/>
      <c r="R93" s="199"/>
      <c r="S93" s="199"/>
      <c r="T93" s="199"/>
    </row>
    <row r="94" customFormat="false" ht="12.75" hidden="false" customHeight="false" outlineLevel="0" collapsed="false">
      <c r="D94" s="199"/>
      <c r="E94" s="199"/>
      <c r="F94" s="199"/>
      <c r="G94" s="199"/>
      <c r="H94" s="199"/>
      <c r="I94" s="199"/>
      <c r="J94" s="199"/>
      <c r="K94" s="212"/>
      <c r="L94" s="212"/>
      <c r="M94" s="212"/>
      <c r="N94" s="199"/>
      <c r="O94" s="199"/>
      <c r="P94" s="199"/>
      <c r="Q94" s="199"/>
      <c r="R94" s="199"/>
      <c r="S94" s="199"/>
      <c r="T94" s="199"/>
    </row>
    <row r="95" customFormat="false" ht="12.75" hidden="false" customHeight="false" outlineLevel="0" collapsed="false">
      <c r="D95" s="199"/>
      <c r="E95" s="199"/>
      <c r="F95" s="199"/>
      <c r="G95" s="199"/>
      <c r="H95" s="199"/>
      <c r="I95" s="199"/>
      <c r="J95" s="199"/>
      <c r="K95" s="212"/>
      <c r="L95" s="212"/>
      <c r="M95" s="212"/>
      <c r="N95" s="199"/>
      <c r="O95" s="199"/>
      <c r="P95" s="199"/>
      <c r="Q95" s="199"/>
      <c r="R95" s="199"/>
      <c r="S95" s="199"/>
      <c r="T95" s="199"/>
    </row>
    <row r="96" customFormat="false" ht="12.75" hidden="false" customHeight="false" outlineLevel="0" collapsed="false">
      <c r="D96" s="199"/>
      <c r="E96" s="199"/>
      <c r="F96" s="199"/>
      <c r="G96" s="199"/>
      <c r="H96" s="199"/>
      <c r="I96" s="199"/>
      <c r="J96" s="199"/>
      <c r="K96" s="212"/>
      <c r="L96" s="212"/>
      <c r="M96" s="212"/>
      <c r="N96" s="199"/>
      <c r="O96" s="199"/>
      <c r="P96" s="199"/>
      <c r="Q96" s="199"/>
      <c r="R96" s="199"/>
      <c r="S96" s="199"/>
      <c r="T96" s="199"/>
    </row>
    <row r="97" customFormat="false" ht="12.75" hidden="false" customHeight="false" outlineLevel="0" collapsed="false">
      <c r="D97" s="199"/>
      <c r="E97" s="199"/>
      <c r="F97" s="199"/>
      <c r="G97" s="199"/>
      <c r="H97" s="199"/>
      <c r="I97" s="199"/>
      <c r="J97" s="199"/>
      <c r="K97" s="212"/>
      <c r="L97" s="212"/>
      <c r="M97" s="212"/>
      <c r="N97" s="199"/>
      <c r="O97" s="199"/>
      <c r="P97" s="199"/>
      <c r="Q97" s="199"/>
      <c r="R97" s="199"/>
      <c r="S97" s="199"/>
      <c r="T97" s="199"/>
    </row>
    <row r="98" customFormat="false" ht="12.75" hidden="false" customHeight="false" outlineLevel="0" collapsed="false">
      <c r="D98" s="199"/>
      <c r="E98" s="199"/>
      <c r="F98" s="199"/>
      <c r="G98" s="199"/>
      <c r="H98" s="199"/>
      <c r="I98" s="199"/>
      <c r="J98" s="199"/>
      <c r="K98" s="212"/>
      <c r="L98" s="212"/>
      <c r="M98" s="212"/>
      <c r="N98" s="199"/>
      <c r="O98" s="199"/>
      <c r="P98" s="199"/>
      <c r="Q98" s="199"/>
      <c r="R98" s="199"/>
      <c r="S98" s="199"/>
      <c r="T98" s="199"/>
    </row>
    <row r="99" customFormat="false" ht="12.75" hidden="false" customHeight="false" outlineLevel="0" collapsed="false">
      <c r="D99" s="199"/>
      <c r="E99" s="199"/>
      <c r="F99" s="199"/>
      <c r="G99" s="199"/>
      <c r="H99" s="199"/>
      <c r="I99" s="199"/>
      <c r="J99" s="199"/>
      <c r="K99" s="212"/>
      <c r="L99" s="212"/>
      <c r="M99" s="212"/>
      <c r="N99" s="199"/>
      <c r="O99" s="199"/>
      <c r="P99" s="199"/>
      <c r="Q99" s="199"/>
      <c r="R99" s="199"/>
      <c r="S99" s="199"/>
      <c r="T99" s="199"/>
    </row>
    <row r="100" customFormat="false" ht="12.75" hidden="false" customHeight="false" outlineLevel="0" collapsed="false">
      <c r="D100" s="199"/>
      <c r="E100" s="199"/>
      <c r="F100" s="199"/>
      <c r="G100" s="199"/>
      <c r="H100" s="199"/>
      <c r="I100" s="199"/>
      <c r="J100" s="199"/>
      <c r="K100" s="212"/>
      <c r="L100" s="212"/>
      <c r="M100" s="212"/>
      <c r="N100" s="199"/>
      <c r="O100" s="199"/>
      <c r="P100" s="199"/>
      <c r="Q100" s="199"/>
      <c r="R100" s="199"/>
      <c r="S100" s="199"/>
      <c r="T100" s="199"/>
    </row>
    <row r="101" customFormat="false" ht="12.75" hidden="false" customHeight="false" outlineLevel="0" collapsed="false">
      <c r="D101" s="199"/>
      <c r="E101" s="199"/>
      <c r="F101" s="199"/>
      <c r="G101" s="199"/>
      <c r="H101" s="199"/>
      <c r="I101" s="199"/>
      <c r="J101" s="199"/>
      <c r="K101" s="212"/>
      <c r="L101" s="212"/>
      <c r="M101" s="212"/>
      <c r="N101" s="199"/>
      <c r="O101" s="199"/>
      <c r="P101" s="199"/>
      <c r="Q101" s="199"/>
      <c r="R101" s="199"/>
      <c r="S101" s="199"/>
      <c r="T101" s="199"/>
    </row>
    <row r="102" customFormat="false" ht="12.75" hidden="false" customHeight="false" outlineLevel="0" collapsed="false">
      <c r="D102" s="199"/>
      <c r="E102" s="199"/>
      <c r="F102" s="199"/>
      <c r="G102" s="199"/>
      <c r="H102" s="199"/>
      <c r="I102" s="199"/>
      <c r="J102" s="199"/>
      <c r="K102" s="212"/>
      <c r="L102" s="212"/>
      <c r="M102" s="212"/>
      <c r="N102" s="199"/>
      <c r="O102" s="199"/>
      <c r="P102" s="199"/>
      <c r="Q102" s="199"/>
      <c r="R102" s="199"/>
      <c r="S102" s="199"/>
      <c r="T102" s="199"/>
    </row>
    <row r="103" customFormat="false" ht="12.75" hidden="false" customHeight="false" outlineLevel="0" collapsed="false">
      <c r="D103" s="199"/>
      <c r="E103" s="199"/>
      <c r="F103" s="199"/>
      <c r="G103" s="199"/>
      <c r="H103" s="199"/>
      <c r="I103" s="199"/>
      <c r="J103" s="199"/>
      <c r="K103" s="212"/>
      <c r="L103" s="212"/>
      <c r="M103" s="212"/>
      <c r="N103" s="199"/>
      <c r="O103" s="199"/>
      <c r="P103" s="199"/>
      <c r="Q103" s="199"/>
      <c r="R103" s="199"/>
      <c r="S103" s="199"/>
      <c r="T103" s="199"/>
    </row>
    <row r="104" customFormat="false" ht="12.75" hidden="false" customHeight="false" outlineLevel="0" collapsed="false">
      <c r="D104" s="199"/>
      <c r="E104" s="199"/>
      <c r="F104" s="199"/>
      <c r="G104" s="199"/>
      <c r="H104" s="199"/>
      <c r="I104" s="199"/>
      <c r="J104" s="199"/>
      <c r="K104" s="212"/>
      <c r="L104" s="212"/>
      <c r="M104" s="212"/>
      <c r="N104" s="199"/>
      <c r="O104" s="199"/>
      <c r="P104" s="199"/>
      <c r="Q104" s="199"/>
      <c r="R104" s="199"/>
      <c r="S104" s="199"/>
      <c r="T104" s="199"/>
    </row>
    <row r="105" customFormat="false" ht="12.75" hidden="false" customHeight="false" outlineLevel="0" collapsed="false">
      <c r="D105" s="199"/>
      <c r="E105" s="199"/>
      <c r="F105" s="199"/>
      <c r="G105" s="199"/>
      <c r="H105" s="199"/>
      <c r="I105" s="199"/>
      <c r="J105" s="199"/>
      <c r="K105" s="212"/>
      <c r="L105" s="212"/>
      <c r="M105" s="212"/>
      <c r="N105" s="199"/>
      <c r="O105" s="199"/>
      <c r="P105" s="199"/>
      <c r="Q105" s="199"/>
      <c r="R105" s="199"/>
      <c r="S105" s="199"/>
      <c r="T105" s="199"/>
    </row>
    <row r="106" customFormat="false" ht="12.75" hidden="false" customHeight="false" outlineLevel="0" collapsed="false">
      <c r="D106" s="199"/>
      <c r="E106" s="199"/>
      <c r="F106" s="199"/>
      <c r="G106" s="199"/>
      <c r="H106" s="199"/>
      <c r="I106" s="199"/>
      <c r="J106" s="199"/>
      <c r="K106" s="212"/>
      <c r="L106" s="212"/>
      <c r="M106" s="212"/>
      <c r="N106" s="199"/>
      <c r="O106" s="199"/>
      <c r="P106" s="199"/>
      <c r="Q106" s="199"/>
      <c r="R106" s="199"/>
      <c r="S106" s="199"/>
      <c r="T106" s="199"/>
    </row>
    <row r="107" customFormat="false" ht="12.75" hidden="false" customHeight="false" outlineLevel="0" collapsed="false">
      <c r="D107" s="199"/>
      <c r="E107" s="199"/>
      <c r="F107" s="199"/>
      <c r="G107" s="199"/>
      <c r="H107" s="199"/>
      <c r="I107" s="199"/>
      <c r="J107" s="199"/>
      <c r="K107" s="212"/>
      <c r="L107" s="212"/>
      <c r="M107" s="212"/>
      <c r="N107" s="199"/>
      <c r="O107" s="199"/>
      <c r="P107" s="199"/>
      <c r="Q107" s="199"/>
      <c r="R107" s="199"/>
      <c r="S107" s="199"/>
      <c r="T107" s="199"/>
    </row>
    <row r="108" customFormat="false" ht="12.75" hidden="false" customHeight="false" outlineLevel="0" collapsed="false">
      <c r="D108" s="199"/>
      <c r="E108" s="199"/>
      <c r="F108" s="199"/>
      <c r="G108" s="199"/>
      <c r="H108" s="199"/>
      <c r="I108" s="199"/>
      <c r="J108" s="199"/>
      <c r="K108" s="212"/>
      <c r="L108" s="212"/>
      <c r="M108" s="212"/>
      <c r="N108" s="199"/>
      <c r="O108" s="199"/>
      <c r="P108" s="199"/>
      <c r="Q108" s="199"/>
      <c r="R108" s="199"/>
      <c r="S108" s="199"/>
      <c r="T108" s="199"/>
    </row>
    <row r="109" customFormat="false" ht="12.75" hidden="false" customHeight="false" outlineLevel="0" collapsed="false">
      <c r="D109" s="199"/>
      <c r="E109" s="199"/>
      <c r="F109" s="199"/>
      <c r="G109" s="199"/>
      <c r="H109" s="199"/>
      <c r="I109" s="199"/>
      <c r="J109" s="199"/>
      <c r="K109" s="212"/>
      <c r="L109" s="212"/>
      <c r="M109" s="212"/>
      <c r="N109" s="199"/>
      <c r="O109" s="199"/>
      <c r="P109" s="199"/>
      <c r="Q109" s="199"/>
      <c r="R109" s="199"/>
      <c r="S109" s="199"/>
      <c r="T109" s="199"/>
    </row>
    <row r="110" customFormat="false" ht="12.75" hidden="false" customHeight="false" outlineLevel="0" collapsed="false">
      <c r="D110" s="199"/>
      <c r="E110" s="199"/>
      <c r="F110" s="199"/>
      <c r="G110" s="199"/>
      <c r="H110" s="199"/>
      <c r="I110" s="199"/>
      <c r="J110" s="199"/>
      <c r="K110" s="212"/>
      <c r="L110" s="212"/>
      <c r="M110" s="212"/>
      <c r="N110" s="199"/>
      <c r="O110" s="199"/>
      <c r="P110" s="199"/>
      <c r="Q110" s="199"/>
      <c r="R110" s="199"/>
      <c r="S110" s="199"/>
      <c r="T110" s="199"/>
    </row>
    <row r="111" customFormat="false" ht="12.75" hidden="false" customHeight="false" outlineLevel="0" collapsed="false">
      <c r="D111" s="199"/>
      <c r="E111" s="199"/>
      <c r="F111" s="199"/>
      <c r="G111" s="199"/>
      <c r="H111" s="199"/>
      <c r="I111" s="199"/>
      <c r="J111" s="199"/>
      <c r="K111" s="212"/>
      <c r="L111" s="212"/>
      <c r="M111" s="212"/>
      <c r="N111" s="199"/>
      <c r="O111" s="199"/>
      <c r="P111" s="199"/>
      <c r="Q111" s="199"/>
      <c r="R111" s="199"/>
      <c r="S111" s="199"/>
      <c r="T111" s="199"/>
    </row>
    <row r="112" customFormat="false" ht="12.75" hidden="false" customHeight="false" outlineLevel="0" collapsed="false">
      <c r="D112" s="199"/>
      <c r="E112" s="199"/>
      <c r="F112" s="199"/>
      <c r="G112" s="199"/>
      <c r="H112" s="199"/>
      <c r="I112" s="199"/>
      <c r="J112" s="199"/>
      <c r="K112" s="212"/>
      <c r="L112" s="212"/>
      <c r="M112" s="212"/>
      <c r="N112" s="199"/>
      <c r="O112" s="199"/>
      <c r="P112" s="199"/>
      <c r="Q112" s="199"/>
      <c r="R112" s="199"/>
      <c r="S112" s="199"/>
      <c r="T112" s="199"/>
    </row>
    <row r="113" customFormat="false" ht="12.75" hidden="false" customHeight="false" outlineLevel="0" collapsed="false">
      <c r="D113" s="199"/>
      <c r="E113" s="199"/>
      <c r="F113" s="199"/>
      <c r="G113" s="199"/>
      <c r="H113" s="199"/>
      <c r="I113" s="199"/>
      <c r="J113" s="199"/>
      <c r="K113" s="212"/>
      <c r="L113" s="212"/>
      <c r="M113" s="212"/>
      <c r="N113" s="199"/>
      <c r="O113" s="199"/>
      <c r="P113" s="199"/>
      <c r="Q113" s="199"/>
      <c r="R113" s="199"/>
      <c r="S113" s="199"/>
      <c r="T113" s="199"/>
    </row>
    <row r="114" customFormat="false" ht="12.75" hidden="false" customHeight="false" outlineLevel="0" collapsed="false">
      <c r="D114" s="199"/>
      <c r="E114" s="199"/>
      <c r="F114" s="199"/>
      <c r="G114" s="199"/>
      <c r="H114" s="199"/>
      <c r="I114" s="199"/>
      <c r="J114" s="199"/>
      <c r="K114" s="212"/>
      <c r="L114" s="212"/>
      <c r="M114" s="212"/>
      <c r="N114" s="199"/>
      <c r="O114" s="199"/>
      <c r="P114" s="199"/>
      <c r="Q114" s="199"/>
      <c r="R114" s="199"/>
      <c r="S114" s="199"/>
      <c r="T114" s="199"/>
    </row>
    <row r="115" customFormat="false" ht="12.75" hidden="false" customHeight="false" outlineLevel="0" collapsed="false">
      <c r="D115" s="199"/>
      <c r="E115" s="199"/>
      <c r="F115" s="199"/>
      <c r="G115" s="199"/>
      <c r="H115" s="199"/>
      <c r="I115" s="199"/>
      <c r="J115" s="199"/>
      <c r="K115" s="212"/>
      <c r="L115" s="212"/>
      <c r="M115" s="212"/>
      <c r="N115" s="199"/>
      <c r="O115" s="199"/>
      <c r="P115" s="199"/>
      <c r="Q115" s="199"/>
      <c r="R115" s="199"/>
      <c r="S115" s="199"/>
      <c r="T115" s="199"/>
    </row>
    <row r="116" customFormat="false" ht="12.75" hidden="false" customHeight="false" outlineLevel="0" collapsed="false">
      <c r="D116" s="199"/>
      <c r="E116" s="199"/>
      <c r="F116" s="199"/>
      <c r="G116" s="199"/>
      <c r="H116" s="199"/>
      <c r="I116" s="199"/>
      <c r="J116" s="199"/>
      <c r="K116" s="212"/>
      <c r="L116" s="212"/>
      <c r="M116" s="212"/>
      <c r="N116" s="199"/>
      <c r="O116" s="199"/>
      <c r="P116" s="199"/>
      <c r="Q116" s="199"/>
      <c r="R116" s="199"/>
      <c r="S116" s="199"/>
      <c r="T116" s="199"/>
    </row>
    <row r="117" customFormat="false" ht="12.75" hidden="false" customHeight="false" outlineLevel="0" collapsed="false">
      <c r="D117" s="199"/>
      <c r="E117" s="199"/>
      <c r="F117" s="199"/>
      <c r="G117" s="199"/>
      <c r="H117" s="199"/>
      <c r="I117" s="199"/>
      <c r="J117" s="199"/>
      <c r="K117" s="212"/>
      <c r="L117" s="212"/>
      <c r="M117" s="212"/>
      <c r="N117" s="199"/>
      <c r="O117" s="199"/>
      <c r="P117" s="199"/>
      <c r="Q117" s="199"/>
      <c r="R117" s="199"/>
      <c r="S117" s="199"/>
      <c r="T117" s="199"/>
    </row>
    <row r="118" customFormat="false" ht="12.75" hidden="false" customHeight="false" outlineLevel="0" collapsed="false">
      <c r="D118" s="199"/>
      <c r="E118" s="199"/>
      <c r="F118" s="199"/>
      <c r="G118" s="199"/>
      <c r="H118" s="199"/>
      <c r="I118" s="199"/>
      <c r="J118" s="199"/>
      <c r="K118" s="212"/>
      <c r="L118" s="212"/>
      <c r="M118" s="212"/>
      <c r="N118" s="199"/>
      <c r="O118" s="199"/>
      <c r="P118" s="199"/>
      <c r="Q118" s="199"/>
      <c r="R118" s="199"/>
      <c r="S118" s="199"/>
      <c r="T118" s="199"/>
    </row>
    <row r="119" customFormat="false" ht="12.75" hidden="false" customHeight="false" outlineLevel="0" collapsed="false">
      <c r="D119" s="199"/>
      <c r="E119" s="199"/>
      <c r="F119" s="199"/>
      <c r="G119" s="199"/>
      <c r="H119" s="199"/>
      <c r="I119" s="199"/>
      <c r="J119" s="199"/>
      <c r="K119" s="212"/>
      <c r="L119" s="212"/>
      <c r="M119" s="212"/>
      <c r="N119" s="199"/>
      <c r="O119" s="199"/>
      <c r="P119" s="199"/>
      <c r="Q119" s="199"/>
      <c r="R119" s="199"/>
      <c r="S119" s="199"/>
      <c r="T119" s="199"/>
    </row>
    <row r="120" customFormat="false" ht="12.75" hidden="false" customHeight="false" outlineLevel="0" collapsed="false">
      <c r="D120" s="199"/>
      <c r="E120" s="199"/>
      <c r="F120" s="199"/>
      <c r="G120" s="199"/>
      <c r="H120" s="199"/>
      <c r="I120" s="199"/>
      <c r="J120" s="199"/>
      <c r="K120" s="212"/>
      <c r="L120" s="212"/>
      <c r="M120" s="212"/>
      <c r="N120" s="199"/>
      <c r="O120" s="199"/>
      <c r="P120" s="199"/>
      <c r="Q120" s="199"/>
      <c r="R120" s="199"/>
      <c r="S120" s="199"/>
      <c r="T120" s="199"/>
    </row>
    <row r="121" customFormat="false" ht="12.75" hidden="false" customHeight="false" outlineLevel="0" collapsed="false">
      <c r="D121" s="199"/>
      <c r="E121" s="199"/>
      <c r="F121" s="199"/>
      <c r="G121" s="199"/>
      <c r="H121" s="199"/>
      <c r="I121" s="199"/>
      <c r="J121" s="199"/>
      <c r="K121" s="212"/>
      <c r="L121" s="212"/>
      <c r="M121" s="212"/>
      <c r="N121" s="199"/>
      <c r="O121" s="199"/>
      <c r="P121" s="199"/>
      <c r="Q121" s="199"/>
      <c r="R121" s="199"/>
      <c r="S121" s="199"/>
      <c r="T121" s="199"/>
    </row>
    <row r="122" customFormat="false" ht="12.75" hidden="false" customHeight="false" outlineLevel="0" collapsed="false">
      <c r="D122" s="199"/>
      <c r="E122" s="199"/>
      <c r="F122" s="199"/>
      <c r="G122" s="199"/>
      <c r="H122" s="199"/>
      <c r="I122" s="199"/>
      <c r="J122" s="199"/>
      <c r="K122" s="212"/>
      <c r="L122" s="212"/>
      <c r="M122" s="212"/>
      <c r="N122" s="199"/>
      <c r="O122" s="199"/>
      <c r="P122" s="199"/>
      <c r="Q122" s="199"/>
      <c r="R122" s="199"/>
      <c r="S122" s="199"/>
      <c r="T122" s="199"/>
    </row>
    <row r="123" customFormat="false" ht="12.75" hidden="false" customHeight="false" outlineLevel="0" collapsed="false">
      <c r="D123" s="199"/>
      <c r="E123" s="199"/>
      <c r="F123" s="199"/>
      <c r="G123" s="199"/>
      <c r="H123" s="199"/>
      <c r="I123" s="199"/>
      <c r="J123" s="199"/>
      <c r="K123" s="212"/>
      <c r="L123" s="212"/>
      <c r="M123" s="212"/>
      <c r="N123" s="199"/>
      <c r="O123" s="199"/>
      <c r="P123" s="199"/>
      <c r="Q123" s="199"/>
      <c r="R123" s="199"/>
      <c r="S123" s="199"/>
      <c r="T123" s="199"/>
    </row>
    <row r="124" customFormat="false" ht="12.75" hidden="false" customHeight="false" outlineLevel="0" collapsed="false">
      <c r="D124" s="199"/>
      <c r="E124" s="199"/>
      <c r="F124" s="199"/>
      <c r="G124" s="199"/>
      <c r="H124" s="199"/>
      <c r="I124" s="199"/>
      <c r="J124" s="199"/>
      <c r="K124" s="212"/>
      <c r="L124" s="212"/>
      <c r="M124" s="212"/>
      <c r="N124" s="199"/>
      <c r="O124" s="199"/>
      <c r="P124" s="199"/>
      <c r="Q124" s="199"/>
      <c r="R124" s="199"/>
      <c r="S124" s="199"/>
      <c r="T124" s="199"/>
    </row>
    <row r="125" customFormat="false" ht="12.75" hidden="false" customHeight="false" outlineLevel="0" collapsed="false">
      <c r="D125" s="199"/>
      <c r="E125" s="199"/>
      <c r="F125" s="199"/>
      <c r="G125" s="199"/>
      <c r="H125" s="199"/>
      <c r="I125" s="199"/>
      <c r="J125" s="199"/>
      <c r="K125" s="212"/>
      <c r="L125" s="212"/>
      <c r="M125" s="212"/>
      <c r="N125" s="199"/>
      <c r="O125" s="199"/>
      <c r="P125" s="199"/>
      <c r="Q125" s="199"/>
      <c r="R125" s="199"/>
      <c r="S125" s="199"/>
      <c r="T125" s="199"/>
    </row>
    <row r="126" customFormat="false" ht="12.75" hidden="false" customHeight="false" outlineLevel="0" collapsed="false">
      <c r="D126" s="199"/>
      <c r="E126" s="199"/>
      <c r="F126" s="199"/>
      <c r="G126" s="199"/>
      <c r="H126" s="199"/>
      <c r="I126" s="199"/>
      <c r="J126" s="199"/>
      <c r="K126" s="212"/>
      <c r="L126" s="212"/>
      <c r="M126" s="212"/>
      <c r="N126" s="199"/>
      <c r="O126" s="199"/>
      <c r="P126" s="199"/>
      <c r="Q126" s="199"/>
      <c r="R126" s="199"/>
      <c r="S126" s="199"/>
      <c r="T126" s="199"/>
    </row>
    <row r="127" customFormat="false" ht="12.75" hidden="false" customHeight="false" outlineLevel="0" collapsed="false">
      <c r="D127" s="199"/>
      <c r="E127" s="199"/>
      <c r="F127" s="199"/>
      <c r="G127" s="199"/>
      <c r="H127" s="199"/>
      <c r="I127" s="199"/>
      <c r="J127" s="199"/>
      <c r="K127" s="212"/>
      <c r="L127" s="212"/>
      <c r="M127" s="212"/>
      <c r="N127" s="199"/>
      <c r="O127" s="199"/>
      <c r="P127" s="199"/>
      <c r="Q127" s="199"/>
      <c r="R127" s="199"/>
      <c r="S127" s="199"/>
      <c r="T127" s="199"/>
    </row>
    <row r="128" customFormat="false" ht="12.75" hidden="false" customHeight="false" outlineLevel="0" collapsed="false">
      <c r="D128" s="199"/>
      <c r="E128" s="199"/>
      <c r="F128" s="199"/>
      <c r="G128" s="199"/>
      <c r="H128" s="199"/>
      <c r="I128" s="199"/>
      <c r="J128" s="199"/>
      <c r="K128" s="212"/>
      <c r="L128" s="212"/>
      <c r="M128" s="212"/>
      <c r="N128" s="199"/>
      <c r="O128" s="199"/>
      <c r="P128" s="199"/>
      <c r="Q128" s="199"/>
      <c r="R128" s="199"/>
      <c r="S128" s="199"/>
      <c r="T128" s="199"/>
    </row>
    <row r="129" customFormat="false" ht="12.75" hidden="false" customHeight="false" outlineLevel="0" collapsed="false">
      <c r="D129" s="199"/>
      <c r="E129" s="199"/>
      <c r="F129" s="199"/>
      <c r="G129" s="199"/>
      <c r="H129" s="199"/>
      <c r="I129" s="199"/>
      <c r="J129" s="199"/>
      <c r="K129" s="212"/>
      <c r="L129" s="212"/>
      <c r="M129" s="212"/>
      <c r="N129" s="199"/>
      <c r="O129" s="199"/>
      <c r="P129" s="199"/>
      <c r="Q129" s="199"/>
      <c r="R129" s="199"/>
      <c r="S129" s="199"/>
      <c r="T129" s="199"/>
    </row>
    <row r="130" customFormat="false" ht="12.75" hidden="false" customHeight="false" outlineLevel="0" collapsed="false">
      <c r="D130" s="199"/>
      <c r="E130" s="199"/>
      <c r="F130" s="199"/>
      <c r="G130" s="199"/>
      <c r="H130" s="199"/>
      <c r="I130" s="199"/>
      <c r="J130" s="199"/>
      <c r="K130" s="212"/>
      <c r="L130" s="212"/>
      <c r="M130" s="212"/>
      <c r="N130" s="199"/>
      <c r="O130" s="199"/>
      <c r="P130" s="199"/>
      <c r="Q130" s="199"/>
      <c r="R130" s="199"/>
      <c r="S130" s="199"/>
      <c r="T130" s="199"/>
    </row>
    <row r="131" customFormat="false" ht="12.75" hidden="false" customHeight="false" outlineLevel="0" collapsed="false">
      <c r="D131" s="199"/>
      <c r="E131" s="199"/>
      <c r="F131" s="199"/>
      <c r="G131" s="199"/>
      <c r="H131" s="199"/>
      <c r="I131" s="199"/>
      <c r="J131" s="199"/>
      <c r="K131" s="212"/>
      <c r="L131" s="212"/>
      <c r="M131" s="212"/>
      <c r="N131" s="199"/>
      <c r="O131" s="199"/>
      <c r="P131" s="199"/>
      <c r="Q131" s="199"/>
      <c r="R131" s="199"/>
      <c r="S131" s="199"/>
      <c r="T131" s="199"/>
    </row>
    <row r="132" customFormat="false" ht="12.75" hidden="false" customHeight="false" outlineLevel="0" collapsed="false">
      <c r="D132" s="199"/>
      <c r="E132" s="199"/>
      <c r="F132" s="199"/>
      <c r="G132" s="199"/>
      <c r="H132" s="199"/>
      <c r="I132" s="199"/>
      <c r="J132" s="199"/>
      <c r="K132" s="212"/>
      <c r="L132" s="212"/>
      <c r="M132" s="212"/>
      <c r="N132" s="199"/>
      <c r="O132" s="199"/>
      <c r="P132" s="199"/>
      <c r="Q132" s="199"/>
      <c r="R132" s="199"/>
      <c r="S132" s="199"/>
      <c r="T132" s="199"/>
    </row>
    <row r="133" customFormat="false" ht="12.75" hidden="false" customHeight="false" outlineLevel="0" collapsed="false">
      <c r="D133" s="199"/>
      <c r="E133" s="199"/>
      <c r="F133" s="199"/>
      <c r="G133" s="199"/>
      <c r="H133" s="199"/>
      <c r="I133" s="199"/>
      <c r="J133" s="199"/>
      <c r="K133" s="212"/>
      <c r="L133" s="212"/>
      <c r="M133" s="212"/>
      <c r="N133" s="199"/>
      <c r="O133" s="199"/>
      <c r="P133" s="199"/>
      <c r="Q133" s="199"/>
      <c r="R133" s="199"/>
      <c r="S133" s="199"/>
      <c r="T133" s="199"/>
    </row>
    <row r="134" customFormat="false" ht="12.75" hidden="false" customHeight="false" outlineLevel="0" collapsed="false">
      <c r="D134" s="199"/>
      <c r="E134" s="199"/>
      <c r="F134" s="199"/>
      <c r="G134" s="199"/>
      <c r="H134" s="199"/>
      <c r="I134" s="199"/>
      <c r="J134" s="199"/>
      <c r="K134" s="212"/>
      <c r="L134" s="212"/>
      <c r="M134" s="212"/>
      <c r="N134" s="199"/>
      <c r="O134" s="199"/>
      <c r="P134" s="199"/>
      <c r="Q134" s="199"/>
      <c r="R134" s="199"/>
      <c r="S134" s="199"/>
      <c r="T134" s="199"/>
    </row>
    <row r="135" customFormat="false" ht="12.75" hidden="false" customHeight="false" outlineLevel="0" collapsed="false">
      <c r="D135" s="199"/>
      <c r="E135" s="199"/>
      <c r="F135" s="199"/>
      <c r="G135" s="199"/>
      <c r="H135" s="199"/>
      <c r="I135" s="199"/>
      <c r="J135" s="199"/>
      <c r="K135" s="212"/>
      <c r="L135" s="212"/>
      <c r="M135" s="212"/>
      <c r="N135" s="199"/>
      <c r="O135" s="199"/>
      <c r="P135" s="199"/>
      <c r="Q135" s="199"/>
      <c r="R135" s="199"/>
      <c r="S135" s="199"/>
      <c r="T135" s="199"/>
    </row>
    <row r="136" customFormat="false" ht="12.75" hidden="false" customHeight="false" outlineLevel="0" collapsed="false">
      <c r="D136" s="199"/>
      <c r="E136" s="199"/>
      <c r="F136" s="199"/>
      <c r="G136" s="199"/>
      <c r="H136" s="199"/>
      <c r="I136" s="199"/>
      <c r="J136" s="199"/>
      <c r="K136" s="212"/>
      <c r="L136" s="212"/>
      <c r="M136" s="212"/>
      <c r="N136" s="199"/>
      <c r="O136" s="199"/>
      <c r="P136" s="199"/>
      <c r="Q136" s="199"/>
      <c r="R136" s="199"/>
      <c r="S136" s="199"/>
      <c r="T136" s="199"/>
    </row>
    <row r="137" customFormat="false" ht="12.75" hidden="false" customHeight="false" outlineLevel="0" collapsed="false">
      <c r="D137" s="199"/>
      <c r="E137" s="199"/>
      <c r="F137" s="199"/>
      <c r="G137" s="199"/>
      <c r="H137" s="199"/>
      <c r="I137" s="199"/>
      <c r="J137" s="199"/>
      <c r="K137" s="212"/>
      <c r="L137" s="212"/>
      <c r="M137" s="212"/>
      <c r="N137" s="199"/>
      <c r="O137" s="199"/>
      <c r="P137" s="199"/>
      <c r="Q137" s="199"/>
      <c r="R137" s="199"/>
      <c r="S137" s="199"/>
      <c r="T137" s="199"/>
    </row>
    <row r="138" customFormat="false" ht="12.75" hidden="false" customHeight="false" outlineLevel="0" collapsed="false">
      <c r="D138" s="199"/>
      <c r="E138" s="199"/>
      <c r="F138" s="199"/>
      <c r="G138" s="199"/>
      <c r="H138" s="199"/>
      <c r="I138" s="199"/>
      <c r="J138" s="199"/>
      <c r="K138" s="212"/>
      <c r="L138" s="212"/>
      <c r="M138" s="212"/>
      <c r="N138" s="199"/>
      <c r="O138" s="199"/>
      <c r="P138" s="199"/>
      <c r="Q138" s="199"/>
      <c r="R138" s="199"/>
      <c r="S138" s="199"/>
      <c r="T138" s="199"/>
    </row>
    <row r="139" customFormat="false" ht="12.75" hidden="false" customHeight="false" outlineLevel="0" collapsed="false">
      <c r="D139" s="199"/>
      <c r="E139" s="199"/>
      <c r="F139" s="199"/>
      <c r="G139" s="199"/>
      <c r="H139" s="199"/>
      <c r="I139" s="199"/>
      <c r="J139" s="199"/>
      <c r="K139" s="212"/>
      <c r="L139" s="212"/>
      <c r="M139" s="212"/>
      <c r="N139" s="199"/>
      <c r="O139" s="199"/>
      <c r="P139" s="199"/>
      <c r="Q139" s="199"/>
      <c r="R139" s="199"/>
      <c r="S139" s="199"/>
      <c r="T139" s="199"/>
    </row>
    <row r="140" customFormat="false" ht="12.75" hidden="false" customHeight="false" outlineLevel="0" collapsed="false">
      <c r="D140" s="199"/>
      <c r="E140" s="199"/>
      <c r="F140" s="199"/>
      <c r="G140" s="199"/>
      <c r="H140" s="199"/>
      <c r="I140" s="199"/>
      <c r="J140" s="199"/>
      <c r="K140" s="212"/>
      <c r="L140" s="212"/>
      <c r="M140" s="212"/>
      <c r="N140" s="199"/>
      <c r="O140" s="199"/>
      <c r="P140" s="199"/>
      <c r="Q140" s="199"/>
      <c r="R140" s="199"/>
      <c r="S140" s="199"/>
      <c r="T140" s="199"/>
    </row>
    <row r="141" customFormat="false" ht="12.75" hidden="false" customHeight="false" outlineLevel="0" collapsed="false"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</row>
    <row r="142" customFormat="false" ht="12.75" hidden="false" customHeight="false" outlineLevel="0" collapsed="false"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</row>
    <row r="143" customFormat="false" ht="12.75" hidden="false" customHeight="false" outlineLevel="0" collapsed="false"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</row>
    <row r="144" customFormat="false" ht="12.75" hidden="false" customHeight="false" outlineLevel="0" collapsed="false"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</row>
    <row r="145" customFormat="false" ht="12.75" hidden="false" customHeight="false" outlineLevel="0" collapsed="false"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</row>
    <row r="146" customFormat="false" ht="12.75" hidden="false" customHeight="false" outlineLevel="0" collapsed="false"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</row>
    <row r="147" customFormat="false" ht="12.75" hidden="false" customHeight="false" outlineLevel="0" collapsed="false"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</row>
    <row r="148" customFormat="false" ht="12.75" hidden="false" customHeight="false" outlineLevel="0" collapsed="false"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</row>
    <row r="149" customFormat="false" ht="12.75" hidden="false" customHeight="false" outlineLevel="0" collapsed="false"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</row>
    <row r="150" customFormat="false" ht="12.75" hidden="false" customHeight="false" outlineLevel="0" collapsed="false"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</row>
    <row r="151" customFormat="false" ht="12.75" hidden="false" customHeight="false" outlineLevel="0" collapsed="false">
      <c r="D151" s="199"/>
      <c r="E151" s="199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</row>
    <row r="152" customFormat="false" ht="12.75" hidden="false" customHeight="false" outlineLevel="0" collapsed="false"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</row>
    <row r="153" customFormat="false" ht="12.75" hidden="false" customHeight="false" outlineLevel="0" collapsed="false"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</row>
    <row r="154" customFormat="false" ht="12.75" hidden="false" customHeight="false" outlineLevel="0" collapsed="false">
      <c r="D154" s="199"/>
      <c r="E154" s="199"/>
      <c r="F154" s="199"/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</row>
    <row r="155" customFormat="false" ht="12.75" hidden="false" customHeight="false" outlineLevel="0" collapsed="false">
      <c r="D155" s="199"/>
      <c r="E155" s="199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</row>
    <row r="156" customFormat="false" ht="12.75" hidden="false" customHeight="false" outlineLevel="0" collapsed="false">
      <c r="D156" s="199"/>
      <c r="E156" s="199"/>
      <c r="F156" s="199"/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</row>
    <row r="157" customFormat="false" ht="12.75" hidden="false" customHeight="false" outlineLevel="0" collapsed="false">
      <c r="D157" s="199"/>
      <c r="E157" s="199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</row>
    <row r="158" customFormat="false" ht="12.75" hidden="false" customHeight="false" outlineLevel="0" collapsed="false"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</row>
    <row r="159" customFormat="false" ht="12.75" hidden="false" customHeight="false" outlineLevel="0" collapsed="false">
      <c r="D159" s="199"/>
      <c r="E159" s="199"/>
      <c r="F159" s="199"/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  <c r="T159" s="199"/>
    </row>
    <row r="160" customFormat="false" ht="12.75" hidden="false" customHeight="false" outlineLevel="0" collapsed="false">
      <c r="D160" s="199"/>
      <c r="E160" s="199"/>
      <c r="F160" s="199"/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  <c r="T160" s="199"/>
    </row>
    <row r="161" customFormat="false" ht="12.75" hidden="false" customHeight="false" outlineLevel="0" collapsed="false"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</row>
    <row r="162" customFormat="false" ht="12.75" hidden="false" customHeight="false" outlineLevel="0" collapsed="false">
      <c r="D162" s="199"/>
      <c r="E162" s="199"/>
      <c r="F162" s="199"/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  <c r="T162" s="199"/>
    </row>
    <row r="163" customFormat="false" ht="12.75" hidden="false" customHeight="false" outlineLevel="0" collapsed="false"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  <c r="T163" s="199"/>
    </row>
    <row r="164" customFormat="false" ht="12.75" hidden="false" customHeight="false" outlineLevel="0" collapsed="false"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  <c r="T164" s="199"/>
    </row>
    <row r="165" customFormat="false" ht="12.75" hidden="false" customHeight="false" outlineLevel="0" collapsed="false"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</row>
    <row r="166" customFormat="false" ht="12.75" hidden="false" customHeight="false" outlineLevel="0" collapsed="false">
      <c r="D166" s="199"/>
      <c r="E166" s="199"/>
      <c r="F166" s="199"/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  <c r="T166" s="199"/>
    </row>
    <row r="167" customFormat="false" ht="12.75" hidden="false" customHeight="false" outlineLevel="0" collapsed="false"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</row>
    <row r="168" customFormat="false" ht="12.75" hidden="false" customHeight="false" outlineLevel="0" collapsed="false">
      <c r="D168" s="199"/>
      <c r="E168" s="199"/>
      <c r="F168" s="199"/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  <c r="T168" s="199"/>
    </row>
    <row r="169" customFormat="false" ht="12.75" hidden="false" customHeight="false" outlineLevel="0" collapsed="false">
      <c r="D169" s="199"/>
      <c r="E169" s="199"/>
      <c r="F169" s="199"/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</row>
    <row r="170" customFormat="false" ht="12.75" hidden="false" customHeight="false" outlineLevel="0" collapsed="false"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</row>
    <row r="171" customFormat="false" ht="12.75" hidden="false" customHeight="false" outlineLevel="0" collapsed="false">
      <c r="D171" s="199"/>
      <c r="E171" s="199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</row>
    <row r="172" customFormat="false" ht="12.75" hidden="false" customHeight="false" outlineLevel="0" collapsed="false">
      <c r="D172" s="199"/>
      <c r="E172" s="199"/>
      <c r="F172" s="199"/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  <c r="T172" s="199"/>
    </row>
    <row r="173" customFormat="false" ht="12.75" hidden="false" customHeight="false" outlineLevel="0" collapsed="false">
      <c r="D173" s="199"/>
      <c r="E173" s="199"/>
      <c r="F173" s="199"/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</row>
    <row r="174" customFormat="false" ht="12.75" hidden="false" customHeight="false" outlineLevel="0" collapsed="false"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</row>
    <row r="175" customFormat="false" ht="12.75" hidden="false" customHeight="false" outlineLevel="0" collapsed="false">
      <c r="D175" s="199"/>
      <c r="E175" s="199"/>
      <c r="F175" s="199"/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</row>
    <row r="176" customFormat="false" ht="12.75" hidden="false" customHeight="false" outlineLevel="0" collapsed="false"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</row>
    <row r="177" customFormat="false" ht="12.75" hidden="false" customHeight="false" outlineLevel="0" collapsed="false">
      <c r="D177" s="199"/>
      <c r="E177" s="199"/>
      <c r="F177" s="199"/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</row>
    <row r="178" customFormat="false" ht="12.75" hidden="false" customHeight="false" outlineLevel="0" collapsed="false">
      <c r="D178" s="199"/>
      <c r="E178" s="199"/>
      <c r="F178" s="199"/>
      <c r="G178" s="199"/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  <c r="T178" s="199"/>
    </row>
    <row r="179" customFormat="false" ht="12.75" hidden="false" customHeight="false" outlineLevel="0" collapsed="false">
      <c r="D179" s="199"/>
      <c r="E179" s="199"/>
      <c r="F179" s="199"/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</row>
    <row r="180" customFormat="false" ht="12.75" hidden="false" customHeight="false" outlineLevel="0" collapsed="false"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</row>
    <row r="181" customFormat="false" ht="12.75" hidden="false" customHeight="false" outlineLevel="0" collapsed="false"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</row>
    <row r="182" customFormat="false" ht="12.75" hidden="false" customHeight="false" outlineLevel="0" collapsed="false">
      <c r="D182" s="199"/>
      <c r="E182" s="199"/>
      <c r="F182" s="199"/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  <c r="T182" s="199"/>
    </row>
    <row r="183" customFormat="false" ht="12.75" hidden="false" customHeight="false" outlineLevel="0" collapsed="false">
      <c r="D183" s="199"/>
      <c r="E183" s="199"/>
      <c r="F183" s="199"/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</row>
    <row r="184" customFormat="false" ht="12.75" hidden="false" customHeight="false" outlineLevel="0" collapsed="false">
      <c r="D184" s="199"/>
      <c r="E184" s="199"/>
      <c r="F184" s="199"/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  <c r="T184" s="199"/>
    </row>
    <row r="185" customFormat="false" ht="12.75" hidden="false" customHeight="false" outlineLevel="0" collapsed="false">
      <c r="D185" s="199"/>
      <c r="E185" s="199"/>
      <c r="F185" s="199"/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  <c r="T185" s="199"/>
    </row>
    <row r="186" customFormat="false" ht="12.75" hidden="false" customHeight="false" outlineLevel="0" collapsed="false">
      <c r="D186" s="199"/>
      <c r="E186" s="199"/>
      <c r="F186" s="199"/>
      <c r="G186" s="199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  <c r="T186" s="199"/>
    </row>
    <row r="187" customFormat="false" ht="12.75" hidden="false" customHeight="false" outlineLevel="0" collapsed="false">
      <c r="D187" s="199"/>
      <c r="E187" s="199"/>
      <c r="F187" s="199"/>
      <c r="G187" s="199"/>
      <c r="H187" s="199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  <c r="T187" s="199"/>
    </row>
    <row r="188" customFormat="false" ht="12.75" hidden="false" customHeight="false" outlineLevel="0" collapsed="false">
      <c r="D188" s="199"/>
      <c r="E188" s="199"/>
      <c r="F188" s="199"/>
      <c r="G188" s="199"/>
      <c r="H188" s="199"/>
      <c r="I188" s="199"/>
      <c r="J188" s="199"/>
      <c r="K188" s="199"/>
      <c r="L188" s="199"/>
      <c r="M188" s="199"/>
      <c r="N188" s="199"/>
      <c r="O188" s="199"/>
      <c r="P188" s="199"/>
      <c r="Q188" s="199"/>
      <c r="R188" s="199"/>
      <c r="S188" s="199"/>
      <c r="T188" s="199"/>
    </row>
    <row r="189" customFormat="false" ht="12.75" hidden="false" customHeight="false" outlineLevel="0" collapsed="false">
      <c r="D189" s="199"/>
      <c r="E189" s="199"/>
      <c r="F189" s="199"/>
      <c r="G189" s="199"/>
      <c r="H189" s="199"/>
      <c r="I189" s="199"/>
      <c r="J189" s="199"/>
      <c r="K189" s="199"/>
      <c r="L189" s="199"/>
      <c r="M189" s="199"/>
      <c r="N189" s="199"/>
      <c r="O189" s="199"/>
      <c r="P189" s="199"/>
      <c r="Q189" s="199"/>
      <c r="R189" s="199"/>
      <c r="S189" s="199"/>
      <c r="T189" s="199"/>
    </row>
    <row r="190" customFormat="false" ht="12.75" hidden="false" customHeight="false" outlineLevel="0" collapsed="false">
      <c r="D190" s="199"/>
      <c r="E190" s="199"/>
      <c r="F190" s="199"/>
      <c r="G190" s="199"/>
      <c r="H190" s="199"/>
      <c r="I190" s="199"/>
      <c r="J190" s="199"/>
      <c r="K190" s="199"/>
      <c r="L190" s="199"/>
      <c r="M190" s="199"/>
      <c r="N190" s="199"/>
      <c r="O190" s="199"/>
      <c r="P190" s="199"/>
      <c r="Q190" s="199"/>
      <c r="R190" s="199"/>
      <c r="S190" s="199"/>
      <c r="T190" s="199"/>
    </row>
    <row r="191" customFormat="false" ht="12.75" hidden="false" customHeight="false" outlineLevel="0" collapsed="false">
      <c r="D191" s="199"/>
      <c r="E191" s="199"/>
      <c r="F191" s="199"/>
      <c r="G191" s="199"/>
      <c r="H191" s="199"/>
      <c r="I191" s="199"/>
      <c r="J191" s="199"/>
      <c r="K191" s="199"/>
      <c r="L191" s="199"/>
      <c r="M191" s="199"/>
      <c r="N191" s="199"/>
      <c r="O191" s="199"/>
      <c r="P191" s="199"/>
      <c r="Q191" s="199"/>
      <c r="R191" s="199"/>
      <c r="S191" s="199"/>
      <c r="T191" s="199"/>
    </row>
    <row r="192" customFormat="false" ht="12.75" hidden="false" customHeight="false" outlineLevel="0" collapsed="false">
      <c r="D192" s="199"/>
      <c r="E192" s="199"/>
      <c r="F192" s="199"/>
      <c r="G192" s="199"/>
      <c r="H192" s="199"/>
      <c r="I192" s="199"/>
      <c r="J192" s="199"/>
      <c r="K192" s="199"/>
      <c r="L192" s="199"/>
      <c r="M192" s="199"/>
      <c r="N192" s="199"/>
      <c r="O192" s="199"/>
      <c r="P192" s="199"/>
      <c r="Q192" s="199"/>
      <c r="R192" s="199"/>
      <c r="S192" s="199"/>
      <c r="T192" s="199"/>
    </row>
    <row r="193" customFormat="false" ht="12.75" hidden="false" customHeight="false" outlineLevel="0" collapsed="false">
      <c r="D193" s="199"/>
      <c r="E193" s="199"/>
      <c r="F193" s="199"/>
      <c r="G193" s="199"/>
      <c r="H193" s="199"/>
      <c r="I193" s="199"/>
      <c r="J193" s="199"/>
      <c r="K193" s="199"/>
      <c r="L193" s="199"/>
      <c r="M193" s="199"/>
      <c r="N193" s="199"/>
      <c r="O193" s="199"/>
      <c r="P193" s="199"/>
      <c r="Q193" s="199"/>
      <c r="R193" s="199"/>
      <c r="S193" s="199"/>
      <c r="T193" s="199"/>
    </row>
    <row r="194" customFormat="false" ht="12.75" hidden="false" customHeight="false" outlineLevel="0" collapsed="false">
      <c r="D194" s="199"/>
      <c r="E194" s="199"/>
      <c r="F194" s="199"/>
      <c r="G194" s="199"/>
      <c r="H194" s="199"/>
      <c r="I194" s="199"/>
      <c r="J194" s="199"/>
      <c r="K194" s="199"/>
      <c r="L194" s="199"/>
      <c r="M194" s="199"/>
      <c r="N194" s="199"/>
      <c r="O194" s="199"/>
      <c r="P194" s="199"/>
      <c r="Q194" s="199"/>
      <c r="R194" s="199"/>
      <c r="S194" s="199"/>
      <c r="T194" s="199"/>
    </row>
    <row r="195" customFormat="false" ht="12.75" hidden="false" customHeight="false" outlineLevel="0" collapsed="false">
      <c r="D195" s="199"/>
      <c r="E195" s="199"/>
      <c r="F195" s="199"/>
      <c r="G195" s="199"/>
      <c r="H195" s="199"/>
      <c r="I195" s="199"/>
      <c r="J195" s="199"/>
      <c r="K195" s="199"/>
      <c r="L195" s="199"/>
      <c r="M195" s="199"/>
      <c r="N195" s="199"/>
      <c r="O195" s="199"/>
      <c r="P195" s="199"/>
      <c r="Q195" s="199"/>
      <c r="R195" s="199"/>
      <c r="S195" s="199"/>
      <c r="T195" s="199"/>
    </row>
    <row r="196" customFormat="false" ht="12.75" hidden="false" customHeight="false" outlineLevel="0" collapsed="false">
      <c r="D196" s="199"/>
      <c r="E196" s="199"/>
      <c r="F196" s="199"/>
      <c r="G196" s="199"/>
      <c r="H196" s="199"/>
      <c r="I196" s="199"/>
      <c r="J196" s="199"/>
      <c r="K196" s="199"/>
      <c r="L196" s="199"/>
      <c r="M196" s="199"/>
      <c r="N196" s="199"/>
      <c r="O196" s="199"/>
      <c r="P196" s="199"/>
      <c r="Q196" s="199"/>
      <c r="R196" s="199"/>
      <c r="S196" s="199"/>
      <c r="T196" s="199"/>
    </row>
    <row r="197" customFormat="false" ht="12.75" hidden="false" customHeight="false" outlineLevel="0" collapsed="false">
      <c r="D197" s="199"/>
      <c r="E197" s="199"/>
      <c r="F197" s="199"/>
      <c r="G197" s="199"/>
      <c r="H197" s="199"/>
      <c r="I197" s="199"/>
      <c r="J197" s="199"/>
      <c r="K197" s="199"/>
      <c r="L197" s="199"/>
      <c r="M197" s="199"/>
      <c r="N197" s="199"/>
      <c r="O197" s="199"/>
      <c r="P197" s="199"/>
      <c r="Q197" s="199"/>
      <c r="R197" s="199"/>
      <c r="S197" s="199"/>
      <c r="T197" s="199"/>
    </row>
    <row r="198" customFormat="false" ht="12.75" hidden="false" customHeight="false" outlineLevel="0" collapsed="false">
      <c r="D198" s="199"/>
      <c r="E198" s="199"/>
      <c r="F198" s="199"/>
      <c r="G198" s="199"/>
      <c r="H198" s="199"/>
      <c r="I198" s="199"/>
      <c r="J198" s="199"/>
      <c r="K198" s="199"/>
      <c r="L198" s="199"/>
      <c r="M198" s="199"/>
      <c r="N198" s="199"/>
      <c r="O198" s="199"/>
      <c r="P198" s="199"/>
      <c r="Q198" s="199"/>
      <c r="R198" s="199"/>
      <c r="S198" s="199"/>
      <c r="T198" s="199"/>
    </row>
    <row r="199" customFormat="false" ht="12.75" hidden="false" customHeight="false" outlineLevel="0" collapsed="false">
      <c r="D199" s="199"/>
      <c r="E199" s="199"/>
      <c r="F199" s="199"/>
      <c r="G199" s="199"/>
      <c r="H199" s="199"/>
      <c r="I199" s="199"/>
      <c r="J199" s="199"/>
      <c r="K199" s="199"/>
      <c r="L199" s="199"/>
      <c r="M199" s="199"/>
      <c r="N199" s="199"/>
      <c r="O199" s="199"/>
      <c r="P199" s="199"/>
      <c r="Q199" s="199"/>
      <c r="R199" s="199"/>
      <c r="S199" s="199"/>
      <c r="T199" s="199"/>
    </row>
    <row r="200" customFormat="false" ht="12.75" hidden="false" customHeight="false" outlineLevel="0" collapsed="false">
      <c r="D200" s="199"/>
      <c r="E200" s="199"/>
      <c r="F200" s="199"/>
      <c r="G200" s="199"/>
      <c r="H200" s="199"/>
      <c r="I200" s="199"/>
      <c r="J200" s="199"/>
      <c r="K200" s="199"/>
      <c r="L200" s="199"/>
      <c r="M200" s="199"/>
      <c r="N200" s="199"/>
      <c r="O200" s="199"/>
      <c r="P200" s="199"/>
      <c r="Q200" s="199"/>
      <c r="R200" s="199"/>
      <c r="S200" s="199"/>
      <c r="T200" s="199"/>
    </row>
    <row r="201" customFormat="false" ht="12.75" hidden="false" customHeight="false" outlineLevel="0" collapsed="false">
      <c r="D201" s="199"/>
      <c r="E201" s="199"/>
      <c r="F201" s="199"/>
      <c r="G201" s="199"/>
      <c r="H201" s="199"/>
      <c r="I201" s="199"/>
      <c r="J201" s="199"/>
      <c r="K201" s="199"/>
      <c r="L201" s="199"/>
      <c r="M201" s="199"/>
      <c r="N201" s="199"/>
      <c r="O201" s="199"/>
      <c r="P201" s="199"/>
      <c r="Q201" s="199"/>
      <c r="R201" s="199"/>
      <c r="S201" s="199"/>
      <c r="T201" s="199"/>
    </row>
    <row r="202" customFormat="false" ht="12.75" hidden="false" customHeight="false" outlineLevel="0" collapsed="false">
      <c r="D202" s="199"/>
      <c r="E202" s="199"/>
      <c r="F202" s="199"/>
      <c r="G202" s="199"/>
      <c r="H202" s="199"/>
      <c r="I202" s="199"/>
      <c r="J202" s="199"/>
      <c r="K202" s="199"/>
      <c r="L202" s="199"/>
      <c r="M202" s="199"/>
      <c r="N202" s="199"/>
      <c r="O202" s="199"/>
      <c r="P202" s="199"/>
      <c r="Q202" s="199"/>
      <c r="R202" s="199"/>
      <c r="S202" s="199"/>
      <c r="T202" s="199"/>
    </row>
    <row r="203" customFormat="false" ht="12.75" hidden="false" customHeight="false" outlineLevel="0" collapsed="false">
      <c r="D203" s="199"/>
      <c r="E203" s="199"/>
      <c r="F203" s="199"/>
      <c r="G203" s="199"/>
      <c r="H203" s="199"/>
      <c r="I203" s="199"/>
      <c r="J203" s="199"/>
      <c r="K203" s="199"/>
      <c r="L203" s="199"/>
      <c r="M203" s="199"/>
      <c r="N203" s="199"/>
      <c r="O203" s="199"/>
      <c r="P203" s="199"/>
      <c r="Q203" s="199"/>
      <c r="R203" s="199"/>
      <c r="S203" s="199"/>
      <c r="T203" s="199"/>
    </row>
    <row r="204" customFormat="false" ht="12.75" hidden="false" customHeight="false" outlineLevel="0" collapsed="false">
      <c r="D204" s="199"/>
      <c r="E204" s="199"/>
      <c r="F204" s="199"/>
      <c r="G204" s="199"/>
      <c r="H204" s="199"/>
      <c r="I204" s="199"/>
      <c r="J204" s="199"/>
      <c r="K204" s="199"/>
      <c r="L204" s="199"/>
      <c r="M204" s="199"/>
      <c r="N204" s="199"/>
      <c r="O204" s="199"/>
      <c r="P204" s="199"/>
      <c r="Q204" s="199"/>
      <c r="R204" s="199"/>
      <c r="S204" s="199"/>
      <c r="T204" s="199"/>
    </row>
    <row r="205" customFormat="false" ht="12.75" hidden="false" customHeight="false" outlineLevel="0" collapsed="false">
      <c r="D205" s="199"/>
      <c r="E205" s="199"/>
      <c r="F205" s="199"/>
      <c r="G205" s="199"/>
      <c r="H205" s="199"/>
      <c r="I205" s="199"/>
      <c r="J205" s="199"/>
      <c r="K205" s="199"/>
      <c r="L205" s="199"/>
      <c r="M205" s="199"/>
      <c r="N205" s="199"/>
      <c r="O205" s="199"/>
      <c r="P205" s="199"/>
      <c r="Q205" s="199"/>
      <c r="R205" s="199"/>
      <c r="S205" s="199"/>
      <c r="T205" s="199"/>
    </row>
    <row r="206" customFormat="false" ht="12.75" hidden="false" customHeight="false" outlineLevel="0" collapsed="false">
      <c r="D206" s="199"/>
      <c r="E206" s="199"/>
      <c r="F206" s="199"/>
      <c r="G206" s="199"/>
      <c r="H206" s="199"/>
      <c r="I206" s="199"/>
      <c r="J206" s="199"/>
      <c r="K206" s="199"/>
      <c r="L206" s="199"/>
      <c r="M206" s="199"/>
      <c r="N206" s="199"/>
      <c r="O206" s="199"/>
      <c r="P206" s="199"/>
      <c r="Q206" s="199"/>
      <c r="R206" s="199"/>
      <c r="S206" s="199"/>
      <c r="T206" s="199"/>
    </row>
    <row r="207" customFormat="false" ht="12.75" hidden="false" customHeight="false" outlineLevel="0" collapsed="false">
      <c r="D207" s="199"/>
      <c r="E207" s="199"/>
      <c r="F207" s="199"/>
      <c r="G207" s="199"/>
      <c r="H207" s="199"/>
      <c r="I207" s="199"/>
      <c r="J207" s="199"/>
      <c r="K207" s="199"/>
      <c r="L207" s="199"/>
      <c r="M207" s="199"/>
      <c r="N207" s="199"/>
      <c r="O207" s="199"/>
      <c r="P207" s="199"/>
      <c r="Q207" s="199"/>
      <c r="R207" s="199"/>
      <c r="S207" s="199"/>
      <c r="T207" s="199"/>
    </row>
    <row r="208" customFormat="false" ht="12.75" hidden="false" customHeight="false" outlineLevel="0" collapsed="false">
      <c r="D208" s="199"/>
      <c r="E208" s="199"/>
      <c r="F208" s="199"/>
      <c r="G208" s="199"/>
      <c r="H208" s="199"/>
      <c r="I208" s="199"/>
      <c r="J208" s="199"/>
      <c r="K208" s="199"/>
      <c r="L208" s="199"/>
      <c r="M208" s="199"/>
      <c r="N208" s="199"/>
      <c r="O208" s="199"/>
      <c r="P208" s="199"/>
      <c r="Q208" s="199"/>
      <c r="R208" s="199"/>
      <c r="S208" s="199"/>
      <c r="T208" s="199"/>
    </row>
    <row r="209" customFormat="false" ht="12.75" hidden="false" customHeight="false" outlineLevel="0" collapsed="false">
      <c r="D209" s="199"/>
      <c r="E209" s="199"/>
      <c r="F209" s="199"/>
      <c r="G209" s="199"/>
      <c r="H209" s="199"/>
      <c r="I209" s="199"/>
      <c r="J209" s="199"/>
      <c r="K209" s="199"/>
      <c r="L209" s="199"/>
      <c r="M209" s="199"/>
      <c r="N209" s="199"/>
      <c r="O209" s="199"/>
      <c r="P209" s="199"/>
      <c r="Q209" s="199"/>
      <c r="R209" s="199"/>
      <c r="S209" s="199"/>
      <c r="T209" s="199"/>
    </row>
    <row r="210" customFormat="false" ht="12.75" hidden="false" customHeight="false" outlineLevel="0" collapsed="false">
      <c r="D210" s="199"/>
      <c r="E210" s="199"/>
      <c r="F210" s="199"/>
      <c r="G210" s="199"/>
      <c r="H210" s="199"/>
      <c r="I210" s="199"/>
      <c r="J210" s="199"/>
      <c r="K210" s="199"/>
      <c r="L210" s="199"/>
      <c r="M210" s="199"/>
      <c r="N210" s="199"/>
      <c r="O210" s="199"/>
      <c r="P210" s="199"/>
      <c r="Q210" s="199"/>
      <c r="R210" s="199"/>
      <c r="S210" s="199"/>
      <c r="T210" s="199"/>
    </row>
    <row r="211" customFormat="false" ht="12.75" hidden="false" customHeight="false" outlineLevel="0" collapsed="false">
      <c r="D211" s="199"/>
      <c r="E211" s="199"/>
      <c r="F211" s="199"/>
      <c r="G211" s="199"/>
      <c r="H211" s="199"/>
      <c r="I211" s="199"/>
      <c r="J211" s="199"/>
      <c r="K211" s="199"/>
      <c r="L211" s="199"/>
      <c r="M211" s="199"/>
      <c r="N211" s="199"/>
      <c r="O211" s="199"/>
      <c r="P211" s="199"/>
      <c r="Q211" s="199"/>
      <c r="R211" s="199"/>
      <c r="S211" s="199"/>
      <c r="T211" s="199"/>
    </row>
    <row r="212" customFormat="false" ht="12.75" hidden="false" customHeight="false" outlineLevel="0" collapsed="false">
      <c r="D212" s="199"/>
      <c r="E212" s="199"/>
      <c r="F212" s="199"/>
      <c r="G212" s="199"/>
      <c r="H212" s="199"/>
      <c r="I212" s="199"/>
      <c r="J212" s="199"/>
      <c r="K212" s="199"/>
      <c r="L212" s="199"/>
      <c r="M212" s="199"/>
      <c r="N212" s="199"/>
      <c r="O212" s="199"/>
      <c r="P212" s="199"/>
      <c r="Q212" s="199"/>
      <c r="R212" s="199"/>
      <c r="S212" s="199"/>
      <c r="T212" s="199"/>
    </row>
    <row r="213" customFormat="false" ht="12.75" hidden="false" customHeight="false" outlineLevel="0" collapsed="false">
      <c r="D213" s="199"/>
      <c r="E213" s="199"/>
      <c r="F213" s="199"/>
      <c r="G213" s="199"/>
      <c r="H213" s="199"/>
      <c r="I213" s="199"/>
      <c r="J213" s="199"/>
      <c r="K213" s="199"/>
      <c r="L213" s="199"/>
      <c r="M213" s="199"/>
      <c r="N213" s="199"/>
      <c r="O213" s="199"/>
      <c r="P213" s="199"/>
      <c r="Q213" s="199"/>
      <c r="R213" s="199"/>
      <c r="S213" s="199"/>
      <c r="T213" s="199"/>
    </row>
    <row r="214" customFormat="false" ht="12.75" hidden="false" customHeight="false" outlineLevel="0" collapsed="false">
      <c r="D214" s="199"/>
      <c r="E214" s="199"/>
      <c r="F214" s="199"/>
      <c r="G214" s="199"/>
      <c r="H214" s="199"/>
      <c r="I214" s="199"/>
      <c r="J214" s="199"/>
      <c r="K214" s="199"/>
      <c r="L214" s="199"/>
      <c r="M214" s="199"/>
      <c r="N214" s="199"/>
      <c r="O214" s="199"/>
      <c r="P214" s="199"/>
      <c r="Q214" s="199"/>
      <c r="R214" s="199"/>
      <c r="S214" s="199"/>
      <c r="T214" s="199"/>
    </row>
    <row r="215" customFormat="false" ht="12.75" hidden="false" customHeight="false" outlineLevel="0" collapsed="false">
      <c r="D215" s="199"/>
      <c r="E215" s="199"/>
      <c r="F215" s="199"/>
      <c r="G215" s="199"/>
      <c r="H215" s="199"/>
      <c r="I215" s="199"/>
      <c r="J215" s="199"/>
      <c r="K215" s="199"/>
      <c r="L215" s="199"/>
      <c r="M215" s="199"/>
      <c r="N215" s="199"/>
      <c r="O215" s="199"/>
      <c r="P215" s="199"/>
      <c r="Q215" s="199"/>
      <c r="R215" s="199"/>
      <c r="S215" s="199"/>
      <c r="T215" s="199"/>
    </row>
    <row r="216" customFormat="false" ht="12.75" hidden="false" customHeight="false" outlineLevel="0" collapsed="false">
      <c r="D216" s="199"/>
      <c r="E216" s="199"/>
      <c r="F216" s="199"/>
      <c r="G216" s="199"/>
      <c r="H216" s="199"/>
      <c r="I216" s="199"/>
      <c r="J216" s="199"/>
      <c r="K216" s="199"/>
      <c r="L216" s="199"/>
      <c r="M216" s="199"/>
      <c r="N216" s="199"/>
      <c r="O216" s="199"/>
      <c r="P216" s="199"/>
      <c r="Q216" s="199"/>
      <c r="R216" s="199"/>
      <c r="S216" s="199"/>
      <c r="T216" s="199"/>
    </row>
    <row r="217" customFormat="false" ht="12.75" hidden="false" customHeight="false" outlineLevel="0" collapsed="false">
      <c r="D217" s="199"/>
      <c r="E217" s="199"/>
      <c r="F217" s="199"/>
      <c r="G217" s="199"/>
      <c r="H217" s="199"/>
      <c r="I217" s="199"/>
      <c r="J217" s="199"/>
      <c r="K217" s="199"/>
      <c r="L217" s="199"/>
      <c r="M217" s="199"/>
      <c r="N217" s="199"/>
      <c r="O217" s="199"/>
      <c r="P217" s="199"/>
      <c r="Q217" s="199"/>
      <c r="R217" s="199"/>
      <c r="S217" s="199"/>
      <c r="T217" s="199"/>
    </row>
    <row r="218" customFormat="false" ht="12.75" hidden="false" customHeight="false" outlineLevel="0" collapsed="false">
      <c r="D218" s="199"/>
      <c r="E218" s="199"/>
      <c r="F218" s="199"/>
      <c r="G218" s="199"/>
      <c r="H218" s="199"/>
      <c r="I218" s="199"/>
      <c r="J218" s="199"/>
      <c r="K218" s="199"/>
      <c r="L218" s="199"/>
      <c r="M218" s="199"/>
      <c r="N218" s="199"/>
      <c r="O218" s="199"/>
      <c r="P218" s="199"/>
      <c r="Q218" s="199"/>
      <c r="R218" s="199"/>
      <c r="S218" s="199"/>
      <c r="T218" s="199"/>
    </row>
    <row r="219" customFormat="false" ht="12.75" hidden="false" customHeight="false" outlineLevel="0" collapsed="false">
      <c r="D219" s="199"/>
      <c r="E219" s="199"/>
      <c r="F219" s="199"/>
      <c r="G219" s="199"/>
      <c r="H219" s="199"/>
      <c r="I219" s="199"/>
      <c r="J219" s="199"/>
      <c r="K219" s="199"/>
      <c r="L219" s="199"/>
      <c r="M219" s="199"/>
      <c r="N219" s="199"/>
      <c r="O219" s="199"/>
      <c r="P219" s="199"/>
      <c r="Q219" s="199"/>
      <c r="R219" s="199"/>
      <c r="S219" s="199"/>
      <c r="T219" s="199"/>
    </row>
    <row r="220" customFormat="false" ht="12.75" hidden="false" customHeight="false" outlineLevel="0" collapsed="false">
      <c r="D220" s="199"/>
      <c r="E220" s="199"/>
      <c r="F220" s="199"/>
      <c r="G220" s="199"/>
      <c r="H220" s="199"/>
      <c r="I220" s="199"/>
      <c r="J220" s="199"/>
      <c r="K220" s="199"/>
      <c r="L220" s="199"/>
      <c r="M220" s="199"/>
      <c r="N220" s="199"/>
      <c r="O220" s="199"/>
      <c r="P220" s="199"/>
      <c r="Q220" s="199"/>
      <c r="R220" s="199"/>
      <c r="S220" s="199"/>
      <c r="T220" s="199"/>
    </row>
    <row r="221" customFormat="false" ht="12.75" hidden="false" customHeight="false" outlineLevel="0" collapsed="false">
      <c r="D221" s="199"/>
      <c r="E221" s="199"/>
      <c r="F221" s="199"/>
      <c r="G221" s="199"/>
      <c r="H221" s="199"/>
      <c r="I221" s="199"/>
      <c r="J221" s="199"/>
      <c r="K221" s="199"/>
      <c r="L221" s="199"/>
      <c r="M221" s="199"/>
      <c r="N221" s="199"/>
      <c r="O221" s="199"/>
      <c r="P221" s="199"/>
      <c r="Q221" s="199"/>
      <c r="R221" s="199"/>
      <c r="S221" s="199"/>
      <c r="T221" s="199"/>
    </row>
    <row r="222" customFormat="false" ht="12.75" hidden="false" customHeight="false" outlineLevel="0" collapsed="false">
      <c r="D222" s="199"/>
      <c r="E222" s="199"/>
      <c r="F222" s="199"/>
      <c r="G222" s="199"/>
      <c r="H222" s="199"/>
      <c r="I222" s="199"/>
      <c r="J222" s="199"/>
      <c r="K222" s="199"/>
      <c r="L222" s="199"/>
      <c r="M222" s="199"/>
      <c r="N222" s="199"/>
      <c r="O222" s="199"/>
      <c r="P222" s="199"/>
      <c r="Q222" s="199"/>
      <c r="R222" s="199"/>
      <c r="S222" s="199"/>
      <c r="T222" s="199"/>
    </row>
  </sheetData>
  <mergeCells count="7">
    <mergeCell ref="B2:P2"/>
    <mergeCell ref="B3:P3"/>
    <mergeCell ref="B4:P4"/>
    <mergeCell ref="D7:I7"/>
    <mergeCell ref="K7:P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50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7" activeCellId="0" sqref="D7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92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192" t="s">
        <v>198</v>
      </c>
      <c r="B1" s="193" t="s">
        <v>76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customFormat="false" ht="15" hidden="false" customHeight="false" outlineLevel="0" collapsed="false">
      <c r="A2" s="192" t="s">
        <v>278</v>
      </c>
      <c r="B2" s="195" t="s">
        <v>279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</row>
    <row r="3" customFormat="false" ht="12.75" hidden="false" customHeight="false" outlineLevel="0" collapsed="false">
      <c r="A3" s="192" t="s">
        <v>280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</row>
    <row r="4" customFormat="false" ht="3" hidden="false" customHeight="true" outlineLevel="0" collapsed="false">
      <c r="A4" s="194" t="n">
        <v>36586</v>
      </c>
    </row>
    <row r="5" customFormat="false" ht="12.75" hidden="false" customHeight="false" outlineLevel="0" collapsed="false">
      <c r="A5" s="194" t="n">
        <v>36617</v>
      </c>
      <c r="B5" s="197"/>
      <c r="D5" s="200"/>
      <c r="E5" s="201"/>
      <c r="F5" s="202"/>
      <c r="G5" s="199"/>
      <c r="H5" s="200"/>
      <c r="I5" s="201"/>
      <c r="J5" s="202"/>
      <c r="K5" s="199"/>
      <c r="L5" s="200"/>
      <c r="M5" s="201"/>
      <c r="N5" s="202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</row>
    <row r="6" customFormat="false" ht="12.75" hidden="false" customHeight="false" outlineLevel="0" collapsed="false">
      <c r="A6" s="192" t="s">
        <v>247</v>
      </c>
      <c r="B6" s="208"/>
      <c r="D6" s="207" t="s">
        <v>281</v>
      </c>
      <c r="E6" s="207"/>
      <c r="F6" s="207"/>
      <c r="G6" s="199"/>
      <c r="H6" s="207" t="s">
        <v>282</v>
      </c>
      <c r="I6" s="207"/>
      <c r="J6" s="207"/>
      <c r="K6" s="199"/>
      <c r="L6" s="207" t="s">
        <v>283</v>
      </c>
      <c r="M6" s="207"/>
      <c r="N6" s="207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</row>
    <row r="7" customFormat="false" ht="12.75" hidden="false" customHeight="false" outlineLevel="0" collapsed="false">
      <c r="A7" s="192" t="s">
        <v>206</v>
      </c>
      <c r="B7" s="203" t="s">
        <v>150</v>
      </c>
      <c r="D7" s="198" t="s">
        <v>284</v>
      </c>
      <c r="E7" s="198" t="s">
        <v>253</v>
      </c>
      <c r="F7" s="198" t="s">
        <v>6</v>
      </c>
      <c r="G7" s="199"/>
      <c r="H7" s="198" t="s">
        <v>284</v>
      </c>
      <c r="I7" s="198" t="s">
        <v>253</v>
      </c>
      <c r="J7" s="198" t="s">
        <v>6</v>
      </c>
      <c r="K7" s="199"/>
      <c r="L7" s="198" t="s">
        <v>284</v>
      </c>
      <c r="M7" s="198" t="s">
        <v>253</v>
      </c>
      <c r="N7" s="198" t="s">
        <v>6</v>
      </c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</row>
    <row r="8" customFormat="false" ht="3" hidden="false" customHeight="true" outlineLevel="0" collapsed="false">
      <c r="B8" s="197"/>
      <c r="D8" s="200"/>
      <c r="E8" s="201"/>
      <c r="F8" s="202"/>
      <c r="G8" s="199"/>
      <c r="H8" s="200"/>
      <c r="I8" s="201"/>
      <c r="J8" s="202"/>
      <c r="K8" s="199"/>
      <c r="L8" s="200"/>
      <c r="M8" s="201"/>
      <c r="N8" s="202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</row>
    <row r="9" customFormat="false" ht="11.25" hidden="false" customHeight="true" outlineLevel="0" collapsed="false">
      <c r="A9" s="192" t="s">
        <v>208</v>
      </c>
      <c r="B9" s="208" t="s">
        <v>156</v>
      </c>
      <c r="D9" s="247" t="e">
        <f aca="false">HPVAL($A9,$A$49,$A$2,$A$5,$A$6,$A$7)</f>
        <v>#NAME?</v>
      </c>
      <c r="E9" s="248" t="e">
        <f aca="false">HPVAL($A9,$A$49,$A$3,$A$5,$A$6,$A$7)</f>
        <v>#NAME?</v>
      </c>
      <c r="F9" s="249" t="e">
        <f aca="false">+D9+E9</f>
        <v>#NAME?</v>
      </c>
      <c r="G9" s="212"/>
      <c r="H9" s="247" t="e">
        <f aca="false">HPVAL($A9,$A$1,$A$2,$A$5,$A$6,$A$7)</f>
        <v>#NAME?</v>
      </c>
      <c r="I9" s="248" t="e">
        <f aca="false">HPVAL($A9,$A$1,$A$3,$A$5,$A$6,$A$7)</f>
        <v>#NAME?</v>
      </c>
      <c r="J9" s="249" t="e">
        <f aca="false">+H9+I9</f>
        <v>#NAME?</v>
      </c>
      <c r="K9" s="199"/>
      <c r="L9" s="247" t="e">
        <f aca="false">+D9-H9</f>
        <v>#NAME?</v>
      </c>
      <c r="M9" s="248" t="e">
        <f aca="false">+E9-I9</f>
        <v>#NAME?</v>
      </c>
      <c r="N9" s="249" t="e">
        <f aca="false">+L9+M9</f>
        <v>#NAME?</v>
      </c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</row>
    <row r="10" customFormat="false" ht="11.25" hidden="false" customHeight="true" outlineLevel="0" collapsed="false">
      <c r="A10" s="192" t="s">
        <v>209</v>
      </c>
      <c r="B10" s="208" t="s">
        <v>157</v>
      </c>
      <c r="D10" s="247" t="e">
        <f aca="false">HPVAL($A10,$A$49,$A$2,$A$5,$A$6,$A$7)-D29</f>
        <v>#NAME?</v>
      </c>
      <c r="E10" s="248" t="e">
        <f aca="false">HPVAL($A10,$A$49,$A$3,$A$5,$A$6,$A$7)-E29</f>
        <v>#NAME?</v>
      </c>
      <c r="F10" s="249" t="e">
        <f aca="false">+D10+E10</f>
        <v>#NAME?</v>
      </c>
      <c r="G10" s="212"/>
      <c r="H10" s="247" t="e">
        <f aca="false">HPVAL($A10,$A$1,$A$2,$A$5,$A$6,$A$7)-H29</f>
        <v>#NAME?</v>
      </c>
      <c r="I10" s="248" t="e">
        <f aca="false">HPVAL($A10,$A$1,$A$3,$A$5,$A$6,$A$7)-I29</f>
        <v>#NAME?</v>
      </c>
      <c r="J10" s="249" t="e">
        <f aca="false">+H10+I10</f>
        <v>#NAME?</v>
      </c>
      <c r="K10" s="199"/>
      <c r="L10" s="247" t="e">
        <f aca="false">+D10-H10</f>
        <v>#NAME?</v>
      </c>
      <c r="M10" s="248" t="e">
        <f aca="false">+E10-I10</f>
        <v>#NAME?</v>
      </c>
      <c r="N10" s="249" t="e">
        <f aca="false">+L10+M10</f>
        <v>#NAME?</v>
      </c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</row>
    <row r="11" customFormat="false" ht="11.25" hidden="false" customHeight="true" outlineLevel="0" collapsed="false">
      <c r="A11" s="192" t="s">
        <v>210</v>
      </c>
      <c r="B11" s="208" t="s">
        <v>158</v>
      </c>
      <c r="D11" s="247" t="e">
        <f aca="false">HPVAL($A11,$A$49,$A$2,$A$5,$A$6,$A$7)</f>
        <v>#NAME?</v>
      </c>
      <c r="E11" s="248" t="e">
        <f aca="false">HPVAL($A11,$A$49,$A$3,$A$5,$A$6,$A$7)</f>
        <v>#NAME?</v>
      </c>
      <c r="F11" s="249" t="e">
        <f aca="false">+D11+E11</f>
        <v>#NAME?</v>
      </c>
      <c r="G11" s="212"/>
      <c r="H11" s="247" t="e">
        <f aca="false">HPVAL($A11,$A$1,$A$2,$A$5,$A$6,$A$7)</f>
        <v>#NAME?</v>
      </c>
      <c r="I11" s="248" t="e">
        <f aca="false">HPVAL($A11,$A$1,$A$3,$A$5,$A$6,$A$7)</f>
        <v>#NAME?</v>
      </c>
      <c r="J11" s="249" t="e">
        <f aca="false">+H11+I11</f>
        <v>#NAME?</v>
      </c>
      <c r="K11" s="199"/>
      <c r="L11" s="247" t="e">
        <f aca="false">+D11-H11</f>
        <v>#NAME?</v>
      </c>
      <c r="M11" s="248" t="e">
        <f aca="false">+E11-I11</f>
        <v>#NAME?</v>
      </c>
      <c r="N11" s="249" t="e">
        <f aca="false">+L11+M11</f>
        <v>#NAME?</v>
      </c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</row>
    <row r="12" customFormat="false" ht="11.25" hidden="false" customHeight="true" outlineLevel="0" collapsed="false">
      <c r="A12" s="192" t="s">
        <v>285</v>
      </c>
      <c r="B12" s="208" t="s">
        <v>159</v>
      </c>
      <c r="D12" s="247" t="e">
        <f aca="false">HPVAL($A12,$A$49,$A$2,$A$5,$A$6,$A$7)</f>
        <v>#NAME?</v>
      </c>
      <c r="E12" s="248" t="e">
        <f aca="false">HPVAL($A12,$A$49,$A$3,$A$5,$A$6,$A$7)</f>
        <v>#NAME?</v>
      </c>
      <c r="F12" s="249" t="e">
        <f aca="false">+D12+E12</f>
        <v>#NAME?</v>
      </c>
      <c r="G12" s="212"/>
      <c r="H12" s="247" t="e">
        <f aca="false">HPVAL($A12,$A$1,$A$2,$A$5,$A$6,$A$7)</f>
        <v>#NAME?</v>
      </c>
      <c r="I12" s="248" t="e">
        <f aca="false">HPVAL($A12,$A$1,$A$3,$A$5,$A$6,$A$7)</f>
        <v>#NAME?</v>
      </c>
      <c r="J12" s="249" t="e">
        <f aca="false">+H12+I12</f>
        <v>#NAME?</v>
      </c>
      <c r="K12" s="199"/>
      <c r="L12" s="247" t="e">
        <f aca="false">+D12-H12</f>
        <v>#NAME?</v>
      </c>
      <c r="M12" s="248" t="e">
        <f aca="false">+E12-I12</f>
        <v>#NAME?</v>
      </c>
      <c r="N12" s="249" t="e">
        <f aca="false">+L12+M12</f>
        <v>#NAME?</v>
      </c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</row>
    <row r="13" customFormat="false" ht="11.25" hidden="false" customHeight="true" outlineLevel="0" collapsed="false">
      <c r="A13" s="151" t="s">
        <v>212</v>
      </c>
      <c r="B13" s="208" t="s">
        <v>75</v>
      </c>
      <c r="C13" s="219"/>
      <c r="D13" s="247" t="e">
        <f aca="false">HPVAL($A13,$A$49,$A$2,$A$5,$A$6,$A$7)</f>
        <v>#NAME?</v>
      </c>
      <c r="E13" s="248" t="e">
        <f aca="false">HPVAL($A13,$A$49,$A$3,$A$5,$A$6,$A$7)</f>
        <v>#NAME?</v>
      </c>
      <c r="F13" s="249" t="e">
        <f aca="false">+D13+E13</f>
        <v>#NAME?</v>
      </c>
      <c r="G13" s="212"/>
      <c r="H13" s="247" t="e">
        <f aca="false">HPVAL($A13,$A$1,$A$2,$A$5,$A$6,$A$7)</f>
        <v>#NAME?</v>
      </c>
      <c r="I13" s="248" t="e">
        <f aca="false">HPVAL($A13,$A$1,$A$3,$A$5,$A$6,$A$7)</f>
        <v>#NAME?</v>
      </c>
      <c r="J13" s="249" t="e">
        <f aca="false">+H13+I13</f>
        <v>#NAME?</v>
      </c>
      <c r="K13" s="199"/>
      <c r="L13" s="247" t="e">
        <f aca="false">+D13-H13</f>
        <v>#NAME?</v>
      </c>
      <c r="M13" s="248" t="e">
        <f aca="false">+E13-I13</f>
        <v>#NAME?</v>
      </c>
      <c r="N13" s="249" t="e">
        <f aca="false">+L13+M13</f>
        <v>#NAME?</v>
      </c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</row>
    <row r="14" customFormat="false" ht="11.25" hidden="false" customHeight="true" outlineLevel="0" collapsed="false">
      <c r="A14" s="192" t="s">
        <v>213</v>
      </c>
      <c r="B14" s="208" t="s">
        <v>70</v>
      </c>
      <c r="D14" s="247" t="e">
        <f aca="false">HPVAL($A14,$A$49,$A$2,$A$5,$A$6,$A$7)</f>
        <v>#NAME?</v>
      </c>
      <c r="E14" s="248" t="e">
        <f aca="false">HPVAL($A14,$A$49,$A$3,$A$5,$A$6,$A$7)</f>
        <v>#NAME?</v>
      </c>
      <c r="F14" s="249" t="e">
        <f aca="false">+D14+E14</f>
        <v>#NAME?</v>
      </c>
      <c r="G14" s="212"/>
      <c r="H14" s="247" t="e">
        <f aca="false">HPVAL($A14,$A$1,$A$2,$A$5,$A$6,$A$7)</f>
        <v>#NAME?</v>
      </c>
      <c r="I14" s="248" t="e">
        <f aca="false">HPVAL($A14,$A$1,$A$3,$A$5,$A$6,$A$7)</f>
        <v>#NAME?</v>
      </c>
      <c r="J14" s="249" t="e">
        <f aca="false">+H14+I14</f>
        <v>#NAME?</v>
      </c>
      <c r="K14" s="199"/>
      <c r="L14" s="247" t="e">
        <f aca="false">+D14-H14</f>
        <v>#NAME?</v>
      </c>
      <c r="M14" s="248" t="e">
        <f aca="false">+E14-I14</f>
        <v>#NAME?</v>
      </c>
      <c r="N14" s="249" t="e">
        <f aca="false">+L14+M14</f>
        <v>#NAME?</v>
      </c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</row>
    <row r="15" customFormat="false" ht="11.25" hidden="false" customHeight="true" outlineLevel="0" collapsed="false">
      <c r="A15" s="192" t="s">
        <v>214</v>
      </c>
      <c r="B15" s="208" t="s">
        <v>160</v>
      </c>
      <c r="D15" s="247" t="e">
        <f aca="false">HPVAL($A15,$A$49,$A$2,$A$5,$A$6,$A$7)</f>
        <v>#NAME?</v>
      </c>
      <c r="E15" s="248" t="e">
        <f aca="false">HPVAL($A15,$A$49,$A$3,$A$5,$A$6,$A$7)</f>
        <v>#NAME?</v>
      </c>
      <c r="F15" s="249" t="e">
        <f aca="false">+D15+E15</f>
        <v>#NAME?</v>
      </c>
      <c r="G15" s="212"/>
      <c r="H15" s="247" t="e">
        <f aca="false">HPVAL($A15,$A$1,$A$2,$A$5,$A$6,$A$7)</f>
        <v>#NAME?</v>
      </c>
      <c r="I15" s="248" t="e">
        <f aca="false">HPVAL($A15,$A$1,$A$3,$A$5,$A$6,$A$7)</f>
        <v>#NAME?</v>
      </c>
      <c r="J15" s="249" t="e">
        <f aca="false">+H15+I15</f>
        <v>#NAME?</v>
      </c>
      <c r="K15" s="199"/>
      <c r="L15" s="247" t="e">
        <f aca="false">+D15-H15</f>
        <v>#NAME?</v>
      </c>
      <c r="M15" s="248" t="e">
        <f aca="false">+E15-I15</f>
        <v>#NAME?</v>
      </c>
      <c r="N15" s="249" t="e">
        <f aca="false">+L15+M15</f>
        <v>#NAME?</v>
      </c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</row>
    <row r="16" customFormat="false" ht="11.25" hidden="false" customHeight="true" outlineLevel="0" collapsed="false">
      <c r="A16" s="192" t="s">
        <v>215</v>
      </c>
      <c r="B16" s="208" t="s">
        <v>161</v>
      </c>
      <c r="D16" s="247" t="e">
        <f aca="false">HPVAL($A16,$A$49,$A$2,$A$5,$A$6,$A$7)</f>
        <v>#NAME?</v>
      </c>
      <c r="E16" s="248" t="e">
        <f aca="false">HPVAL($A16,$A$49,$A$3,$A$5,$A$6,$A$7)</f>
        <v>#NAME?</v>
      </c>
      <c r="F16" s="249" t="e">
        <f aca="false">+D16+E16</f>
        <v>#NAME?</v>
      </c>
      <c r="G16" s="212"/>
      <c r="H16" s="247" t="e">
        <f aca="false">HPVAL($A16,$A$1,$A$2,$A$5,$A$6,$A$7)</f>
        <v>#NAME?</v>
      </c>
      <c r="I16" s="248" t="e">
        <f aca="false">HPVAL($A16,$A$1,$A$3,$A$5,$A$6,$A$7)</f>
        <v>#NAME?</v>
      </c>
      <c r="J16" s="249" t="e">
        <f aca="false">+H16+I16</f>
        <v>#NAME?</v>
      </c>
      <c r="K16" s="199"/>
      <c r="L16" s="247" t="e">
        <f aca="false">+D16-H16</f>
        <v>#NAME?</v>
      </c>
      <c r="M16" s="248" t="e">
        <f aca="false">+E16-I16</f>
        <v>#NAME?</v>
      </c>
      <c r="N16" s="249" t="e">
        <f aca="false">+L16+M16</f>
        <v>#NAME?</v>
      </c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</row>
    <row r="17" customFormat="false" ht="11.25" hidden="false" customHeight="true" outlineLevel="0" collapsed="false">
      <c r="A17" s="192" t="s">
        <v>216</v>
      </c>
      <c r="B17" s="208" t="s">
        <v>88</v>
      </c>
      <c r="D17" s="247" t="e">
        <f aca="false">HPVAL($A17,$A$49,$A$2,$A$5,$A$6,$A$7)</f>
        <v>#NAME?</v>
      </c>
      <c r="E17" s="248" t="e">
        <f aca="false">HPVAL($A17,$A$49,$A$3,$A$5,$A$6,$A$7)</f>
        <v>#NAME?</v>
      </c>
      <c r="F17" s="249" t="e">
        <f aca="false">+D17+E17</f>
        <v>#NAME?</v>
      </c>
      <c r="G17" s="212"/>
      <c r="H17" s="247" t="e">
        <f aca="false">HPVAL($A17,$A$1,$A$2,$A$5,$A$6,$A$7)</f>
        <v>#NAME?</v>
      </c>
      <c r="I17" s="248" t="e">
        <f aca="false">HPVAL($A17,$A$1,$A$3,$A$5,$A$6,$A$7)</f>
        <v>#NAME?</v>
      </c>
      <c r="J17" s="249" t="e">
        <f aca="false">+H17+I17</f>
        <v>#NAME?</v>
      </c>
      <c r="K17" s="199"/>
      <c r="L17" s="247" t="e">
        <f aca="false">+D17-H17</f>
        <v>#NAME?</v>
      </c>
      <c r="M17" s="248" t="e">
        <f aca="false">+E17-I17</f>
        <v>#NAME?</v>
      </c>
      <c r="N17" s="249" t="e">
        <f aca="false">+L17+M17</f>
        <v>#NAME?</v>
      </c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</row>
    <row r="18" customFormat="false" ht="11.25" hidden="false" customHeight="true" outlineLevel="0" collapsed="false">
      <c r="A18" s="192" t="s">
        <v>217</v>
      </c>
      <c r="B18" s="208" t="s">
        <v>162</v>
      </c>
      <c r="D18" s="247" t="e">
        <f aca="false">HPVAL($A18,$A$49,$A$2,$A$5,$A$6,$A$7)</f>
        <v>#NAME?</v>
      </c>
      <c r="E18" s="248" t="e">
        <f aca="false">HPVAL($A18,$A$49,$A$3,$A$5,$A$6,$A$7)</f>
        <v>#NAME?</v>
      </c>
      <c r="F18" s="249" t="e">
        <f aca="false">+D18+E18</f>
        <v>#NAME?</v>
      </c>
      <c r="G18" s="212"/>
      <c r="H18" s="247" t="e">
        <f aca="false">HPVAL($A18,$A$1,$A$2,$A$5,$A$6,$A$7)</f>
        <v>#NAME?</v>
      </c>
      <c r="I18" s="248" t="e">
        <f aca="false">HPVAL($A18,$A$1,$A$3,$A$5,$A$6,$A$7)</f>
        <v>#NAME?</v>
      </c>
      <c r="J18" s="249" t="e">
        <f aca="false">+H18+I18</f>
        <v>#NAME?</v>
      </c>
      <c r="K18" s="199"/>
      <c r="L18" s="247" t="e">
        <f aca="false">+D18-H18</f>
        <v>#NAME?</v>
      </c>
      <c r="M18" s="248" t="e">
        <f aca="false">+E18-I18</f>
        <v>#NAME?</v>
      </c>
      <c r="N18" s="249" t="e">
        <f aca="false">+L18+M18</f>
        <v>#NAME?</v>
      </c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</row>
    <row r="19" customFormat="false" ht="11.25" hidden="false" customHeight="true" outlineLevel="0" collapsed="false">
      <c r="B19" s="220" t="s">
        <v>244</v>
      </c>
      <c r="C19" s="221"/>
      <c r="D19" s="250" t="e">
        <f aca="false">SUM(D9:D18)</f>
        <v>#NAME?</v>
      </c>
      <c r="E19" s="251" t="e">
        <f aca="false">SUM(E9:E18)</f>
        <v>#NAME?</v>
      </c>
      <c r="F19" s="252" t="e">
        <f aca="false">SUM(F9:F18)</f>
        <v>#NAME?</v>
      </c>
      <c r="G19" s="225"/>
      <c r="H19" s="250" t="e">
        <f aca="false">SUM(H9:H18)</f>
        <v>#NAME?</v>
      </c>
      <c r="I19" s="251" t="e">
        <f aca="false">SUM(I9:I18)</f>
        <v>#NAME?</v>
      </c>
      <c r="J19" s="252" t="e">
        <f aca="false">SUM(J9:J18)</f>
        <v>#NAME?</v>
      </c>
      <c r="K19" s="221"/>
      <c r="L19" s="250" t="e">
        <f aca="false">SUM(L9:L18)</f>
        <v>#NAME?</v>
      </c>
      <c r="M19" s="251" t="e">
        <f aca="false">SUM(M9:M18)</f>
        <v>#NAME?</v>
      </c>
      <c r="N19" s="252" t="e">
        <f aca="false">SUM(N9:N18)</f>
        <v>#NAME?</v>
      </c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</row>
    <row r="20" customFormat="false" ht="3" hidden="false" customHeight="true" outlineLevel="0" collapsed="false">
      <c r="B20" s="208"/>
      <c r="D20" s="247"/>
      <c r="E20" s="248"/>
      <c r="F20" s="249"/>
      <c r="G20" s="212"/>
      <c r="H20" s="247"/>
      <c r="I20" s="248"/>
      <c r="J20" s="249"/>
      <c r="K20" s="199"/>
      <c r="L20" s="247"/>
      <c r="M20" s="248"/>
      <c r="N20" s="24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</row>
    <row r="21" customFormat="false" ht="11.25" hidden="false" customHeight="true" outlineLevel="0" collapsed="false">
      <c r="A21" s="192" t="s">
        <v>218</v>
      </c>
      <c r="B21" s="208" t="s">
        <v>164</v>
      </c>
      <c r="D21" s="247" t="e">
        <f aca="false">HPVAL($A21,$A$49,$A$2,$A$5,$A$6,$A$7)</f>
        <v>#NAME?</v>
      </c>
      <c r="E21" s="248" t="e">
        <f aca="false">HPVAL($A21,$A$49,$A$3,$A$5,$A$6,$A$7)</f>
        <v>#NAME?</v>
      </c>
      <c r="F21" s="249" t="e">
        <f aca="false">+D21+E21</f>
        <v>#NAME?</v>
      </c>
      <c r="G21" s="212"/>
      <c r="H21" s="247" t="e">
        <f aca="false">HPVAL($A21,$A$1,$A$2,$A$5,$A$6,$A$7)</f>
        <v>#NAME?</v>
      </c>
      <c r="I21" s="248" t="e">
        <f aca="false">HPVAL($A21,$A$1,$A$3,$A$5,$A$6,$A$7)</f>
        <v>#NAME?</v>
      </c>
      <c r="J21" s="249" t="e">
        <f aca="false">+H21+I21</f>
        <v>#NAME?</v>
      </c>
      <c r="K21" s="199"/>
      <c r="L21" s="247" t="e">
        <f aca="false">+D21-H21</f>
        <v>#NAME?</v>
      </c>
      <c r="M21" s="248" t="e">
        <f aca="false">+E21-I21</f>
        <v>#NAME?</v>
      </c>
      <c r="N21" s="249" t="e">
        <f aca="false">+L21+M21</f>
        <v>#NAME?</v>
      </c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  <c r="AL21" s="199"/>
      <c r="AM21" s="199"/>
      <c r="AN21" s="199"/>
    </row>
    <row r="22" customFormat="false" ht="11.25" hidden="false" customHeight="true" outlineLevel="0" collapsed="false">
      <c r="A22" s="192" t="s">
        <v>219</v>
      </c>
      <c r="B22" s="208" t="s">
        <v>165</v>
      </c>
      <c r="D22" s="247" t="e">
        <f aca="false">HPVAL($A22,$A$49,$A$2,$A$5,$A$6,$A$7)</f>
        <v>#NAME?</v>
      </c>
      <c r="E22" s="248" t="e">
        <f aca="false">HPVAL($A22,$A$49,$A$3,$A$5,$A$6,$A$7)</f>
        <v>#NAME?</v>
      </c>
      <c r="F22" s="249" t="e">
        <f aca="false">+D22+E22</f>
        <v>#NAME?</v>
      </c>
      <c r="G22" s="212"/>
      <c r="H22" s="247" t="e">
        <f aca="false">HPVAL($A22,$A$1,$A$2,$A$5,$A$6,$A$7)</f>
        <v>#NAME?</v>
      </c>
      <c r="I22" s="248" t="e">
        <f aca="false">HPVAL($A22,$A$1,$A$3,$A$5,$A$6,$A$7)</f>
        <v>#NAME?</v>
      </c>
      <c r="J22" s="249" t="e">
        <f aca="false">+H22+I22</f>
        <v>#NAME?</v>
      </c>
      <c r="K22" s="199"/>
      <c r="L22" s="247" t="e">
        <f aca="false">+D22-H22</f>
        <v>#NAME?</v>
      </c>
      <c r="M22" s="248" t="e">
        <f aca="false">+E22-I22</f>
        <v>#NAME?</v>
      </c>
      <c r="N22" s="249" t="e">
        <f aca="false">+L22+M22</f>
        <v>#NAME?</v>
      </c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</row>
    <row r="23" customFormat="false" ht="11.25" hidden="false" customHeight="true" outlineLevel="0" collapsed="false">
      <c r="A23" s="192" t="s">
        <v>220</v>
      </c>
      <c r="B23" s="208" t="s">
        <v>94</v>
      </c>
      <c r="D23" s="247" t="e">
        <f aca="false">HPVAL($A23,$A$49,$A$2,$A$5,$A$6,$A$7)</f>
        <v>#NAME?</v>
      </c>
      <c r="E23" s="248" t="e">
        <f aca="false">HPVAL($A23,$A$49,$A$3,$A$5,$A$6,$A$7)</f>
        <v>#NAME?</v>
      </c>
      <c r="F23" s="249" t="e">
        <f aca="false">+D23+E23</f>
        <v>#NAME?</v>
      </c>
      <c r="G23" s="212"/>
      <c r="H23" s="247" t="e">
        <f aca="false">HPVAL($A23,$A$1,$A$2,$A$5,$A$6,$A$7)</f>
        <v>#NAME?</v>
      </c>
      <c r="I23" s="248" t="e">
        <f aca="false">HPVAL($A23,$A$1,$A$3,$A$5,$A$6,$A$7)</f>
        <v>#NAME?</v>
      </c>
      <c r="J23" s="249" t="e">
        <f aca="false">+H23+I23</f>
        <v>#NAME?</v>
      </c>
      <c r="K23" s="199"/>
      <c r="L23" s="247" t="e">
        <f aca="false">+D23-H23</f>
        <v>#NAME?</v>
      </c>
      <c r="M23" s="248" t="e">
        <f aca="false">+E23-I23</f>
        <v>#NAME?</v>
      </c>
      <c r="N23" s="249" t="e">
        <f aca="false">+L23+M23</f>
        <v>#NAME?</v>
      </c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</row>
    <row r="24" customFormat="false" ht="11.25" hidden="false" customHeight="true" outlineLevel="0" collapsed="false">
      <c r="A24" s="192" t="s">
        <v>221</v>
      </c>
      <c r="B24" s="208" t="s">
        <v>99</v>
      </c>
      <c r="D24" s="247" t="e">
        <f aca="false">HPVAL($A24,$A$49,$A$2,$A$5,$A$6,$A$7)</f>
        <v>#NAME?</v>
      </c>
      <c r="E24" s="248" t="e">
        <f aca="false">HPVAL($A24,$A$49,$A$3,$A$5,$A$6,$A$7)</f>
        <v>#NAME?</v>
      </c>
      <c r="F24" s="249" t="e">
        <f aca="false">+D24+E24</f>
        <v>#NAME?</v>
      </c>
      <c r="G24" s="212"/>
      <c r="H24" s="247" t="e">
        <f aca="false">HPVAL($A24,$A$1,$A$2,$A$5,$A$6,$A$7)</f>
        <v>#NAME?</v>
      </c>
      <c r="I24" s="248" t="e">
        <f aca="false">HPVAL($A24,$A$1,$A$3,$A$5,$A$6,$A$7)</f>
        <v>#NAME?</v>
      </c>
      <c r="J24" s="249" t="e">
        <f aca="false">+H24+I24</f>
        <v>#NAME?</v>
      </c>
      <c r="K24" s="199"/>
      <c r="L24" s="247" t="e">
        <f aca="false">+D24-H24</f>
        <v>#NAME?</v>
      </c>
      <c r="M24" s="248" t="e">
        <f aca="false">+E24-I24</f>
        <v>#NAME?</v>
      </c>
      <c r="N24" s="249" t="e">
        <f aca="false">+L24+M24</f>
        <v>#NAME?</v>
      </c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</row>
    <row r="25" customFormat="false" ht="11.25" hidden="false" customHeight="true" outlineLevel="0" collapsed="false">
      <c r="A25" s="192" t="s">
        <v>222</v>
      </c>
      <c r="B25" s="208" t="s">
        <v>101</v>
      </c>
      <c r="D25" s="247" t="e">
        <f aca="false">HPVAL($A25,$A$49,$A$2,$A$5,$A$6,$A$7)</f>
        <v>#NAME?</v>
      </c>
      <c r="E25" s="248" t="e">
        <f aca="false">HPVAL($A25,$A$49,$A$3,$A$5,$A$6,$A$7)</f>
        <v>#NAME?</v>
      </c>
      <c r="F25" s="249" t="e">
        <f aca="false">+D25+E25</f>
        <v>#NAME?</v>
      </c>
      <c r="G25" s="212"/>
      <c r="H25" s="247" t="e">
        <f aca="false">HPVAL($A25,$A$1,$A$2,$A$5,$A$6,$A$7)</f>
        <v>#NAME?</v>
      </c>
      <c r="I25" s="248" t="e">
        <f aca="false">HPVAL($A25,$A$1,$A$3,$A$5,$A$6,$A$7)</f>
        <v>#NAME?</v>
      </c>
      <c r="J25" s="249" t="e">
        <f aca="false">+H25+I25</f>
        <v>#NAME?</v>
      </c>
      <c r="K25" s="199"/>
      <c r="L25" s="247" t="e">
        <f aca="false">+D25-H25</f>
        <v>#NAME?</v>
      </c>
      <c r="M25" s="248" t="e">
        <f aca="false">+E25-I25</f>
        <v>#NAME?</v>
      </c>
      <c r="N25" s="249" t="e">
        <f aca="false">+L25+M25</f>
        <v>#NAME?</v>
      </c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</row>
    <row r="26" customFormat="false" ht="11.25" hidden="false" customHeight="true" outlineLevel="0" collapsed="false">
      <c r="A26" s="192" t="s">
        <v>223</v>
      </c>
      <c r="B26" s="208" t="s">
        <v>27</v>
      </c>
      <c r="D26" s="247" t="e">
        <f aca="false">HPVAL($A26,$A$49,$A$2,$A$5,$A$6,$A$7)</f>
        <v>#NAME?</v>
      </c>
      <c r="E26" s="248" t="e">
        <f aca="false">HPVAL($A26,$A$49,$A$3,$A$5,$A$6,$A$7)</f>
        <v>#NAME?</v>
      </c>
      <c r="F26" s="249" t="e">
        <f aca="false">+D26+E26</f>
        <v>#NAME?</v>
      </c>
      <c r="G26" s="212"/>
      <c r="H26" s="247" t="e">
        <f aca="false">HPVAL($A26,$A$1,$A$2,$A$5,$A$6,$A$7)</f>
        <v>#NAME?</v>
      </c>
      <c r="I26" s="248" t="e">
        <f aca="false">HPVAL($A26,$A$1,$A$3,$A$5,$A$6,$A$7)</f>
        <v>#NAME?</v>
      </c>
      <c r="J26" s="249" t="e">
        <f aca="false">+H26+I26</f>
        <v>#NAME?</v>
      </c>
      <c r="K26" s="199"/>
      <c r="L26" s="247" t="e">
        <f aca="false">+D26-H26</f>
        <v>#NAME?</v>
      </c>
      <c r="M26" s="248" t="e">
        <f aca="false">+E26-I26</f>
        <v>#NAME?</v>
      </c>
      <c r="N26" s="249" t="e">
        <f aca="false">+L26+M26</f>
        <v>#NAME?</v>
      </c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</row>
    <row r="27" customFormat="false" ht="11.25" hidden="false" customHeight="true" outlineLevel="0" collapsed="false">
      <c r="B27" s="220" t="s">
        <v>166</v>
      </c>
      <c r="C27" s="221"/>
      <c r="D27" s="250" t="e">
        <f aca="false">SUM(D21:D26)</f>
        <v>#NAME?</v>
      </c>
      <c r="E27" s="251" t="e">
        <f aca="false">SUM(E21:E26)</f>
        <v>#NAME?</v>
      </c>
      <c r="F27" s="252" t="e">
        <f aca="false">SUM(F21:F26)</f>
        <v>#NAME?</v>
      </c>
      <c r="G27" s="225"/>
      <c r="H27" s="250" t="e">
        <f aca="false">SUM(H21:H26)</f>
        <v>#NAME?</v>
      </c>
      <c r="I27" s="251" t="e">
        <f aca="false">SUM(I21:I26)</f>
        <v>#NAME?</v>
      </c>
      <c r="J27" s="252" t="e">
        <f aca="false">SUM(J21:J26)</f>
        <v>#NAME?</v>
      </c>
      <c r="K27" s="221"/>
      <c r="L27" s="250" t="e">
        <f aca="false">SUM(L21:L26)</f>
        <v>#NAME?</v>
      </c>
      <c r="M27" s="251" t="e">
        <f aca="false">SUM(M21:M26)</f>
        <v>#NAME?</v>
      </c>
      <c r="N27" s="252" t="e">
        <f aca="false">SUM(N21:N26)</f>
        <v>#NAME?</v>
      </c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</row>
    <row r="28" customFormat="false" ht="3" hidden="false" customHeight="true" outlineLevel="0" collapsed="false">
      <c r="B28" s="208"/>
      <c r="D28" s="247"/>
      <c r="E28" s="248"/>
      <c r="F28" s="249"/>
      <c r="G28" s="212"/>
      <c r="H28" s="247"/>
      <c r="I28" s="248"/>
      <c r="J28" s="249"/>
      <c r="K28" s="199"/>
      <c r="L28" s="247"/>
      <c r="M28" s="248"/>
      <c r="N28" s="24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</row>
    <row r="29" customFormat="false" ht="11.25" hidden="false" customHeight="true" outlineLevel="0" collapsed="false">
      <c r="A29" s="192" t="s">
        <v>224</v>
      </c>
      <c r="B29" s="208" t="s">
        <v>167</v>
      </c>
      <c r="D29" s="247" t="e">
        <f aca="false">HPVAL($A29,$A$49,$A$2,$A$5,$A$6,$A$7)</f>
        <v>#NAME?</v>
      </c>
      <c r="E29" s="248" t="e">
        <f aca="false">HPVAL($A29,$A$49,$A$3,$A$5,$A$6,$A$7)</f>
        <v>#NAME?</v>
      </c>
      <c r="F29" s="249" t="e">
        <f aca="false">+D29+E29</f>
        <v>#NAME?</v>
      </c>
      <c r="G29" s="212"/>
      <c r="H29" s="247" t="e">
        <f aca="false">HPVAL($A29,$A$1,$A$2,$A$5,$A$6,$A$7)</f>
        <v>#NAME?</v>
      </c>
      <c r="I29" s="248" t="e">
        <f aca="false">HPVAL($A29,$A$1,$A$3,$A$5,$A$6,$A$7)</f>
        <v>#NAME?</v>
      </c>
      <c r="J29" s="249" t="e">
        <f aca="false">+H29+I29</f>
        <v>#NAME?</v>
      </c>
      <c r="K29" s="199"/>
      <c r="L29" s="247" t="e">
        <f aca="false">+D29-H29</f>
        <v>#NAME?</v>
      </c>
      <c r="M29" s="248" t="e">
        <f aca="false">+E29-I29</f>
        <v>#NAME?</v>
      </c>
      <c r="N29" s="249" t="e">
        <f aca="false">+L29+M29</f>
        <v>#NAME?</v>
      </c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</row>
    <row r="30" customFormat="false" ht="11.25" hidden="false" customHeight="true" outlineLevel="0" collapsed="false">
      <c r="A30" s="192" t="s">
        <v>225</v>
      </c>
      <c r="B30" s="208" t="s">
        <v>103</v>
      </c>
      <c r="D30" s="247" t="e">
        <f aca="false">HPVAL($A30,$A$49,$A$2,$A$5,$A$6,$A$7)</f>
        <v>#NAME?</v>
      </c>
      <c r="E30" s="248" t="e">
        <f aca="false">HPVAL($A30,$A$49,$A$3,$A$5,$A$6,$A$7)</f>
        <v>#NAME?</v>
      </c>
      <c r="F30" s="249" t="e">
        <f aca="false">+D30+E30</f>
        <v>#NAME?</v>
      </c>
      <c r="G30" s="212"/>
      <c r="H30" s="247" t="e">
        <f aca="false">HPVAL($A30,$A$1,$A$2,$A$5,$A$6,$A$7)</f>
        <v>#NAME?</v>
      </c>
      <c r="I30" s="248" t="e">
        <f aca="false">HPVAL($A30,$A$1,$A$3,$A$5,$A$6,$A$7)</f>
        <v>#NAME?</v>
      </c>
      <c r="J30" s="249" t="e">
        <f aca="false">+H30+I30</f>
        <v>#NAME?</v>
      </c>
      <c r="K30" s="199"/>
      <c r="L30" s="247" t="e">
        <f aca="false">+D30-H30</f>
        <v>#NAME?</v>
      </c>
      <c r="M30" s="248" t="e">
        <f aca="false">+E30-I30</f>
        <v>#NAME?</v>
      </c>
      <c r="N30" s="249" t="e">
        <f aca="false">+L30+M30</f>
        <v>#NAME?</v>
      </c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</row>
    <row r="31" customFormat="false" ht="11.25" hidden="false" customHeight="true" outlineLevel="0" collapsed="false">
      <c r="A31" s="192" t="s">
        <v>226</v>
      </c>
      <c r="B31" s="208" t="s">
        <v>106</v>
      </c>
      <c r="C31" s="219"/>
      <c r="D31" s="247" t="e">
        <f aca="false">HPVAL($A31,$A$49,$A$2,$A$5,$A$6,$A$7)</f>
        <v>#NAME?</v>
      </c>
      <c r="E31" s="248" t="e">
        <f aca="false">HPVAL($A31,$A$49,$A$3,$A$5,$A$6,$A$7)</f>
        <v>#NAME?</v>
      </c>
      <c r="F31" s="249" t="e">
        <f aca="false">+D31+E31</f>
        <v>#NAME?</v>
      </c>
      <c r="G31" s="212"/>
      <c r="H31" s="247" t="e">
        <f aca="false">HPVAL($A31,$A$1,$A$2,$A$5,$A$6,$A$7)</f>
        <v>#NAME?</v>
      </c>
      <c r="I31" s="248" t="e">
        <f aca="false">HPVAL($A31,$A$1,$A$3,$A$5,$A$6,$A$7)</f>
        <v>#NAME?</v>
      </c>
      <c r="J31" s="249" t="e">
        <f aca="false">+H31+I31</f>
        <v>#NAME?</v>
      </c>
      <c r="K31" s="199"/>
      <c r="L31" s="247" t="e">
        <f aca="false">+D31-H31</f>
        <v>#NAME?</v>
      </c>
      <c r="M31" s="248" t="e">
        <f aca="false">+E31-I31</f>
        <v>#NAME?</v>
      </c>
      <c r="N31" s="249" t="e">
        <f aca="false">+L31+M31</f>
        <v>#NAME?</v>
      </c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  <c r="AN31" s="199"/>
    </row>
    <row r="32" customFormat="false" ht="11.25" hidden="false" customHeight="true" outlineLevel="0" collapsed="false">
      <c r="A32" s="192" t="s">
        <v>227</v>
      </c>
      <c r="B32" s="208" t="s">
        <v>168</v>
      </c>
      <c r="C32" s="219"/>
      <c r="D32" s="247" t="e">
        <f aca="false">HPVAL($A32,$A$49,$A$2,$A$5,$A$6,$A$7)</f>
        <v>#NAME?</v>
      </c>
      <c r="E32" s="248" t="e">
        <f aca="false">HPVAL($A32,$A$49,$A$3,$A$5,$A$6,$A$7)</f>
        <v>#NAME?</v>
      </c>
      <c r="F32" s="249" t="e">
        <f aca="false">+D32+E32</f>
        <v>#NAME?</v>
      </c>
      <c r="G32" s="212"/>
      <c r="H32" s="247" t="e">
        <f aca="false">HPVAL($A32,$A$1,$A$2,$A$5,$A$6,$A$7)</f>
        <v>#NAME?</v>
      </c>
      <c r="I32" s="248" t="e">
        <f aca="false">HPVAL($A32,$A$1,$A$3,$A$5,$A$6,$A$7)</f>
        <v>#NAME?</v>
      </c>
      <c r="J32" s="249" t="e">
        <f aca="false">+H32+I32</f>
        <v>#NAME?</v>
      </c>
      <c r="K32" s="199"/>
      <c r="L32" s="247" t="e">
        <f aca="false">+D32-H32</f>
        <v>#NAME?</v>
      </c>
      <c r="M32" s="248" t="e">
        <f aca="false">+E32-I32</f>
        <v>#NAME?</v>
      </c>
      <c r="N32" s="249" t="e">
        <f aca="false">+L32+M32</f>
        <v>#NAME?</v>
      </c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</row>
    <row r="33" customFormat="false" ht="11.25" hidden="false" customHeight="true" outlineLevel="0" collapsed="false">
      <c r="B33" s="220" t="s">
        <v>169</v>
      </c>
      <c r="C33" s="221"/>
      <c r="D33" s="250" t="e">
        <f aca="false">SUM(D29:D32)</f>
        <v>#NAME?</v>
      </c>
      <c r="E33" s="251" t="e">
        <f aca="false">SUM(E29:E32)</f>
        <v>#NAME?</v>
      </c>
      <c r="F33" s="252" t="e">
        <f aca="false">SUM(F29:F32)</f>
        <v>#NAME?</v>
      </c>
      <c r="G33" s="225"/>
      <c r="H33" s="250" t="e">
        <f aca="false">SUM(H29:H32)</f>
        <v>#NAME?</v>
      </c>
      <c r="I33" s="251" t="e">
        <f aca="false">SUM(I29:I32)</f>
        <v>#NAME?</v>
      </c>
      <c r="J33" s="252" t="e">
        <f aca="false">SUM(J29:J32)</f>
        <v>#NAME?</v>
      </c>
      <c r="K33" s="221"/>
      <c r="L33" s="250" t="e">
        <f aca="false">SUM(L29:L32)</f>
        <v>#NAME?</v>
      </c>
      <c r="M33" s="251" t="e">
        <f aca="false">SUM(M29:M32)</f>
        <v>#NAME?</v>
      </c>
      <c r="N33" s="252" t="e">
        <f aca="false">SUM(N29:N32)</f>
        <v>#NAME?</v>
      </c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</row>
    <row r="34" customFormat="false" ht="3" hidden="false" customHeight="true" outlineLevel="0" collapsed="false">
      <c r="B34" s="208"/>
      <c r="D34" s="247"/>
      <c r="E34" s="248"/>
      <c r="F34" s="249"/>
      <c r="G34" s="212"/>
      <c r="H34" s="247"/>
      <c r="I34" s="248"/>
      <c r="J34" s="249"/>
      <c r="K34" s="199"/>
      <c r="L34" s="247"/>
      <c r="M34" s="248"/>
      <c r="N34" s="24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</row>
    <row r="35" customFormat="false" ht="11.25" hidden="false" customHeight="true" outlineLevel="0" collapsed="false">
      <c r="A35" s="192" t="s">
        <v>228</v>
      </c>
      <c r="B35" s="208" t="s">
        <v>125</v>
      </c>
      <c r="D35" s="247" t="e">
        <f aca="false">HPVAL($A35,$A$49,$A$2,$A$5,$A$6,$A$7)</f>
        <v>#NAME?</v>
      </c>
      <c r="E35" s="248" t="e">
        <f aca="false">HPVAL($A35,$A$49,$A$3,$A$5,$A$6,$A$7)</f>
        <v>#NAME?</v>
      </c>
      <c r="F35" s="249" t="e">
        <f aca="false">+D35+E35</f>
        <v>#NAME?</v>
      </c>
      <c r="G35" s="212"/>
      <c r="H35" s="247" t="e">
        <f aca="false">HPVAL($A35,$A$1,$A$2,$A$5,$A$6,$A$7)</f>
        <v>#NAME?</v>
      </c>
      <c r="I35" s="248" t="e">
        <f aca="false">HPVAL($A35,$A$1,$A$3,$A$5,$A$6,$A$7)</f>
        <v>#NAME?</v>
      </c>
      <c r="J35" s="249" t="e">
        <f aca="false">+H35+I35</f>
        <v>#NAME?</v>
      </c>
      <c r="K35" s="199"/>
      <c r="L35" s="247" t="e">
        <f aca="false">+D35-H35</f>
        <v>#NAME?</v>
      </c>
      <c r="M35" s="248" t="e">
        <f aca="false">+E35-I35</f>
        <v>#NAME?</v>
      </c>
      <c r="N35" s="249" t="e">
        <f aca="false">+L35+M35</f>
        <v>#NAME?</v>
      </c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199"/>
    </row>
    <row r="36" customFormat="false" ht="11.25" hidden="false" customHeight="true" outlineLevel="0" collapsed="false">
      <c r="A36" s="192" t="s">
        <v>229</v>
      </c>
      <c r="B36" s="208" t="s">
        <v>126</v>
      </c>
      <c r="D36" s="247" t="e">
        <f aca="false">HPVAL($A36,$A$49,$A$2,$A$5,$A$6,$A$7)</f>
        <v>#NAME?</v>
      </c>
      <c r="E36" s="248" t="e">
        <f aca="false">HPVAL($A36,$A$49,$A$3,$A$5,$A$6,$A$7)</f>
        <v>#NAME?</v>
      </c>
      <c r="F36" s="249" t="e">
        <f aca="false">+D36+E36</f>
        <v>#NAME?</v>
      </c>
      <c r="G36" s="212"/>
      <c r="H36" s="247" t="e">
        <f aca="false">HPVAL($A36,$A$1,$A$2,$A$5,$A$6,$A$7)</f>
        <v>#NAME?</v>
      </c>
      <c r="I36" s="248" t="e">
        <f aca="false">HPVAL($A36,$A$1,$A$3,$A$5,$A$6,$A$7)</f>
        <v>#NAME?</v>
      </c>
      <c r="J36" s="249" t="e">
        <f aca="false">+H36+I36</f>
        <v>#NAME?</v>
      </c>
      <c r="K36" s="199"/>
      <c r="L36" s="247" t="e">
        <f aca="false">+D36-H36</f>
        <v>#NAME?</v>
      </c>
      <c r="M36" s="248" t="e">
        <f aca="false">+E36-I36</f>
        <v>#NAME?</v>
      </c>
      <c r="N36" s="249" t="e">
        <f aca="false">+L36+M36</f>
        <v>#NAME?</v>
      </c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99"/>
      <c r="AL36" s="199"/>
      <c r="AM36" s="199"/>
      <c r="AN36" s="199"/>
    </row>
    <row r="37" customFormat="false" ht="11.25" hidden="false" customHeight="true" outlineLevel="0" collapsed="false">
      <c r="A37" s="192" t="s">
        <v>230</v>
      </c>
      <c r="B37" s="208" t="s">
        <v>127</v>
      </c>
      <c r="D37" s="247" t="e">
        <f aca="false">HPVAL($A37,$A$49,$A$2,$A$5,$A$6,$A$7)</f>
        <v>#NAME?</v>
      </c>
      <c r="E37" s="248" t="e">
        <f aca="false">HPVAL($A37,$A$49,$A$3,$A$5,$A$6,$A$7)</f>
        <v>#NAME?</v>
      </c>
      <c r="F37" s="249" t="e">
        <f aca="false">+D37+E37</f>
        <v>#NAME?</v>
      </c>
      <c r="G37" s="212"/>
      <c r="H37" s="247" t="e">
        <f aca="false">HPVAL($A37,$A$1,$A$2,$A$5,$A$6,$A$7)</f>
        <v>#NAME?</v>
      </c>
      <c r="I37" s="248" t="e">
        <f aca="false">HPVAL($A37,$A$1,$A$3,$A$5,$A$6,$A$7)</f>
        <v>#NAME?</v>
      </c>
      <c r="J37" s="249" t="e">
        <f aca="false">+H37+I37</f>
        <v>#NAME?</v>
      </c>
      <c r="K37" s="199"/>
      <c r="L37" s="247" t="e">
        <f aca="false">+D37-H37</f>
        <v>#NAME?</v>
      </c>
      <c r="M37" s="248" t="e">
        <f aca="false">+E37-I37</f>
        <v>#NAME?</v>
      </c>
      <c r="N37" s="249" t="e">
        <f aca="false">+L37+M37</f>
        <v>#NAME?</v>
      </c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</row>
    <row r="38" customFormat="false" ht="11.25" hidden="false" customHeight="true" outlineLevel="0" collapsed="false">
      <c r="A38" s="192" t="s">
        <v>231</v>
      </c>
      <c r="B38" s="208" t="s">
        <v>170</v>
      </c>
      <c r="D38" s="247" t="e">
        <f aca="false">HPVAL($A38,$A$49,$A$2,$A$5,$A$6,$A$7)</f>
        <v>#NAME?</v>
      </c>
      <c r="E38" s="248" t="e">
        <f aca="false">HPVAL($A38,$A$49,$A$3,$A$5,$A$6,$A$7)</f>
        <v>#NAME?</v>
      </c>
      <c r="F38" s="249" t="e">
        <f aca="false">+D38+E38</f>
        <v>#NAME?</v>
      </c>
      <c r="G38" s="212"/>
      <c r="H38" s="247" t="e">
        <f aca="false">HPVAL($A38,$A$1,$A$2,$A$5,$A$6,$A$7)</f>
        <v>#NAME?</v>
      </c>
      <c r="I38" s="248" t="e">
        <f aca="false">HPVAL($A38,$A$1,$A$3,$A$5,$A$6,$A$7)</f>
        <v>#NAME?</v>
      </c>
      <c r="J38" s="249" t="e">
        <f aca="false">+H38+I38</f>
        <v>#NAME?</v>
      </c>
      <c r="K38" s="199"/>
      <c r="L38" s="247" t="e">
        <f aca="false">+D38-H38</f>
        <v>#NAME?</v>
      </c>
      <c r="M38" s="248" t="e">
        <f aca="false">+E38-I38</f>
        <v>#NAME?</v>
      </c>
      <c r="N38" s="249" t="e">
        <f aca="false">+L38+M38</f>
        <v>#NAME?</v>
      </c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</row>
    <row r="39" customFormat="false" ht="11.25" hidden="false" customHeight="true" outlineLevel="0" collapsed="false">
      <c r="B39" s="220" t="s">
        <v>171</v>
      </c>
      <c r="C39" s="221"/>
      <c r="D39" s="250" t="e">
        <f aca="false">SUM(D35:D38)</f>
        <v>#NAME?</v>
      </c>
      <c r="E39" s="251" t="e">
        <f aca="false">SUM(E35:E38)</f>
        <v>#NAME?</v>
      </c>
      <c r="F39" s="252" t="e">
        <f aca="false">SUM(F35:F38)</f>
        <v>#NAME?</v>
      </c>
      <c r="G39" s="225"/>
      <c r="H39" s="250" t="e">
        <f aca="false">SUM(H35:H38)</f>
        <v>#NAME?</v>
      </c>
      <c r="I39" s="251" t="e">
        <f aca="false">SUM(I35:I38)</f>
        <v>#NAME?</v>
      </c>
      <c r="J39" s="252" t="e">
        <f aca="false">SUM(J35:J38)</f>
        <v>#NAME?</v>
      </c>
      <c r="K39" s="221"/>
      <c r="L39" s="250" t="e">
        <f aca="false">SUM(L35:L38)</f>
        <v>#NAME?</v>
      </c>
      <c r="M39" s="251" t="e">
        <f aca="false">SUM(M35:M38)</f>
        <v>#NAME?</v>
      </c>
      <c r="N39" s="252" t="e">
        <f aca="false">SUM(N35:N38)</f>
        <v>#NAME?</v>
      </c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9"/>
      <c r="AN39" s="199"/>
    </row>
    <row r="40" customFormat="false" ht="3" hidden="false" customHeight="true" outlineLevel="0" collapsed="false">
      <c r="B40" s="208"/>
      <c r="D40" s="247"/>
      <c r="E40" s="248"/>
      <c r="F40" s="249"/>
      <c r="G40" s="212"/>
      <c r="H40" s="247"/>
      <c r="I40" s="248"/>
      <c r="J40" s="249"/>
      <c r="K40" s="199"/>
      <c r="L40" s="247"/>
      <c r="M40" s="248"/>
      <c r="N40" s="24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9"/>
      <c r="AN40" s="199"/>
    </row>
    <row r="41" customFormat="false" ht="11.25" hidden="false" customHeight="true" outlineLevel="0" collapsed="false">
      <c r="A41" s="192" t="s">
        <v>232</v>
      </c>
      <c r="B41" s="208" t="s">
        <v>172</v>
      </c>
      <c r="C41" s="219"/>
      <c r="D41" s="247" t="e">
        <f aca="false">HPVAL($A41,$A$49,$A$2,$A$5,$A$6,$A$7)</f>
        <v>#NAME?</v>
      </c>
      <c r="E41" s="248" t="e">
        <f aca="false">HPVAL($A41,$A$49,$A$3,$A$5,$A$6,$A$7)</f>
        <v>#NAME?</v>
      </c>
      <c r="F41" s="249" t="e">
        <f aca="false">+D41+E41</f>
        <v>#NAME?</v>
      </c>
      <c r="G41" s="212"/>
      <c r="H41" s="247" t="e">
        <f aca="false">HPVAL($A41,$A$1,$A$2,$A$5,$A$6,$A$7)</f>
        <v>#NAME?</v>
      </c>
      <c r="I41" s="248" t="e">
        <f aca="false">HPVAL($A41,$A$1,$A$3,$A$5,$A$6,$A$7)</f>
        <v>#NAME?</v>
      </c>
      <c r="J41" s="249" t="e">
        <f aca="false">+H41+I41</f>
        <v>#NAME?</v>
      </c>
      <c r="K41" s="199"/>
      <c r="L41" s="247" t="e">
        <f aca="false">+D41-H41</f>
        <v>#NAME?</v>
      </c>
      <c r="M41" s="248" t="e">
        <f aca="false">+E41-I41</f>
        <v>#NAME?</v>
      </c>
      <c r="N41" s="249" t="e">
        <f aca="false">+L41+M41</f>
        <v>#NAME?</v>
      </c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</row>
    <row r="42" customFormat="false" ht="3" hidden="false" customHeight="true" outlineLevel="0" collapsed="false">
      <c r="B42" s="208"/>
      <c r="C42" s="219"/>
      <c r="D42" s="247"/>
      <c r="E42" s="248"/>
      <c r="F42" s="249" t="n">
        <f aca="false">+D42+E42</f>
        <v>0</v>
      </c>
      <c r="G42" s="212"/>
      <c r="H42" s="247"/>
      <c r="I42" s="248"/>
      <c r="J42" s="249" t="n">
        <f aca="false">+H42+I42</f>
        <v>0</v>
      </c>
      <c r="K42" s="199"/>
      <c r="L42" s="247"/>
      <c r="M42" s="248"/>
      <c r="N42" s="249" t="n">
        <f aca="false">+L42+M42</f>
        <v>0</v>
      </c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</row>
    <row r="43" customFormat="false" ht="11.25" hidden="false" customHeight="true" outlineLevel="0" collapsed="false">
      <c r="A43" s="151" t="s">
        <v>233</v>
      </c>
      <c r="B43" s="208" t="s">
        <v>173</v>
      </c>
      <c r="C43" s="219"/>
      <c r="D43" s="247" t="e">
        <f aca="false">HPVAL($A43,$A$49,$A$2,$A$5,$A$6,$A$7)</f>
        <v>#NAME?</v>
      </c>
      <c r="E43" s="248" t="e">
        <f aca="false">HPVAL($A43,$A$49,$A$3,$A$5,$A$6,$A$7)</f>
        <v>#NAME?</v>
      </c>
      <c r="F43" s="249" t="e">
        <f aca="false">+D43+E43</f>
        <v>#NAME?</v>
      </c>
      <c r="G43" s="212"/>
      <c r="H43" s="247" t="e">
        <f aca="false">HPVAL($A43,$A$1,$A$2,$A$5,$A$6,$A$7)</f>
        <v>#NAME?</v>
      </c>
      <c r="I43" s="248" t="e">
        <f aca="false">HPVAL($A43,$A$1,$A$3,$A$5,$A$6,$A$7)</f>
        <v>#NAME?</v>
      </c>
      <c r="J43" s="249" t="e">
        <f aca="false">+H43+I43</f>
        <v>#NAME?</v>
      </c>
      <c r="K43" s="199"/>
      <c r="L43" s="247" t="e">
        <f aca="false">+D43-H43</f>
        <v>#NAME?</v>
      </c>
      <c r="M43" s="248" t="e">
        <f aca="false">+E43-I43</f>
        <v>#NAME?</v>
      </c>
      <c r="N43" s="249" t="e">
        <f aca="false">+L43+M43</f>
        <v>#NAME?</v>
      </c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</row>
    <row r="44" customFormat="false" ht="3" hidden="false" customHeight="true" outlineLevel="0" collapsed="false">
      <c r="B44" s="208"/>
      <c r="D44" s="247"/>
      <c r="E44" s="248"/>
      <c r="F44" s="249"/>
      <c r="G44" s="212"/>
      <c r="H44" s="247"/>
      <c r="I44" s="248"/>
      <c r="J44" s="249"/>
      <c r="K44" s="199"/>
      <c r="L44" s="247"/>
      <c r="M44" s="248"/>
      <c r="N44" s="24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  <c r="AL44" s="199"/>
      <c r="AM44" s="199"/>
      <c r="AN44" s="199"/>
    </row>
    <row r="45" customFormat="false" ht="11.25" hidden="false" customHeight="true" outlineLevel="0" collapsed="false">
      <c r="B45" s="220" t="s">
        <v>174</v>
      </c>
      <c r="C45" s="221"/>
      <c r="D45" s="250" t="e">
        <f aca="false">SUM(D39:D43)+D19+D27+D33</f>
        <v>#NAME?</v>
      </c>
      <c r="E45" s="251" t="e">
        <f aca="false">SUM(E39:E43)+E19+E27+E33</f>
        <v>#NAME?</v>
      </c>
      <c r="F45" s="252" t="e">
        <f aca="false">SUM(F39:F43)+F19+F27+F33</f>
        <v>#NAME?</v>
      </c>
      <c r="G45" s="225"/>
      <c r="H45" s="250" t="e">
        <f aca="false">SUM(H39:H43)+H19+H27+H33</f>
        <v>#NAME?</v>
      </c>
      <c r="I45" s="251" t="e">
        <f aca="false">SUM(I39:I43)+I19+I27+I33</f>
        <v>#NAME?</v>
      </c>
      <c r="J45" s="252" t="e">
        <f aca="false">SUM(J39:J43)+J19+J27+J33</f>
        <v>#NAME?</v>
      </c>
      <c r="K45" s="221"/>
      <c r="L45" s="250" t="e">
        <f aca="false">SUM(L39:L43)+L19+L27+L33</f>
        <v>#NAME?</v>
      </c>
      <c r="M45" s="251" t="e">
        <f aca="false">SUM(M39:M43)+M19+M27+M33</f>
        <v>#NAME?</v>
      </c>
      <c r="N45" s="252" t="e">
        <f aca="false">SUM(N39:N43)+N19+N27+N33</f>
        <v>#NAME?</v>
      </c>
    </row>
    <row r="46" customFormat="false" ht="3" hidden="false" customHeight="true" outlineLevel="0" collapsed="false">
      <c r="A46" s="221"/>
      <c r="B46" s="208"/>
      <c r="D46" s="247"/>
      <c r="E46" s="248"/>
      <c r="F46" s="249"/>
      <c r="G46" s="212"/>
      <c r="H46" s="247"/>
      <c r="I46" s="248"/>
      <c r="J46" s="249"/>
      <c r="K46" s="199"/>
      <c r="L46" s="247"/>
      <c r="M46" s="248"/>
      <c r="N46" s="24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</row>
    <row r="47" customFormat="false" ht="11.25" hidden="false" customHeight="true" outlineLevel="0" collapsed="false">
      <c r="A47" s="192" t="s">
        <v>234</v>
      </c>
      <c r="B47" s="208" t="s">
        <v>175</v>
      </c>
      <c r="C47" s="219"/>
      <c r="D47" s="247"/>
      <c r="E47" s="248" t="e">
        <f aca="false">HPVAL($A47,$A$49,"total_headcount",$A$5,$A$6,$A$7)</f>
        <v>#NAME?</v>
      </c>
      <c r="F47" s="249" t="e">
        <f aca="false">+D47+E47</f>
        <v>#NAME?</v>
      </c>
      <c r="G47" s="212"/>
      <c r="H47" s="247"/>
      <c r="I47" s="248" t="e">
        <f aca="false">HPVAL($A47,$A$1,"total_headcount",$A$5,$A$6,$A$7)</f>
        <v>#NAME?</v>
      </c>
      <c r="J47" s="249" t="e">
        <f aca="false">+H47+I47</f>
        <v>#NAME?</v>
      </c>
      <c r="K47" s="199"/>
      <c r="L47" s="247" t="n">
        <f aca="false">+D47-H47</f>
        <v>0</v>
      </c>
      <c r="M47" s="248" t="e">
        <f aca="false">+E47-I47</f>
        <v>#NAME?</v>
      </c>
      <c r="N47" s="249" t="e">
        <f aca="false">+L47+M47</f>
        <v>#NAME?</v>
      </c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</row>
    <row r="48" customFormat="false" ht="3" hidden="false" customHeight="true" outlineLevel="0" collapsed="false">
      <c r="A48" s="192" t="s">
        <v>234</v>
      </c>
      <c r="B48" s="208"/>
      <c r="D48" s="247"/>
      <c r="E48" s="248"/>
      <c r="F48" s="249"/>
      <c r="G48" s="212"/>
      <c r="H48" s="247"/>
      <c r="I48" s="248"/>
      <c r="J48" s="249"/>
      <c r="K48" s="199"/>
      <c r="L48" s="247"/>
      <c r="M48" s="248"/>
      <c r="N48" s="24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</row>
    <row r="49" customFormat="false" ht="11.25" hidden="false" customHeight="true" outlineLevel="0" collapsed="false">
      <c r="A49" s="192" t="s">
        <v>203</v>
      </c>
      <c r="B49" s="253" t="s">
        <v>6</v>
      </c>
      <c r="C49" s="219"/>
      <c r="D49" s="250" t="e">
        <f aca="false">D45+D47</f>
        <v>#NAME?</v>
      </c>
      <c r="E49" s="251" t="e">
        <f aca="false">E45+E47</f>
        <v>#NAME?</v>
      </c>
      <c r="F49" s="252" t="e">
        <f aca="false">F45+F47</f>
        <v>#NAME?</v>
      </c>
      <c r="G49" s="212"/>
      <c r="H49" s="250" t="e">
        <f aca="false">H45+H47</f>
        <v>#NAME?</v>
      </c>
      <c r="I49" s="251" t="e">
        <f aca="false">I45+I47</f>
        <v>#NAME?</v>
      </c>
      <c r="J49" s="252" t="e">
        <f aca="false">J45+J47</f>
        <v>#NAME?</v>
      </c>
      <c r="K49" s="199"/>
      <c r="L49" s="250" t="e">
        <f aca="false">L45+L47</f>
        <v>#NAME?</v>
      </c>
      <c r="M49" s="251" t="e">
        <f aca="false">M45+M47</f>
        <v>#NAME?</v>
      </c>
      <c r="N49" s="252" t="e">
        <f aca="false">N45+N47</f>
        <v>#NAME?</v>
      </c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</row>
    <row r="50" customFormat="false" ht="3" hidden="false" customHeight="true" outlineLevel="0" collapsed="false">
      <c r="A50" s="221"/>
      <c r="B50" s="232"/>
      <c r="D50" s="233"/>
      <c r="E50" s="234"/>
      <c r="F50" s="235"/>
      <c r="G50" s="199"/>
      <c r="H50" s="233"/>
      <c r="I50" s="234"/>
      <c r="J50" s="235"/>
      <c r="K50" s="199"/>
      <c r="L50" s="233"/>
      <c r="M50" s="234"/>
      <c r="N50" s="235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199"/>
      <c r="AL50" s="199"/>
      <c r="AM50" s="199"/>
      <c r="AN50" s="199"/>
    </row>
    <row r="51" customFormat="false" ht="12.75" hidden="false" customHeight="false" outlineLevel="0" collapsed="false">
      <c r="D51" s="199"/>
      <c r="E51" s="199"/>
      <c r="F51" s="199"/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</row>
    <row r="52" customFormat="false" ht="12.75" hidden="false" customHeight="false" outlineLevel="0" collapsed="false"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199"/>
      <c r="AK52" s="199"/>
      <c r="AL52" s="199"/>
      <c r="AM52" s="199"/>
      <c r="AN52" s="199"/>
    </row>
    <row r="53" customFormat="false" ht="12.75" hidden="false" customHeight="false" outlineLevel="0" collapsed="false"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  <c r="AI53" s="199"/>
      <c r="AJ53" s="199"/>
      <c r="AK53" s="199"/>
      <c r="AL53" s="199"/>
      <c r="AM53" s="199"/>
      <c r="AN53" s="199"/>
    </row>
    <row r="54" customFormat="false" ht="12.75" hidden="false" customHeight="false" outlineLevel="0" collapsed="false"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  <c r="AG54" s="199"/>
      <c r="AH54" s="199"/>
      <c r="AI54" s="199"/>
      <c r="AJ54" s="199"/>
      <c r="AK54" s="199"/>
      <c r="AL54" s="199"/>
      <c r="AM54" s="199"/>
      <c r="AN54" s="199"/>
    </row>
    <row r="55" customFormat="false" ht="12.75" hidden="false" customHeight="false" outlineLevel="0" collapsed="false">
      <c r="D55" s="199"/>
      <c r="E55" s="199"/>
      <c r="F55" s="199"/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9"/>
      <c r="AI55" s="199"/>
      <c r="AJ55" s="199"/>
      <c r="AK55" s="199"/>
      <c r="AL55" s="199"/>
      <c r="AM55" s="199"/>
      <c r="AN55" s="199"/>
    </row>
    <row r="56" customFormat="false" ht="12.75" hidden="false" customHeight="false" outlineLevel="0" collapsed="false">
      <c r="D56" s="199"/>
      <c r="E56" s="199"/>
      <c r="F56" s="199"/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199"/>
      <c r="AJ56" s="199"/>
      <c r="AK56" s="199"/>
      <c r="AL56" s="199"/>
      <c r="AM56" s="199"/>
      <c r="AN56" s="199"/>
    </row>
    <row r="57" customFormat="false" ht="12.75" hidden="false" customHeight="false" outlineLevel="0" collapsed="false"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  <c r="T57" s="199"/>
      <c r="U57" s="199"/>
      <c r="V57" s="199"/>
      <c r="W57" s="199"/>
      <c r="X57" s="199"/>
      <c r="Y57" s="199"/>
      <c r="Z57" s="199"/>
      <c r="AA57" s="199"/>
      <c r="AB57" s="199"/>
      <c r="AC57" s="199"/>
      <c r="AD57" s="199"/>
      <c r="AE57" s="199"/>
      <c r="AF57" s="199"/>
      <c r="AG57" s="199"/>
      <c r="AH57" s="199"/>
      <c r="AI57" s="199"/>
      <c r="AJ57" s="199"/>
      <c r="AK57" s="199"/>
      <c r="AL57" s="199"/>
      <c r="AM57" s="199"/>
      <c r="AN57" s="199"/>
    </row>
    <row r="58" customFormat="false" ht="12.75" hidden="false" customHeight="false" outlineLevel="0" collapsed="false"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99"/>
      <c r="AD58" s="199"/>
      <c r="AE58" s="199"/>
      <c r="AF58" s="199"/>
      <c r="AG58" s="199"/>
      <c r="AH58" s="199"/>
      <c r="AI58" s="199"/>
      <c r="AJ58" s="199"/>
      <c r="AK58" s="199"/>
      <c r="AL58" s="199"/>
      <c r="AM58" s="199"/>
      <c r="AN58" s="199"/>
    </row>
    <row r="59" customFormat="false" ht="12.75" hidden="false" customHeight="false" outlineLevel="0" collapsed="false">
      <c r="D59" s="199"/>
      <c r="E59" s="199"/>
      <c r="F59" s="199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199"/>
      <c r="AK59" s="199"/>
      <c r="AL59" s="199"/>
      <c r="AM59" s="199"/>
      <c r="AN59" s="199"/>
    </row>
    <row r="60" customFormat="false" ht="12.75" hidden="false" customHeight="false" outlineLevel="0" collapsed="false"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</row>
    <row r="61" customFormat="false" ht="12.75" hidden="false" customHeight="false" outlineLevel="0" collapsed="false"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  <c r="AN61" s="199"/>
    </row>
    <row r="62" customFormat="false" ht="12.75" hidden="false" customHeight="false" outlineLevel="0" collapsed="false"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</row>
    <row r="63" customFormat="false" ht="12.75" hidden="false" customHeight="false" outlineLevel="0" collapsed="false"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199"/>
      <c r="AK63" s="199"/>
      <c r="AL63" s="199"/>
      <c r="AM63" s="199"/>
      <c r="AN63" s="199"/>
    </row>
    <row r="64" customFormat="false" ht="12.75" hidden="false" customHeight="false" outlineLevel="0" collapsed="false"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  <c r="AI64" s="199"/>
      <c r="AJ64" s="199"/>
      <c r="AK64" s="199"/>
      <c r="AL64" s="199"/>
      <c r="AM64" s="199"/>
      <c r="AN64" s="199"/>
    </row>
    <row r="65" customFormat="false" ht="12.75" hidden="false" customHeight="false" outlineLevel="0" collapsed="false"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  <c r="AI65" s="199"/>
      <c r="AJ65" s="199"/>
      <c r="AK65" s="199"/>
      <c r="AL65" s="199"/>
      <c r="AM65" s="199"/>
      <c r="AN65" s="199"/>
    </row>
    <row r="66" customFormat="false" ht="12.75" hidden="false" customHeight="false" outlineLevel="0" collapsed="false"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  <c r="AL66" s="199"/>
      <c r="AM66" s="199"/>
      <c r="AN66" s="199"/>
    </row>
    <row r="67" customFormat="false" ht="12.75" hidden="false" customHeight="false" outlineLevel="0" collapsed="false"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</row>
    <row r="68" customFormat="false" ht="12.75" hidden="false" customHeight="false" outlineLevel="0" collapsed="false"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199"/>
      <c r="AK68" s="199"/>
      <c r="AL68" s="199"/>
      <c r="AM68" s="199"/>
      <c r="AN68" s="199"/>
    </row>
    <row r="69" customFormat="false" ht="12.75" hidden="false" customHeight="false" outlineLevel="0" collapsed="false"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</row>
    <row r="70" customFormat="false" ht="12.75" hidden="false" customHeight="false" outlineLevel="0" collapsed="false"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</row>
    <row r="71" customFormat="false" ht="12.75" hidden="false" customHeight="false" outlineLevel="0" collapsed="false"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</row>
    <row r="72" customFormat="false" ht="12.75" hidden="false" customHeight="false" outlineLevel="0" collapsed="false"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</row>
    <row r="73" customFormat="false" ht="12.75" hidden="false" customHeight="false" outlineLevel="0" collapsed="false"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</row>
    <row r="74" customFormat="false" ht="12.75" hidden="false" customHeight="false" outlineLevel="0" collapsed="false"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</row>
    <row r="75" customFormat="false" ht="12.75" hidden="false" customHeight="false" outlineLevel="0" collapsed="false"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</row>
    <row r="76" customFormat="false" ht="12.75" hidden="false" customHeight="false" outlineLevel="0" collapsed="false"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</row>
    <row r="77" customFormat="false" ht="12.75" hidden="false" customHeight="false" outlineLevel="0" collapsed="false"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  <c r="W77" s="199"/>
      <c r="X77" s="199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</row>
    <row r="78" customFormat="false" ht="12.75" hidden="false" customHeight="false" outlineLevel="0" collapsed="false"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</row>
    <row r="79" customFormat="false" ht="12.75" hidden="false" customHeight="false" outlineLevel="0" collapsed="false"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</row>
    <row r="80" customFormat="false" ht="12.75" hidden="false" customHeight="false" outlineLevel="0" collapsed="false"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</row>
    <row r="81" customFormat="false" ht="12.75" hidden="false" customHeight="false" outlineLevel="0" collapsed="false"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</row>
    <row r="82" customFormat="false" ht="12.75" hidden="false" customHeight="false" outlineLevel="0" collapsed="false"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</row>
    <row r="83" customFormat="false" ht="12.75" hidden="false" customHeight="false" outlineLevel="0" collapsed="false"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</row>
    <row r="84" customFormat="false" ht="12.75" hidden="false" customHeight="false" outlineLevel="0" collapsed="false"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</row>
    <row r="85" customFormat="false" ht="12.75" hidden="false" customHeight="false" outlineLevel="0" collapsed="false"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</row>
    <row r="86" customFormat="false" ht="12.75" hidden="false" customHeight="false" outlineLevel="0" collapsed="false"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</row>
    <row r="87" customFormat="false" ht="12.75" hidden="false" customHeight="false" outlineLevel="0" collapsed="false"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99"/>
      <c r="AD87" s="199"/>
      <c r="AE87" s="199"/>
      <c r="AF87" s="199"/>
      <c r="AG87" s="199"/>
      <c r="AH87" s="199"/>
      <c r="AI87" s="199"/>
      <c r="AJ87" s="199"/>
      <c r="AK87" s="199"/>
      <c r="AL87" s="199"/>
      <c r="AM87" s="199"/>
      <c r="AN87" s="199"/>
    </row>
    <row r="88" customFormat="false" ht="12.75" hidden="false" customHeight="false" outlineLevel="0" collapsed="false"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  <c r="W88" s="199"/>
      <c r="X88" s="199"/>
      <c r="Y88" s="199"/>
      <c r="Z88" s="199"/>
      <c r="AA88" s="199"/>
      <c r="AB88" s="199"/>
      <c r="AC88" s="199"/>
      <c r="AD88" s="199"/>
      <c r="AE88" s="199"/>
      <c r="AF88" s="199"/>
      <c r="AG88" s="199"/>
      <c r="AH88" s="199"/>
      <c r="AI88" s="199"/>
      <c r="AJ88" s="199"/>
      <c r="AK88" s="199"/>
      <c r="AL88" s="199"/>
      <c r="AM88" s="199"/>
      <c r="AN88" s="199"/>
    </row>
    <row r="89" customFormat="false" ht="12.75" hidden="false" customHeight="false" outlineLevel="0" collapsed="false"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  <c r="W89" s="199"/>
      <c r="X89" s="199"/>
      <c r="Y89" s="199"/>
      <c r="Z89" s="199"/>
      <c r="AA89" s="199"/>
      <c r="AB89" s="199"/>
      <c r="AC89" s="199"/>
      <c r="AD89" s="199"/>
      <c r="AE89" s="199"/>
      <c r="AF89" s="199"/>
      <c r="AG89" s="199"/>
      <c r="AH89" s="199"/>
      <c r="AI89" s="199"/>
      <c r="AJ89" s="199"/>
      <c r="AK89" s="199"/>
      <c r="AL89" s="199"/>
      <c r="AM89" s="199"/>
      <c r="AN89" s="199"/>
    </row>
    <row r="90" customFormat="false" ht="12.75" hidden="false" customHeight="false" outlineLevel="0" collapsed="false"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  <c r="W90" s="199"/>
      <c r="X90" s="199"/>
      <c r="Y90" s="199"/>
      <c r="Z90" s="199"/>
      <c r="AA90" s="199"/>
      <c r="AB90" s="199"/>
      <c r="AC90" s="199"/>
      <c r="AD90" s="199"/>
      <c r="AE90" s="199"/>
      <c r="AF90" s="199"/>
      <c r="AG90" s="199"/>
      <c r="AH90" s="199"/>
      <c r="AI90" s="199"/>
      <c r="AJ90" s="199"/>
      <c r="AK90" s="199"/>
      <c r="AL90" s="199"/>
      <c r="AM90" s="199"/>
      <c r="AN90" s="199"/>
    </row>
    <row r="91" customFormat="false" ht="12.75" hidden="false" customHeight="false" outlineLevel="0" collapsed="false"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  <c r="W91" s="199"/>
      <c r="X91" s="199"/>
      <c r="Y91" s="199"/>
      <c r="Z91" s="199"/>
      <c r="AA91" s="199"/>
      <c r="AB91" s="199"/>
      <c r="AC91" s="199"/>
      <c r="AD91" s="199"/>
      <c r="AE91" s="199"/>
      <c r="AF91" s="199"/>
      <c r="AG91" s="199"/>
      <c r="AH91" s="199"/>
      <c r="AI91" s="199"/>
      <c r="AJ91" s="199"/>
      <c r="AK91" s="199"/>
      <c r="AL91" s="199"/>
      <c r="AM91" s="199"/>
      <c r="AN91" s="199"/>
    </row>
    <row r="92" customFormat="false" ht="12.75" hidden="false" customHeight="false" outlineLevel="0" collapsed="false"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199"/>
      <c r="AH92" s="199"/>
      <c r="AI92" s="199"/>
      <c r="AJ92" s="199"/>
      <c r="AK92" s="199"/>
      <c r="AL92" s="199"/>
      <c r="AM92" s="199"/>
      <c r="AN92" s="199"/>
    </row>
    <row r="93" customFormat="false" ht="12.75" hidden="false" customHeight="false" outlineLevel="0" collapsed="false"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  <c r="W93" s="199"/>
      <c r="X93" s="199"/>
      <c r="Y93" s="199"/>
      <c r="Z93" s="199"/>
      <c r="AA93" s="199"/>
      <c r="AB93" s="199"/>
      <c r="AC93" s="199"/>
      <c r="AD93" s="199"/>
      <c r="AE93" s="199"/>
      <c r="AF93" s="199"/>
      <c r="AG93" s="199"/>
      <c r="AH93" s="199"/>
      <c r="AI93" s="199"/>
      <c r="AJ93" s="199"/>
      <c r="AK93" s="199"/>
      <c r="AL93" s="199"/>
      <c r="AM93" s="199"/>
      <c r="AN93" s="199"/>
    </row>
    <row r="94" customFormat="false" ht="12.75" hidden="false" customHeight="false" outlineLevel="0" collapsed="false"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  <c r="W94" s="199"/>
      <c r="X94" s="199"/>
      <c r="Y94" s="199"/>
      <c r="Z94" s="199"/>
      <c r="AA94" s="199"/>
      <c r="AB94" s="199"/>
      <c r="AC94" s="199"/>
      <c r="AD94" s="199"/>
      <c r="AE94" s="199"/>
      <c r="AF94" s="199"/>
      <c r="AG94" s="199"/>
      <c r="AH94" s="199"/>
      <c r="AI94" s="199"/>
      <c r="AJ94" s="199"/>
      <c r="AK94" s="199"/>
      <c r="AL94" s="199"/>
      <c r="AM94" s="199"/>
      <c r="AN94" s="199"/>
    </row>
    <row r="95" customFormat="false" ht="12.75" hidden="false" customHeight="false" outlineLevel="0" collapsed="false"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199"/>
      <c r="AH95" s="199"/>
      <c r="AI95" s="199"/>
      <c r="AJ95" s="199"/>
      <c r="AK95" s="199"/>
      <c r="AL95" s="199"/>
      <c r="AM95" s="199"/>
      <c r="AN95" s="199"/>
    </row>
    <row r="96" customFormat="false" ht="12.75" hidden="false" customHeight="false" outlineLevel="0" collapsed="false"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199"/>
      <c r="AH96" s="199"/>
      <c r="AI96" s="199"/>
      <c r="AJ96" s="199"/>
      <c r="AK96" s="199"/>
      <c r="AL96" s="199"/>
      <c r="AM96" s="199"/>
      <c r="AN96" s="199"/>
    </row>
    <row r="97" customFormat="false" ht="12.75" hidden="false" customHeight="false" outlineLevel="0" collapsed="false"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199"/>
      <c r="AH97" s="199"/>
      <c r="AI97" s="199"/>
      <c r="AJ97" s="199"/>
      <c r="AK97" s="199"/>
      <c r="AL97" s="199"/>
      <c r="AM97" s="199"/>
      <c r="AN97" s="199"/>
    </row>
    <row r="98" customFormat="false" ht="12.75" hidden="false" customHeight="false" outlineLevel="0" collapsed="false"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  <c r="Z98" s="199"/>
      <c r="AA98" s="199"/>
      <c r="AB98" s="199"/>
      <c r="AC98" s="199"/>
      <c r="AD98" s="199"/>
      <c r="AE98" s="199"/>
      <c r="AF98" s="199"/>
      <c r="AG98" s="199"/>
      <c r="AH98" s="199"/>
      <c r="AI98" s="199"/>
      <c r="AJ98" s="199"/>
      <c r="AK98" s="199"/>
      <c r="AL98" s="199"/>
      <c r="AM98" s="199"/>
      <c r="AN98" s="199"/>
    </row>
    <row r="99" customFormat="false" ht="12.75" hidden="false" customHeight="false" outlineLevel="0" collapsed="false"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199"/>
      <c r="AA99" s="199"/>
      <c r="AB99" s="199"/>
      <c r="AC99" s="199"/>
      <c r="AD99" s="199"/>
      <c r="AE99" s="199"/>
      <c r="AF99" s="199"/>
      <c r="AG99" s="199"/>
      <c r="AH99" s="199"/>
      <c r="AI99" s="199"/>
      <c r="AJ99" s="199"/>
      <c r="AK99" s="199"/>
      <c r="AL99" s="199"/>
      <c r="AM99" s="199"/>
      <c r="AN99" s="199"/>
    </row>
    <row r="100" customFormat="false" ht="12.75" hidden="false" customHeight="false" outlineLevel="0" collapsed="false"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9"/>
      <c r="AH100" s="199"/>
      <c r="AI100" s="199"/>
      <c r="AJ100" s="199"/>
      <c r="AK100" s="199"/>
      <c r="AL100" s="199"/>
      <c r="AM100" s="199"/>
      <c r="AN100" s="199"/>
    </row>
    <row r="101" customFormat="false" ht="12.75" hidden="false" customHeight="false" outlineLevel="0" collapsed="false"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  <c r="Z101" s="199"/>
      <c r="AA101" s="199"/>
      <c r="AB101" s="199"/>
      <c r="AC101" s="199"/>
      <c r="AD101" s="199"/>
      <c r="AE101" s="199"/>
      <c r="AF101" s="199"/>
      <c r="AG101" s="199"/>
      <c r="AH101" s="199"/>
      <c r="AI101" s="199"/>
      <c r="AJ101" s="199"/>
      <c r="AK101" s="199"/>
      <c r="AL101" s="199"/>
      <c r="AM101" s="199"/>
      <c r="AN101" s="199"/>
    </row>
    <row r="102" customFormat="false" ht="12.75" hidden="false" customHeight="false" outlineLevel="0" collapsed="false"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  <c r="W102" s="199"/>
      <c r="X102" s="199"/>
      <c r="Y102" s="199"/>
      <c r="Z102" s="199"/>
      <c r="AA102" s="199"/>
      <c r="AB102" s="199"/>
      <c r="AC102" s="199"/>
      <c r="AD102" s="199"/>
      <c r="AE102" s="199"/>
      <c r="AF102" s="199"/>
      <c r="AG102" s="199"/>
      <c r="AH102" s="199"/>
      <c r="AI102" s="199"/>
      <c r="AJ102" s="199"/>
      <c r="AK102" s="199"/>
      <c r="AL102" s="199"/>
      <c r="AM102" s="199"/>
      <c r="AN102" s="199"/>
    </row>
    <row r="103" customFormat="false" ht="12.75" hidden="false" customHeight="false" outlineLevel="0" collapsed="false">
      <c r="D103" s="199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  <c r="W103" s="199"/>
      <c r="X103" s="199"/>
      <c r="Y103" s="199"/>
      <c r="Z103" s="199"/>
      <c r="AA103" s="199"/>
      <c r="AB103" s="199"/>
      <c r="AC103" s="199"/>
      <c r="AD103" s="199"/>
      <c r="AE103" s="199"/>
      <c r="AF103" s="199"/>
      <c r="AG103" s="199"/>
      <c r="AH103" s="199"/>
      <c r="AI103" s="199"/>
      <c r="AJ103" s="199"/>
      <c r="AK103" s="199"/>
      <c r="AL103" s="199"/>
      <c r="AM103" s="199"/>
      <c r="AN103" s="199"/>
    </row>
    <row r="104" customFormat="false" ht="12.75" hidden="false" customHeight="false" outlineLevel="0" collapsed="false"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  <c r="AD104" s="199"/>
      <c r="AE104" s="199"/>
      <c r="AF104" s="199"/>
      <c r="AG104" s="199"/>
      <c r="AH104" s="199"/>
      <c r="AI104" s="199"/>
      <c r="AJ104" s="199"/>
      <c r="AK104" s="199"/>
      <c r="AL104" s="199"/>
      <c r="AM104" s="199"/>
      <c r="AN104" s="199"/>
    </row>
    <row r="105" customFormat="false" ht="12.75" hidden="false" customHeight="false" outlineLevel="0" collapsed="false"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  <c r="AD105" s="199"/>
      <c r="AE105" s="199"/>
      <c r="AF105" s="199"/>
      <c r="AG105" s="199"/>
      <c r="AH105" s="199"/>
      <c r="AI105" s="199"/>
      <c r="AJ105" s="199"/>
      <c r="AK105" s="199"/>
      <c r="AL105" s="199"/>
      <c r="AM105" s="199"/>
      <c r="AN105" s="199"/>
    </row>
    <row r="106" customFormat="false" ht="12.75" hidden="false" customHeight="false" outlineLevel="0" collapsed="false"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  <c r="W106" s="199"/>
      <c r="X106" s="199"/>
      <c r="Y106" s="199"/>
      <c r="Z106" s="199"/>
      <c r="AA106" s="199"/>
      <c r="AB106" s="199"/>
      <c r="AC106" s="199"/>
      <c r="AD106" s="199"/>
      <c r="AE106" s="199"/>
      <c r="AF106" s="199"/>
      <c r="AG106" s="199"/>
      <c r="AH106" s="199"/>
      <c r="AI106" s="199"/>
      <c r="AJ106" s="199"/>
      <c r="AK106" s="199"/>
      <c r="AL106" s="199"/>
      <c r="AM106" s="199"/>
      <c r="AN106" s="199"/>
    </row>
    <row r="107" customFormat="false" ht="12.75" hidden="false" customHeight="false" outlineLevel="0" collapsed="false"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  <c r="W107" s="199"/>
      <c r="X107" s="199"/>
      <c r="Y107" s="199"/>
      <c r="Z107" s="199"/>
      <c r="AA107" s="199"/>
      <c r="AB107" s="199"/>
      <c r="AC107" s="199"/>
      <c r="AD107" s="199"/>
      <c r="AE107" s="199"/>
      <c r="AF107" s="199"/>
      <c r="AG107" s="199"/>
      <c r="AH107" s="199"/>
      <c r="AI107" s="199"/>
      <c r="AJ107" s="199"/>
      <c r="AK107" s="199"/>
      <c r="AL107" s="199"/>
      <c r="AM107" s="199"/>
      <c r="AN107" s="199"/>
    </row>
    <row r="108" customFormat="false" ht="12.75" hidden="false" customHeight="false" outlineLevel="0" collapsed="false"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  <c r="W108" s="199"/>
      <c r="X108" s="199"/>
      <c r="Y108" s="199"/>
      <c r="Z108" s="199"/>
      <c r="AA108" s="199"/>
      <c r="AB108" s="199"/>
      <c r="AC108" s="199"/>
      <c r="AD108" s="199"/>
      <c r="AE108" s="199"/>
      <c r="AF108" s="199"/>
      <c r="AG108" s="199"/>
      <c r="AH108" s="199"/>
      <c r="AI108" s="199"/>
      <c r="AJ108" s="199"/>
      <c r="AK108" s="199"/>
      <c r="AL108" s="199"/>
      <c r="AM108" s="199"/>
      <c r="AN108" s="199"/>
    </row>
    <row r="109" customFormat="false" ht="12.75" hidden="false" customHeight="false" outlineLevel="0" collapsed="false"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  <c r="W109" s="199"/>
      <c r="X109" s="199"/>
      <c r="Y109" s="199"/>
      <c r="Z109" s="199"/>
      <c r="AA109" s="199"/>
      <c r="AB109" s="199"/>
      <c r="AC109" s="199"/>
      <c r="AD109" s="199"/>
      <c r="AE109" s="199"/>
      <c r="AF109" s="199"/>
      <c r="AG109" s="199"/>
      <c r="AH109" s="199"/>
      <c r="AI109" s="199"/>
      <c r="AJ109" s="199"/>
      <c r="AK109" s="199"/>
      <c r="AL109" s="199"/>
      <c r="AM109" s="199"/>
      <c r="AN109" s="199"/>
    </row>
    <row r="110" customFormat="false" ht="12.75" hidden="false" customHeight="false" outlineLevel="0" collapsed="false"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  <c r="W110" s="199"/>
      <c r="X110" s="199"/>
      <c r="Y110" s="199"/>
      <c r="Z110" s="199"/>
      <c r="AA110" s="199"/>
      <c r="AB110" s="199"/>
      <c r="AC110" s="199"/>
      <c r="AD110" s="199"/>
      <c r="AE110" s="199"/>
      <c r="AF110" s="199"/>
      <c r="AG110" s="199"/>
      <c r="AH110" s="199"/>
      <c r="AI110" s="199"/>
      <c r="AJ110" s="199"/>
      <c r="AK110" s="199"/>
      <c r="AL110" s="199"/>
      <c r="AM110" s="199"/>
      <c r="AN110" s="199"/>
    </row>
    <row r="111" customFormat="false" ht="12.75" hidden="false" customHeight="false" outlineLevel="0" collapsed="false">
      <c r="D111" s="199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  <c r="W111" s="199"/>
      <c r="X111" s="199"/>
      <c r="Y111" s="199"/>
      <c r="Z111" s="199"/>
      <c r="AA111" s="199"/>
      <c r="AB111" s="199"/>
      <c r="AC111" s="199"/>
      <c r="AD111" s="199"/>
      <c r="AE111" s="199"/>
      <c r="AF111" s="199"/>
      <c r="AG111" s="199"/>
      <c r="AH111" s="199"/>
      <c r="AI111" s="199"/>
      <c r="AJ111" s="199"/>
      <c r="AK111" s="199"/>
      <c r="AL111" s="199"/>
      <c r="AM111" s="199"/>
      <c r="AN111" s="199"/>
    </row>
    <row r="112" customFormat="false" ht="12.75" hidden="false" customHeight="false" outlineLevel="0" collapsed="false"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  <c r="W112" s="199"/>
      <c r="X112" s="199"/>
      <c r="Y112" s="199"/>
      <c r="Z112" s="199"/>
      <c r="AA112" s="199"/>
      <c r="AB112" s="199"/>
      <c r="AC112" s="199"/>
      <c r="AD112" s="199"/>
      <c r="AE112" s="199"/>
      <c r="AF112" s="199"/>
      <c r="AG112" s="199"/>
      <c r="AH112" s="199"/>
      <c r="AI112" s="199"/>
      <c r="AJ112" s="199"/>
      <c r="AK112" s="199"/>
      <c r="AL112" s="199"/>
      <c r="AM112" s="199"/>
      <c r="AN112" s="199"/>
    </row>
    <row r="113" customFormat="false" ht="12.75" hidden="false" customHeight="false" outlineLevel="0" collapsed="false"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  <c r="W113" s="199"/>
      <c r="X113" s="199"/>
      <c r="Y113" s="199"/>
      <c r="Z113" s="199"/>
      <c r="AA113" s="199"/>
      <c r="AB113" s="199"/>
      <c r="AC113" s="199"/>
      <c r="AD113" s="199"/>
      <c r="AE113" s="199"/>
      <c r="AF113" s="199"/>
      <c r="AG113" s="199"/>
      <c r="AH113" s="199"/>
      <c r="AI113" s="199"/>
      <c r="AJ113" s="199"/>
      <c r="AK113" s="199"/>
      <c r="AL113" s="199"/>
      <c r="AM113" s="199"/>
      <c r="AN113" s="199"/>
    </row>
    <row r="114" customFormat="false" ht="12.75" hidden="false" customHeight="false" outlineLevel="0" collapsed="false"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</row>
    <row r="115" customFormat="false" ht="12.75" hidden="false" customHeight="false" outlineLevel="0" collapsed="false"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</row>
    <row r="116" customFormat="false" ht="12.75" hidden="false" customHeight="false" outlineLevel="0" collapsed="false"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</row>
    <row r="117" customFormat="false" ht="12.75" hidden="false" customHeight="false" outlineLevel="0" collapsed="false"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</row>
    <row r="118" customFormat="false" ht="12.75" hidden="false" customHeight="false" outlineLevel="0" collapsed="false"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</row>
    <row r="119" customFormat="false" ht="12.75" hidden="false" customHeight="false" outlineLevel="0" collapsed="false"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  <c r="W119" s="199"/>
      <c r="X119" s="199"/>
      <c r="Y119" s="199"/>
      <c r="Z119" s="199"/>
      <c r="AA119" s="199"/>
      <c r="AB119" s="199"/>
      <c r="AC119" s="199"/>
      <c r="AD119" s="199"/>
      <c r="AE119" s="199"/>
      <c r="AF119" s="199"/>
      <c r="AG119" s="199"/>
      <c r="AH119" s="199"/>
      <c r="AI119" s="199"/>
      <c r="AJ119" s="199"/>
      <c r="AK119" s="199"/>
      <c r="AL119" s="199"/>
      <c r="AM119" s="199"/>
      <c r="AN119" s="199"/>
    </row>
    <row r="120" customFormat="false" ht="12.75" hidden="false" customHeight="false" outlineLevel="0" collapsed="false"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  <c r="W120" s="199"/>
      <c r="X120" s="199"/>
      <c r="Y120" s="199"/>
      <c r="Z120" s="199"/>
      <c r="AA120" s="199"/>
      <c r="AB120" s="199"/>
      <c r="AC120" s="199"/>
      <c r="AD120" s="199"/>
      <c r="AE120" s="199"/>
      <c r="AF120" s="199"/>
      <c r="AG120" s="199"/>
      <c r="AH120" s="199"/>
      <c r="AI120" s="199"/>
      <c r="AJ120" s="199"/>
      <c r="AK120" s="199"/>
      <c r="AL120" s="199"/>
      <c r="AM120" s="199"/>
      <c r="AN120" s="199"/>
    </row>
    <row r="121" customFormat="false" ht="12.75" hidden="false" customHeight="false" outlineLevel="0" collapsed="false"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  <c r="AF121" s="199"/>
      <c r="AG121" s="199"/>
      <c r="AH121" s="199"/>
      <c r="AI121" s="199"/>
      <c r="AJ121" s="199"/>
      <c r="AK121" s="199"/>
      <c r="AL121" s="199"/>
      <c r="AM121" s="199"/>
      <c r="AN121" s="199"/>
    </row>
    <row r="122" customFormat="false" ht="12.75" hidden="false" customHeight="false" outlineLevel="0" collapsed="false">
      <c r="D122" s="199"/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  <c r="W122" s="199"/>
      <c r="X122" s="199"/>
      <c r="Y122" s="199"/>
      <c r="Z122" s="199"/>
      <c r="AA122" s="199"/>
      <c r="AB122" s="199"/>
      <c r="AC122" s="199"/>
      <c r="AD122" s="199"/>
      <c r="AE122" s="199"/>
      <c r="AF122" s="199"/>
      <c r="AG122" s="199"/>
      <c r="AH122" s="199"/>
      <c r="AI122" s="199"/>
      <c r="AJ122" s="199"/>
      <c r="AK122" s="199"/>
      <c r="AL122" s="199"/>
      <c r="AM122" s="199"/>
      <c r="AN122" s="199"/>
    </row>
    <row r="123" customFormat="false" ht="12.75" hidden="false" customHeight="false" outlineLevel="0" collapsed="false"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9"/>
      <c r="AF123" s="199"/>
      <c r="AG123" s="199"/>
      <c r="AH123" s="199"/>
      <c r="AI123" s="199"/>
      <c r="AJ123" s="199"/>
      <c r="AK123" s="199"/>
      <c r="AL123" s="199"/>
      <c r="AM123" s="199"/>
      <c r="AN123" s="199"/>
    </row>
    <row r="124" customFormat="false" ht="12.75" hidden="false" customHeight="false" outlineLevel="0" collapsed="false"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  <c r="W124" s="199"/>
      <c r="X124" s="199"/>
      <c r="Y124" s="199"/>
      <c r="Z124" s="199"/>
      <c r="AA124" s="199"/>
      <c r="AB124" s="199"/>
      <c r="AC124" s="199"/>
      <c r="AD124" s="199"/>
      <c r="AE124" s="199"/>
      <c r="AF124" s="199"/>
      <c r="AG124" s="199"/>
      <c r="AH124" s="199"/>
      <c r="AI124" s="199"/>
      <c r="AJ124" s="199"/>
      <c r="AK124" s="199"/>
      <c r="AL124" s="199"/>
      <c r="AM124" s="199"/>
      <c r="AN124" s="199"/>
    </row>
    <row r="125" customFormat="false" ht="12.75" hidden="false" customHeight="false" outlineLevel="0" collapsed="false"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  <c r="W125" s="199"/>
      <c r="X125" s="199"/>
      <c r="Y125" s="199"/>
      <c r="Z125" s="199"/>
      <c r="AA125" s="199"/>
      <c r="AB125" s="199"/>
      <c r="AC125" s="199"/>
      <c r="AD125" s="199"/>
      <c r="AE125" s="199"/>
      <c r="AF125" s="199"/>
      <c r="AG125" s="199"/>
      <c r="AH125" s="199"/>
      <c r="AI125" s="199"/>
      <c r="AJ125" s="199"/>
      <c r="AK125" s="199"/>
      <c r="AL125" s="199"/>
      <c r="AM125" s="199"/>
      <c r="AN125" s="199"/>
    </row>
    <row r="126" customFormat="false" ht="12.75" hidden="false" customHeight="false" outlineLevel="0" collapsed="false"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  <c r="W126" s="199"/>
      <c r="X126" s="199"/>
      <c r="Y126" s="199"/>
      <c r="Z126" s="199"/>
      <c r="AA126" s="199"/>
      <c r="AB126" s="199"/>
      <c r="AC126" s="199"/>
      <c r="AD126" s="199"/>
      <c r="AE126" s="199"/>
      <c r="AF126" s="199"/>
      <c r="AG126" s="199"/>
      <c r="AH126" s="199"/>
      <c r="AI126" s="199"/>
      <c r="AJ126" s="199"/>
      <c r="AK126" s="199"/>
      <c r="AL126" s="199"/>
      <c r="AM126" s="199"/>
      <c r="AN126" s="199"/>
    </row>
    <row r="127" customFormat="false" ht="12.75" hidden="false" customHeight="false" outlineLevel="0" collapsed="false">
      <c r="D127" s="199"/>
      <c r="E127" s="199"/>
      <c r="F127" s="199"/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  <c r="W127" s="199"/>
      <c r="X127" s="199"/>
      <c r="Y127" s="199"/>
      <c r="Z127" s="199"/>
      <c r="AA127" s="199"/>
      <c r="AB127" s="199"/>
      <c r="AC127" s="199"/>
      <c r="AD127" s="199"/>
      <c r="AE127" s="199"/>
      <c r="AF127" s="199"/>
      <c r="AG127" s="199"/>
      <c r="AH127" s="199"/>
      <c r="AI127" s="199"/>
      <c r="AJ127" s="199"/>
      <c r="AK127" s="199"/>
      <c r="AL127" s="199"/>
      <c r="AM127" s="199"/>
      <c r="AN127" s="199"/>
    </row>
    <row r="128" customFormat="false" ht="12.75" hidden="false" customHeight="false" outlineLevel="0" collapsed="false">
      <c r="D128" s="199"/>
      <c r="E128" s="199"/>
      <c r="F128" s="199"/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  <c r="W128" s="199"/>
      <c r="X128" s="199"/>
      <c r="Y128" s="199"/>
      <c r="Z128" s="199"/>
      <c r="AA128" s="199"/>
      <c r="AB128" s="199"/>
      <c r="AC128" s="199"/>
      <c r="AD128" s="199"/>
      <c r="AE128" s="199"/>
      <c r="AF128" s="199"/>
      <c r="AG128" s="199"/>
      <c r="AH128" s="199"/>
      <c r="AI128" s="199"/>
      <c r="AJ128" s="199"/>
      <c r="AK128" s="199"/>
      <c r="AL128" s="199"/>
      <c r="AM128" s="199"/>
      <c r="AN128" s="199"/>
    </row>
    <row r="129" customFormat="false" ht="12.75" hidden="false" customHeight="false" outlineLevel="0" collapsed="false"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  <c r="W129" s="199"/>
      <c r="X129" s="199"/>
      <c r="Y129" s="199"/>
      <c r="Z129" s="199"/>
      <c r="AA129" s="199"/>
      <c r="AB129" s="199"/>
      <c r="AC129" s="199"/>
      <c r="AD129" s="199"/>
      <c r="AE129" s="199"/>
      <c r="AF129" s="199"/>
      <c r="AG129" s="199"/>
      <c r="AH129" s="199"/>
      <c r="AI129" s="199"/>
      <c r="AJ129" s="199"/>
      <c r="AK129" s="199"/>
      <c r="AL129" s="199"/>
      <c r="AM129" s="199"/>
      <c r="AN129" s="199"/>
    </row>
    <row r="130" customFormat="false" ht="12.75" hidden="false" customHeight="false" outlineLevel="0" collapsed="false">
      <c r="D130" s="199"/>
      <c r="E130" s="199"/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  <c r="W130" s="199"/>
      <c r="X130" s="199"/>
      <c r="Y130" s="199"/>
      <c r="Z130" s="199"/>
      <c r="AA130" s="199"/>
      <c r="AB130" s="199"/>
      <c r="AC130" s="199"/>
      <c r="AD130" s="199"/>
      <c r="AE130" s="199"/>
      <c r="AF130" s="199"/>
      <c r="AG130" s="199"/>
      <c r="AH130" s="199"/>
      <c r="AI130" s="199"/>
      <c r="AJ130" s="199"/>
      <c r="AK130" s="199"/>
      <c r="AL130" s="199"/>
      <c r="AM130" s="199"/>
      <c r="AN130" s="199"/>
    </row>
    <row r="131" customFormat="false" ht="12.75" hidden="false" customHeight="false" outlineLevel="0" collapsed="false"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  <c r="W131" s="199"/>
      <c r="X131" s="199"/>
      <c r="Y131" s="199"/>
      <c r="Z131" s="199"/>
      <c r="AA131" s="199"/>
      <c r="AB131" s="199"/>
      <c r="AC131" s="199"/>
      <c r="AD131" s="199"/>
      <c r="AE131" s="199"/>
      <c r="AF131" s="199"/>
      <c r="AG131" s="199"/>
      <c r="AH131" s="199"/>
      <c r="AI131" s="199"/>
      <c r="AJ131" s="199"/>
      <c r="AK131" s="199"/>
      <c r="AL131" s="199"/>
      <c r="AM131" s="199"/>
      <c r="AN131" s="199"/>
    </row>
    <row r="132" customFormat="false" ht="12.75" hidden="false" customHeight="false" outlineLevel="0" collapsed="false">
      <c r="D132" s="199"/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  <c r="W132" s="199"/>
      <c r="X132" s="199"/>
      <c r="Y132" s="199"/>
      <c r="Z132" s="199"/>
      <c r="AA132" s="199"/>
      <c r="AB132" s="199"/>
      <c r="AC132" s="199"/>
      <c r="AD132" s="199"/>
      <c r="AE132" s="199"/>
      <c r="AF132" s="199"/>
      <c r="AG132" s="199"/>
      <c r="AH132" s="199"/>
      <c r="AI132" s="199"/>
      <c r="AJ132" s="199"/>
      <c r="AK132" s="199"/>
      <c r="AL132" s="199"/>
      <c r="AM132" s="199"/>
      <c r="AN132" s="199"/>
    </row>
    <row r="133" customFormat="false" ht="12.75" hidden="false" customHeight="false" outlineLevel="0" collapsed="false"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  <c r="W133" s="199"/>
      <c r="X133" s="199"/>
      <c r="Y133" s="199"/>
      <c r="Z133" s="199"/>
      <c r="AA133" s="199"/>
      <c r="AB133" s="199"/>
      <c r="AC133" s="199"/>
      <c r="AD133" s="199"/>
      <c r="AE133" s="199"/>
      <c r="AF133" s="199"/>
      <c r="AG133" s="199"/>
      <c r="AH133" s="199"/>
      <c r="AI133" s="199"/>
      <c r="AJ133" s="199"/>
      <c r="AK133" s="199"/>
      <c r="AL133" s="199"/>
      <c r="AM133" s="199"/>
      <c r="AN133" s="199"/>
    </row>
    <row r="134" customFormat="false" ht="12.75" hidden="false" customHeight="false" outlineLevel="0" collapsed="false"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  <c r="W134" s="199"/>
      <c r="X134" s="199"/>
      <c r="Y134" s="199"/>
      <c r="Z134" s="199"/>
      <c r="AA134" s="199"/>
      <c r="AB134" s="199"/>
      <c r="AC134" s="199"/>
      <c r="AD134" s="199"/>
      <c r="AE134" s="199"/>
      <c r="AF134" s="199"/>
      <c r="AG134" s="199"/>
      <c r="AH134" s="199"/>
      <c r="AI134" s="199"/>
      <c r="AJ134" s="199"/>
      <c r="AK134" s="199"/>
      <c r="AL134" s="199"/>
      <c r="AM134" s="199"/>
      <c r="AN134" s="199"/>
    </row>
    <row r="135" customFormat="false" ht="12.75" hidden="false" customHeight="false" outlineLevel="0" collapsed="false"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  <c r="W135" s="199"/>
      <c r="X135" s="199"/>
      <c r="Y135" s="199"/>
      <c r="Z135" s="199"/>
      <c r="AA135" s="199"/>
      <c r="AB135" s="199"/>
      <c r="AC135" s="199"/>
      <c r="AD135" s="199"/>
      <c r="AE135" s="199"/>
      <c r="AF135" s="199"/>
      <c r="AG135" s="199"/>
      <c r="AH135" s="199"/>
      <c r="AI135" s="199"/>
      <c r="AJ135" s="199"/>
      <c r="AK135" s="199"/>
      <c r="AL135" s="199"/>
      <c r="AM135" s="199"/>
      <c r="AN135" s="199"/>
    </row>
    <row r="136" customFormat="false" ht="12.75" hidden="false" customHeight="false" outlineLevel="0" collapsed="false"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  <c r="W136" s="199"/>
      <c r="X136" s="199"/>
      <c r="Y136" s="199"/>
      <c r="Z136" s="199"/>
      <c r="AA136" s="199"/>
      <c r="AB136" s="199"/>
      <c r="AC136" s="199"/>
      <c r="AD136" s="199"/>
      <c r="AE136" s="199"/>
      <c r="AF136" s="199"/>
      <c r="AG136" s="199"/>
      <c r="AH136" s="199"/>
      <c r="AI136" s="199"/>
      <c r="AJ136" s="199"/>
      <c r="AK136" s="199"/>
      <c r="AL136" s="199"/>
      <c r="AM136" s="199"/>
      <c r="AN136" s="199"/>
    </row>
    <row r="137" customFormat="false" ht="12.75" hidden="false" customHeight="false" outlineLevel="0" collapsed="false"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  <c r="W137" s="199"/>
      <c r="X137" s="199"/>
      <c r="Y137" s="199"/>
      <c r="Z137" s="199"/>
      <c r="AA137" s="199"/>
      <c r="AB137" s="199"/>
      <c r="AC137" s="199"/>
      <c r="AD137" s="199"/>
      <c r="AE137" s="199"/>
      <c r="AF137" s="199"/>
      <c r="AG137" s="199"/>
      <c r="AH137" s="199"/>
      <c r="AI137" s="199"/>
      <c r="AJ137" s="199"/>
      <c r="AK137" s="199"/>
      <c r="AL137" s="199"/>
      <c r="AM137" s="199"/>
      <c r="AN137" s="199"/>
    </row>
    <row r="138" customFormat="false" ht="12.75" hidden="false" customHeight="false" outlineLevel="0" collapsed="false"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  <c r="W138" s="199"/>
      <c r="X138" s="199"/>
      <c r="Y138" s="199"/>
      <c r="Z138" s="199"/>
      <c r="AA138" s="199"/>
      <c r="AB138" s="199"/>
      <c r="AC138" s="199"/>
      <c r="AD138" s="199"/>
      <c r="AE138" s="199"/>
      <c r="AF138" s="199"/>
      <c r="AG138" s="199"/>
      <c r="AH138" s="199"/>
      <c r="AI138" s="199"/>
      <c r="AJ138" s="199"/>
      <c r="AK138" s="199"/>
      <c r="AL138" s="199"/>
      <c r="AM138" s="199"/>
      <c r="AN138" s="199"/>
    </row>
    <row r="139" customFormat="false" ht="12.75" hidden="false" customHeight="false" outlineLevel="0" collapsed="false"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  <c r="W139" s="199"/>
      <c r="X139" s="199"/>
      <c r="Y139" s="199"/>
      <c r="Z139" s="199"/>
      <c r="AA139" s="199"/>
      <c r="AB139" s="199"/>
      <c r="AC139" s="199"/>
      <c r="AD139" s="199"/>
      <c r="AE139" s="199"/>
      <c r="AF139" s="199"/>
      <c r="AG139" s="199"/>
      <c r="AH139" s="199"/>
      <c r="AI139" s="199"/>
      <c r="AJ139" s="199"/>
      <c r="AK139" s="199"/>
      <c r="AL139" s="199"/>
      <c r="AM139" s="199"/>
      <c r="AN139" s="199"/>
    </row>
    <row r="140" customFormat="false" ht="12.75" hidden="false" customHeight="false" outlineLevel="0" collapsed="false"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  <c r="W140" s="199"/>
      <c r="X140" s="199"/>
      <c r="Y140" s="199"/>
      <c r="Z140" s="199"/>
      <c r="AA140" s="199"/>
      <c r="AB140" s="199"/>
      <c r="AC140" s="199"/>
      <c r="AD140" s="199"/>
      <c r="AE140" s="199"/>
      <c r="AF140" s="199"/>
      <c r="AG140" s="199"/>
      <c r="AH140" s="199"/>
      <c r="AI140" s="199"/>
      <c r="AJ140" s="199"/>
      <c r="AK140" s="199"/>
      <c r="AL140" s="199"/>
      <c r="AM140" s="199"/>
      <c r="AN140" s="199"/>
    </row>
    <row r="141" customFormat="false" ht="12.75" hidden="false" customHeight="false" outlineLevel="0" collapsed="false"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  <c r="W141" s="199"/>
      <c r="X141" s="199"/>
      <c r="Y141" s="199"/>
      <c r="Z141" s="199"/>
      <c r="AA141" s="199"/>
      <c r="AB141" s="199"/>
      <c r="AC141" s="199"/>
      <c r="AD141" s="199"/>
      <c r="AE141" s="199"/>
      <c r="AF141" s="199"/>
      <c r="AG141" s="199"/>
      <c r="AH141" s="199"/>
      <c r="AI141" s="199"/>
      <c r="AJ141" s="199"/>
      <c r="AK141" s="199"/>
      <c r="AL141" s="199"/>
      <c r="AM141" s="199"/>
      <c r="AN141" s="199"/>
    </row>
    <row r="142" customFormat="false" ht="12.75" hidden="false" customHeight="false" outlineLevel="0" collapsed="false"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  <c r="W142" s="199"/>
      <c r="X142" s="199"/>
      <c r="Y142" s="199"/>
      <c r="Z142" s="199"/>
      <c r="AA142" s="199"/>
      <c r="AB142" s="199"/>
      <c r="AC142" s="199"/>
      <c r="AD142" s="199"/>
      <c r="AE142" s="199"/>
      <c r="AF142" s="199"/>
      <c r="AG142" s="199"/>
      <c r="AH142" s="199"/>
      <c r="AI142" s="199"/>
      <c r="AJ142" s="199"/>
      <c r="AK142" s="199"/>
      <c r="AL142" s="199"/>
      <c r="AM142" s="199"/>
      <c r="AN142" s="199"/>
    </row>
    <row r="143" customFormat="false" ht="12.75" hidden="false" customHeight="false" outlineLevel="0" collapsed="false"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  <c r="W143" s="199"/>
      <c r="X143" s="199"/>
      <c r="Y143" s="199"/>
      <c r="Z143" s="199"/>
      <c r="AA143" s="199"/>
      <c r="AB143" s="199"/>
      <c r="AC143" s="199"/>
      <c r="AD143" s="199"/>
      <c r="AE143" s="199"/>
      <c r="AF143" s="199"/>
      <c r="AG143" s="199"/>
      <c r="AH143" s="199"/>
      <c r="AI143" s="199"/>
      <c r="AJ143" s="199"/>
      <c r="AK143" s="199"/>
      <c r="AL143" s="199"/>
      <c r="AM143" s="199"/>
      <c r="AN143" s="199"/>
    </row>
    <row r="144" customFormat="false" ht="12.75" hidden="false" customHeight="false" outlineLevel="0" collapsed="false"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  <c r="W144" s="199"/>
      <c r="X144" s="199"/>
      <c r="Y144" s="199"/>
      <c r="Z144" s="199"/>
      <c r="AA144" s="199"/>
      <c r="AB144" s="199"/>
      <c r="AC144" s="199"/>
      <c r="AD144" s="199"/>
      <c r="AE144" s="199"/>
      <c r="AF144" s="199"/>
      <c r="AG144" s="199"/>
      <c r="AH144" s="199"/>
      <c r="AI144" s="199"/>
      <c r="AJ144" s="199"/>
      <c r="AK144" s="199"/>
      <c r="AL144" s="199"/>
      <c r="AM144" s="199"/>
      <c r="AN144" s="199"/>
    </row>
    <row r="145" customFormat="false" ht="12.75" hidden="false" customHeight="false" outlineLevel="0" collapsed="false"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  <c r="W145" s="199"/>
      <c r="X145" s="199"/>
      <c r="Y145" s="199"/>
      <c r="Z145" s="199"/>
      <c r="AA145" s="199"/>
      <c r="AB145" s="199"/>
      <c r="AC145" s="199"/>
      <c r="AD145" s="199"/>
      <c r="AE145" s="199"/>
      <c r="AF145" s="199"/>
      <c r="AG145" s="199"/>
      <c r="AH145" s="199"/>
      <c r="AI145" s="199"/>
      <c r="AJ145" s="199"/>
      <c r="AK145" s="199"/>
      <c r="AL145" s="199"/>
      <c r="AM145" s="199"/>
      <c r="AN145" s="199"/>
    </row>
    <row r="146" customFormat="false" ht="12.75" hidden="false" customHeight="false" outlineLevel="0" collapsed="false"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  <c r="W146" s="199"/>
      <c r="X146" s="199"/>
      <c r="Y146" s="199"/>
      <c r="Z146" s="199"/>
      <c r="AA146" s="199"/>
      <c r="AB146" s="199"/>
      <c r="AC146" s="199"/>
      <c r="AD146" s="199"/>
      <c r="AE146" s="199"/>
      <c r="AF146" s="199"/>
      <c r="AG146" s="199"/>
      <c r="AH146" s="199"/>
      <c r="AI146" s="199"/>
      <c r="AJ146" s="199"/>
      <c r="AK146" s="199"/>
      <c r="AL146" s="199"/>
      <c r="AM146" s="199"/>
      <c r="AN146" s="199"/>
    </row>
    <row r="147" customFormat="false" ht="12.75" hidden="false" customHeight="false" outlineLevel="0" collapsed="false"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  <c r="W147" s="199"/>
      <c r="X147" s="199"/>
      <c r="Y147" s="199"/>
      <c r="Z147" s="199"/>
      <c r="AA147" s="199"/>
      <c r="AB147" s="199"/>
      <c r="AC147" s="199"/>
      <c r="AD147" s="199"/>
      <c r="AE147" s="199"/>
      <c r="AF147" s="199"/>
      <c r="AG147" s="199"/>
      <c r="AH147" s="199"/>
      <c r="AI147" s="199"/>
      <c r="AJ147" s="199"/>
      <c r="AK147" s="199"/>
      <c r="AL147" s="199"/>
      <c r="AM147" s="199"/>
      <c r="AN147" s="199"/>
    </row>
    <row r="148" customFormat="false" ht="12.75" hidden="false" customHeight="false" outlineLevel="0" collapsed="false"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  <c r="W148" s="199"/>
      <c r="X148" s="199"/>
      <c r="Y148" s="199"/>
      <c r="Z148" s="199"/>
      <c r="AA148" s="199"/>
      <c r="AB148" s="199"/>
      <c r="AC148" s="199"/>
      <c r="AD148" s="199"/>
      <c r="AE148" s="199"/>
      <c r="AF148" s="199"/>
      <c r="AG148" s="199"/>
      <c r="AH148" s="199"/>
      <c r="AI148" s="199"/>
      <c r="AJ148" s="199"/>
      <c r="AK148" s="199"/>
      <c r="AL148" s="199"/>
      <c r="AM148" s="199"/>
      <c r="AN148" s="199"/>
    </row>
    <row r="149" customFormat="false" ht="12.75" hidden="false" customHeight="false" outlineLevel="0" collapsed="false"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  <c r="W149" s="199"/>
      <c r="X149" s="199"/>
      <c r="Y149" s="199"/>
      <c r="Z149" s="199"/>
      <c r="AA149" s="199"/>
      <c r="AB149" s="199"/>
      <c r="AC149" s="199"/>
      <c r="AD149" s="199"/>
      <c r="AE149" s="199"/>
      <c r="AF149" s="199"/>
      <c r="AG149" s="199"/>
      <c r="AH149" s="199"/>
      <c r="AI149" s="199"/>
      <c r="AJ149" s="199"/>
      <c r="AK149" s="199"/>
      <c r="AL149" s="199"/>
      <c r="AM149" s="199"/>
      <c r="AN149" s="199"/>
    </row>
    <row r="150" customFormat="false" ht="12.75" hidden="false" customHeight="false" outlineLevel="0" collapsed="false"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  <c r="W150" s="199"/>
      <c r="X150" s="199"/>
      <c r="Y150" s="199"/>
      <c r="Z150" s="199"/>
      <c r="AA150" s="199"/>
      <c r="AB150" s="199"/>
      <c r="AC150" s="199"/>
      <c r="AD150" s="199"/>
      <c r="AE150" s="199"/>
      <c r="AF150" s="199"/>
      <c r="AG150" s="199"/>
      <c r="AH150" s="199"/>
      <c r="AI150" s="199"/>
      <c r="AJ150" s="199"/>
      <c r="AK150" s="199"/>
      <c r="AL150" s="199"/>
      <c r="AM150" s="199"/>
      <c r="AN150" s="199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5" width="1.7"/>
    <col collapsed="false" customWidth="true" hidden="false" outlineLevel="0" max="2" min="2" style="35" width="19.7"/>
    <col collapsed="false" customWidth="true" hidden="false" outlineLevel="0" max="3" min="3" style="35" width="10.71"/>
    <col collapsed="false" customWidth="true" hidden="false" outlineLevel="0" max="4" min="4" style="35" width="1.7"/>
    <col collapsed="false" customWidth="true" hidden="false" outlineLevel="0" max="5" min="5" style="35" width="8.7"/>
    <col collapsed="false" customWidth="true" hidden="false" outlineLevel="0" max="6" min="6" style="35" width="1.7"/>
    <col collapsed="false" customWidth="true" hidden="false" outlineLevel="0" max="7" min="7" style="35" width="8.7"/>
    <col collapsed="false" customWidth="true" hidden="false" outlineLevel="0" max="8" min="8" style="35" width="1.7"/>
    <col collapsed="false" customWidth="true" hidden="false" outlineLevel="0" max="9" min="9" style="35" width="8.7"/>
    <col collapsed="false" customWidth="true" hidden="false" outlineLevel="0" max="10" min="10" style="35" width="1.7"/>
    <col collapsed="false" customWidth="true" hidden="false" outlineLevel="0" max="11" min="11" style="35" width="8.7"/>
    <col collapsed="false" customWidth="true" hidden="false" outlineLevel="0" max="12" min="12" style="35" width="1.7"/>
    <col collapsed="false" customWidth="true" hidden="false" outlineLevel="0" max="13" min="13" style="35" width="8.7"/>
    <col collapsed="false" customWidth="false" hidden="false" outlineLevel="0" max="14" min="14" style="36" width="9.14"/>
    <col collapsed="false" customWidth="false" hidden="false" outlineLevel="0" max="15" min="15" style="37" width="9.14"/>
    <col collapsed="false" customWidth="false" hidden="false" outlineLevel="0" max="24" min="16" style="36" width="9.14"/>
    <col collapsed="false" customWidth="false" hidden="false" outlineLevel="0" max="257" min="25" style="35" width="9.14"/>
  </cols>
  <sheetData>
    <row r="1" customFormat="false" ht="15.75" hidden="false" customHeight="false" outlineLevel="0" collapsed="false">
      <c r="A1" s="38" t="s">
        <v>76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  <c r="O1" s="40"/>
      <c r="P1" s="39"/>
      <c r="Q1" s="39"/>
      <c r="R1" s="39"/>
      <c r="S1" s="39"/>
      <c r="T1" s="39"/>
      <c r="U1" s="39"/>
      <c r="V1" s="39"/>
      <c r="W1" s="39"/>
      <c r="X1" s="39"/>
    </row>
    <row r="2" customFormat="false" ht="16.5" hidden="false" customHeight="false" outlineLevel="0" collapsed="false">
      <c r="A2" s="41" t="s">
        <v>77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  <c r="O2" s="43"/>
      <c r="P2" s="42"/>
      <c r="Q2" s="42"/>
      <c r="R2" s="42"/>
      <c r="S2" s="42"/>
      <c r="T2" s="42"/>
      <c r="U2" s="42"/>
      <c r="V2" s="42"/>
      <c r="W2" s="42"/>
      <c r="X2" s="42"/>
    </row>
    <row r="3" customFormat="false" ht="12.75" hidden="false" customHeight="false" outlineLevel="0" collapsed="false">
      <c r="A3" s="44" t="str">
        <f aca="false">Summary!A3</f>
        <v>Results based on Activity through April 7, 2000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6"/>
      <c r="P3" s="45"/>
      <c r="Q3" s="45"/>
      <c r="R3" s="45"/>
      <c r="S3" s="45"/>
      <c r="T3" s="45"/>
      <c r="U3" s="45"/>
      <c r="V3" s="45"/>
      <c r="W3" s="45"/>
      <c r="X3" s="45"/>
    </row>
    <row r="4" customFormat="false" ht="3" hidden="false" customHeight="true" outlineLevel="0" collapsed="false"/>
    <row r="5" customFormat="false" ht="12.75" hidden="false" customHeight="false" outlineLevel="0" collapsed="false">
      <c r="A5" s="47" t="s">
        <v>78</v>
      </c>
      <c r="B5" s="48"/>
      <c r="C5" s="48"/>
      <c r="D5" s="48"/>
      <c r="E5" s="49" t="s">
        <v>79</v>
      </c>
      <c r="F5" s="48"/>
      <c r="G5" s="49" t="s">
        <v>80</v>
      </c>
      <c r="H5" s="48"/>
      <c r="I5" s="49" t="s">
        <v>81</v>
      </c>
      <c r="J5" s="48"/>
      <c r="K5" s="49" t="s">
        <v>82</v>
      </c>
      <c r="L5" s="48"/>
      <c r="M5" s="50" t="s">
        <v>6</v>
      </c>
      <c r="N5" s="3"/>
      <c r="O5" s="51"/>
      <c r="P5" s="3"/>
      <c r="Q5" s="3"/>
      <c r="R5" s="3"/>
      <c r="S5" s="52" t="s">
        <v>83</v>
      </c>
      <c r="T5" s="3"/>
      <c r="U5" s="3"/>
      <c r="V5" s="3"/>
      <c r="W5" s="3"/>
      <c r="X5" s="3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3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3"/>
      <c r="O6" s="53"/>
      <c r="P6" s="3"/>
      <c r="Q6" s="3"/>
      <c r="R6" s="3"/>
      <c r="S6" s="3"/>
      <c r="T6" s="3"/>
      <c r="U6" s="3"/>
      <c r="V6" s="3"/>
      <c r="W6" s="3"/>
      <c r="X6" s="3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2.75" hidden="false" customHeight="false" outlineLevel="0" collapsed="false">
      <c r="A7" s="54" t="s">
        <v>75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"/>
      <c r="O7" s="53"/>
      <c r="P7" s="3"/>
      <c r="Q7" s="3"/>
      <c r="R7" s="3"/>
      <c r="S7" s="3"/>
      <c r="T7" s="3"/>
      <c r="U7" s="3"/>
      <c r="V7" s="3"/>
      <c r="W7" s="3"/>
      <c r="X7" s="3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2.75" hidden="false" customHeight="false" outlineLevel="0" collapsed="false">
      <c r="A8" s="5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"/>
      <c r="O8" s="53"/>
      <c r="P8" s="3"/>
      <c r="Q8" s="3"/>
      <c r="R8" s="3"/>
      <c r="S8" s="3"/>
      <c r="T8" s="3"/>
      <c r="U8" s="3"/>
      <c r="V8" s="3"/>
      <c r="W8" s="3"/>
      <c r="X8" s="3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1"/>
      <c r="B9" s="1"/>
      <c r="C9" s="1"/>
      <c r="D9" s="1"/>
      <c r="E9" s="24"/>
      <c r="F9" s="24"/>
      <c r="G9" s="24"/>
      <c r="H9" s="24"/>
      <c r="I9" s="24"/>
      <c r="J9" s="24"/>
      <c r="K9" s="24"/>
      <c r="L9" s="24"/>
      <c r="M9" s="55"/>
      <c r="N9" s="3"/>
      <c r="O9" s="53"/>
      <c r="P9" s="3"/>
      <c r="Q9" s="3"/>
      <c r="R9" s="3"/>
      <c r="S9" s="3"/>
      <c r="T9" s="3"/>
      <c r="U9" s="3"/>
      <c r="V9" s="3"/>
      <c r="W9" s="3"/>
      <c r="X9" s="3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2.75" hidden="false" customHeight="false" outlineLevel="0" collapsed="false">
      <c r="A10" s="56"/>
      <c r="B10" s="56"/>
      <c r="C10" s="56"/>
      <c r="D10" s="56"/>
      <c r="E10" s="57" t="n">
        <f aca="false">SUM(E8:E9)</f>
        <v>0</v>
      </c>
      <c r="F10" s="58"/>
      <c r="G10" s="57" t="n">
        <f aca="false">SUM(G8:G9)</f>
        <v>0</v>
      </c>
      <c r="H10" s="58"/>
      <c r="I10" s="57" t="n">
        <f aca="false">SUM(I8:I9)</f>
        <v>0</v>
      </c>
      <c r="J10" s="58"/>
      <c r="K10" s="57" t="n">
        <f aca="false">SUM(K8:K9)</f>
        <v>0</v>
      </c>
      <c r="L10" s="58"/>
      <c r="M10" s="57" t="n">
        <f aca="false">SUM(E10:K10)</f>
        <v>0</v>
      </c>
      <c r="N10" s="3"/>
      <c r="O10" s="53"/>
      <c r="P10" s="3"/>
      <c r="Q10" s="3"/>
      <c r="R10" s="3"/>
      <c r="S10" s="3"/>
      <c r="T10" s="3"/>
      <c r="U10" s="3"/>
      <c r="V10" s="3"/>
      <c r="W10" s="3"/>
      <c r="X10" s="3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false" outlineLevel="0" collapsed="false">
      <c r="A11" s="54" t="s">
        <v>70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"/>
      <c r="O11" s="53"/>
      <c r="P11" s="3"/>
      <c r="Q11" s="3"/>
      <c r="R11" s="3"/>
      <c r="S11" s="3"/>
      <c r="T11" s="3"/>
      <c r="U11" s="3"/>
      <c r="V11" s="3"/>
      <c r="W11" s="3"/>
      <c r="X11" s="3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2.75" hidden="false" customHeight="false" outlineLevel="0" collapsed="false">
      <c r="A12" s="54"/>
      <c r="B12" s="1" t="s">
        <v>84</v>
      </c>
      <c r="C12" s="1" t="s">
        <v>85</v>
      </c>
      <c r="D12" s="1"/>
      <c r="E12" s="1"/>
      <c r="F12" s="1"/>
      <c r="G12" s="1"/>
      <c r="H12" s="1"/>
      <c r="I12" s="24" t="n">
        <v>2000</v>
      </c>
      <c r="J12" s="1"/>
      <c r="K12" s="1"/>
      <c r="L12" s="1"/>
      <c r="M12" s="1"/>
      <c r="N12" s="3"/>
      <c r="O12" s="53"/>
      <c r="P12" s="3"/>
      <c r="Q12" s="3"/>
      <c r="R12" s="3"/>
      <c r="S12" s="3"/>
      <c r="T12" s="3"/>
      <c r="U12" s="3"/>
      <c r="V12" s="3"/>
      <c r="W12" s="3"/>
      <c r="X12" s="3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54"/>
      <c r="B13" s="1" t="s">
        <v>72</v>
      </c>
      <c r="C13" s="1" t="s">
        <v>85</v>
      </c>
      <c r="D13" s="1"/>
      <c r="E13" s="1"/>
      <c r="F13" s="1"/>
      <c r="G13" s="1"/>
      <c r="H13" s="1"/>
      <c r="I13" s="24" t="n">
        <v>2000</v>
      </c>
      <c r="J13" s="1"/>
      <c r="K13" s="1"/>
      <c r="L13" s="1"/>
      <c r="M13" s="1"/>
      <c r="N13" s="3"/>
      <c r="O13" s="53"/>
      <c r="P13" s="3"/>
      <c r="Q13" s="3"/>
      <c r="R13" s="3"/>
      <c r="S13" s="3"/>
      <c r="T13" s="3"/>
      <c r="U13" s="3"/>
      <c r="V13" s="3"/>
      <c r="W13" s="3"/>
      <c r="X13" s="3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54"/>
      <c r="B14" s="1" t="s">
        <v>73</v>
      </c>
      <c r="C14" s="1" t="s">
        <v>86</v>
      </c>
      <c r="D14" s="1"/>
      <c r="E14" s="1"/>
      <c r="F14" s="1"/>
      <c r="G14" s="1"/>
      <c r="H14" s="1"/>
      <c r="I14" s="24" t="n">
        <v>1000</v>
      </c>
      <c r="J14" s="1"/>
      <c r="K14" s="1"/>
      <c r="L14" s="1"/>
      <c r="M14" s="1"/>
      <c r="N14" s="3"/>
      <c r="O14" s="53"/>
      <c r="P14" s="3"/>
      <c r="Q14" s="3"/>
      <c r="R14" s="3"/>
      <c r="S14" s="3"/>
      <c r="T14" s="3"/>
      <c r="U14" s="3"/>
      <c r="V14" s="3"/>
      <c r="W14" s="3"/>
      <c r="X14" s="3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54"/>
      <c r="B15" s="1" t="s">
        <v>74</v>
      </c>
      <c r="C15" s="1" t="s">
        <v>87</v>
      </c>
      <c r="D15" s="1"/>
      <c r="E15" s="1"/>
      <c r="F15" s="1"/>
      <c r="G15" s="1"/>
      <c r="H15" s="1"/>
      <c r="I15" s="24" t="n">
        <v>2000</v>
      </c>
      <c r="J15" s="1"/>
      <c r="K15" s="1"/>
      <c r="L15" s="1"/>
      <c r="M15" s="1"/>
      <c r="N15" s="3"/>
      <c r="O15" s="53"/>
      <c r="P15" s="3"/>
      <c r="Q15" s="3"/>
      <c r="R15" s="3"/>
      <c r="S15" s="3"/>
      <c r="T15" s="3"/>
      <c r="U15" s="3"/>
      <c r="V15" s="3"/>
      <c r="W15" s="3"/>
      <c r="X15" s="3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56"/>
      <c r="B16" s="56"/>
      <c r="C16" s="56"/>
      <c r="D16" s="56"/>
      <c r="E16" s="57" t="n">
        <f aca="false">SUM(E12:E15)</f>
        <v>0</v>
      </c>
      <c r="F16" s="58"/>
      <c r="G16" s="57" t="n">
        <f aca="false">SUM(G12:G15)</f>
        <v>0</v>
      </c>
      <c r="H16" s="58"/>
      <c r="I16" s="57" t="n">
        <f aca="false">SUM(I12:I15)</f>
        <v>7000</v>
      </c>
      <c r="J16" s="58"/>
      <c r="K16" s="57" t="n">
        <f aca="false">SUM(K12:K15)</f>
        <v>0</v>
      </c>
      <c r="L16" s="58"/>
      <c r="M16" s="57" t="n">
        <f aca="false">SUM(E16:K16)</f>
        <v>7000</v>
      </c>
      <c r="N16" s="3"/>
      <c r="O16" s="53"/>
      <c r="P16" s="3"/>
      <c r="Q16" s="3"/>
      <c r="R16" s="3"/>
      <c r="S16" s="3"/>
      <c r="T16" s="3"/>
      <c r="U16" s="3"/>
      <c r="V16" s="3"/>
      <c r="W16" s="3"/>
      <c r="X16" s="3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54" t="s">
        <v>88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"/>
      <c r="O17" s="53"/>
      <c r="P17" s="3"/>
      <c r="Q17" s="3"/>
      <c r="R17" s="3"/>
      <c r="S17" s="3"/>
      <c r="T17" s="3"/>
      <c r="U17" s="3"/>
      <c r="V17" s="3"/>
      <c r="W17" s="3"/>
      <c r="X17" s="3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54"/>
      <c r="B18" s="1" t="s">
        <v>26</v>
      </c>
      <c r="C18" s="1" t="s">
        <v>89</v>
      </c>
      <c r="D18" s="1"/>
      <c r="E18" s="1"/>
      <c r="F18" s="1"/>
      <c r="G18" s="24" t="n">
        <v>1000</v>
      </c>
      <c r="H18" s="1"/>
      <c r="I18" s="1"/>
      <c r="J18" s="1"/>
      <c r="K18" s="1"/>
      <c r="L18" s="1"/>
      <c r="M18" s="1"/>
      <c r="N18" s="3"/>
      <c r="O18" s="53"/>
      <c r="P18" s="3"/>
      <c r="Q18" s="3"/>
      <c r="R18" s="3"/>
      <c r="S18" s="3"/>
      <c r="T18" s="3"/>
      <c r="U18" s="3"/>
      <c r="V18" s="3"/>
      <c r="W18" s="3"/>
      <c r="X18" s="3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2.75" hidden="false" customHeight="false" outlineLevel="0" collapsed="false">
      <c r="A19" s="54"/>
      <c r="B19" s="1"/>
      <c r="C19" s="1"/>
      <c r="D19" s="1"/>
      <c r="E19" s="1"/>
      <c r="F19" s="1"/>
      <c r="G19" s="24"/>
      <c r="H19" s="1"/>
      <c r="I19" s="24"/>
      <c r="J19" s="1"/>
      <c r="K19" s="1"/>
      <c r="L19" s="1"/>
      <c r="M19" s="1"/>
      <c r="N19" s="3"/>
      <c r="O19" s="53"/>
      <c r="P19" s="3"/>
      <c r="Q19" s="3"/>
      <c r="R19" s="3"/>
      <c r="S19" s="3"/>
      <c r="T19" s="3"/>
      <c r="U19" s="3"/>
      <c r="V19" s="3"/>
      <c r="W19" s="3"/>
      <c r="X19" s="3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2.75" hidden="false" customHeight="false" outlineLevel="0" collapsed="false">
      <c r="A20" s="56"/>
      <c r="B20" s="56"/>
      <c r="C20" s="56"/>
      <c r="D20" s="56"/>
      <c r="E20" s="57" t="n">
        <f aca="false">SUM(E18:E19)</f>
        <v>0</v>
      </c>
      <c r="F20" s="58"/>
      <c r="G20" s="57" t="n">
        <f aca="false">SUM(G18:G19)</f>
        <v>1000</v>
      </c>
      <c r="H20" s="58"/>
      <c r="I20" s="57" t="n">
        <f aca="false">SUM(I18:I19)</f>
        <v>0</v>
      </c>
      <c r="J20" s="58"/>
      <c r="K20" s="57" t="n">
        <f aca="false">SUM(K18:K19)</f>
        <v>0</v>
      </c>
      <c r="L20" s="58"/>
      <c r="M20" s="57" t="n">
        <f aca="false">SUM(E20:K20)</f>
        <v>1000</v>
      </c>
      <c r="N20" s="3"/>
      <c r="O20" s="53"/>
      <c r="P20" s="3"/>
      <c r="Q20" s="3"/>
      <c r="R20" s="3"/>
      <c r="S20" s="3"/>
      <c r="T20" s="3"/>
      <c r="U20" s="3"/>
      <c r="V20" s="3"/>
      <c r="W20" s="3"/>
      <c r="X20" s="3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2.75" hidden="false" customHeight="true" outlineLevel="0" collapsed="false">
      <c r="A21" s="54" t="s">
        <v>90</v>
      </c>
      <c r="B21" s="1"/>
      <c r="C21" s="1"/>
      <c r="D21" s="1"/>
      <c r="E21" s="24"/>
      <c r="F21" s="24"/>
      <c r="G21" s="24"/>
      <c r="H21" s="24"/>
      <c r="I21" s="24"/>
      <c r="J21" s="24"/>
      <c r="K21" s="24"/>
      <c r="L21" s="24"/>
      <c r="M21" s="24"/>
      <c r="N21" s="3"/>
      <c r="O21" s="53"/>
      <c r="P21" s="3"/>
      <c r="Q21" s="3"/>
      <c r="R21" s="3"/>
      <c r="S21" s="3"/>
      <c r="T21" s="3"/>
      <c r="U21" s="3"/>
      <c r="V21" s="3"/>
      <c r="W21" s="3"/>
      <c r="X21" s="3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true" outlineLevel="0" collapsed="false">
      <c r="A22" s="54"/>
      <c r="B22" s="1" t="s">
        <v>11</v>
      </c>
      <c r="C22" s="1" t="s">
        <v>91</v>
      </c>
      <c r="D22" s="1"/>
      <c r="E22" s="24"/>
      <c r="F22" s="24"/>
      <c r="G22" s="24"/>
      <c r="H22" s="24"/>
      <c r="I22" s="24" t="n">
        <v>2000</v>
      </c>
      <c r="J22" s="24"/>
      <c r="K22" s="24"/>
      <c r="L22" s="24"/>
      <c r="M22" s="24"/>
      <c r="N22" s="3"/>
      <c r="O22" s="53"/>
      <c r="P22" s="3"/>
      <c r="Q22" s="3"/>
      <c r="R22" s="3"/>
      <c r="S22" s="3" t="s">
        <v>92</v>
      </c>
      <c r="T22" s="3"/>
      <c r="U22" s="3"/>
      <c r="V22" s="3"/>
      <c r="W22" s="3"/>
      <c r="X22" s="3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"/>
      <c r="B23" s="1"/>
      <c r="C23" s="1"/>
      <c r="D23" s="1"/>
      <c r="E23" s="24"/>
      <c r="F23" s="24"/>
      <c r="G23" s="24"/>
      <c r="H23" s="24"/>
      <c r="I23" s="24"/>
      <c r="J23" s="24"/>
      <c r="K23" s="24"/>
      <c r="L23" s="24"/>
      <c r="M23" s="24"/>
      <c r="N23" s="3"/>
      <c r="O23" s="53"/>
      <c r="P23" s="3"/>
      <c r="Q23" s="3"/>
      <c r="R23" s="3"/>
      <c r="S23" s="3"/>
      <c r="T23" s="3"/>
      <c r="U23" s="3"/>
      <c r="V23" s="3"/>
      <c r="W23" s="3"/>
      <c r="X23" s="3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56"/>
      <c r="B24" s="56"/>
      <c r="C24" s="56"/>
      <c r="D24" s="56"/>
      <c r="E24" s="57" t="n">
        <f aca="false">SUM(E22:E23)</f>
        <v>0</v>
      </c>
      <c r="F24" s="58"/>
      <c r="G24" s="57" t="n">
        <f aca="false">SUM(G22:G23)</f>
        <v>0</v>
      </c>
      <c r="H24" s="58"/>
      <c r="I24" s="57" t="n">
        <f aca="false">SUM(I22:I23)</f>
        <v>2000</v>
      </c>
      <c r="J24" s="58"/>
      <c r="K24" s="57" t="n">
        <f aca="false">SUM(K22:K23)</f>
        <v>0</v>
      </c>
      <c r="L24" s="58"/>
      <c r="M24" s="57" t="n">
        <f aca="false">SUM(E24:K24)</f>
        <v>2000</v>
      </c>
      <c r="N24" s="3"/>
      <c r="O24" s="53"/>
      <c r="P24" s="3"/>
      <c r="Q24" s="3"/>
      <c r="R24" s="3"/>
      <c r="S24" s="3"/>
      <c r="T24" s="3"/>
      <c r="U24" s="3"/>
      <c r="V24" s="3"/>
      <c r="W24" s="3"/>
      <c r="X24" s="3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54" t="s">
        <v>93</v>
      </c>
      <c r="B25" s="1"/>
      <c r="C25" s="1"/>
      <c r="D25" s="1"/>
      <c r="E25" s="24"/>
      <c r="F25" s="24"/>
      <c r="G25" s="24"/>
      <c r="H25" s="24"/>
      <c r="I25" s="24"/>
      <c r="J25" s="24"/>
      <c r="K25" s="24"/>
      <c r="L25" s="24"/>
      <c r="M25" s="24"/>
      <c r="N25" s="3"/>
      <c r="O25" s="53"/>
      <c r="P25" s="3"/>
      <c r="Q25" s="3"/>
      <c r="R25" s="3"/>
      <c r="S25" s="3"/>
      <c r="T25" s="3"/>
      <c r="U25" s="3"/>
      <c r="V25" s="3"/>
      <c r="W25" s="3"/>
      <c r="X25" s="3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false" outlineLevel="0" collapsed="false">
      <c r="A26" s="1"/>
      <c r="B26" s="1"/>
      <c r="C26" s="1"/>
      <c r="D26" s="1"/>
      <c r="E26" s="24"/>
      <c r="F26" s="24"/>
      <c r="G26" s="24"/>
      <c r="H26" s="24"/>
      <c r="I26" s="24"/>
      <c r="J26" s="24"/>
      <c r="K26" s="24"/>
      <c r="L26" s="24"/>
      <c r="M26" s="24"/>
      <c r="N26" s="3"/>
      <c r="O26" s="53"/>
      <c r="P26" s="3"/>
      <c r="Q26" s="3"/>
      <c r="R26" s="3"/>
      <c r="S26" s="3"/>
      <c r="T26" s="3"/>
      <c r="U26" s="3"/>
      <c r="V26" s="3"/>
      <c r="W26" s="3"/>
      <c r="X26" s="3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false" outlineLevel="0" collapsed="false">
      <c r="A27" s="1"/>
      <c r="B27" s="1"/>
      <c r="C27" s="1"/>
      <c r="D27" s="1"/>
      <c r="E27" s="24"/>
      <c r="F27" s="24"/>
      <c r="G27" s="24"/>
      <c r="H27" s="24"/>
      <c r="I27" s="24"/>
      <c r="J27" s="24"/>
      <c r="K27" s="24"/>
      <c r="L27" s="24"/>
      <c r="M27" s="24"/>
      <c r="N27" s="3"/>
      <c r="O27" s="53"/>
      <c r="P27" s="3"/>
      <c r="Q27" s="3"/>
      <c r="R27" s="3"/>
      <c r="S27" s="3"/>
      <c r="T27" s="3"/>
      <c r="U27" s="3"/>
      <c r="V27" s="3"/>
      <c r="W27" s="3"/>
      <c r="X27" s="3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false" outlineLevel="0" collapsed="false">
      <c r="A28" s="56"/>
      <c r="B28" s="56"/>
      <c r="C28" s="56"/>
      <c r="D28" s="56"/>
      <c r="E28" s="57" t="n">
        <f aca="false">SUM(E26:E27)</f>
        <v>0</v>
      </c>
      <c r="F28" s="58"/>
      <c r="G28" s="57" t="n">
        <f aca="false">SUM(G26:G27)</f>
        <v>0</v>
      </c>
      <c r="H28" s="58"/>
      <c r="I28" s="57" t="n">
        <f aca="false">SUM(I26:I27)</f>
        <v>0</v>
      </c>
      <c r="J28" s="58"/>
      <c r="K28" s="57" t="n">
        <f aca="false">SUM(K26:K27)</f>
        <v>0</v>
      </c>
      <c r="L28" s="58"/>
      <c r="M28" s="57" t="n">
        <f aca="false">SUM(E28:K28)</f>
        <v>0</v>
      </c>
      <c r="N28" s="3"/>
      <c r="O28" s="53"/>
      <c r="P28" s="3"/>
      <c r="Q28" s="3"/>
      <c r="R28" s="3"/>
      <c r="S28" s="3"/>
      <c r="T28" s="3"/>
      <c r="U28" s="3"/>
      <c r="V28" s="3"/>
      <c r="W28" s="3"/>
      <c r="X28" s="3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false" outlineLevel="0" collapsed="false">
      <c r="A29" s="54" t="s">
        <v>94</v>
      </c>
      <c r="B29" s="1"/>
      <c r="C29" s="1"/>
      <c r="D29" s="1"/>
      <c r="E29" s="24"/>
      <c r="F29" s="24"/>
      <c r="G29" s="24"/>
      <c r="H29" s="24"/>
      <c r="I29" s="24"/>
      <c r="J29" s="24"/>
      <c r="K29" s="24"/>
      <c r="L29" s="24"/>
      <c r="M29" s="24"/>
      <c r="N29" s="3"/>
      <c r="O29" s="53"/>
      <c r="P29" s="3"/>
      <c r="Q29" s="3"/>
      <c r="R29" s="3"/>
      <c r="S29" s="3"/>
      <c r="T29" s="3"/>
      <c r="U29" s="3"/>
      <c r="V29" s="3"/>
      <c r="W29" s="3"/>
      <c r="X29" s="3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false" outlineLevel="0" collapsed="false">
      <c r="A30" s="54"/>
      <c r="B30" s="1" t="s">
        <v>18</v>
      </c>
      <c r="C30" s="1" t="s">
        <v>95</v>
      </c>
      <c r="D30" s="1"/>
      <c r="E30" s="24"/>
      <c r="F30" s="24"/>
      <c r="G30" s="24"/>
      <c r="H30" s="24"/>
      <c r="I30" s="24" t="n">
        <v>10000</v>
      </c>
      <c r="J30" s="24"/>
      <c r="K30" s="24"/>
      <c r="L30" s="24"/>
      <c r="M30" s="24"/>
      <c r="N30" s="3"/>
      <c r="O30" s="53"/>
      <c r="P30" s="3"/>
      <c r="Q30" s="3"/>
      <c r="R30" s="3"/>
      <c r="S30" s="3" t="s">
        <v>96</v>
      </c>
      <c r="T30" s="3"/>
      <c r="U30" s="3"/>
      <c r="V30" s="3"/>
      <c r="W30" s="3"/>
      <c r="X30" s="3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false" outlineLevel="0" collapsed="false">
      <c r="A31" s="54"/>
      <c r="B31" s="1" t="s">
        <v>21</v>
      </c>
      <c r="C31" s="1" t="s">
        <v>97</v>
      </c>
      <c r="D31" s="1"/>
      <c r="E31" s="24"/>
      <c r="F31" s="24"/>
      <c r="G31" s="24"/>
      <c r="H31" s="24"/>
      <c r="I31" s="24" t="n">
        <v>2000</v>
      </c>
      <c r="J31" s="24"/>
      <c r="K31" s="24"/>
      <c r="L31" s="24"/>
      <c r="M31" s="24"/>
      <c r="N31" s="3"/>
      <c r="O31" s="53"/>
      <c r="P31" s="3"/>
      <c r="Q31" s="3"/>
      <c r="R31" s="3"/>
      <c r="S31" s="3"/>
      <c r="T31" s="3"/>
      <c r="U31" s="3"/>
      <c r="V31" s="3"/>
      <c r="W31" s="3"/>
      <c r="X31" s="3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false" outlineLevel="0" collapsed="false">
      <c r="A32" s="54"/>
      <c r="B32" s="1" t="s">
        <v>22</v>
      </c>
      <c r="C32" s="1" t="s">
        <v>98</v>
      </c>
      <c r="D32" s="1"/>
      <c r="E32" s="24"/>
      <c r="F32" s="24"/>
      <c r="G32" s="24" t="n">
        <v>50</v>
      </c>
      <c r="H32" s="24"/>
      <c r="I32" s="24"/>
      <c r="J32" s="24"/>
      <c r="K32" s="24"/>
      <c r="L32" s="24"/>
      <c r="M32" s="24"/>
      <c r="N32" s="3"/>
      <c r="O32" s="53"/>
      <c r="P32" s="3"/>
      <c r="Q32" s="3"/>
      <c r="R32" s="3"/>
      <c r="S32" s="3"/>
      <c r="T32" s="3"/>
      <c r="U32" s="3"/>
      <c r="V32" s="3"/>
      <c r="W32" s="3"/>
      <c r="X32" s="3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false" outlineLevel="0" collapsed="false">
      <c r="A33" s="1"/>
      <c r="B33" s="1"/>
      <c r="C33" s="1"/>
      <c r="D33" s="1"/>
      <c r="E33" s="24"/>
      <c r="F33" s="24"/>
      <c r="G33" s="24"/>
      <c r="H33" s="24"/>
      <c r="I33" s="24"/>
      <c r="J33" s="24"/>
      <c r="K33" s="24"/>
      <c r="L33" s="24"/>
      <c r="M33" s="24"/>
      <c r="N33" s="3"/>
      <c r="O33" s="53"/>
      <c r="P33" s="3"/>
      <c r="Q33" s="3"/>
      <c r="R33" s="3"/>
      <c r="S33" s="3"/>
      <c r="T33" s="3"/>
      <c r="U33" s="3"/>
      <c r="V33" s="3"/>
      <c r="W33" s="3"/>
      <c r="X33" s="3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false" outlineLevel="0" collapsed="false">
      <c r="A34" s="56"/>
      <c r="B34" s="56"/>
      <c r="C34" s="56"/>
      <c r="D34" s="56"/>
      <c r="E34" s="57" t="n">
        <f aca="false">SUM(E30:E33)</f>
        <v>0</v>
      </c>
      <c r="F34" s="58"/>
      <c r="G34" s="57" t="n">
        <f aca="false">SUM(G30:G33)</f>
        <v>50</v>
      </c>
      <c r="H34" s="58"/>
      <c r="I34" s="57" t="n">
        <f aca="false">SUM(I30:I33)</f>
        <v>12000</v>
      </c>
      <c r="J34" s="58"/>
      <c r="K34" s="57" t="n">
        <f aca="false">SUM(K30:K33)</f>
        <v>0</v>
      </c>
      <c r="L34" s="58"/>
      <c r="M34" s="57" t="n">
        <f aca="false">SUM(E34:K34)</f>
        <v>12050</v>
      </c>
      <c r="N34" s="3"/>
      <c r="O34" s="53"/>
      <c r="P34" s="3"/>
      <c r="Q34" s="3"/>
      <c r="R34" s="3"/>
      <c r="S34" s="3"/>
      <c r="T34" s="3"/>
      <c r="U34" s="3"/>
      <c r="V34" s="3"/>
      <c r="W34" s="3"/>
      <c r="X34" s="3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false" outlineLevel="0" collapsed="false">
      <c r="A35" s="54" t="s">
        <v>99</v>
      </c>
      <c r="B35" s="1"/>
      <c r="C35" s="1"/>
      <c r="D35" s="1"/>
      <c r="E35" s="24"/>
      <c r="F35" s="24"/>
      <c r="G35" s="24"/>
      <c r="H35" s="24"/>
      <c r="I35" s="24"/>
      <c r="J35" s="24"/>
      <c r="K35" s="24"/>
      <c r="L35" s="24"/>
      <c r="M35" s="24"/>
      <c r="N35" s="3"/>
      <c r="O35" s="53"/>
      <c r="P35" s="3"/>
      <c r="Q35" s="3"/>
      <c r="R35" s="3"/>
      <c r="S35" s="3"/>
      <c r="T35" s="3"/>
      <c r="U35" s="3"/>
      <c r="V35" s="3"/>
      <c r="W35" s="3"/>
      <c r="X35" s="3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false" outlineLevel="0" collapsed="false">
      <c r="A36" s="54"/>
      <c r="B36" s="1" t="s">
        <v>20</v>
      </c>
      <c r="C36" s="1" t="s">
        <v>100</v>
      </c>
      <c r="D36" s="1"/>
      <c r="E36" s="24"/>
      <c r="F36" s="24"/>
      <c r="G36" s="24"/>
      <c r="H36" s="24"/>
      <c r="I36" s="24" t="n">
        <v>4000</v>
      </c>
      <c r="J36" s="24"/>
      <c r="K36" s="24"/>
      <c r="L36" s="24"/>
      <c r="M36" s="24"/>
      <c r="N36" s="3"/>
      <c r="O36" s="53"/>
      <c r="P36" s="3"/>
      <c r="Q36" s="3"/>
      <c r="R36" s="3"/>
      <c r="S36" s="3" t="s">
        <v>96</v>
      </c>
      <c r="T36" s="3"/>
      <c r="U36" s="3"/>
      <c r="V36" s="3"/>
      <c r="W36" s="3"/>
      <c r="X36" s="3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false" outlineLevel="0" collapsed="false">
      <c r="A37" s="1"/>
      <c r="B37" s="1"/>
      <c r="C37" s="1"/>
      <c r="D37" s="1"/>
      <c r="E37" s="24"/>
      <c r="F37" s="24"/>
      <c r="G37" s="24"/>
      <c r="H37" s="24"/>
      <c r="I37" s="24"/>
      <c r="J37" s="24"/>
      <c r="K37" s="24"/>
      <c r="L37" s="24"/>
      <c r="M37" s="24"/>
      <c r="N37" s="3"/>
      <c r="O37" s="53"/>
      <c r="P37" s="3"/>
      <c r="Q37" s="3"/>
      <c r="R37" s="3"/>
      <c r="S37" s="3"/>
      <c r="T37" s="3"/>
      <c r="U37" s="3"/>
      <c r="V37" s="3"/>
      <c r="W37" s="3"/>
      <c r="X37" s="3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false" outlineLevel="0" collapsed="false">
      <c r="A38" s="56"/>
      <c r="B38" s="56"/>
      <c r="C38" s="56"/>
      <c r="D38" s="56"/>
      <c r="E38" s="57" t="n">
        <f aca="false">SUM(E36:E37)</f>
        <v>0</v>
      </c>
      <c r="F38" s="58"/>
      <c r="G38" s="57" t="n">
        <f aca="false">SUM(G36:G37)</f>
        <v>0</v>
      </c>
      <c r="H38" s="58"/>
      <c r="I38" s="57" t="n">
        <f aca="false">SUM(I36:I37)</f>
        <v>4000</v>
      </c>
      <c r="J38" s="58"/>
      <c r="K38" s="57" t="n">
        <f aca="false">SUM(K36:K37)</f>
        <v>0</v>
      </c>
      <c r="L38" s="58"/>
      <c r="M38" s="57" t="n">
        <f aca="false">SUM(E38:K38)</f>
        <v>4000</v>
      </c>
      <c r="N38" s="3"/>
      <c r="O38" s="53"/>
      <c r="P38" s="3"/>
      <c r="Q38" s="3"/>
      <c r="R38" s="3"/>
      <c r="S38" s="3"/>
      <c r="T38" s="3"/>
      <c r="U38" s="3"/>
      <c r="V38" s="3"/>
      <c r="W38" s="3"/>
      <c r="X38" s="3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2.75" hidden="false" customHeight="false" outlineLevel="0" collapsed="false">
      <c r="A39" s="54" t="s">
        <v>101</v>
      </c>
      <c r="B39" s="1"/>
      <c r="C39" s="1"/>
      <c r="D39" s="1"/>
      <c r="E39" s="24"/>
      <c r="F39" s="24"/>
      <c r="G39" s="24"/>
      <c r="H39" s="24"/>
      <c r="I39" s="24"/>
      <c r="J39" s="24"/>
      <c r="K39" s="24"/>
      <c r="L39" s="24"/>
      <c r="M39" s="24"/>
      <c r="N39" s="3"/>
      <c r="O39" s="53"/>
      <c r="P39" s="3"/>
      <c r="Q39" s="3"/>
      <c r="R39" s="3"/>
      <c r="S39" s="3"/>
      <c r="T39" s="3"/>
      <c r="U39" s="3"/>
      <c r="V39" s="3"/>
      <c r="W39" s="3"/>
      <c r="X39" s="3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2.75" hidden="false" customHeight="false" outlineLevel="0" collapsed="false">
      <c r="A40" s="54"/>
      <c r="B40" s="1"/>
      <c r="C40" s="1"/>
      <c r="D40" s="1"/>
      <c r="E40" s="24"/>
      <c r="F40" s="24"/>
      <c r="G40" s="24"/>
      <c r="H40" s="24"/>
      <c r="I40" s="24"/>
      <c r="J40" s="24"/>
      <c r="K40" s="24"/>
      <c r="L40" s="24"/>
      <c r="M40" s="24"/>
      <c r="N40" s="3"/>
      <c r="O40" s="53"/>
      <c r="P40" s="3"/>
      <c r="Q40" s="3"/>
      <c r="R40" s="3"/>
      <c r="S40" s="3"/>
      <c r="T40" s="3"/>
      <c r="U40" s="3"/>
      <c r="V40" s="3"/>
      <c r="W40" s="3"/>
      <c r="X40" s="3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2.75" hidden="false" customHeight="false" outlineLevel="0" collapsed="false">
      <c r="A41" s="1"/>
      <c r="B41" s="1"/>
      <c r="C41" s="1"/>
      <c r="D41" s="1"/>
      <c r="E41" s="24"/>
      <c r="F41" s="24"/>
      <c r="G41" s="24"/>
      <c r="H41" s="24"/>
      <c r="I41" s="24"/>
      <c r="J41" s="24"/>
      <c r="K41" s="24"/>
      <c r="L41" s="24"/>
      <c r="M41" s="24"/>
      <c r="N41" s="3"/>
      <c r="O41" s="53"/>
      <c r="P41" s="3"/>
      <c r="Q41" s="3"/>
      <c r="R41" s="3"/>
      <c r="S41" s="3"/>
      <c r="T41" s="3"/>
      <c r="U41" s="3"/>
      <c r="V41" s="3"/>
      <c r="W41" s="3"/>
      <c r="X41" s="3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2.75" hidden="false" customHeight="false" outlineLevel="0" collapsed="false">
      <c r="A42" s="56"/>
      <c r="B42" s="56"/>
      <c r="C42" s="56"/>
      <c r="D42" s="56"/>
      <c r="E42" s="57" t="n">
        <f aca="false">SUM(E40:E41)</f>
        <v>0</v>
      </c>
      <c r="F42" s="58"/>
      <c r="G42" s="57" t="n">
        <f aca="false">SUM(G40:G41)</f>
        <v>0</v>
      </c>
      <c r="H42" s="58"/>
      <c r="I42" s="57" t="n">
        <f aca="false">SUM(I40:I41)</f>
        <v>0</v>
      </c>
      <c r="J42" s="58"/>
      <c r="K42" s="57" t="n">
        <f aca="false">SUM(K40:K41)</f>
        <v>0</v>
      </c>
      <c r="L42" s="58"/>
      <c r="M42" s="57" t="n">
        <f aca="false">SUM(E42:K42)</f>
        <v>0</v>
      </c>
      <c r="N42" s="3"/>
      <c r="O42" s="53"/>
      <c r="P42" s="3"/>
      <c r="Q42" s="3"/>
      <c r="R42" s="3"/>
      <c r="S42" s="3"/>
      <c r="T42" s="3"/>
      <c r="U42" s="3"/>
      <c r="V42" s="3"/>
      <c r="W42" s="3"/>
      <c r="X42" s="3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2.75" hidden="false" customHeight="false" outlineLevel="0" collapsed="false">
      <c r="A43" s="54" t="s">
        <v>27</v>
      </c>
      <c r="B43" s="1"/>
      <c r="C43" s="1"/>
      <c r="D43" s="1"/>
      <c r="E43" s="24"/>
      <c r="F43" s="24"/>
      <c r="G43" s="24"/>
      <c r="H43" s="24"/>
      <c r="I43" s="24"/>
      <c r="J43" s="24"/>
      <c r="K43" s="24"/>
      <c r="L43" s="24"/>
      <c r="M43" s="24"/>
      <c r="N43" s="3"/>
      <c r="O43" s="53"/>
      <c r="P43" s="3"/>
      <c r="Q43" s="3"/>
      <c r="R43" s="3"/>
      <c r="S43" s="3"/>
      <c r="T43" s="3"/>
      <c r="U43" s="3"/>
      <c r="V43" s="3"/>
      <c r="W43" s="3"/>
      <c r="X43" s="3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2.75" hidden="false" customHeight="false" outlineLevel="0" collapsed="false">
      <c r="A44" s="54"/>
      <c r="B44" s="1" t="s">
        <v>28</v>
      </c>
      <c r="C44" s="1" t="s">
        <v>102</v>
      </c>
      <c r="D44" s="1"/>
      <c r="E44" s="24"/>
      <c r="F44" s="24"/>
      <c r="G44" s="24"/>
      <c r="H44" s="24"/>
      <c r="I44" s="24" t="n">
        <v>850</v>
      </c>
      <c r="J44" s="24"/>
      <c r="K44" s="24"/>
      <c r="L44" s="24"/>
      <c r="M44" s="24"/>
      <c r="N44" s="3"/>
      <c r="O44" s="53"/>
      <c r="P44" s="3"/>
      <c r="Q44" s="3"/>
      <c r="R44" s="3"/>
      <c r="S44" s="3"/>
      <c r="T44" s="3"/>
      <c r="U44" s="3"/>
      <c r="V44" s="3"/>
      <c r="W44" s="3"/>
      <c r="X44" s="3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2.75" hidden="false" customHeight="false" outlineLevel="0" collapsed="false">
      <c r="A45" s="54"/>
      <c r="B45" s="1"/>
      <c r="C45" s="1"/>
      <c r="D45" s="1"/>
      <c r="E45" s="24"/>
      <c r="F45" s="24"/>
      <c r="G45" s="24"/>
      <c r="H45" s="24"/>
      <c r="I45" s="24"/>
      <c r="J45" s="24"/>
      <c r="K45" s="24"/>
      <c r="L45" s="24"/>
      <c r="M45" s="24"/>
      <c r="N45" s="3"/>
      <c r="O45" s="53"/>
      <c r="P45" s="3"/>
      <c r="Q45" s="3"/>
      <c r="R45" s="3"/>
      <c r="S45" s="3"/>
      <c r="T45" s="3"/>
      <c r="U45" s="3"/>
      <c r="V45" s="3"/>
      <c r="W45" s="3"/>
      <c r="X45" s="3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2.75" hidden="false" customHeight="false" outlineLevel="0" collapsed="false">
      <c r="A46" s="56"/>
      <c r="B46" s="56"/>
      <c r="C46" s="56"/>
      <c r="D46" s="56"/>
      <c r="E46" s="57" t="n">
        <f aca="false">SUM(E44:E45)</f>
        <v>0</v>
      </c>
      <c r="F46" s="58"/>
      <c r="G46" s="57" t="n">
        <f aca="false">SUM(G44:G45)</f>
        <v>0</v>
      </c>
      <c r="H46" s="58"/>
      <c r="I46" s="57" t="n">
        <f aca="false">SUM(I44:I45)</f>
        <v>850</v>
      </c>
      <c r="J46" s="58"/>
      <c r="K46" s="57" t="n">
        <f aca="false">SUM(K44:K45)</f>
        <v>0</v>
      </c>
      <c r="L46" s="58"/>
      <c r="M46" s="57" t="n">
        <f aca="false">SUM(E46:K46)</f>
        <v>850</v>
      </c>
      <c r="N46" s="3"/>
      <c r="O46" s="53"/>
      <c r="P46" s="3"/>
      <c r="Q46" s="3"/>
      <c r="R46" s="3"/>
      <c r="S46" s="3"/>
      <c r="T46" s="3"/>
      <c r="U46" s="3"/>
      <c r="V46" s="3"/>
      <c r="W46" s="3"/>
      <c r="X46" s="3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2.75" hidden="false" customHeight="false" outlineLevel="0" collapsed="false">
      <c r="A47" s="54" t="s">
        <v>103</v>
      </c>
      <c r="B47" s="1"/>
      <c r="C47" s="1"/>
      <c r="D47" s="1"/>
      <c r="E47" s="24"/>
      <c r="F47" s="24"/>
      <c r="G47" s="24"/>
      <c r="H47" s="24"/>
      <c r="I47" s="24"/>
      <c r="J47" s="24"/>
      <c r="K47" s="24"/>
      <c r="L47" s="24"/>
      <c r="M47" s="24"/>
      <c r="N47" s="3"/>
      <c r="O47" s="53"/>
      <c r="P47" s="3"/>
      <c r="Q47" s="3"/>
      <c r="R47" s="3"/>
      <c r="S47" s="3"/>
      <c r="T47" s="3"/>
      <c r="U47" s="3"/>
      <c r="V47" s="3"/>
      <c r="W47" s="3"/>
      <c r="X47" s="3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2.75" hidden="false" customHeight="false" outlineLevel="0" collapsed="false">
      <c r="A48" s="1"/>
      <c r="B48" s="1" t="s">
        <v>35</v>
      </c>
      <c r="C48" s="1" t="s">
        <v>104</v>
      </c>
      <c r="D48" s="1"/>
      <c r="E48" s="24" t="n">
        <v>9000</v>
      </c>
      <c r="F48" s="24"/>
      <c r="G48" s="24"/>
      <c r="H48" s="24"/>
      <c r="I48" s="24"/>
      <c r="J48" s="24"/>
      <c r="K48" s="24"/>
      <c r="L48" s="24"/>
      <c r="M48" s="24"/>
      <c r="N48" s="3"/>
      <c r="O48" s="53"/>
      <c r="P48" s="3"/>
      <c r="Q48" s="3"/>
      <c r="R48" s="3"/>
      <c r="S48" s="3" t="s">
        <v>105</v>
      </c>
      <c r="T48" s="3"/>
      <c r="U48" s="3"/>
      <c r="V48" s="3"/>
      <c r="W48" s="3"/>
      <c r="X48" s="3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2.75" hidden="false" customHeight="false" outlineLevel="0" collapsed="false">
      <c r="A49" s="17"/>
      <c r="B49" s="59" t="s">
        <v>31</v>
      </c>
      <c r="C49" s="1"/>
      <c r="D49" s="1"/>
      <c r="E49" s="24"/>
      <c r="F49" s="24"/>
      <c r="G49" s="24"/>
      <c r="H49" s="24"/>
      <c r="I49" s="24" t="n">
        <v>7500</v>
      </c>
      <c r="J49" s="24"/>
      <c r="K49" s="24"/>
      <c r="L49" s="24"/>
      <c r="M49" s="24"/>
      <c r="N49" s="3"/>
      <c r="O49" s="53"/>
      <c r="P49" s="3"/>
      <c r="Q49" s="3"/>
      <c r="R49" s="3"/>
      <c r="S49" s="3"/>
      <c r="T49" s="3"/>
      <c r="U49" s="3"/>
      <c r="V49" s="3"/>
      <c r="W49" s="3"/>
      <c r="X49" s="3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2.75" hidden="false" customHeight="false" outlineLevel="0" collapsed="false">
      <c r="A50" s="17"/>
      <c r="B50" s="59" t="s">
        <v>39</v>
      </c>
      <c r="C50" s="1"/>
      <c r="D50" s="1"/>
      <c r="E50" s="24"/>
      <c r="F50" s="24"/>
      <c r="G50" s="24"/>
      <c r="H50" s="24"/>
      <c r="I50" s="24" t="n">
        <v>5000</v>
      </c>
      <c r="J50" s="24"/>
      <c r="K50" s="24"/>
      <c r="L50" s="24"/>
      <c r="M50" s="24"/>
      <c r="N50" s="3"/>
      <c r="O50" s="53"/>
      <c r="P50" s="3"/>
      <c r="Q50" s="3"/>
      <c r="R50" s="3"/>
      <c r="S50" s="3"/>
      <c r="T50" s="3"/>
      <c r="U50" s="3"/>
      <c r="V50" s="3"/>
      <c r="W50" s="3"/>
      <c r="X50" s="3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2.75" hidden="false" customHeight="false" outlineLevel="0" collapsed="false">
      <c r="A51" s="17"/>
      <c r="B51" s="59" t="s">
        <v>42</v>
      </c>
      <c r="C51" s="1"/>
      <c r="D51" s="1"/>
      <c r="E51" s="24"/>
      <c r="F51" s="24"/>
      <c r="G51" s="24"/>
      <c r="H51" s="24"/>
      <c r="I51" s="24" t="n">
        <v>4000</v>
      </c>
      <c r="J51" s="24"/>
      <c r="K51" s="24"/>
      <c r="L51" s="24"/>
      <c r="M51" s="24"/>
      <c r="N51" s="3"/>
      <c r="O51" s="53"/>
      <c r="P51" s="3"/>
      <c r="Q51" s="3"/>
      <c r="R51" s="3"/>
      <c r="S51" s="3"/>
      <c r="T51" s="3"/>
      <c r="U51" s="3"/>
      <c r="V51" s="3"/>
      <c r="W51" s="3"/>
      <c r="X51" s="3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2.75" hidden="false" customHeight="false" outlineLevel="0" collapsed="false">
      <c r="A52" s="60"/>
      <c r="B52" s="59" t="s">
        <v>42</v>
      </c>
      <c r="C52" s="1"/>
      <c r="D52" s="1"/>
      <c r="E52" s="24"/>
      <c r="F52" s="24"/>
      <c r="G52" s="24"/>
      <c r="H52" s="24"/>
      <c r="I52" s="24" t="n">
        <v>2500</v>
      </c>
      <c r="J52" s="24"/>
      <c r="K52" s="24"/>
      <c r="L52" s="24"/>
      <c r="M52" s="24"/>
      <c r="N52" s="3"/>
      <c r="O52" s="53"/>
      <c r="P52" s="3"/>
      <c r="Q52" s="3"/>
      <c r="R52" s="3"/>
      <c r="S52" s="3"/>
      <c r="T52" s="3"/>
      <c r="U52" s="3"/>
      <c r="V52" s="3"/>
      <c r="W52" s="3"/>
      <c r="X52" s="3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2.75" hidden="false" customHeight="false" outlineLevel="0" collapsed="false">
      <c r="A53" s="56"/>
      <c r="B53" s="56"/>
      <c r="C53" s="56"/>
      <c r="D53" s="56"/>
      <c r="E53" s="57" t="n">
        <f aca="false">SUM(E48:E52)</f>
        <v>9000</v>
      </c>
      <c r="F53" s="58"/>
      <c r="G53" s="57" t="n">
        <f aca="false">SUM(G48:G52)</f>
        <v>0</v>
      </c>
      <c r="H53" s="58"/>
      <c r="I53" s="57" t="n">
        <f aca="false">SUM(I48:I52)</f>
        <v>19000</v>
      </c>
      <c r="J53" s="58"/>
      <c r="K53" s="57" t="n">
        <f aca="false">SUM(K48:K52)</f>
        <v>0</v>
      </c>
      <c r="L53" s="58"/>
      <c r="M53" s="57" t="n">
        <f aca="false">SUM(E53:K53)</f>
        <v>28000</v>
      </c>
      <c r="N53" s="3"/>
      <c r="O53" s="53"/>
      <c r="P53" s="3"/>
      <c r="Q53" s="3"/>
      <c r="R53" s="3"/>
      <c r="S53" s="3"/>
      <c r="T53" s="3"/>
      <c r="U53" s="3"/>
      <c r="V53" s="3"/>
      <c r="W53" s="3"/>
      <c r="X53" s="3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2.75" hidden="false" customHeight="false" outlineLevel="0" collapsed="false">
      <c r="A54" s="54" t="s">
        <v>106</v>
      </c>
      <c r="B54" s="1"/>
      <c r="C54" s="1"/>
      <c r="D54" s="1"/>
      <c r="E54" s="24"/>
      <c r="F54" s="24"/>
      <c r="G54" s="24"/>
      <c r="H54" s="24"/>
      <c r="I54" s="24"/>
      <c r="J54" s="24"/>
      <c r="K54" s="24"/>
      <c r="L54" s="24"/>
      <c r="M54" s="24"/>
      <c r="N54" s="3"/>
      <c r="O54" s="53"/>
      <c r="P54" s="3"/>
      <c r="Q54" s="3"/>
      <c r="R54" s="3"/>
      <c r="S54" s="3"/>
      <c r="T54" s="3"/>
      <c r="U54" s="3"/>
      <c r="V54" s="3"/>
      <c r="W54" s="3"/>
      <c r="X54" s="3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2.75" hidden="false" customHeight="false" outlineLevel="0" collapsed="false">
      <c r="A55" s="54"/>
      <c r="B55" s="1" t="s">
        <v>107</v>
      </c>
      <c r="C55" s="1" t="s">
        <v>108</v>
      </c>
      <c r="D55" s="1"/>
      <c r="E55" s="24"/>
      <c r="F55" s="24"/>
      <c r="G55" s="24" t="n">
        <v>1000</v>
      </c>
      <c r="H55" s="24"/>
      <c r="I55" s="24"/>
      <c r="J55" s="24"/>
      <c r="K55" s="24"/>
      <c r="L55" s="24"/>
      <c r="M55" s="24"/>
      <c r="N55" s="3"/>
      <c r="O55" s="53"/>
      <c r="P55" s="3"/>
      <c r="Q55" s="3"/>
      <c r="R55" s="3"/>
      <c r="S55" s="3" t="s">
        <v>109</v>
      </c>
      <c r="T55" s="3"/>
      <c r="U55" s="3"/>
      <c r="V55" s="3"/>
      <c r="W55" s="3"/>
      <c r="X55" s="3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2.75" hidden="false" customHeight="false" outlineLevel="0" collapsed="false">
      <c r="A56" s="54"/>
      <c r="B56" s="1" t="s">
        <v>110</v>
      </c>
      <c r="C56" s="1" t="s">
        <v>111</v>
      </c>
      <c r="D56" s="1"/>
      <c r="E56" s="24" t="n">
        <v>500</v>
      </c>
      <c r="F56" s="24"/>
      <c r="G56" s="24"/>
      <c r="H56" s="24"/>
      <c r="I56" s="24"/>
      <c r="J56" s="24"/>
      <c r="K56" s="24"/>
      <c r="L56" s="24"/>
      <c r="M56" s="24"/>
      <c r="N56" s="3"/>
      <c r="O56" s="53"/>
      <c r="P56" s="3"/>
      <c r="Q56" s="3"/>
      <c r="R56" s="3"/>
      <c r="S56" s="3" t="s">
        <v>109</v>
      </c>
      <c r="T56" s="3"/>
      <c r="U56" s="3"/>
      <c r="V56" s="3"/>
      <c r="W56" s="3"/>
      <c r="X56" s="3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2.75" hidden="false" customHeight="false" outlineLevel="0" collapsed="false">
      <c r="A57" s="54"/>
      <c r="B57" s="1" t="s">
        <v>112</v>
      </c>
      <c r="C57" s="1" t="s">
        <v>113</v>
      </c>
      <c r="D57" s="1"/>
      <c r="E57" s="24"/>
      <c r="F57" s="24"/>
      <c r="G57" s="24"/>
      <c r="H57" s="24"/>
      <c r="I57" s="24" t="n">
        <v>500</v>
      </c>
      <c r="J57" s="24"/>
      <c r="K57" s="24"/>
      <c r="L57" s="24"/>
      <c r="M57" s="24"/>
      <c r="N57" s="3"/>
      <c r="O57" s="53"/>
      <c r="P57" s="3"/>
      <c r="Q57" s="3"/>
      <c r="R57" s="3"/>
      <c r="S57" s="3" t="s">
        <v>109</v>
      </c>
      <c r="T57" s="3"/>
      <c r="U57" s="3"/>
      <c r="V57" s="3"/>
      <c r="W57" s="3"/>
      <c r="X57" s="3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2.75" hidden="false" customHeight="false" outlineLevel="0" collapsed="false">
      <c r="A58" s="54"/>
      <c r="B58" s="1" t="s">
        <v>114</v>
      </c>
      <c r="C58" s="1" t="s">
        <v>115</v>
      </c>
      <c r="D58" s="1"/>
      <c r="E58" s="24" t="n">
        <v>2000</v>
      </c>
      <c r="F58" s="24"/>
      <c r="G58" s="24"/>
      <c r="H58" s="24"/>
      <c r="I58" s="24"/>
      <c r="J58" s="24"/>
      <c r="K58" s="24"/>
      <c r="L58" s="24"/>
      <c r="M58" s="24"/>
      <c r="N58" s="3"/>
      <c r="O58" s="53"/>
      <c r="P58" s="3"/>
      <c r="Q58" s="3"/>
      <c r="R58" s="3"/>
      <c r="S58" s="3" t="s">
        <v>109</v>
      </c>
      <c r="T58" s="3"/>
      <c r="U58" s="3"/>
      <c r="V58" s="3"/>
      <c r="W58" s="3"/>
      <c r="X58" s="3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2.75" hidden="false" customHeight="false" outlineLevel="0" collapsed="false">
      <c r="A59" s="54"/>
      <c r="B59" s="1" t="s">
        <v>116</v>
      </c>
      <c r="C59" s="1" t="s">
        <v>115</v>
      </c>
      <c r="D59" s="1"/>
      <c r="E59" s="24" t="n">
        <v>625</v>
      </c>
      <c r="F59" s="24"/>
      <c r="G59" s="24"/>
      <c r="H59" s="24"/>
      <c r="I59" s="24"/>
      <c r="J59" s="24"/>
      <c r="K59" s="24"/>
      <c r="L59" s="24"/>
      <c r="M59" s="24"/>
      <c r="N59" s="3"/>
      <c r="O59" s="53"/>
      <c r="P59" s="3"/>
      <c r="Q59" s="3"/>
      <c r="R59" s="3"/>
      <c r="S59" s="3" t="s">
        <v>109</v>
      </c>
      <c r="T59" s="3"/>
      <c r="U59" s="3"/>
      <c r="V59" s="3"/>
      <c r="W59" s="3"/>
      <c r="X59" s="3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2.75" hidden="false" customHeight="false" outlineLevel="0" collapsed="false">
      <c r="A60" s="54"/>
      <c r="B60" s="1" t="s">
        <v>65</v>
      </c>
      <c r="C60" s="1" t="s">
        <v>117</v>
      </c>
      <c r="D60" s="1"/>
      <c r="E60" s="24"/>
      <c r="F60" s="24"/>
      <c r="G60" s="24"/>
      <c r="H60" s="24"/>
      <c r="I60" s="24" t="n">
        <v>1000</v>
      </c>
      <c r="J60" s="24"/>
      <c r="K60" s="24"/>
      <c r="L60" s="24"/>
      <c r="M60" s="24"/>
      <c r="N60" s="3"/>
      <c r="O60" s="53"/>
      <c r="P60" s="3"/>
      <c r="Q60" s="3"/>
      <c r="R60" s="3"/>
      <c r="S60" s="3" t="s">
        <v>109</v>
      </c>
      <c r="T60" s="3"/>
      <c r="U60" s="3"/>
      <c r="V60" s="3"/>
      <c r="W60" s="3"/>
      <c r="X60" s="3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2.75" hidden="false" customHeight="false" outlineLevel="0" collapsed="false">
      <c r="A61" s="54"/>
      <c r="B61" s="1" t="s">
        <v>118</v>
      </c>
      <c r="C61" s="1" t="s">
        <v>119</v>
      </c>
      <c r="D61" s="1"/>
      <c r="E61" s="24"/>
      <c r="F61" s="24"/>
      <c r="G61" s="24" t="n">
        <v>2000</v>
      </c>
      <c r="H61" s="24"/>
      <c r="I61" s="24"/>
      <c r="J61" s="24"/>
      <c r="K61" s="24"/>
      <c r="L61" s="24"/>
      <c r="M61" s="24"/>
      <c r="N61" s="3"/>
      <c r="O61" s="53"/>
      <c r="P61" s="3"/>
      <c r="Q61" s="3"/>
      <c r="R61" s="3"/>
      <c r="S61" s="3" t="s">
        <v>109</v>
      </c>
      <c r="T61" s="3"/>
      <c r="U61" s="3"/>
      <c r="V61" s="3"/>
      <c r="W61" s="3"/>
      <c r="X61" s="3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2.75" hidden="false" customHeight="false" outlineLevel="0" collapsed="false">
      <c r="A62" s="54"/>
      <c r="B62" s="1" t="s">
        <v>120</v>
      </c>
      <c r="C62" s="1" t="s">
        <v>121</v>
      </c>
      <c r="D62" s="1"/>
      <c r="E62" s="24" t="n">
        <v>1250</v>
      </c>
      <c r="F62" s="24"/>
      <c r="G62" s="24"/>
      <c r="H62" s="24"/>
      <c r="I62" s="24"/>
      <c r="J62" s="24"/>
      <c r="K62" s="24"/>
      <c r="L62" s="24"/>
      <c r="M62" s="24"/>
      <c r="N62" s="3"/>
      <c r="O62" s="53"/>
      <c r="P62" s="3"/>
      <c r="Q62" s="3"/>
      <c r="R62" s="3"/>
      <c r="S62" s="3" t="s">
        <v>109</v>
      </c>
      <c r="T62" s="3"/>
      <c r="U62" s="3"/>
      <c r="V62" s="3"/>
      <c r="W62" s="3"/>
      <c r="X62" s="3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2.75" hidden="false" customHeight="false" outlineLevel="0" collapsed="false">
      <c r="A63" s="54"/>
      <c r="B63" s="1" t="s">
        <v>68</v>
      </c>
      <c r="C63" s="1" t="s">
        <v>122</v>
      </c>
      <c r="D63" s="1"/>
      <c r="E63" s="24" t="n">
        <v>1500</v>
      </c>
      <c r="F63" s="24"/>
      <c r="G63" s="24"/>
      <c r="H63" s="24"/>
      <c r="I63" s="24"/>
      <c r="J63" s="24"/>
      <c r="K63" s="24"/>
      <c r="L63" s="24"/>
      <c r="M63" s="24"/>
      <c r="N63" s="3"/>
      <c r="O63" s="53"/>
      <c r="P63" s="3"/>
      <c r="Q63" s="3"/>
      <c r="R63" s="3"/>
      <c r="S63" s="3" t="s">
        <v>109</v>
      </c>
      <c r="T63" s="3"/>
      <c r="U63" s="3"/>
      <c r="V63" s="3"/>
      <c r="W63" s="3"/>
      <c r="X63" s="3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2.75" hidden="false" customHeight="false" outlineLevel="0" collapsed="false">
      <c r="A64" s="54"/>
      <c r="B64" s="1" t="s">
        <v>66</v>
      </c>
      <c r="C64" s="1"/>
      <c r="D64" s="1"/>
      <c r="E64" s="24"/>
      <c r="F64" s="24"/>
      <c r="G64" s="24"/>
      <c r="H64" s="24"/>
      <c r="I64" s="24" t="n">
        <v>1000</v>
      </c>
      <c r="J64" s="24"/>
      <c r="K64" s="24"/>
      <c r="L64" s="24"/>
      <c r="M64" s="24"/>
      <c r="N64" s="3"/>
      <c r="O64" s="53"/>
      <c r="P64" s="3"/>
      <c r="Q64" s="3"/>
      <c r="R64" s="3"/>
      <c r="S64" s="3"/>
      <c r="T64" s="3"/>
      <c r="U64" s="3"/>
      <c r="V64" s="3"/>
      <c r="W64" s="3"/>
      <c r="X64" s="3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2.75" hidden="false" customHeight="false" outlineLevel="0" collapsed="false">
      <c r="A65" s="54"/>
      <c r="B65" s="1" t="s">
        <v>67</v>
      </c>
      <c r="C65" s="1"/>
      <c r="D65" s="1"/>
      <c r="E65" s="24"/>
      <c r="F65" s="24"/>
      <c r="G65" s="24"/>
      <c r="H65" s="24"/>
      <c r="I65" s="24" t="n">
        <v>1000</v>
      </c>
      <c r="J65" s="24"/>
      <c r="K65" s="24"/>
      <c r="L65" s="24"/>
      <c r="M65" s="24"/>
      <c r="N65" s="3"/>
      <c r="O65" s="53"/>
      <c r="P65" s="3"/>
      <c r="Q65" s="3"/>
      <c r="R65" s="3"/>
      <c r="S65" s="3"/>
      <c r="T65" s="3"/>
      <c r="U65" s="3"/>
      <c r="V65" s="3"/>
      <c r="W65" s="3"/>
      <c r="X65" s="3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2.75" hidden="false" customHeight="false" outlineLevel="0" collapsed="false">
      <c r="A66" s="54"/>
      <c r="B66" s="1" t="s">
        <v>123</v>
      </c>
      <c r="C66" s="1" t="s">
        <v>124</v>
      </c>
      <c r="D66" s="1"/>
      <c r="E66" s="24"/>
      <c r="F66" s="24"/>
      <c r="G66" s="24"/>
      <c r="H66" s="24"/>
      <c r="I66" s="24"/>
      <c r="J66" s="24"/>
      <c r="K66" s="24" t="n">
        <v>2105</v>
      </c>
      <c r="L66" s="24"/>
      <c r="M66" s="24"/>
      <c r="N66" s="3"/>
      <c r="O66" s="53"/>
      <c r="P66" s="3"/>
      <c r="Q66" s="3"/>
      <c r="R66" s="3"/>
      <c r="S66" s="3" t="s">
        <v>109</v>
      </c>
      <c r="T66" s="3"/>
      <c r="U66" s="3"/>
      <c r="V66" s="3"/>
      <c r="W66" s="3"/>
      <c r="X66" s="3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2.75" hidden="true" customHeight="false" outlineLevel="0" collapsed="false">
      <c r="A67" s="54"/>
      <c r="B67" s="1"/>
      <c r="C67" s="1"/>
      <c r="D67" s="1"/>
      <c r="E67" s="24"/>
      <c r="F67" s="24"/>
      <c r="G67" s="24"/>
      <c r="H67" s="24"/>
      <c r="I67" s="24"/>
      <c r="J67" s="24"/>
      <c r="K67" s="24"/>
      <c r="L67" s="24"/>
      <c r="M67" s="24"/>
      <c r="N67" s="3"/>
      <c r="O67" s="53"/>
      <c r="P67" s="3"/>
      <c r="Q67" s="3"/>
      <c r="R67" s="3"/>
      <c r="S67" s="3" t="s">
        <v>109</v>
      </c>
      <c r="T67" s="3"/>
      <c r="U67" s="3"/>
      <c r="V67" s="3"/>
      <c r="W67" s="3"/>
      <c r="X67" s="3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2.75" hidden="true" customHeight="false" outlineLevel="0" collapsed="false">
      <c r="A68" s="54"/>
      <c r="B68" s="1"/>
      <c r="C68" s="1"/>
      <c r="D68" s="1"/>
      <c r="E68" s="24"/>
      <c r="F68" s="24"/>
      <c r="G68" s="24"/>
      <c r="H68" s="24"/>
      <c r="I68" s="24"/>
      <c r="J68" s="24"/>
      <c r="K68" s="24"/>
      <c r="L68" s="24"/>
      <c r="M68" s="24"/>
      <c r="N68" s="3"/>
      <c r="O68" s="53"/>
      <c r="P68" s="3"/>
      <c r="Q68" s="3"/>
      <c r="R68" s="3"/>
      <c r="S68" s="3" t="s">
        <v>109</v>
      </c>
      <c r="T68" s="3"/>
      <c r="U68" s="3"/>
      <c r="V68" s="3"/>
      <c r="W68" s="3"/>
      <c r="X68" s="3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2.75" hidden="true" customHeight="false" outlineLevel="0" collapsed="false">
      <c r="A69" s="54"/>
      <c r="B69" s="1"/>
      <c r="C69" s="1"/>
      <c r="D69" s="1"/>
      <c r="E69" s="24"/>
      <c r="F69" s="24"/>
      <c r="G69" s="24"/>
      <c r="H69" s="24"/>
      <c r="I69" s="24"/>
      <c r="J69" s="24"/>
      <c r="K69" s="24"/>
      <c r="L69" s="24"/>
      <c r="M69" s="24"/>
      <c r="N69" s="3"/>
      <c r="O69" s="53"/>
      <c r="P69" s="3"/>
      <c r="Q69" s="3"/>
      <c r="R69" s="3"/>
      <c r="S69" s="3" t="s">
        <v>109</v>
      </c>
      <c r="T69" s="3"/>
      <c r="U69" s="3"/>
      <c r="V69" s="3"/>
      <c r="W69" s="3"/>
      <c r="X69" s="3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2.75" hidden="true" customHeight="false" outlineLevel="0" collapsed="false">
      <c r="A70" s="54"/>
      <c r="B70" s="1"/>
      <c r="C70" s="1"/>
      <c r="D70" s="1"/>
      <c r="E70" s="24"/>
      <c r="F70" s="24"/>
      <c r="G70" s="24"/>
      <c r="H70" s="24"/>
      <c r="I70" s="24"/>
      <c r="J70" s="24"/>
      <c r="K70" s="24"/>
      <c r="L70" s="24"/>
      <c r="M70" s="24"/>
      <c r="N70" s="3"/>
      <c r="O70" s="53"/>
      <c r="P70" s="3"/>
      <c r="Q70" s="3"/>
      <c r="R70" s="3"/>
      <c r="S70" s="3" t="s">
        <v>109</v>
      </c>
      <c r="T70" s="3"/>
      <c r="U70" s="3"/>
      <c r="V70" s="3"/>
      <c r="W70" s="3"/>
      <c r="X70" s="3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2.75" hidden="true" customHeight="false" outlineLevel="0" collapsed="false">
      <c r="A71" s="54"/>
      <c r="B71" s="1"/>
      <c r="C71" s="1"/>
      <c r="D71" s="1"/>
      <c r="E71" s="24"/>
      <c r="F71" s="24"/>
      <c r="G71" s="24"/>
      <c r="H71" s="24"/>
      <c r="I71" s="24"/>
      <c r="J71" s="24"/>
      <c r="K71" s="24"/>
      <c r="L71" s="24"/>
      <c r="M71" s="24"/>
      <c r="N71" s="3"/>
      <c r="O71" s="53"/>
      <c r="P71" s="3"/>
      <c r="Q71" s="3"/>
      <c r="R71" s="3"/>
      <c r="S71" s="3" t="s">
        <v>109</v>
      </c>
      <c r="T71" s="3"/>
      <c r="U71" s="3"/>
      <c r="V71" s="3"/>
      <c r="W71" s="3"/>
      <c r="X71" s="3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2.75" hidden="true" customHeight="false" outlineLevel="0" collapsed="false">
      <c r="A72" s="54"/>
      <c r="B72" s="1"/>
      <c r="C72" s="1"/>
      <c r="D72" s="1"/>
      <c r="E72" s="24"/>
      <c r="F72" s="24"/>
      <c r="G72" s="24"/>
      <c r="H72" s="24"/>
      <c r="I72" s="24"/>
      <c r="J72" s="24"/>
      <c r="K72" s="24"/>
      <c r="L72" s="24"/>
      <c r="M72" s="24"/>
      <c r="N72" s="3"/>
      <c r="O72" s="53"/>
      <c r="P72" s="3"/>
      <c r="Q72" s="3"/>
      <c r="R72" s="3"/>
      <c r="S72" s="3" t="s">
        <v>109</v>
      </c>
      <c r="T72" s="3"/>
      <c r="U72" s="3"/>
      <c r="V72" s="3"/>
      <c r="W72" s="3"/>
      <c r="X72" s="3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2.75" hidden="true" customHeight="false" outlineLevel="0" collapsed="false">
      <c r="A73" s="54"/>
      <c r="B73" s="1"/>
      <c r="C73" s="1"/>
      <c r="D73" s="1"/>
      <c r="E73" s="24"/>
      <c r="F73" s="24"/>
      <c r="G73" s="24"/>
      <c r="H73" s="24"/>
      <c r="I73" s="24"/>
      <c r="J73" s="24"/>
      <c r="K73" s="24"/>
      <c r="L73" s="24"/>
      <c r="M73" s="24"/>
      <c r="N73" s="3"/>
      <c r="O73" s="53"/>
      <c r="P73" s="3"/>
      <c r="Q73" s="3"/>
      <c r="R73" s="3"/>
      <c r="S73" s="3" t="s">
        <v>109</v>
      </c>
      <c r="T73" s="3"/>
      <c r="U73" s="3"/>
      <c r="V73" s="3"/>
      <c r="W73" s="3"/>
      <c r="X73" s="3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2.75" hidden="true" customHeight="false" outlineLevel="0" collapsed="false">
      <c r="A74" s="54"/>
      <c r="B74" s="1"/>
      <c r="C74" s="1"/>
      <c r="D74" s="1"/>
      <c r="E74" s="1"/>
      <c r="F74" s="1"/>
      <c r="G74" s="1"/>
      <c r="H74" s="1"/>
      <c r="I74" s="1"/>
      <c r="J74" s="1"/>
      <c r="K74" s="1"/>
      <c r="L74" s="24"/>
      <c r="M74" s="24"/>
      <c r="N74" s="3"/>
      <c r="O74" s="53"/>
      <c r="P74" s="3"/>
      <c r="Q74" s="3"/>
      <c r="R74" s="3"/>
      <c r="S74" s="3" t="s">
        <v>109</v>
      </c>
      <c r="T74" s="3"/>
      <c r="U74" s="3"/>
      <c r="V74" s="3"/>
      <c r="W74" s="3"/>
      <c r="X74" s="3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2.75" hidden="true" customHeight="false" outlineLevel="0" collapsed="false">
      <c r="A75" s="54"/>
      <c r="B75" s="1"/>
      <c r="C75" s="1"/>
      <c r="D75" s="1"/>
      <c r="E75" s="1"/>
      <c r="F75" s="1"/>
      <c r="G75" s="1"/>
      <c r="H75" s="1"/>
      <c r="I75" s="1"/>
      <c r="J75" s="1"/>
      <c r="K75" s="1"/>
      <c r="L75" s="24"/>
      <c r="M75" s="24"/>
      <c r="N75" s="3"/>
      <c r="O75" s="53"/>
      <c r="P75" s="3"/>
      <c r="Q75" s="3"/>
      <c r="R75" s="3"/>
      <c r="S75" s="3" t="s">
        <v>109</v>
      </c>
      <c r="T75" s="3"/>
      <c r="U75" s="3"/>
      <c r="V75" s="3"/>
      <c r="W75" s="3"/>
      <c r="X75" s="3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2.75" hidden="true" customHeight="false" outlineLevel="0" collapsed="false">
      <c r="A76" s="54"/>
      <c r="B76" s="1"/>
      <c r="C76" s="1"/>
      <c r="D76" s="1"/>
      <c r="E76" s="24"/>
      <c r="F76" s="24"/>
      <c r="G76" s="24"/>
      <c r="H76" s="24"/>
      <c r="I76" s="24"/>
      <c r="J76" s="24"/>
      <c r="K76" s="24"/>
      <c r="L76" s="24"/>
      <c r="M76" s="24"/>
      <c r="N76" s="3"/>
      <c r="O76" s="53"/>
      <c r="P76" s="3"/>
      <c r="Q76" s="3"/>
      <c r="R76" s="3"/>
      <c r="S76" s="3"/>
      <c r="T76" s="3"/>
      <c r="U76" s="3"/>
      <c r="V76" s="3"/>
      <c r="W76" s="3"/>
      <c r="X76" s="3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2.75" hidden="true" customHeight="false" outlineLevel="0" collapsed="false">
      <c r="A77" s="54"/>
      <c r="B77" s="1"/>
      <c r="C77" s="1"/>
      <c r="D77" s="1"/>
      <c r="E77" s="24"/>
      <c r="F77" s="24"/>
      <c r="G77" s="24"/>
      <c r="H77" s="24"/>
      <c r="I77" s="24"/>
      <c r="J77" s="24"/>
      <c r="K77" s="24"/>
      <c r="L77" s="24"/>
      <c r="M77" s="24"/>
      <c r="N77" s="3"/>
      <c r="O77" s="53"/>
      <c r="P77" s="3"/>
      <c r="Q77" s="3"/>
      <c r="R77" s="3"/>
      <c r="S77" s="3"/>
      <c r="T77" s="3"/>
      <c r="U77" s="3"/>
      <c r="V77" s="3"/>
      <c r="W77" s="3"/>
      <c r="X77" s="3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  <row r="78" customFormat="false" ht="12.75" hidden="true" customHeight="false" outlineLevel="0" collapsed="false">
      <c r="A78" s="54"/>
      <c r="B78" s="1"/>
      <c r="C78" s="1"/>
      <c r="D78" s="1"/>
      <c r="E78" s="24"/>
      <c r="F78" s="24"/>
      <c r="G78" s="24"/>
      <c r="H78" s="24"/>
      <c r="I78" s="24"/>
      <c r="J78" s="24"/>
      <c r="K78" s="24"/>
      <c r="L78" s="24"/>
      <c r="M78" s="24"/>
      <c r="N78" s="3"/>
      <c r="O78" s="53"/>
      <c r="P78" s="3"/>
      <c r="Q78" s="3"/>
      <c r="R78" s="3"/>
      <c r="S78" s="3"/>
      <c r="T78" s="3"/>
      <c r="U78" s="3"/>
      <c r="V78" s="3"/>
      <c r="W78" s="3"/>
      <c r="X78" s="3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</row>
    <row r="79" customFormat="false" ht="12.75" hidden="true" customHeight="false" outlineLevel="0" collapsed="false">
      <c r="A79" s="54"/>
      <c r="B79" s="1"/>
      <c r="C79" s="1"/>
      <c r="D79" s="1"/>
      <c r="E79" s="1"/>
      <c r="F79" s="1"/>
      <c r="G79" s="1"/>
      <c r="H79" s="1"/>
      <c r="I79" s="1"/>
      <c r="J79" s="24"/>
      <c r="K79" s="24"/>
      <c r="L79" s="24"/>
      <c r="M79" s="24"/>
      <c r="N79" s="3"/>
      <c r="O79" s="53"/>
      <c r="P79" s="3"/>
      <c r="Q79" s="3"/>
      <c r="R79" s="3"/>
      <c r="S79" s="1"/>
      <c r="T79" s="3"/>
      <c r="U79" s="3"/>
      <c r="V79" s="3"/>
      <c r="W79" s="3"/>
      <c r="X79" s="3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</row>
    <row r="80" customFormat="false" ht="12.75" hidden="false" customHeight="false" outlineLevel="0" collapsed="false">
      <c r="A80" s="56"/>
      <c r="B80" s="56"/>
      <c r="C80" s="56"/>
      <c r="D80" s="56"/>
      <c r="E80" s="57" t="n">
        <f aca="false">SUM(E55:E76)</f>
        <v>5875</v>
      </c>
      <c r="F80" s="58"/>
      <c r="G80" s="57" t="n">
        <f aca="false">SUM(G55:G76)</f>
        <v>3000</v>
      </c>
      <c r="H80" s="58"/>
      <c r="I80" s="57" t="n">
        <f aca="false">SUM(I55:I76)</f>
        <v>3500</v>
      </c>
      <c r="J80" s="58"/>
      <c r="K80" s="57" t="n">
        <f aca="false">SUM(K55:K76)</f>
        <v>2105</v>
      </c>
      <c r="L80" s="58"/>
      <c r="M80" s="57" t="n">
        <f aca="false">SUM(E80:K80)</f>
        <v>14480</v>
      </c>
      <c r="N80" s="3"/>
      <c r="O80" s="53"/>
      <c r="P80" s="3"/>
      <c r="Q80" s="3"/>
      <c r="R80" s="3"/>
      <c r="S80" s="3"/>
      <c r="T80" s="3"/>
      <c r="U80" s="3"/>
      <c r="V80" s="3"/>
      <c r="W80" s="3"/>
      <c r="X80" s="3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</row>
    <row r="81" customFormat="false" ht="12.75" hidden="false" customHeight="false" outlineLevel="0" collapsed="false">
      <c r="A81" s="54" t="s">
        <v>125</v>
      </c>
      <c r="B81" s="1"/>
      <c r="C81" s="1"/>
      <c r="D81" s="1"/>
      <c r="E81" s="24"/>
      <c r="F81" s="24"/>
      <c r="G81" s="24"/>
      <c r="H81" s="24"/>
      <c r="I81" s="24"/>
      <c r="J81" s="24"/>
      <c r="K81" s="24"/>
      <c r="L81" s="24"/>
      <c r="M81" s="24"/>
      <c r="N81" s="3"/>
      <c r="O81" s="53"/>
      <c r="P81" s="3"/>
      <c r="Q81" s="3"/>
      <c r="R81" s="3"/>
      <c r="S81" s="3"/>
      <c r="T81" s="3"/>
      <c r="U81" s="3"/>
      <c r="V81" s="3"/>
      <c r="W81" s="3"/>
      <c r="X81" s="3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</row>
    <row r="82" customFormat="false" ht="12.75" hidden="false" customHeight="false" outlineLevel="0" collapsed="false">
      <c r="A82" s="54"/>
      <c r="B82" s="1"/>
      <c r="C82" s="1"/>
      <c r="D82" s="1"/>
      <c r="E82" s="24"/>
      <c r="F82" s="24"/>
      <c r="G82" s="24"/>
      <c r="H82" s="24"/>
      <c r="I82" s="24"/>
      <c r="J82" s="24"/>
      <c r="K82" s="24"/>
      <c r="L82" s="24"/>
      <c r="M82" s="24"/>
      <c r="N82" s="3"/>
      <c r="O82" s="53"/>
      <c r="P82" s="3"/>
      <c r="Q82" s="3"/>
      <c r="R82" s="3"/>
      <c r="S82" s="3"/>
      <c r="T82" s="3"/>
      <c r="U82" s="3"/>
      <c r="V82" s="3"/>
      <c r="W82" s="3"/>
      <c r="X82" s="3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</row>
    <row r="83" customFormat="false" ht="12.75" hidden="false" customHeight="false" outlineLevel="0" collapsed="false">
      <c r="A83" s="1"/>
      <c r="B83" s="1"/>
      <c r="C83" s="1"/>
      <c r="D83" s="1"/>
      <c r="E83" s="24"/>
      <c r="F83" s="24"/>
      <c r="G83" s="24"/>
      <c r="H83" s="24"/>
      <c r="I83" s="24"/>
      <c r="J83" s="24"/>
      <c r="K83" s="24"/>
      <c r="L83" s="24"/>
      <c r="M83" s="24"/>
      <c r="N83" s="3"/>
      <c r="O83" s="53"/>
      <c r="P83" s="3"/>
      <c r="Q83" s="3"/>
      <c r="R83" s="3"/>
      <c r="S83" s="3"/>
      <c r="T83" s="3"/>
      <c r="U83" s="3"/>
      <c r="V83" s="3"/>
      <c r="W83" s="3"/>
      <c r="X83" s="3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customFormat="false" ht="12.75" hidden="false" customHeight="false" outlineLevel="0" collapsed="false">
      <c r="A84" s="56"/>
      <c r="B84" s="56"/>
      <c r="C84" s="56"/>
      <c r="D84" s="56"/>
      <c r="E84" s="57" t="n">
        <f aca="false">SUM(E82:E83)</f>
        <v>0</v>
      </c>
      <c r="F84" s="58"/>
      <c r="G84" s="57" t="n">
        <f aca="false">SUM(G82:G83)</f>
        <v>0</v>
      </c>
      <c r="H84" s="58"/>
      <c r="I84" s="57" t="n">
        <f aca="false">SUM(I82:I83)</f>
        <v>0</v>
      </c>
      <c r="J84" s="58"/>
      <c r="K84" s="57" t="n">
        <f aca="false">SUM(K82:K83)</f>
        <v>0</v>
      </c>
      <c r="L84" s="58"/>
      <c r="M84" s="57" t="n">
        <f aca="false">SUM(E84:K84)</f>
        <v>0</v>
      </c>
      <c r="N84" s="3"/>
      <c r="O84" s="53"/>
      <c r="P84" s="3"/>
      <c r="Q84" s="3"/>
      <c r="R84" s="3"/>
      <c r="S84" s="3"/>
      <c r="T84" s="3"/>
      <c r="U84" s="3"/>
      <c r="V84" s="3"/>
      <c r="W84" s="3"/>
      <c r="X84" s="3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85" customFormat="false" ht="12.75" hidden="false" customHeight="false" outlineLevel="0" collapsed="false">
      <c r="A85" s="54" t="s">
        <v>126</v>
      </c>
      <c r="B85" s="1"/>
      <c r="C85" s="1"/>
      <c r="D85" s="1"/>
      <c r="E85" s="24"/>
      <c r="F85" s="24"/>
      <c r="G85" s="24"/>
      <c r="H85" s="24"/>
      <c r="I85" s="24"/>
      <c r="J85" s="24"/>
      <c r="K85" s="24"/>
      <c r="L85" s="24"/>
      <c r="M85" s="24"/>
      <c r="N85" s="3"/>
      <c r="O85" s="53"/>
      <c r="P85" s="3"/>
      <c r="Q85" s="3"/>
      <c r="R85" s="3"/>
      <c r="S85" s="3"/>
      <c r="T85" s="3"/>
      <c r="U85" s="3"/>
      <c r="V85" s="3"/>
      <c r="W85" s="3"/>
      <c r="X85" s="3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Format="false" ht="12.75" hidden="false" customHeight="false" outlineLevel="0" collapsed="false">
      <c r="A86" s="54"/>
      <c r="B86" s="1"/>
      <c r="C86" s="1"/>
      <c r="D86" s="1"/>
      <c r="E86" s="24"/>
      <c r="F86" s="24"/>
      <c r="G86" s="24"/>
      <c r="H86" s="24"/>
      <c r="I86" s="24"/>
      <c r="J86" s="24"/>
      <c r="K86" s="24"/>
      <c r="L86" s="24"/>
      <c r="M86" s="24"/>
      <c r="N86" s="3"/>
      <c r="O86" s="53"/>
      <c r="P86" s="3"/>
      <c r="Q86" s="3"/>
      <c r="R86" s="3"/>
      <c r="S86" s="3"/>
      <c r="T86" s="3"/>
      <c r="U86" s="3"/>
      <c r="V86" s="3"/>
      <c r="W86" s="3"/>
      <c r="X86" s="3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</row>
    <row r="87" customFormat="false" ht="12.75" hidden="false" customHeight="false" outlineLevel="0" collapsed="false">
      <c r="A87" s="1"/>
      <c r="B87" s="1"/>
      <c r="C87" s="1"/>
      <c r="D87" s="1"/>
      <c r="E87" s="24"/>
      <c r="F87" s="24"/>
      <c r="G87" s="24"/>
      <c r="H87" s="24"/>
      <c r="I87" s="24"/>
      <c r="J87" s="24"/>
      <c r="K87" s="24"/>
      <c r="L87" s="24"/>
      <c r="M87" s="24"/>
      <c r="N87" s="3"/>
      <c r="O87" s="53"/>
      <c r="P87" s="3"/>
      <c r="Q87" s="3"/>
      <c r="R87" s="3"/>
      <c r="S87" s="3"/>
      <c r="T87" s="3"/>
      <c r="U87" s="3"/>
      <c r="V87" s="3"/>
      <c r="W87" s="3"/>
      <c r="X87" s="3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</row>
    <row r="88" customFormat="false" ht="12.75" hidden="false" customHeight="false" outlineLevel="0" collapsed="false">
      <c r="A88" s="56"/>
      <c r="B88" s="56"/>
      <c r="C88" s="56"/>
      <c r="D88" s="56"/>
      <c r="E88" s="57" t="n">
        <f aca="false">SUM(E86:E87)</f>
        <v>0</v>
      </c>
      <c r="F88" s="58"/>
      <c r="G88" s="57" t="n">
        <f aca="false">SUM(G86:G87)</f>
        <v>0</v>
      </c>
      <c r="H88" s="58"/>
      <c r="I88" s="57" t="n">
        <f aca="false">SUM(I86:I87)</f>
        <v>0</v>
      </c>
      <c r="J88" s="58"/>
      <c r="K88" s="57" t="n">
        <f aca="false">SUM(K86:K87)</f>
        <v>0</v>
      </c>
      <c r="L88" s="58"/>
      <c r="M88" s="57" t="n">
        <f aca="false">SUM(E88:K88)</f>
        <v>0</v>
      </c>
      <c r="N88" s="3"/>
      <c r="O88" s="53"/>
      <c r="P88" s="3"/>
      <c r="Q88" s="3"/>
      <c r="R88" s="3"/>
      <c r="S88" s="3"/>
      <c r="T88" s="3"/>
      <c r="U88" s="3"/>
      <c r="V88" s="3"/>
      <c r="W88" s="3"/>
      <c r="X88" s="3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</row>
    <row r="89" customFormat="false" ht="12.75" hidden="false" customHeight="false" outlineLevel="0" collapsed="false">
      <c r="A89" s="54" t="s">
        <v>127</v>
      </c>
      <c r="B89" s="1"/>
      <c r="C89" s="1"/>
      <c r="D89" s="1"/>
      <c r="E89" s="24"/>
      <c r="F89" s="24"/>
      <c r="G89" s="24"/>
      <c r="H89" s="24"/>
      <c r="I89" s="24"/>
      <c r="J89" s="24"/>
      <c r="K89" s="24"/>
      <c r="L89" s="24"/>
      <c r="M89" s="24"/>
      <c r="N89" s="3"/>
      <c r="O89" s="53"/>
      <c r="P89" s="3"/>
      <c r="Q89" s="3"/>
      <c r="R89" s="3"/>
      <c r="S89" s="3"/>
      <c r="T89" s="3"/>
      <c r="U89" s="3"/>
      <c r="V89" s="3"/>
      <c r="W89" s="3"/>
      <c r="X89" s="3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</row>
    <row r="90" customFormat="false" ht="12.75" hidden="false" customHeight="false" outlineLevel="0" collapsed="false">
      <c r="A90" s="54"/>
      <c r="B90" s="1"/>
      <c r="C90" s="1"/>
      <c r="D90" s="1"/>
      <c r="E90" s="24"/>
      <c r="F90" s="24"/>
      <c r="G90" s="24"/>
      <c r="H90" s="24"/>
      <c r="I90" s="24"/>
      <c r="J90" s="24"/>
      <c r="K90" s="24"/>
      <c r="L90" s="24"/>
      <c r="M90" s="24"/>
      <c r="N90" s="3"/>
      <c r="O90" s="53"/>
      <c r="P90" s="3"/>
      <c r="Q90" s="3"/>
      <c r="R90" s="3"/>
      <c r="S90" s="3"/>
      <c r="T90" s="3"/>
      <c r="U90" s="3"/>
      <c r="V90" s="3"/>
      <c r="W90" s="3"/>
      <c r="X90" s="3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</row>
    <row r="91" customFormat="false" ht="12.75" hidden="false" customHeight="false" outlineLevel="0" collapsed="false">
      <c r="A91" s="1"/>
      <c r="B91" s="1"/>
      <c r="C91" s="1"/>
      <c r="D91" s="1"/>
      <c r="E91" s="24"/>
      <c r="F91" s="24"/>
      <c r="G91" s="24"/>
      <c r="H91" s="24"/>
      <c r="I91" s="24"/>
      <c r="J91" s="24"/>
      <c r="K91" s="24"/>
      <c r="L91" s="24"/>
      <c r="M91" s="24"/>
      <c r="N91" s="3"/>
      <c r="O91" s="53"/>
      <c r="P91" s="3"/>
      <c r="Q91" s="3"/>
      <c r="R91" s="3"/>
      <c r="S91" s="3"/>
      <c r="T91" s="3"/>
      <c r="U91" s="3"/>
      <c r="V91" s="3"/>
      <c r="W91" s="3"/>
      <c r="X91" s="3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</row>
    <row r="92" customFormat="false" ht="12.75" hidden="false" customHeight="false" outlineLevel="0" collapsed="false">
      <c r="A92" s="56"/>
      <c r="B92" s="56"/>
      <c r="C92" s="56"/>
      <c r="D92" s="56"/>
      <c r="E92" s="57" t="n">
        <f aca="false">SUM(E90:E91)</f>
        <v>0</v>
      </c>
      <c r="F92" s="58"/>
      <c r="G92" s="57" t="n">
        <f aca="false">SUM(G90:G91)</f>
        <v>0</v>
      </c>
      <c r="H92" s="58"/>
      <c r="I92" s="57" t="n">
        <f aca="false">SUM(I90:I91)</f>
        <v>0</v>
      </c>
      <c r="J92" s="58"/>
      <c r="K92" s="57" t="n">
        <f aca="false">SUM(K90:K91)</f>
        <v>0</v>
      </c>
      <c r="L92" s="58"/>
      <c r="M92" s="57" t="n">
        <f aca="false">SUM(E92:K92)</f>
        <v>0</v>
      </c>
      <c r="N92" s="3"/>
      <c r="O92" s="53"/>
      <c r="P92" s="3"/>
      <c r="Q92" s="3"/>
      <c r="R92" s="3"/>
      <c r="S92" s="3"/>
      <c r="T92" s="3"/>
      <c r="U92" s="3"/>
      <c r="V92" s="3"/>
      <c r="W92" s="3"/>
      <c r="X92" s="3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</row>
    <row r="93" customFormat="false" ht="3" hidden="false" customHeight="true" outlineLevel="0" collapsed="false">
      <c r="A93" s="1"/>
      <c r="B93" s="1"/>
      <c r="C93" s="1"/>
      <c r="D93" s="1"/>
      <c r="E93" s="24"/>
      <c r="F93" s="24"/>
      <c r="G93" s="24"/>
      <c r="H93" s="24"/>
      <c r="I93" s="24"/>
      <c r="J93" s="24"/>
      <c r="K93" s="24"/>
      <c r="L93" s="24"/>
      <c r="M93" s="24"/>
      <c r="N93" s="3"/>
      <c r="O93" s="53"/>
      <c r="P93" s="3"/>
      <c r="Q93" s="3"/>
      <c r="R93" s="3"/>
      <c r="S93" s="3"/>
      <c r="T93" s="3"/>
      <c r="U93" s="3"/>
      <c r="V93" s="3"/>
      <c r="W93" s="3"/>
      <c r="X93" s="3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</row>
    <row r="94" customFormat="false" ht="13.5" hidden="false" customHeight="false" outlineLevel="0" collapsed="false">
      <c r="A94" s="61" t="s">
        <v>128</v>
      </c>
      <c r="B94" s="62"/>
      <c r="C94" s="62"/>
      <c r="D94" s="62"/>
      <c r="E94" s="63" t="n">
        <f aca="false">E10+E16+E20+E24+E28+E34+E38+E42+E46+E53+E80+E84+E88+E92</f>
        <v>14875</v>
      </c>
      <c r="F94" s="64"/>
      <c r="G94" s="63" t="n">
        <f aca="false">G10+G16+G20+G24+G28+G34+G38+G42+G46+G53+G80+G84+G88+G92</f>
        <v>4050</v>
      </c>
      <c r="H94" s="64"/>
      <c r="I94" s="63" t="n">
        <f aca="false">I10+I16+I20+I24+I28+I34+I38+I42+I46+I53+I80+I84+I88+I92</f>
        <v>48350</v>
      </c>
      <c r="J94" s="64"/>
      <c r="K94" s="63" t="n">
        <f aca="false">K10+K16+K20+K24+K28+K34+K38+K42+K46+K53+K80+K84+K88+K92</f>
        <v>2105</v>
      </c>
      <c r="L94" s="64"/>
      <c r="M94" s="63" t="n">
        <f aca="false">SUM(E94:K94)</f>
        <v>69380</v>
      </c>
      <c r="N94" s="3"/>
      <c r="O94" s="53"/>
      <c r="P94" s="3"/>
      <c r="Q94" s="3"/>
      <c r="R94" s="3"/>
      <c r="S94" s="3"/>
      <c r="T94" s="3"/>
      <c r="U94" s="3"/>
      <c r="V94" s="3"/>
      <c r="W94" s="3"/>
      <c r="X94" s="3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</row>
    <row r="95" customFormat="false" ht="3" hidden="false" customHeight="true" outlineLevel="0" collapsed="false"/>
    <row r="96" customFormat="false" ht="12" hidden="false" customHeight="true" outlineLevel="0" collapsed="false"/>
    <row r="97" customFormat="false" ht="12.75" hidden="false" customHeight="false" outlineLevel="0" collapsed="false">
      <c r="A97" s="47" t="s">
        <v>129</v>
      </c>
      <c r="B97" s="48"/>
      <c r="C97" s="48"/>
      <c r="D97" s="48"/>
      <c r="E97" s="49"/>
      <c r="F97" s="48"/>
      <c r="G97" s="49"/>
      <c r="H97" s="48"/>
      <c r="I97" s="49"/>
      <c r="J97" s="48"/>
      <c r="K97" s="49"/>
      <c r="L97" s="48"/>
      <c r="M97" s="50" t="s">
        <v>6</v>
      </c>
      <c r="N97" s="3"/>
      <c r="O97" s="53"/>
      <c r="P97" s="3"/>
      <c r="Q97" s="3"/>
      <c r="R97" s="3"/>
      <c r="S97" s="52" t="s">
        <v>83</v>
      </c>
      <c r="T97" s="65" t="s">
        <v>49</v>
      </c>
      <c r="U97" s="65" t="s">
        <v>130</v>
      </c>
      <c r="V97" s="65" t="s">
        <v>131</v>
      </c>
      <c r="W97" s="65" t="s">
        <v>50</v>
      </c>
      <c r="X97" s="65" t="s">
        <v>132</v>
      </c>
      <c r="Y97" s="52" t="s">
        <v>133</v>
      </c>
      <c r="Z97" s="52" t="s">
        <v>6</v>
      </c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</row>
    <row r="98" customFormat="false" ht="3" hidden="false" customHeight="true" outlineLevel="0" collapsed="fals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"/>
      <c r="O98" s="53"/>
      <c r="P98" s="3"/>
      <c r="Q98" s="3"/>
      <c r="R98" s="3"/>
      <c r="S98" s="3"/>
      <c r="T98" s="3"/>
      <c r="U98" s="3"/>
      <c r="V98" s="3"/>
      <c r="W98" s="3"/>
      <c r="X98" s="3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</row>
    <row r="99" customFormat="false" ht="12.75" hidden="true" customHeight="false" outlineLevel="0" collapsed="false">
      <c r="A99" s="54" t="s">
        <v>90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"/>
      <c r="O99" s="53"/>
      <c r="P99" s="3"/>
      <c r="Q99" s="3"/>
      <c r="R99" s="3"/>
      <c r="S99" s="3"/>
      <c r="T99" s="3"/>
      <c r="U99" s="3"/>
      <c r="V99" s="3"/>
      <c r="W99" s="3"/>
      <c r="X99" s="3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</row>
    <row r="100" customFormat="false" ht="12.75" hidden="true" customHeight="false" outlineLevel="0" collapsed="false">
      <c r="A100" s="1"/>
      <c r="B100" s="1"/>
      <c r="C100" s="1"/>
      <c r="D100" s="1"/>
      <c r="E100" s="24"/>
      <c r="F100" s="24"/>
      <c r="G100" s="24"/>
      <c r="H100" s="24"/>
      <c r="I100" s="24"/>
      <c r="J100" s="24"/>
      <c r="K100" s="24"/>
      <c r="L100" s="24"/>
      <c r="M100" s="24"/>
      <c r="N100" s="3"/>
      <c r="O100" s="53"/>
      <c r="P100" s="3"/>
      <c r="Q100" s="3"/>
      <c r="R100" s="3"/>
      <c r="S100" s="3"/>
      <c r="T100" s="24"/>
      <c r="U100" s="24"/>
      <c r="V100" s="24"/>
      <c r="W100" s="24"/>
      <c r="X100" s="24"/>
      <c r="Y100" s="24"/>
      <c r="Z100" s="66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</row>
    <row r="101" customFormat="false" ht="12.75" hidden="true" customHeight="false" outlineLevel="0" collapsed="false">
      <c r="A101" s="1"/>
      <c r="B101" s="1"/>
      <c r="C101" s="1"/>
      <c r="D101" s="1"/>
      <c r="E101" s="24"/>
      <c r="F101" s="24"/>
      <c r="G101" s="24"/>
      <c r="H101" s="24"/>
      <c r="I101" s="24"/>
      <c r="J101" s="24"/>
      <c r="K101" s="24"/>
      <c r="L101" s="24"/>
      <c r="M101" s="24"/>
      <c r="N101" s="3"/>
      <c r="O101" s="53"/>
      <c r="P101" s="3"/>
      <c r="Q101" s="3"/>
      <c r="R101" s="3"/>
      <c r="S101" s="3"/>
      <c r="T101" s="24"/>
      <c r="U101" s="24"/>
      <c r="V101" s="24"/>
      <c r="W101" s="24"/>
      <c r="X101" s="24"/>
      <c r="Y101" s="24"/>
      <c r="Z101" s="66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</row>
    <row r="102" customFormat="false" ht="12.75" hidden="true" customHeight="false" outlineLevel="0" collapsed="false">
      <c r="A102" s="1"/>
      <c r="B102" s="1"/>
      <c r="C102" s="1"/>
      <c r="D102" s="1"/>
      <c r="E102" s="24"/>
      <c r="F102" s="24"/>
      <c r="G102" s="24"/>
      <c r="H102" s="24"/>
      <c r="I102" s="24"/>
      <c r="J102" s="24"/>
      <c r="K102" s="24"/>
      <c r="L102" s="24"/>
      <c r="M102" s="24"/>
      <c r="N102" s="3"/>
      <c r="O102" s="53"/>
      <c r="P102" s="3"/>
      <c r="Q102" s="3"/>
      <c r="R102" s="3"/>
      <c r="S102" s="3"/>
      <c r="T102" s="24"/>
      <c r="U102" s="24"/>
      <c r="V102" s="24"/>
      <c r="W102" s="24"/>
      <c r="X102" s="24"/>
      <c r="Y102" s="24"/>
      <c r="Z102" s="66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customFormat="false" ht="3" hidden="true" customHeight="true" outlineLevel="0" collapsed="false">
      <c r="A103" s="1"/>
      <c r="B103" s="1"/>
      <c r="C103" s="1"/>
      <c r="D103" s="1"/>
      <c r="E103" s="24"/>
      <c r="F103" s="24"/>
      <c r="G103" s="24"/>
      <c r="H103" s="24"/>
      <c r="I103" s="24"/>
      <c r="J103" s="24"/>
      <c r="K103" s="24"/>
      <c r="L103" s="24"/>
      <c r="M103" s="24"/>
      <c r="N103" s="3"/>
      <c r="O103" s="53"/>
      <c r="P103" s="3"/>
      <c r="Q103" s="3"/>
      <c r="R103" s="3"/>
      <c r="S103" s="3"/>
      <c r="T103" s="3"/>
      <c r="U103" s="3"/>
      <c r="V103" s="3"/>
      <c r="W103" s="3"/>
      <c r="X103" s="3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</row>
    <row r="104" customFormat="false" ht="12.75" hidden="true" customHeight="false" outlineLevel="0" collapsed="false">
      <c r="A104" s="56"/>
      <c r="B104" s="56"/>
      <c r="C104" s="56"/>
      <c r="D104" s="56"/>
      <c r="E104" s="57"/>
      <c r="F104" s="58"/>
      <c r="G104" s="57"/>
      <c r="H104" s="58"/>
      <c r="I104" s="57"/>
      <c r="J104" s="58"/>
      <c r="K104" s="57"/>
      <c r="L104" s="58"/>
      <c r="M104" s="57" t="n">
        <f aca="false">SUM(M100:M102)</f>
        <v>0</v>
      </c>
      <c r="N104" s="3"/>
      <c r="O104" s="53"/>
      <c r="P104" s="3"/>
      <c r="Q104" s="3"/>
      <c r="R104" s="3"/>
      <c r="S104" s="3"/>
      <c r="T104" s="3"/>
      <c r="U104" s="3"/>
      <c r="V104" s="3"/>
      <c r="W104" s="3"/>
      <c r="X104" s="3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</row>
    <row r="105" customFormat="false" ht="3" hidden="true" customHeight="true" outlineLevel="0" collapsed="false">
      <c r="A105" s="1"/>
      <c r="B105" s="1"/>
      <c r="C105" s="1"/>
      <c r="D105" s="1"/>
      <c r="E105" s="24"/>
      <c r="F105" s="24"/>
      <c r="G105" s="24"/>
      <c r="H105" s="24"/>
      <c r="I105" s="24"/>
      <c r="J105" s="24"/>
      <c r="K105" s="24"/>
      <c r="L105" s="24"/>
      <c r="M105" s="24"/>
      <c r="N105" s="3"/>
      <c r="O105" s="53"/>
      <c r="P105" s="3"/>
      <c r="Q105" s="3"/>
      <c r="R105" s="3"/>
      <c r="S105" s="3"/>
      <c r="T105" s="3"/>
      <c r="U105" s="3"/>
      <c r="V105" s="3"/>
      <c r="W105" s="3"/>
      <c r="X105" s="3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customFormat="false" ht="12.75" hidden="true" customHeight="false" outlineLevel="0" collapsed="false">
      <c r="A106" s="54" t="s">
        <v>93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"/>
      <c r="O106" s="53"/>
      <c r="P106" s="3"/>
      <c r="Q106" s="3"/>
      <c r="R106" s="3"/>
      <c r="S106" s="3"/>
      <c r="T106" s="3"/>
      <c r="U106" s="3"/>
      <c r="V106" s="3"/>
      <c r="W106" s="3"/>
      <c r="X106" s="3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</row>
    <row r="107" customFormat="false" ht="12.75" hidden="true" customHeight="false" outlineLevel="0" collapsed="false">
      <c r="A107" s="1"/>
      <c r="B107" s="1"/>
      <c r="C107" s="1"/>
      <c r="D107" s="1"/>
      <c r="E107" s="24"/>
      <c r="F107" s="24"/>
      <c r="G107" s="24"/>
      <c r="H107" s="24"/>
      <c r="I107" s="24"/>
      <c r="J107" s="24"/>
      <c r="K107" s="24"/>
      <c r="L107" s="24"/>
      <c r="M107" s="24"/>
      <c r="N107" s="3"/>
      <c r="O107" s="53"/>
      <c r="P107" s="3"/>
      <c r="Q107" s="3"/>
      <c r="R107" s="3"/>
      <c r="S107" s="3"/>
      <c r="T107" s="24"/>
      <c r="U107" s="24"/>
      <c r="V107" s="24"/>
      <c r="W107" s="24"/>
      <c r="X107" s="24"/>
      <c r="Y107" s="24"/>
      <c r="Z107" s="66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</row>
    <row r="108" customFormat="false" ht="3" hidden="true" customHeight="true" outlineLevel="0" collapsed="false">
      <c r="A108" s="1"/>
      <c r="B108" s="1"/>
      <c r="C108" s="1"/>
      <c r="D108" s="1"/>
      <c r="E108" s="24"/>
      <c r="F108" s="24"/>
      <c r="G108" s="24"/>
      <c r="H108" s="24"/>
      <c r="I108" s="24"/>
      <c r="J108" s="24"/>
      <c r="K108" s="24"/>
      <c r="L108" s="24"/>
      <c r="M108" s="24"/>
      <c r="N108" s="3"/>
      <c r="O108" s="53"/>
      <c r="P108" s="3"/>
      <c r="Q108" s="3"/>
      <c r="R108" s="3"/>
      <c r="S108" s="3"/>
      <c r="T108" s="3"/>
      <c r="U108" s="3"/>
      <c r="V108" s="3"/>
      <c r="W108" s="3"/>
      <c r="X108" s="3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</row>
    <row r="109" customFormat="false" ht="12.75" hidden="true" customHeight="false" outlineLevel="0" collapsed="false">
      <c r="A109" s="56"/>
      <c r="B109" s="56"/>
      <c r="C109" s="56"/>
      <c r="D109" s="56"/>
      <c r="E109" s="57"/>
      <c r="F109" s="58"/>
      <c r="G109" s="57"/>
      <c r="H109" s="58"/>
      <c r="I109" s="57"/>
      <c r="J109" s="58"/>
      <c r="K109" s="57"/>
      <c r="L109" s="58"/>
      <c r="M109" s="57" t="n">
        <f aca="false">SUM(M107)</f>
        <v>0</v>
      </c>
      <c r="N109" s="3"/>
      <c r="O109" s="53"/>
      <c r="P109" s="3"/>
      <c r="Q109" s="3"/>
      <c r="R109" s="3"/>
      <c r="S109" s="3"/>
      <c r="T109" s="3"/>
      <c r="U109" s="3"/>
      <c r="V109" s="3"/>
      <c r="W109" s="3"/>
      <c r="X109" s="3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</row>
    <row r="110" customFormat="false" ht="3" hidden="false" customHeight="true" outlineLevel="0" collapsed="false">
      <c r="A110" s="1"/>
      <c r="B110" s="1"/>
      <c r="C110" s="1"/>
      <c r="D110" s="1"/>
      <c r="E110" s="24"/>
      <c r="F110" s="24"/>
      <c r="G110" s="24"/>
      <c r="H110" s="24"/>
      <c r="I110" s="24"/>
      <c r="J110" s="24"/>
      <c r="K110" s="24"/>
      <c r="L110" s="24"/>
      <c r="M110" s="24"/>
      <c r="N110" s="3"/>
      <c r="O110" s="53"/>
      <c r="P110" s="3"/>
      <c r="Q110" s="3"/>
      <c r="R110" s="3"/>
      <c r="S110" s="3"/>
      <c r="T110" s="3"/>
      <c r="U110" s="3"/>
      <c r="V110" s="3"/>
      <c r="W110" s="3"/>
      <c r="X110" s="3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</row>
    <row r="111" customFormat="false" ht="12.75" hidden="false" customHeight="false" outlineLevel="0" collapsed="false">
      <c r="A111" s="54" t="s">
        <v>94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"/>
      <c r="O111" s="53"/>
      <c r="P111" s="3"/>
      <c r="Q111" s="3"/>
      <c r="R111" s="3"/>
      <c r="S111" s="3"/>
      <c r="T111" s="3"/>
      <c r="U111" s="3"/>
      <c r="V111" s="3"/>
      <c r="W111" s="3"/>
      <c r="X111" s="3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</row>
    <row r="112" customFormat="false" ht="12.75" hidden="false" customHeight="false" outlineLevel="0" collapsed="false">
      <c r="A112" s="54"/>
      <c r="B112" s="1" t="s">
        <v>134</v>
      </c>
      <c r="C112" s="1" t="s">
        <v>135</v>
      </c>
      <c r="D112" s="1"/>
      <c r="E112" s="1"/>
      <c r="F112" s="1"/>
      <c r="G112" s="1"/>
      <c r="H112" s="1"/>
      <c r="I112" s="1"/>
      <c r="J112" s="1"/>
      <c r="K112" s="1"/>
      <c r="L112" s="1"/>
      <c r="M112" s="24" t="n">
        <v>116</v>
      </c>
      <c r="N112" s="3"/>
      <c r="O112" s="53"/>
      <c r="P112" s="3"/>
      <c r="Q112" s="3"/>
      <c r="R112" s="3"/>
      <c r="S112" s="3"/>
      <c r="T112" s="24"/>
      <c r="U112" s="24"/>
      <c r="V112" s="24"/>
      <c r="W112" s="24"/>
      <c r="X112" s="24"/>
      <c r="Y112" s="24"/>
      <c r="Z112" s="66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</row>
    <row r="113" customFormat="false" ht="12.75" hidden="false" customHeight="false" outlineLevel="0" collapsed="false">
      <c r="A113" s="1"/>
      <c r="B113" s="1" t="s">
        <v>136</v>
      </c>
      <c r="C113" s="1" t="s">
        <v>137</v>
      </c>
      <c r="D113" s="1"/>
      <c r="E113" s="24"/>
      <c r="F113" s="24"/>
      <c r="G113" s="24"/>
      <c r="H113" s="24"/>
      <c r="I113" s="24"/>
      <c r="J113" s="24"/>
      <c r="K113" s="24"/>
      <c r="L113" s="24"/>
      <c r="M113" s="24" t="n">
        <v>220</v>
      </c>
      <c r="N113" s="3"/>
      <c r="O113" s="53"/>
      <c r="P113" s="3"/>
      <c r="Q113" s="3"/>
      <c r="R113" s="3"/>
      <c r="S113" s="3"/>
      <c r="T113" s="24"/>
      <c r="U113" s="24"/>
      <c r="V113" s="24"/>
      <c r="W113" s="24"/>
      <c r="X113" s="24"/>
      <c r="Y113" s="24"/>
      <c r="Z113" s="66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</row>
    <row r="114" customFormat="false" ht="12.75" hidden="false" customHeight="false" outlineLevel="0" collapsed="false">
      <c r="A114" s="5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24"/>
      <c r="N114" s="3"/>
      <c r="O114" s="53"/>
      <c r="P114" s="3"/>
      <c r="Q114" s="3"/>
      <c r="R114" s="3"/>
      <c r="S114" s="3"/>
      <c r="T114" s="24"/>
      <c r="U114" s="24"/>
      <c r="V114" s="24"/>
      <c r="W114" s="24"/>
      <c r="X114" s="24"/>
      <c r="Y114" s="24"/>
      <c r="Z114" s="66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</row>
    <row r="115" customFormat="false" ht="12.75" hidden="false" customHeight="false" outlineLevel="0" collapsed="false">
      <c r="A115" s="5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24"/>
      <c r="N115" s="3"/>
      <c r="O115" s="53"/>
      <c r="P115" s="3"/>
      <c r="Q115" s="3"/>
      <c r="R115" s="3"/>
      <c r="S115" s="3"/>
      <c r="T115" s="24"/>
      <c r="U115" s="24"/>
      <c r="V115" s="24"/>
      <c r="W115" s="24"/>
      <c r="X115" s="24"/>
      <c r="Y115" s="24"/>
      <c r="Z115" s="66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</row>
    <row r="116" customFormat="false" ht="3" hidden="false" customHeight="true" outlineLevel="0" collapsed="false">
      <c r="A116" s="1"/>
      <c r="B116" s="1"/>
      <c r="C116" s="1"/>
      <c r="D116" s="1"/>
      <c r="E116" s="24"/>
      <c r="F116" s="24"/>
      <c r="G116" s="24"/>
      <c r="H116" s="24"/>
      <c r="I116" s="24"/>
      <c r="J116" s="24"/>
      <c r="K116" s="24"/>
      <c r="L116" s="24"/>
      <c r="M116" s="24"/>
      <c r="N116" s="3"/>
      <c r="O116" s="53"/>
      <c r="P116" s="3"/>
      <c r="Q116" s="3"/>
      <c r="R116" s="3"/>
      <c r="S116" s="3"/>
      <c r="T116" s="3"/>
      <c r="U116" s="3"/>
      <c r="V116" s="3"/>
      <c r="W116" s="3"/>
      <c r="X116" s="3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</row>
    <row r="117" customFormat="false" ht="12.75" hidden="false" customHeight="false" outlineLevel="0" collapsed="false">
      <c r="A117" s="56"/>
      <c r="B117" s="56"/>
      <c r="C117" s="56"/>
      <c r="D117" s="56"/>
      <c r="E117" s="57"/>
      <c r="F117" s="58"/>
      <c r="G117" s="57"/>
      <c r="H117" s="58"/>
      <c r="I117" s="57"/>
      <c r="J117" s="58"/>
      <c r="K117" s="57"/>
      <c r="L117" s="58"/>
      <c r="M117" s="57" t="n">
        <f aca="false">SUM(M112:M116)</f>
        <v>336</v>
      </c>
      <c r="N117" s="3"/>
      <c r="O117" s="53"/>
      <c r="P117" s="3"/>
      <c r="Q117" s="3"/>
      <c r="R117" s="3"/>
      <c r="S117" s="3"/>
      <c r="T117" s="3"/>
      <c r="U117" s="3"/>
      <c r="V117" s="3"/>
      <c r="W117" s="3"/>
      <c r="X117" s="3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</row>
    <row r="118" customFormat="false" ht="3" hidden="false" customHeight="true" outlineLevel="0" collapsed="false">
      <c r="A118" s="1"/>
      <c r="B118" s="1"/>
      <c r="C118" s="1"/>
      <c r="D118" s="1"/>
      <c r="E118" s="24"/>
      <c r="F118" s="24"/>
      <c r="G118" s="24"/>
      <c r="H118" s="24"/>
      <c r="I118" s="24"/>
      <c r="J118" s="24"/>
      <c r="K118" s="24"/>
      <c r="L118" s="24"/>
      <c r="M118" s="24"/>
      <c r="N118" s="3"/>
      <c r="O118" s="53"/>
      <c r="P118" s="3"/>
      <c r="Q118" s="3"/>
      <c r="R118" s="3"/>
      <c r="S118" s="3"/>
      <c r="T118" s="3"/>
      <c r="U118" s="3"/>
      <c r="V118" s="3"/>
      <c r="W118" s="3"/>
      <c r="X118" s="3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</row>
    <row r="119" customFormat="false" ht="12.75" hidden="true" customHeight="false" outlineLevel="0" collapsed="false">
      <c r="A119" s="54" t="s">
        <v>75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"/>
      <c r="O119" s="53"/>
      <c r="P119" s="3"/>
      <c r="Q119" s="3"/>
      <c r="R119" s="3"/>
      <c r="S119" s="3"/>
      <c r="T119" s="3"/>
      <c r="U119" s="3"/>
      <c r="V119" s="3"/>
      <c r="W119" s="3"/>
      <c r="X119" s="3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</row>
    <row r="120" customFormat="false" ht="12.75" hidden="true" customHeight="false" outlineLevel="0" collapsed="false">
      <c r="A120" s="5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24"/>
      <c r="N120" s="3"/>
      <c r="O120" s="53"/>
      <c r="P120" s="3"/>
      <c r="Q120" s="3"/>
      <c r="R120" s="3"/>
      <c r="S120" s="3"/>
      <c r="T120" s="24"/>
      <c r="U120" s="24"/>
      <c r="V120" s="24"/>
      <c r="W120" s="24"/>
      <c r="X120" s="24"/>
      <c r="Y120" s="24"/>
      <c r="Z120" s="66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</row>
    <row r="121" customFormat="false" ht="3" hidden="true" customHeight="true" outlineLevel="0" collapsed="false">
      <c r="A121" s="1"/>
      <c r="B121" s="1"/>
      <c r="C121" s="1"/>
      <c r="D121" s="1"/>
      <c r="E121" s="24"/>
      <c r="F121" s="24"/>
      <c r="G121" s="24"/>
      <c r="H121" s="24"/>
      <c r="I121" s="24"/>
      <c r="J121" s="24"/>
      <c r="K121" s="24"/>
      <c r="L121" s="24"/>
      <c r="M121" s="24"/>
      <c r="N121" s="3"/>
      <c r="O121" s="53"/>
      <c r="P121" s="3"/>
      <c r="Q121" s="3"/>
      <c r="R121" s="3"/>
      <c r="S121" s="3"/>
      <c r="T121" s="3"/>
      <c r="U121" s="3"/>
      <c r="V121" s="3"/>
      <c r="W121" s="3"/>
      <c r="X121" s="3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</row>
    <row r="122" customFormat="false" ht="12.75" hidden="true" customHeight="false" outlineLevel="0" collapsed="false">
      <c r="A122" s="56"/>
      <c r="B122" s="56"/>
      <c r="C122" s="56"/>
      <c r="D122" s="56"/>
      <c r="E122" s="57"/>
      <c r="F122" s="58"/>
      <c r="G122" s="57"/>
      <c r="H122" s="58"/>
      <c r="I122" s="57"/>
      <c r="J122" s="58"/>
      <c r="K122" s="57"/>
      <c r="L122" s="58"/>
      <c r="M122" s="57" t="n">
        <f aca="false">SUM(M120)</f>
        <v>0</v>
      </c>
      <c r="N122" s="3"/>
      <c r="O122" s="53"/>
      <c r="P122" s="3"/>
      <c r="Q122" s="3"/>
      <c r="R122" s="3"/>
      <c r="S122" s="3"/>
      <c r="T122" s="3"/>
      <c r="U122" s="3"/>
      <c r="V122" s="3"/>
      <c r="W122" s="3"/>
      <c r="X122" s="3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</row>
    <row r="123" customFormat="false" ht="3" hidden="false" customHeight="true" outlineLevel="0" collapsed="false">
      <c r="A123" s="1"/>
      <c r="B123" s="1"/>
      <c r="C123" s="1"/>
      <c r="D123" s="1"/>
      <c r="E123" s="24"/>
      <c r="F123" s="24"/>
      <c r="G123" s="24"/>
      <c r="H123" s="24"/>
      <c r="I123" s="24"/>
      <c r="J123" s="24"/>
      <c r="K123" s="24"/>
      <c r="L123" s="24"/>
      <c r="M123" s="24"/>
      <c r="N123" s="3"/>
      <c r="O123" s="53"/>
      <c r="P123" s="3"/>
      <c r="Q123" s="3"/>
      <c r="R123" s="3"/>
      <c r="S123" s="3"/>
      <c r="T123" s="3"/>
      <c r="U123" s="3"/>
      <c r="V123" s="3"/>
      <c r="W123" s="3"/>
      <c r="X123" s="3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</row>
    <row r="124" customFormat="false" ht="12.75" hidden="false" customHeight="false" outlineLevel="0" collapsed="false">
      <c r="A124" s="54" t="s">
        <v>106</v>
      </c>
      <c r="B124" s="1"/>
      <c r="C124" s="1"/>
      <c r="D124" s="1"/>
      <c r="E124" s="24"/>
      <c r="F124" s="24"/>
      <c r="G124" s="24"/>
      <c r="H124" s="24"/>
      <c r="I124" s="24"/>
      <c r="J124" s="24"/>
      <c r="K124" s="24"/>
      <c r="L124" s="24"/>
      <c r="M124" s="24"/>
      <c r="N124" s="3"/>
      <c r="O124" s="53"/>
      <c r="P124" s="3"/>
      <c r="Q124" s="3"/>
      <c r="R124" s="3"/>
      <c r="S124" s="3"/>
      <c r="T124" s="3"/>
      <c r="U124" s="3"/>
      <c r="V124" s="3"/>
      <c r="W124" s="3"/>
      <c r="X124" s="3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</row>
    <row r="125" customFormat="false" ht="12.75" hidden="false" customHeight="false" outlineLevel="0" collapsed="false">
      <c r="A125" s="54"/>
      <c r="B125" s="1" t="s">
        <v>138</v>
      </c>
      <c r="C125" s="1" t="s">
        <v>139</v>
      </c>
      <c r="D125" s="1"/>
      <c r="E125" s="24"/>
      <c r="F125" s="24"/>
      <c r="G125" s="24"/>
      <c r="H125" s="24"/>
      <c r="I125" s="24"/>
      <c r="J125" s="24"/>
      <c r="K125" s="24"/>
      <c r="L125" s="24"/>
      <c r="M125" s="24" t="n">
        <v>142</v>
      </c>
      <c r="N125" s="3"/>
      <c r="O125" s="53"/>
      <c r="P125" s="3"/>
      <c r="Q125" s="3"/>
      <c r="R125" s="3"/>
      <c r="S125" s="3"/>
      <c r="T125" s="24"/>
      <c r="U125" s="24"/>
      <c r="V125" s="24"/>
      <c r="W125" s="24"/>
      <c r="X125" s="24"/>
      <c r="Y125" s="24"/>
      <c r="Z125" s="66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</row>
    <row r="126" customFormat="false" ht="12.75" hidden="false" customHeight="false" outlineLevel="0" collapsed="false">
      <c r="A126" s="54"/>
      <c r="B126" s="1" t="s">
        <v>140</v>
      </c>
      <c r="C126" s="1" t="s">
        <v>141</v>
      </c>
      <c r="D126" s="1"/>
      <c r="E126" s="24"/>
      <c r="F126" s="24"/>
      <c r="G126" s="24"/>
      <c r="H126" s="24"/>
      <c r="I126" s="24"/>
      <c r="J126" s="24"/>
      <c r="K126" s="24"/>
      <c r="L126" s="24"/>
      <c r="M126" s="24" t="n">
        <v>165</v>
      </c>
      <c r="N126" s="3"/>
      <c r="O126" s="53"/>
      <c r="P126" s="3"/>
      <c r="Q126" s="3"/>
      <c r="R126" s="3"/>
      <c r="S126" s="3"/>
      <c r="T126" s="24"/>
      <c r="U126" s="24"/>
      <c r="V126" s="24"/>
      <c r="W126" s="24"/>
      <c r="X126" s="24"/>
      <c r="Y126" s="24"/>
      <c r="Z126" s="66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</row>
    <row r="127" customFormat="false" ht="12.75" hidden="false" customHeight="false" outlineLevel="0" collapsed="false">
      <c r="A127" s="54"/>
      <c r="B127" s="1" t="s">
        <v>142</v>
      </c>
      <c r="C127" s="1" t="s">
        <v>124</v>
      </c>
      <c r="D127" s="1"/>
      <c r="E127" s="24"/>
      <c r="F127" s="24"/>
      <c r="G127" s="24"/>
      <c r="H127" s="24"/>
      <c r="I127" s="24"/>
      <c r="J127" s="24"/>
      <c r="K127" s="24"/>
      <c r="L127" s="24"/>
      <c r="M127" s="24" t="n">
        <v>45</v>
      </c>
      <c r="N127" s="3"/>
      <c r="O127" s="53"/>
      <c r="P127" s="3"/>
      <c r="Q127" s="3"/>
      <c r="R127" s="3"/>
      <c r="S127" s="3"/>
      <c r="T127" s="24"/>
      <c r="U127" s="24"/>
      <c r="V127" s="24"/>
      <c r="W127" s="24"/>
      <c r="X127" s="24"/>
      <c r="Y127" s="24"/>
      <c r="Z127" s="66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  <c r="IW127" s="1"/>
    </row>
    <row r="128" customFormat="false" ht="12.75" hidden="false" customHeight="false" outlineLevel="0" collapsed="false">
      <c r="A128" s="54"/>
      <c r="B128" s="1"/>
      <c r="C128" s="1"/>
      <c r="D128" s="1"/>
      <c r="E128" s="24"/>
      <c r="F128" s="24"/>
      <c r="G128" s="24"/>
      <c r="H128" s="24"/>
      <c r="I128" s="24"/>
      <c r="J128" s="24"/>
      <c r="K128" s="24"/>
      <c r="L128" s="24"/>
      <c r="M128" s="24"/>
      <c r="N128" s="3"/>
      <c r="O128" s="53"/>
      <c r="P128" s="3"/>
      <c r="Q128" s="3"/>
      <c r="R128" s="3"/>
      <c r="S128" s="3"/>
      <c r="T128" s="24"/>
      <c r="U128" s="24"/>
      <c r="V128" s="24"/>
      <c r="W128" s="24"/>
      <c r="X128" s="24"/>
      <c r="Y128" s="24"/>
      <c r="Z128" s="66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</row>
    <row r="129" customFormat="false" ht="3" hidden="false" customHeight="true" outlineLevel="0" collapsed="false">
      <c r="A129" s="1"/>
      <c r="B129" s="1"/>
      <c r="C129" s="1"/>
      <c r="D129" s="1"/>
      <c r="E129" s="24"/>
      <c r="F129" s="24"/>
      <c r="G129" s="24"/>
      <c r="H129" s="24"/>
      <c r="I129" s="24"/>
      <c r="J129" s="24"/>
      <c r="K129" s="24"/>
      <c r="L129" s="24"/>
      <c r="M129" s="24"/>
      <c r="N129" s="3"/>
      <c r="O129" s="53"/>
      <c r="P129" s="3"/>
      <c r="Q129" s="3"/>
      <c r="R129" s="3"/>
      <c r="S129" s="3"/>
      <c r="T129" s="3"/>
      <c r="U129" s="3"/>
      <c r="V129" s="3"/>
      <c r="W129" s="3"/>
      <c r="X129" s="3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</row>
    <row r="130" customFormat="false" ht="12.75" hidden="false" customHeight="false" outlineLevel="0" collapsed="false">
      <c r="A130" s="56"/>
      <c r="B130" s="56"/>
      <c r="C130" s="56"/>
      <c r="D130" s="56"/>
      <c r="E130" s="57"/>
      <c r="F130" s="58"/>
      <c r="G130" s="57"/>
      <c r="H130" s="58"/>
      <c r="I130" s="57"/>
      <c r="J130" s="58"/>
      <c r="K130" s="57"/>
      <c r="L130" s="58"/>
      <c r="M130" s="57" t="n">
        <f aca="false">SUM(M125:M128)</f>
        <v>352</v>
      </c>
      <c r="N130" s="3"/>
      <c r="O130" s="53"/>
      <c r="P130" s="3"/>
      <c r="Q130" s="3"/>
      <c r="R130" s="3"/>
      <c r="S130" s="3"/>
      <c r="T130" s="3"/>
      <c r="U130" s="3"/>
      <c r="V130" s="3"/>
      <c r="W130" s="3"/>
      <c r="X130" s="3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</row>
    <row r="131" customFormat="false" ht="3" hidden="false" customHeight="true" outlineLevel="0" collapsed="false">
      <c r="A131" s="53"/>
      <c r="B131" s="53"/>
      <c r="C131" s="53"/>
      <c r="D131" s="53"/>
      <c r="E131" s="67"/>
      <c r="F131" s="24"/>
      <c r="G131" s="67"/>
      <c r="H131" s="24"/>
      <c r="I131" s="67"/>
      <c r="J131" s="24"/>
      <c r="K131" s="67"/>
      <c r="L131" s="24"/>
      <c r="M131" s="67"/>
      <c r="N131" s="3"/>
      <c r="O131" s="5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  <c r="IV131" s="3"/>
      <c r="IW131" s="3"/>
    </row>
    <row r="132" customFormat="false" ht="12.75" hidden="true" customHeight="false" outlineLevel="0" collapsed="false">
      <c r="A132" s="54" t="s">
        <v>125</v>
      </c>
      <c r="B132" s="1"/>
      <c r="C132" s="1"/>
      <c r="D132" s="1"/>
      <c r="E132" s="24"/>
      <c r="F132" s="24"/>
      <c r="G132" s="24"/>
      <c r="H132" s="24"/>
      <c r="I132" s="24"/>
      <c r="J132" s="24"/>
      <c r="K132" s="24"/>
      <c r="L132" s="24"/>
      <c r="M132" s="24"/>
      <c r="N132" s="3"/>
      <c r="O132" s="53"/>
      <c r="P132" s="3"/>
      <c r="Q132" s="3"/>
      <c r="R132" s="3"/>
      <c r="S132" s="3"/>
      <c r="T132" s="3"/>
      <c r="U132" s="3"/>
      <c r="V132" s="3"/>
      <c r="W132" s="3"/>
      <c r="X132" s="3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</row>
    <row r="133" customFormat="false" ht="12.75" hidden="true" customHeight="false" outlineLevel="0" collapsed="false">
      <c r="A133" s="1"/>
      <c r="B133" s="1"/>
      <c r="C133" s="1"/>
      <c r="D133" s="1"/>
      <c r="E133" s="24"/>
      <c r="F133" s="24"/>
      <c r="G133" s="24"/>
      <c r="H133" s="24"/>
      <c r="I133" s="24"/>
      <c r="J133" s="24"/>
      <c r="K133" s="24"/>
      <c r="L133" s="24"/>
      <c r="M133" s="24"/>
      <c r="N133" s="3"/>
      <c r="O133" s="53"/>
      <c r="P133" s="3"/>
      <c r="Q133" s="3"/>
      <c r="R133" s="3"/>
      <c r="S133" s="3"/>
      <c r="T133" s="24"/>
      <c r="U133" s="24"/>
      <c r="V133" s="24"/>
      <c r="W133" s="24"/>
      <c r="X133" s="24"/>
      <c r="Y133" s="24"/>
      <c r="Z133" s="66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</row>
    <row r="134" customFormat="false" ht="3" hidden="true" customHeight="true" outlineLevel="0" collapsed="false">
      <c r="A134" s="1"/>
      <c r="B134" s="1"/>
      <c r="C134" s="1"/>
      <c r="D134" s="1"/>
      <c r="E134" s="24"/>
      <c r="F134" s="24"/>
      <c r="G134" s="24"/>
      <c r="H134" s="24"/>
      <c r="I134" s="24"/>
      <c r="J134" s="24"/>
      <c r="K134" s="24"/>
      <c r="L134" s="24"/>
      <c r="M134" s="24"/>
      <c r="N134" s="3"/>
      <c r="O134" s="53"/>
      <c r="P134" s="3"/>
      <c r="Q134" s="3"/>
      <c r="R134" s="3"/>
      <c r="S134" s="3"/>
      <c r="T134" s="3"/>
      <c r="U134" s="3"/>
      <c r="V134" s="3"/>
      <c r="W134" s="3"/>
      <c r="X134" s="3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</row>
    <row r="135" customFormat="false" ht="12.75" hidden="true" customHeight="false" outlineLevel="0" collapsed="false">
      <c r="A135" s="56"/>
      <c r="B135" s="56"/>
      <c r="C135" s="56"/>
      <c r="D135" s="56"/>
      <c r="E135" s="57"/>
      <c r="F135" s="58"/>
      <c r="G135" s="57"/>
      <c r="H135" s="58"/>
      <c r="I135" s="57"/>
      <c r="J135" s="58"/>
      <c r="K135" s="57"/>
      <c r="L135" s="58"/>
      <c r="M135" s="57" t="n">
        <f aca="false">SUM(M133:M134)</f>
        <v>0</v>
      </c>
      <c r="N135" s="3"/>
      <c r="O135" s="53"/>
      <c r="P135" s="3"/>
      <c r="Q135" s="3"/>
      <c r="R135" s="3"/>
      <c r="S135" s="3"/>
      <c r="T135" s="3"/>
      <c r="U135" s="3"/>
      <c r="V135" s="3"/>
      <c r="W135" s="3"/>
      <c r="X135" s="3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</row>
    <row r="136" customFormat="false" ht="3" hidden="true" customHeight="true" outlineLevel="0" collapsed="false">
      <c r="A136" s="1"/>
      <c r="B136" s="1"/>
      <c r="C136" s="1"/>
      <c r="D136" s="1"/>
      <c r="E136" s="24"/>
      <c r="F136" s="24"/>
      <c r="G136" s="24"/>
      <c r="H136" s="24"/>
      <c r="I136" s="24"/>
      <c r="J136" s="24"/>
      <c r="K136" s="24"/>
      <c r="L136" s="24"/>
      <c r="M136" s="24"/>
      <c r="N136" s="3"/>
      <c r="O136" s="53"/>
      <c r="P136" s="3"/>
      <c r="Q136" s="3"/>
      <c r="R136" s="3"/>
      <c r="S136" s="3"/>
      <c r="T136" s="3"/>
      <c r="U136" s="3"/>
      <c r="V136" s="3"/>
      <c r="W136" s="3"/>
      <c r="X136" s="3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</row>
    <row r="137" customFormat="false" ht="12.75" hidden="true" customHeight="false" outlineLevel="0" collapsed="false">
      <c r="A137" s="54" t="s">
        <v>126</v>
      </c>
      <c r="B137" s="1"/>
      <c r="C137" s="1"/>
      <c r="D137" s="1"/>
      <c r="E137" s="24"/>
      <c r="F137" s="24"/>
      <c r="G137" s="24"/>
      <c r="H137" s="24"/>
      <c r="I137" s="24"/>
      <c r="J137" s="24"/>
      <c r="K137" s="24"/>
      <c r="L137" s="24"/>
      <c r="M137" s="24"/>
      <c r="N137" s="3"/>
      <c r="O137" s="53"/>
      <c r="P137" s="3"/>
      <c r="Q137" s="3"/>
      <c r="R137" s="3"/>
      <c r="S137" s="3"/>
      <c r="T137" s="3"/>
      <c r="U137" s="3"/>
      <c r="V137" s="3"/>
      <c r="W137" s="3"/>
      <c r="X137" s="3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</row>
    <row r="138" customFormat="false" ht="12.75" hidden="true" customHeight="false" outlineLevel="0" collapsed="false">
      <c r="A138" s="1"/>
      <c r="B138" s="1"/>
      <c r="C138" s="1"/>
      <c r="D138" s="1"/>
      <c r="E138" s="24"/>
      <c r="F138" s="24"/>
      <c r="G138" s="24"/>
      <c r="H138" s="24"/>
      <c r="I138" s="24"/>
      <c r="J138" s="24"/>
      <c r="K138" s="24"/>
      <c r="L138" s="24"/>
      <c r="M138" s="24"/>
      <c r="N138" s="3"/>
      <c r="O138" s="53"/>
      <c r="P138" s="3"/>
      <c r="Q138" s="3"/>
      <c r="R138" s="3"/>
      <c r="S138" s="3"/>
      <c r="T138" s="24"/>
      <c r="U138" s="24"/>
      <c r="V138" s="24"/>
      <c r="W138" s="24"/>
      <c r="X138" s="24"/>
      <c r="Y138" s="24"/>
      <c r="Z138" s="66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</row>
    <row r="139" customFormat="false" ht="3" hidden="true" customHeight="true" outlineLevel="0" collapsed="false">
      <c r="A139" s="1"/>
      <c r="B139" s="1"/>
      <c r="C139" s="1"/>
      <c r="D139" s="1"/>
      <c r="E139" s="24"/>
      <c r="F139" s="24"/>
      <c r="G139" s="24"/>
      <c r="H139" s="24"/>
      <c r="I139" s="24"/>
      <c r="J139" s="24"/>
      <c r="K139" s="24"/>
      <c r="L139" s="24"/>
      <c r="M139" s="24"/>
      <c r="N139" s="3"/>
      <c r="O139" s="53"/>
      <c r="P139" s="3"/>
      <c r="Q139" s="3"/>
      <c r="R139" s="3"/>
      <c r="S139" s="3"/>
      <c r="T139" s="3"/>
      <c r="U139" s="3"/>
      <c r="V139" s="3"/>
      <c r="W139" s="3"/>
      <c r="X139" s="3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</row>
    <row r="140" customFormat="false" ht="12.75" hidden="true" customHeight="false" outlineLevel="0" collapsed="false">
      <c r="A140" s="56"/>
      <c r="B140" s="56"/>
      <c r="C140" s="56"/>
      <c r="D140" s="56"/>
      <c r="E140" s="57"/>
      <c r="F140" s="58"/>
      <c r="G140" s="57"/>
      <c r="H140" s="58"/>
      <c r="I140" s="57"/>
      <c r="J140" s="58"/>
      <c r="K140" s="57"/>
      <c r="L140" s="58"/>
      <c r="M140" s="57" t="n">
        <f aca="false">SUM(M138)</f>
        <v>0</v>
      </c>
      <c r="N140" s="3"/>
      <c r="O140" s="53"/>
      <c r="P140" s="3"/>
      <c r="Q140" s="3"/>
      <c r="R140" s="3"/>
      <c r="S140" s="3"/>
      <c r="T140" s="3"/>
      <c r="U140" s="3"/>
      <c r="V140" s="3"/>
      <c r="W140" s="3"/>
      <c r="X140" s="3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</row>
    <row r="141" customFormat="false" ht="3" hidden="true" customHeight="true" outlineLevel="0" collapsed="false">
      <c r="A141" s="1"/>
      <c r="B141" s="1"/>
      <c r="C141" s="1"/>
      <c r="D141" s="1"/>
      <c r="E141" s="24"/>
      <c r="F141" s="24"/>
      <c r="G141" s="24"/>
      <c r="H141" s="24"/>
      <c r="I141" s="24"/>
      <c r="J141" s="24"/>
      <c r="K141" s="24"/>
      <c r="L141" s="24"/>
      <c r="M141" s="24"/>
      <c r="N141" s="3"/>
      <c r="O141" s="53"/>
      <c r="P141" s="3"/>
      <c r="Q141" s="3"/>
      <c r="R141" s="3"/>
      <c r="S141" s="3"/>
      <c r="T141" s="3"/>
      <c r="U141" s="3"/>
      <c r="V141" s="3"/>
      <c r="W141" s="3"/>
      <c r="X141" s="3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</row>
    <row r="142" customFormat="false" ht="12.75" hidden="true" customHeight="false" outlineLevel="0" collapsed="false">
      <c r="A142" s="54" t="s">
        <v>127</v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"/>
      <c r="O142" s="53"/>
      <c r="P142" s="3"/>
      <c r="Q142" s="3"/>
      <c r="R142" s="3"/>
      <c r="S142" s="3"/>
      <c r="T142" s="3"/>
      <c r="U142" s="3"/>
      <c r="V142" s="3"/>
      <c r="W142" s="3"/>
      <c r="X142" s="3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</row>
    <row r="143" customFormat="false" ht="12.75" hidden="true" customHeight="false" outlineLevel="0" collapsed="false">
      <c r="A143" s="1"/>
      <c r="B143" s="1"/>
      <c r="C143" s="1"/>
      <c r="D143" s="1"/>
      <c r="E143" s="24"/>
      <c r="F143" s="24"/>
      <c r="G143" s="24"/>
      <c r="H143" s="24"/>
      <c r="I143" s="24"/>
      <c r="J143" s="24"/>
      <c r="K143" s="24"/>
      <c r="L143" s="24"/>
      <c r="M143" s="24"/>
      <c r="N143" s="3"/>
      <c r="O143" s="53"/>
      <c r="P143" s="3"/>
      <c r="Q143" s="3"/>
      <c r="R143" s="3"/>
      <c r="S143" s="3"/>
      <c r="T143" s="24"/>
      <c r="U143" s="24"/>
      <c r="V143" s="24"/>
      <c r="W143" s="24"/>
      <c r="X143" s="24"/>
      <c r="Y143" s="24"/>
      <c r="Z143" s="66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</row>
    <row r="144" customFormat="false" ht="3" hidden="true" customHeight="true" outlineLevel="0" collapsed="false">
      <c r="A144" s="1"/>
      <c r="B144" s="1"/>
      <c r="C144" s="1"/>
      <c r="D144" s="1"/>
      <c r="E144" s="24"/>
      <c r="F144" s="24"/>
      <c r="G144" s="24"/>
      <c r="H144" s="24"/>
      <c r="I144" s="24"/>
      <c r="J144" s="24"/>
      <c r="K144" s="24"/>
      <c r="L144" s="24"/>
      <c r="M144" s="24"/>
      <c r="N144" s="3"/>
      <c r="O144" s="53"/>
      <c r="P144" s="3"/>
      <c r="Q144" s="3"/>
      <c r="R144" s="3"/>
      <c r="S144" s="3"/>
      <c r="T144" s="3"/>
      <c r="U144" s="3"/>
      <c r="V144" s="3"/>
      <c r="W144" s="3"/>
      <c r="X144" s="3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</row>
    <row r="145" customFormat="false" ht="12.75" hidden="true" customHeight="false" outlineLevel="0" collapsed="false">
      <c r="A145" s="56"/>
      <c r="B145" s="56"/>
      <c r="C145" s="56"/>
      <c r="D145" s="56"/>
      <c r="E145" s="57"/>
      <c r="F145" s="58"/>
      <c r="G145" s="57"/>
      <c r="H145" s="58"/>
      <c r="I145" s="57"/>
      <c r="J145" s="58"/>
      <c r="K145" s="57"/>
      <c r="L145" s="58"/>
      <c r="M145" s="57" t="n">
        <f aca="false">SUM(M143)</f>
        <v>0</v>
      </c>
      <c r="N145" s="3"/>
      <c r="O145" s="53"/>
      <c r="P145" s="3"/>
      <c r="Q145" s="3"/>
      <c r="R145" s="3"/>
      <c r="S145" s="3"/>
      <c r="T145" s="3"/>
      <c r="U145" s="3"/>
      <c r="V145" s="3"/>
      <c r="W145" s="3"/>
      <c r="X145" s="3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</row>
    <row r="146" customFormat="false" ht="3" hidden="false" customHeight="true" outlineLevel="0" collapsed="false">
      <c r="A146" s="1"/>
      <c r="B146" s="1"/>
      <c r="C146" s="1"/>
      <c r="D146" s="1"/>
      <c r="E146" s="24"/>
      <c r="F146" s="24"/>
      <c r="G146" s="24"/>
      <c r="H146" s="24"/>
      <c r="I146" s="24"/>
      <c r="J146" s="24"/>
      <c r="K146" s="24"/>
      <c r="L146" s="24"/>
      <c r="M146" s="24"/>
      <c r="N146" s="3"/>
      <c r="O146" s="53"/>
      <c r="P146" s="3"/>
      <c r="Q146" s="3"/>
      <c r="R146" s="3"/>
      <c r="S146" s="3"/>
      <c r="T146" s="3"/>
      <c r="U146" s="3"/>
      <c r="V146" s="3"/>
      <c r="W146" s="3"/>
      <c r="X146" s="3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</row>
    <row r="147" customFormat="false" ht="13.5" hidden="false" customHeight="false" outlineLevel="0" collapsed="false">
      <c r="A147" s="61" t="s">
        <v>143</v>
      </c>
      <c r="B147" s="62"/>
      <c r="C147" s="62"/>
      <c r="D147" s="62"/>
      <c r="E147" s="63"/>
      <c r="F147" s="64"/>
      <c r="G147" s="63"/>
      <c r="H147" s="64"/>
      <c r="I147" s="63"/>
      <c r="J147" s="64"/>
      <c r="K147" s="63"/>
      <c r="L147" s="64"/>
      <c r="M147" s="63" t="n">
        <f aca="false">M109+M117+M122+M130+M145+M135+M140+M104</f>
        <v>688</v>
      </c>
      <c r="N147" s="3"/>
      <c r="O147" s="53"/>
      <c r="P147" s="3"/>
      <c r="Q147" s="3"/>
      <c r="R147" s="3"/>
      <c r="S147" s="3"/>
      <c r="T147" s="3"/>
      <c r="U147" s="3"/>
      <c r="V147" s="3"/>
      <c r="W147" s="3"/>
      <c r="X147" s="3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</row>
    <row r="148" customFormat="false" ht="13.5" hidden="false" customHeight="false" outlineLevel="0" collapsed="false">
      <c r="A148" s="1"/>
      <c r="B148" s="1"/>
      <c r="C148" s="1"/>
      <c r="D148" s="1"/>
      <c r="E148" s="24"/>
      <c r="F148" s="24"/>
      <c r="G148" s="24"/>
      <c r="H148" s="24"/>
      <c r="I148" s="24"/>
      <c r="J148" s="24"/>
      <c r="K148" s="24"/>
      <c r="L148" s="24"/>
      <c r="M148" s="24"/>
      <c r="N148" s="3"/>
      <c r="O148" s="53"/>
      <c r="P148" s="3"/>
      <c r="Q148" s="3"/>
      <c r="R148" s="3"/>
      <c r="S148" s="3"/>
      <c r="T148" s="3"/>
      <c r="U148" s="3"/>
      <c r="V148" s="3"/>
      <c r="W148" s="3"/>
      <c r="X148" s="3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</row>
    <row r="149" customFormat="false" ht="12.75" hidden="false" customHeight="false" outlineLevel="0" collapsed="false">
      <c r="A149" s="1"/>
      <c r="B149" s="1"/>
      <c r="C149" s="1"/>
      <c r="D149" s="1"/>
      <c r="E149" s="24"/>
      <c r="F149" s="24"/>
      <c r="G149" s="24"/>
      <c r="H149" s="24"/>
      <c r="I149" s="24"/>
      <c r="J149" s="24"/>
      <c r="K149" s="24"/>
      <c r="L149" s="24"/>
      <c r="M149" s="24"/>
      <c r="N149" s="3"/>
      <c r="O149" s="53"/>
      <c r="P149" s="3"/>
      <c r="Q149" s="3"/>
      <c r="R149" s="3"/>
      <c r="S149" s="3"/>
      <c r="T149" s="3"/>
      <c r="U149" s="3"/>
      <c r="V149" s="3"/>
      <c r="W149" s="3"/>
      <c r="X149" s="3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  <c r="IW149" s="1"/>
    </row>
    <row r="150" customFormat="false" ht="12.75" hidden="false" customHeight="false" outlineLevel="0" collapsed="false">
      <c r="A150" s="1"/>
      <c r="B150" s="1"/>
      <c r="C150" s="1"/>
      <c r="D150" s="1"/>
      <c r="E150" s="24"/>
      <c r="F150" s="24"/>
      <c r="G150" s="24"/>
      <c r="H150" s="24"/>
      <c r="I150" s="24"/>
      <c r="J150" s="24"/>
      <c r="K150" s="24"/>
      <c r="L150" s="24"/>
      <c r="M150" s="24"/>
      <c r="N150" s="3"/>
      <c r="O150" s="53"/>
      <c r="P150" s="3"/>
      <c r="Q150" s="3"/>
      <c r="R150" s="3"/>
      <c r="S150" s="3"/>
      <c r="T150" s="3"/>
      <c r="U150" s="3"/>
      <c r="V150" s="3"/>
      <c r="W150" s="3"/>
      <c r="X150" s="3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  <c r="IW150" s="1"/>
    </row>
    <row r="151" customFormat="false" ht="12.75" hidden="false" customHeight="false" outlineLevel="0" collapsed="false">
      <c r="A151" s="1"/>
      <c r="B151" s="1"/>
      <c r="C151" s="1"/>
      <c r="D151" s="1"/>
      <c r="E151" s="24"/>
      <c r="F151" s="24"/>
      <c r="G151" s="24"/>
      <c r="H151" s="24"/>
      <c r="I151" s="24"/>
      <c r="J151" s="24"/>
      <c r="K151" s="24"/>
      <c r="L151" s="24"/>
      <c r="M151" s="24"/>
      <c r="N151" s="3"/>
      <c r="O151" s="53"/>
      <c r="P151" s="3"/>
      <c r="Q151" s="3"/>
      <c r="R151" s="3"/>
      <c r="S151" s="3"/>
      <c r="T151" s="3"/>
      <c r="U151" s="3"/>
      <c r="V151" s="3"/>
      <c r="W151" s="3"/>
      <c r="X151" s="3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</row>
    <row r="152" customFormat="false" ht="12.75" hidden="false" customHeight="false" outlineLevel="0" collapsed="false">
      <c r="A152" s="1"/>
      <c r="B152" s="1"/>
      <c r="C152" s="1"/>
      <c r="D152" s="1"/>
      <c r="E152" s="24"/>
      <c r="F152" s="24"/>
      <c r="G152" s="24"/>
      <c r="H152" s="24"/>
      <c r="I152" s="24"/>
      <c r="J152" s="24"/>
      <c r="K152" s="24"/>
      <c r="L152" s="24"/>
      <c r="M152" s="24"/>
      <c r="N152" s="3"/>
      <c r="O152" s="53"/>
      <c r="P152" s="3"/>
      <c r="Q152" s="3"/>
      <c r="R152" s="3"/>
      <c r="S152" s="3"/>
      <c r="T152" s="3"/>
      <c r="U152" s="3"/>
      <c r="V152" s="3"/>
      <c r="W152" s="3"/>
      <c r="X152" s="3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</row>
    <row r="153" customFormat="false" ht="12.75" hidden="false" customHeight="false" outlineLevel="0" collapsed="false">
      <c r="A153" s="1"/>
      <c r="B153" s="1"/>
      <c r="C153" s="1"/>
      <c r="D153" s="1"/>
      <c r="E153" s="24"/>
      <c r="F153" s="24"/>
      <c r="G153" s="24"/>
      <c r="H153" s="24"/>
      <c r="I153" s="24"/>
      <c r="J153" s="24"/>
      <c r="K153" s="24"/>
      <c r="L153" s="24"/>
      <c r="M153" s="24"/>
      <c r="N153" s="3"/>
      <c r="O153" s="53"/>
      <c r="P153" s="3"/>
      <c r="Q153" s="3"/>
      <c r="R153" s="3"/>
      <c r="S153" s="3"/>
      <c r="T153" s="3"/>
      <c r="U153" s="3"/>
      <c r="V153" s="3"/>
      <c r="W153" s="3"/>
      <c r="X153" s="3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</row>
    <row r="154" customFormat="false" ht="12.75" hidden="false" customHeight="false" outlineLevel="0" collapsed="false">
      <c r="A154" s="1"/>
      <c r="B154" s="1"/>
      <c r="C154" s="1"/>
      <c r="D154" s="1"/>
      <c r="E154" s="24"/>
      <c r="F154" s="24"/>
      <c r="G154" s="24"/>
      <c r="H154" s="24"/>
      <c r="I154" s="24"/>
      <c r="J154" s="24"/>
      <c r="K154" s="24"/>
      <c r="L154" s="24"/>
      <c r="M154" s="24"/>
      <c r="N154" s="3"/>
      <c r="O154" s="53"/>
      <c r="P154" s="3"/>
      <c r="Q154" s="3"/>
      <c r="R154" s="3"/>
      <c r="S154" s="3"/>
      <c r="T154" s="3"/>
      <c r="U154" s="3"/>
      <c r="V154" s="3"/>
      <c r="W154" s="3"/>
      <c r="X154" s="3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</row>
    <row r="155" customFormat="false" ht="12.75" hidden="false" customHeight="false" outlineLevel="0" collapsed="false">
      <c r="A155" s="1"/>
      <c r="B155" s="1"/>
      <c r="C155" s="1"/>
      <c r="D155" s="1"/>
      <c r="E155" s="24"/>
      <c r="F155" s="24"/>
      <c r="G155" s="24"/>
      <c r="H155" s="24"/>
      <c r="I155" s="24"/>
      <c r="J155" s="24"/>
      <c r="K155" s="24"/>
      <c r="L155" s="24"/>
      <c r="M155" s="24"/>
      <c r="N155" s="3"/>
      <c r="O155" s="53"/>
      <c r="P155" s="3"/>
      <c r="Q155" s="3"/>
      <c r="R155" s="3"/>
      <c r="S155" s="3"/>
      <c r="T155" s="3"/>
      <c r="U155" s="3"/>
      <c r="V155" s="3"/>
      <c r="W155" s="3"/>
      <c r="X155" s="3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</row>
    <row r="156" customFormat="false" ht="12.75" hidden="false" customHeight="false" outlineLevel="0" collapsed="false">
      <c r="A156" s="1"/>
      <c r="B156" s="1"/>
      <c r="C156" s="1"/>
      <c r="D156" s="1"/>
      <c r="E156" s="24"/>
      <c r="F156" s="24"/>
      <c r="G156" s="24"/>
      <c r="H156" s="24"/>
      <c r="I156" s="24"/>
      <c r="J156" s="24"/>
      <c r="K156" s="24"/>
      <c r="L156" s="24"/>
      <c r="M156" s="24"/>
      <c r="N156" s="3"/>
      <c r="O156" s="53"/>
      <c r="P156" s="3"/>
      <c r="Q156" s="3"/>
      <c r="R156" s="3"/>
      <c r="S156" s="3"/>
      <c r="T156" s="3"/>
      <c r="U156" s="3"/>
      <c r="V156" s="3"/>
      <c r="W156" s="3"/>
      <c r="X156" s="3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</row>
    <row r="157" customFormat="false" ht="12.75" hidden="false" customHeight="false" outlineLevel="0" collapsed="false">
      <c r="A157" s="1"/>
      <c r="B157" s="1"/>
      <c r="C157" s="1"/>
      <c r="D157" s="1"/>
      <c r="E157" s="24"/>
      <c r="F157" s="24"/>
      <c r="G157" s="24"/>
      <c r="H157" s="24"/>
      <c r="I157" s="24"/>
      <c r="J157" s="24"/>
      <c r="K157" s="24"/>
      <c r="L157" s="24"/>
      <c r="M157" s="24"/>
      <c r="N157" s="3"/>
      <c r="O157" s="53"/>
      <c r="P157" s="3"/>
      <c r="Q157" s="3"/>
      <c r="R157" s="3"/>
      <c r="S157" s="3"/>
      <c r="T157" s="3"/>
      <c r="U157" s="3"/>
      <c r="V157" s="3"/>
      <c r="W157" s="3"/>
      <c r="X157" s="3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</row>
    <row r="158" customFormat="false" ht="12.75" hidden="false" customHeight="false" outlineLevel="0" collapsed="false">
      <c r="A158" s="1"/>
      <c r="B158" s="1"/>
      <c r="C158" s="1"/>
      <c r="D158" s="1"/>
      <c r="E158" s="24"/>
      <c r="F158" s="24"/>
      <c r="G158" s="24"/>
      <c r="H158" s="24"/>
      <c r="I158" s="24"/>
      <c r="J158" s="24"/>
      <c r="K158" s="24"/>
      <c r="L158" s="24"/>
      <c r="M158" s="24"/>
      <c r="N158" s="3"/>
      <c r="O158" s="53"/>
      <c r="P158" s="3"/>
      <c r="Q158" s="3"/>
      <c r="R158" s="3"/>
      <c r="S158" s="3"/>
      <c r="T158" s="3"/>
      <c r="U158" s="3"/>
      <c r="V158" s="3"/>
      <c r="W158" s="3"/>
      <c r="X158" s="3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</row>
    <row r="159" customFormat="false" ht="12.75" hidden="false" customHeight="false" outlineLevel="0" collapsed="false">
      <c r="A159" s="1"/>
      <c r="B159" s="1"/>
      <c r="C159" s="1"/>
      <c r="D159" s="1"/>
      <c r="E159" s="24"/>
      <c r="F159" s="24"/>
      <c r="G159" s="24"/>
      <c r="H159" s="24"/>
      <c r="I159" s="24"/>
      <c r="J159" s="24"/>
      <c r="K159" s="24"/>
      <c r="L159" s="24"/>
      <c r="M159" s="24"/>
      <c r="N159" s="3"/>
      <c r="O159" s="53"/>
      <c r="P159" s="3"/>
      <c r="Q159" s="3"/>
      <c r="R159" s="3"/>
      <c r="S159" s="3"/>
      <c r="T159" s="3"/>
      <c r="U159" s="3"/>
      <c r="V159" s="3"/>
      <c r="W159" s="3"/>
      <c r="X159" s="3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  <c r="IW159" s="1"/>
    </row>
    <row r="160" customFormat="false" ht="12.75" hidden="false" customHeight="false" outlineLevel="0" collapsed="false">
      <c r="A160" s="1"/>
      <c r="B160" s="1"/>
      <c r="C160" s="1"/>
      <c r="D160" s="1"/>
      <c r="E160" s="24"/>
      <c r="F160" s="24"/>
      <c r="G160" s="24"/>
      <c r="H160" s="24"/>
      <c r="I160" s="24"/>
      <c r="J160" s="24"/>
      <c r="K160" s="24"/>
      <c r="L160" s="24"/>
      <c r="M160" s="24"/>
      <c r="N160" s="3"/>
      <c r="O160" s="53"/>
      <c r="P160" s="3"/>
      <c r="Q160" s="3"/>
      <c r="R160" s="3"/>
      <c r="S160" s="3"/>
      <c r="T160" s="3"/>
      <c r="U160" s="3"/>
      <c r="V160" s="3"/>
      <c r="W160" s="3"/>
      <c r="X160" s="3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</row>
    <row r="161" customFormat="false" ht="12.75" hidden="false" customHeight="false" outlineLevel="0" collapsed="false">
      <c r="A161" s="1"/>
      <c r="B161" s="1"/>
      <c r="C161" s="1"/>
      <c r="D161" s="1"/>
      <c r="E161" s="24"/>
      <c r="F161" s="24"/>
      <c r="G161" s="24"/>
      <c r="H161" s="24"/>
      <c r="I161" s="24"/>
      <c r="J161" s="24"/>
      <c r="K161" s="24"/>
      <c r="L161" s="24"/>
      <c r="M161" s="24"/>
      <c r="N161" s="3"/>
      <c r="O161" s="53"/>
      <c r="P161" s="3"/>
      <c r="Q161" s="3"/>
      <c r="R161" s="3"/>
      <c r="S161" s="3"/>
      <c r="T161" s="3"/>
      <c r="U161" s="3"/>
      <c r="V161" s="3"/>
      <c r="W161" s="3"/>
      <c r="X161" s="3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</row>
    <row r="162" customFormat="false" ht="12.75" hidden="false" customHeight="false" outlineLevel="0" collapsed="false">
      <c r="A162" s="1"/>
      <c r="B162" s="1"/>
      <c r="C162" s="1"/>
      <c r="D162" s="1"/>
      <c r="E162" s="24"/>
      <c r="F162" s="24"/>
      <c r="G162" s="24"/>
      <c r="H162" s="24"/>
      <c r="I162" s="24"/>
      <c r="J162" s="24"/>
      <c r="K162" s="24"/>
      <c r="L162" s="24"/>
      <c r="M162" s="24"/>
      <c r="N162" s="3"/>
      <c r="O162" s="53"/>
      <c r="P162" s="3"/>
      <c r="Q162" s="3"/>
      <c r="R162" s="3"/>
      <c r="S162" s="3"/>
      <c r="T162" s="3"/>
      <c r="U162" s="3"/>
      <c r="V162" s="3"/>
      <c r="W162" s="3"/>
      <c r="X162" s="3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  <c r="IW162" s="1"/>
    </row>
    <row r="163" customFormat="false" ht="12.75" hidden="false" customHeight="false" outlineLevel="0" collapsed="false">
      <c r="A163" s="1"/>
      <c r="B163" s="1"/>
      <c r="C163" s="1"/>
      <c r="D163" s="1"/>
      <c r="E163" s="24"/>
      <c r="F163" s="24"/>
      <c r="G163" s="24"/>
      <c r="H163" s="24"/>
      <c r="I163" s="24"/>
      <c r="J163" s="24"/>
      <c r="K163" s="24"/>
      <c r="L163" s="24"/>
      <c r="M163" s="24"/>
      <c r="N163" s="3"/>
      <c r="O163" s="53"/>
      <c r="P163" s="3"/>
      <c r="Q163" s="3"/>
      <c r="R163" s="3"/>
      <c r="S163" s="3"/>
      <c r="T163" s="3"/>
      <c r="U163" s="3"/>
      <c r="V163" s="3"/>
      <c r="W163" s="3"/>
      <c r="X163" s="3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  <c r="IW163" s="1"/>
    </row>
    <row r="164" customFormat="false" ht="12.75" hidden="false" customHeight="false" outlineLevel="0" collapsed="false">
      <c r="A164" s="1"/>
      <c r="B164" s="1"/>
      <c r="C164" s="1"/>
      <c r="D164" s="1"/>
      <c r="E164" s="24"/>
      <c r="F164" s="24"/>
      <c r="G164" s="24"/>
      <c r="H164" s="24"/>
      <c r="I164" s="24"/>
      <c r="J164" s="24"/>
      <c r="K164" s="24"/>
      <c r="L164" s="24"/>
      <c r="M164" s="24"/>
      <c r="N164" s="3"/>
      <c r="O164" s="53"/>
      <c r="P164" s="3"/>
      <c r="Q164" s="3"/>
      <c r="R164" s="3"/>
      <c r="S164" s="3"/>
      <c r="T164" s="3"/>
      <c r="U164" s="3"/>
      <c r="V164" s="3"/>
      <c r="W164" s="3"/>
      <c r="X164" s="3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  <c r="IW164" s="1"/>
    </row>
    <row r="165" customFormat="false" ht="12.75" hidden="false" customHeight="false" outlineLevel="0" collapsed="false">
      <c r="A165" s="1"/>
      <c r="B165" s="1"/>
      <c r="C165" s="1"/>
      <c r="D165" s="1"/>
      <c r="E165" s="24"/>
      <c r="F165" s="24"/>
      <c r="G165" s="24"/>
      <c r="H165" s="24"/>
      <c r="I165" s="24"/>
      <c r="J165" s="24"/>
      <c r="K165" s="24"/>
      <c r="L165" s="24"/>
      <c r="M165" s="24"/>
      <c r="N165" s="3"/>
      <c r="O165" s="53"/>
      <c r="P165" s="3"/>
      <c r="Q165" s="3"/>
      <c r="R165" s="3"/>
      <c r="S165" s="3"/>
      <c r="T165" s="3"/>
      <c r="U165" s="3"/>
      <c r="V165" s="3"/>
      <c r="W165" s="3"/>
      <c r="X165" s="3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  <c r="IW165" s="1"/>
    </row>
    <row r="166" customFormat="false" ht="12.75" hidden="false" customHeight="false" outlineLevel="0" collapsed="false">
      <c r="A166" s="1"/>
      <c r="B166" s="1"/>
      <c r="C166" s="1"/>
      <c r="D166" s="1"/>
      <c r="E166" s="24"/>
      <c r="F166" s="24"/>
      <c r="G166" s="24"/>
      <c r="H166" s="24"/>
      <c r="I166" s="24"/>
      <c r="J166" s="24"/>
      <c r="K166" s="24"/>
      <c r="L166" s="24"/>
      <c r="M166" s="24"/>
      <c r="N166" s="3"/>
      <c r="O166" s="53"/>
      <c r="P166" s="3"/>
      <c r="Q166" s="3"/>
      <c r="R166" s="3"/>
      <c r="S166" s="3"/>
      <c r="T166" s="3"/>
      <c r="U166" s="3"/>
      <c r="V166" s="3"/>
      <c r="W166" s="3"/>
      <c r="X166" s="3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  <c r="IW166" s="1"/>
    </row>
    <row r="167" customFormat="false" ht="12.75" hidden="false" customHeight="false" outlineLevel="0" collapsed="false">
      <c r="A167" s="1"/>
      <c r="B167" s="1"/>
      <c r="C167" s="1"/>
      <c r="D167" s="1"/>
      <c r="E167" s="24"/>
      <c r="F167" s="24"/>
      <c r="G167" s="24"/>
      <c r="H167" s="24"/>
      <c r="I167" s="24"/>
      <c r="J167" s="24"/>
      <c r="K167" s="24"/>
      <c r="L167" s="24"/>
      <c r="M167" s="24"/>
      <c r="N167" s="3"/>
      <c r="O167" s="53"/>
      <c r="P167" s="3"/>
      <c r="Q167" s="3"/>
      <c r="R167" s="3"/>
      <c r="S167" s="3"/>
      <c r="T167" s="3"/>
      <c r="U167" s="3"/>
      <c r="V167" s="3"/>
      <c r="W167" s="3"/>
      <c r="X167" s="3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  <c r="IW167" s="1"/>
    </row>
    <row r="168" customFormat="false" ht="12.75" hidden="false" customHeight="false" outlineLevel="0" collapsed="false">
      <c r="A168" s="1"/>
      <c r="B168" s="1"/>
      <c r="C168" s="1"/>
      <c r="D168" s="1"/>
      <c r="E168" s="24"/>
      <c r="F168" s="24"/>
      <c r="G168" s="24"/>
      <c r="H168" s="24"/>
      <c r="I168" s="24"/>
      <c r="J168" s="24"/>
      <c r="K168" s="24"/>
      <c r="L168" s="24"/>
      <c r="M168" s="24"/>
      <c r="N168" s="3"/>
      <c r="O168" s="53"/>
      <c r="P168" s="3"/>
      <c r="Q168" s="3"/>
      <c r="R168" s="3"/>
      <c r="S168" s="3"/>
      <c r="T168" s="3"/>
      <c r="U168" s="3"/>
      <c r="V168" s="3"/>
      <c r="W168" s="3"/>
      <c r="X168" s="3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  <c r="IW168" s="1"/>
    </row>
    <row r="169" customFormat="false" ht="12.75" hidden="false" customHeight="false" outlineLevel="0" collapsed="false">
      <c r="A169" s="1"/>
      <c r="B169" s="1"/>
      <c r="C169" s="1"/>
      <c r="D169" s="1"/>
      <c r="E169" s="24"/>
      <c r="F169" s="24"/>
      <c r="G169" s="24"/>
      <c r="H169" s="24"/>
      <c r="I169" s="24"/>
      <c r="J169" s="24"/>
      <c r="K169" s="24"/>
      <c r="L169" s="24"/>
      <c r="M169" s="24"/>
      <c r="N169" s="3"/>
      <c r="O169" s="53"/>
      <c r="P169" s="3"/>
      <c r="Q169" s="3"/>
      <c r="R169" s="3"/>
      <c r="S169" s="3"/>
      <c r="T169" s="3"/>
      <c r="U169" s="3"/>
      <c r="V169" s="3"/>
      <c r="W169" s="3"/>
      <c r="X169" s="3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  <c r="IW169" s="1"/>
    </row>
    <row r="170" customFormat="false" ht="12.75" hidden="false" customHeight="false" outlineLevel="0" collapsed="false">
      <c r="A170" s="1"/>
      <c r="B170" s="1"/>
      <c r="C170" s="1"/>
      <c r="D170" s="1"/>
      <c r="E170" s="24"/>
      <c r="F170" s="24"/>
      <c r="G170" s="24"/>
      <c r="H170" s="24"/>
      <c r="I170" s="24"/>
      <c r="J170" s="24"/>
      <c r="K170" s="24"/>
      <c r="L170" s="24"/>
      <c r="M170" s="24"/>
      <c r="N170" s="3"/>
      <c r="O170" s="53"/>
      <c r="P170" s="3"/>
      <c r="Q170" s="3"/>
      <c r="R170" s="3"/>
      <c r="S170" s="3"/>
      <c r="T170" s="3"/>
      <c r="U170" s="3"/>
      <c r="V170" s="3"/>
      <c r="W170" s="3"/>
      <c r="X170" s="3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  <c r="IW170" s="1"/>
    </row>
    <row r="171" customFormat="false" ht="12.75" hidden="false" customHeight="false" outlineLevel="0" collapsed="false">
      <c r="A171" s="1"/>
      <c r="B171" s="1"/>
      <c r="C171" s="1"/>
      <c r="D171" s="1"/>
      <c r="E171" s="24"/>
      <c r="F171" s="24"/>
      <c r="G171" s="24"/>
      <c r="H171" s="24"/>
      <c r="I171" s="24"/>
      <c r="J171" s="24"/>
      <c r="K171" s="24"/>
      <c r="L171" s="24"/>
      <c r="M171" s="24"/>
      <c r="N171" s="3"/>
      <c r="O171" s="53"/>
      <c r="P171" s="3"/>
      <c r="Q171" s="3"/>
      <c r="R171" s="3"/>
      <c r="S171" s="3"/>
      <c r="T171" s="3"/>
      <c r="U171" s="3"/>
      <c r="V171" s="3"/>
      <c r="W171" s="3"/>
      <c r="X171" s="3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  <c r="IW171" s="1"/>
    </row>
    <row r="172" customFormat="false" ht="12.75" hidden="false" customHeight="false" outlineLevel="0" collapsed="false">
      <c r="A172" s="1"/>
      <c r="B172" s="1"/>
      <c r="C172" s="1"/>
      <c r="D172" s="1"/>
      <c r="E172" s="24"/>
      <c r="F172" s="24"/>
      <c r="G172" s="24"/>
      <c r="H172" s="24"/>
      <c r="I172" s="24"/>
      <c r="J172" s="24"/>
      <c r="K172" s="24"/>
      <c r="L172" s="24"/>
      <c r="M172" s="24"/>
      <c r="N172" s="3"/>
      <c r="O172" s="53"/>
      <c r="P172" s="3"/>
      <c r="Q172" s="3"/>
      <c r="R172" s="3"/>
      <c r="S172" s="3"/>
      <c r="T172" s="3"/>
      <c r="U172" s="3"/>
      <c r="V172" s="3"/>
      <c r="W172" s="3"/>
      <c r="X172" s="3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  <c r="IW172" s="1"/>
    </row>
    <row r="173" customFormat="false" ht="12.75" hidden="false" customHeight="false" outlineLevel="0" collapsed="false">
      <c r="A173" s="1"/>
      <c r="B173" s="1"/>
      <c r="C173" s="1"/>
      <c r="D173" s="1"/>
      <c r="E173" s="24"/>
      <c r="F173" s="24"/>
      <c r="G173" s="24"/>
      <c r="H173" s="24"/>
      <c r="I173" s="24"/>
      <c r="J173" s="24"/>
      <c r="K173" s="24"/>
      <c r="L173" s="24"/>
      <c r="M173" s="24"/>
      <c r="N173" s="3"/>
      <c r="O173" s="53"/>
      <c r="P173" s="3"/>
      <c r="Q173" s="3"/>
      <c r="R173" s="3"/>
      <c r="S173" s="3"/>
      <c r="T173" s="3"/>
      <c r="U173" s="3"/>
      <c r="V173" s="3"/>
      <c r="W173" s="3"/>
      <c r="X173" s="3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  <c r="IW173" s="1"/>
    </row>
    <row r="174" customFormat="false" ht="12.75" hidden="false" customHeight="false" outlineLevel="0" collapsed="false">
      <c r="A174" s="1"/>
      <c r="B174" s="1"/>
      <c r="C174" s="1"/>
      <c r="D174" s="1"/>
      <c r="E174" s="24"/>
      <c r="F174" s="24"/>
      <c r="G174" s="24"/>
      <c r="H174" s="24"/>
      <c r="I174" s="24"/>
      <c r="J174" s="24"/>
      <c r="K174" s="24"/>
      <c r="L174" s="24"/>
      <c r="M174" s="24"/>
      <c r="N174" s="3"/>
      <c r="O174" s="53"/>
      <c r="P174" s="3"/>
      <c r="Q174" s="3"/>
      <c r="R174" s="3"/>
      <c r="S174" s="3"/>
      <c r="T174" s="3"/>
      <c r="U174" s="3"/>
      <c r="V174" s="3"/>
      <c r="W174" s="3"/>
      <c r="X174" s="3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  <c r="IW174" s="1"/>
    </row>
    <row r="175" customFormat="false" ht="12.75" hidden="false" customHeight="false" outlineLevel="0" collapsed="false">
      <c r="A175" s="1"/>
      <c r="B175" s="1"/>
      <c r="C175" s="1"/>
      <c r="D175" s="1"/>
      <c r="E175" s="24"/>
      <c r="F175" s="24"/>
      <c r="G175" s="24"/>
      <c r="H175" s="24"/>
      <c r="I175" s="24"/>
      <c r="J175" s="24"/>
      <c r="K175" s="24"/>
      <c r="L175" s="24"/>
      <c r="M175" s="24"/>
      <c r="N175" s="3"/>
      <c r="O175" s="53"/>
      <c r="P175" s="3"/>
      <c r="Q175" s="3"/>
      <c r="R175" s="3"/>
      <c r="S175" s="3"/>
      <c r="T175" s="3"/>
      <c r="U175" s="3"/>
      <c r="V175" s="3"/>
      <c r="W175" s="3"/>
      <c r="X175" s="3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  <c r="IW175" s="1"/>
    </row>
    <row r="176" customFormat="false" ht="12.75" hidden="false" customHeight="false" outlineLevel="0" collapsed="false">
      <c r="A176" s="1"/>
      <c r="B176" s="1"/>
      <c r="C176" s="1"/>
      <c r="D176" s="1"/>
      <c r="E176" s="24"/>
      <c r="F176" s="24"/>
      <c r="G176" s="24"/>
      <c r="H176" s="24"/>
      <c r="I176" s="24"/>
      <c r="J176" s="24"/>
      <c r="K176" s="24"/>
      <c r="L176" s="24"/>
      <c r="M176" s="24"/>
      <c r="N176" s="3"/>
      <c r="O176" s="53"/>
      <c r="P176" s="3"/>
      <c r="Q176" s="3"/>
      <c r="R176" s="3"/>
      <c r="S176" s="3"/>
      <c r="T176" s="3"/>
      <c r="U176" s="3"/>
      <c r="V176" s="3"/>
      <c r="W176" s="3"/>
      <c r="X176" s="3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</row>
    <row r="177" customFormat="false" ht="12.75" hidden="false" customHeight="false" outlineLevel="0" collapsed="false">
      <c r="A177" s="1"/>
      <c r="B177" s="1"/>
      <c r="C177" s="1"/>
      <c r="D177" s="1"/>
      <c r="E177" s="24"/>
      <c r="F177" s="24"/>
      <c r="G177" s="24"/>
      <c r="H177" s="24"/>
      <c r="I177" s="24"/>
      <c r="J177" s="24"/>
      <c r="K177" s="24"/>
      <c r="L177" s="24"/>
      <c r="M177" s="24"/>
      <c r="N177" s="3"/>
      <c r="O177" s="53"/>
      <c r="P177" s="3"/>
      <c r="Q177" s="3"/>
      <c r="R177" s="3"/>
      <c r="S177" s="3"/>
      <c r="T177" s="3"/>
      <c r="U177" s="3"/>
      <c r="V177" s="3"/>
      <c r="W177" s="3"/>
      <c r="X177" s="3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</row>
    <row r="178" customFormat="false" ht="12.75" hidden="false" customHeight="false" outlineLevel="0" collapsed="false">
      <c r="A178" s="1"/>
      <c r="B178" s="1"/>
      <c r="C178" s="1"/>
      <c r="D178" s="1"/>
      <c r="E178" s="24"/>
      <c r="F178" s="24"/>
      <c r="G178" s="24"/>
      <c r="H178" s="24"/>
      <c r="I178" s="24"/>
      <c r="J178" s="24"/>
      <c r="K178" s="24"/>
      <c r="L178" s="24"/>
      <c r="M178" s="24"/>
      <c r="N178" s="3"/>
      <c r="O178" s="53"/>
      <c r="P178" s="3"/>
      <c r="Q178" s="3"/>
      <c r="R178" s="3"/>
      <c r="S178" s="3"/>
      <c r="T178" s="3"/>
      <c r="U178" s="3"/>
      <c r="V178" s="3"/>
      <c r="W178" s="3"/>
      <c r="X178" s="3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</row>
    <row r="179" customFormat="false" ht="12.75" hidden="false" customHeight="false" outlineLevel="0" collapsed="false">
      <c r="A179" s="1"/>
      <c r="B179" s="1"/>
      <c r="C179" s="1"/>
      <c r="D179" s="1"/>
      <c r="E179" s="24"/>
      <c r="F179" s="24"/>
      <c r="G179" s="24"/>
      <c r="H179" s="24"/>
      <c r="I179" s="24"/>
      <c r="J179" s="24"/>
      <c r="K179" s="24"/>
      <c r="L179" s="24"/>
      <c r="M179" s="24"/>
      <c r="N179" s="3"/>
      <c r="O179" s="53"/>
      <c r="P179" s="3"/>
      <c r="Q179" s="3"/>
      <c r="R179" s="3"/>
      <c r="S179" s="3"/>
      <c r="T179" s="3"/>
      <c r="U179" s="3"/>
      <c r="V179" s="3"/>
      <c r="W179" s="3"/>
      <c r="X179" s="3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  <c r="IW179" s="1"/>
    </row>
    <row r="180" customFormat="false" ht="12.75" hidden="false" customHeight="false" outlineLevel="0" collapsed="false">
      <c r="A180" s="1"/>
      <c r="B180" s="1"/>
      <c r="C180" s="1"/>
      <c r="D180" s="1"/>
      <c r="E180" s="24"/>
      <c r="F180" s="24"/>
      <c r="G180" s="24"/>
      <c r="H180" s="24"/>
      <c r="I180" s="24"/>
      <c r="J180" s="24"/>
      <c r="K180" s="24"/>
      <c r="L180" s="24"/>
      <c r="M180" s="24"/>
      <c r="N180" s="3"/>
      <c r="O180" s="53"/>
      <c r="P180" s="3"/>
      <c r="Q180" s="3"/>
      <c r="R180" s="3"/>
      <c r="S180" s="3"/>
      <c r="T180" s="3"/>
      <c r="U180" s="3"/>
      <c r="V180" s="3"/>
      <c r="W180" s="3"/>
      <c r="X180" s="3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  <c r="IW180" s="1"/>
    </row>
    <row r="181" customFormat="false" ht="12.75" hidden="false" customHeight="false" outlineLevel="0" collapsed="false">
      <c r="A181" s="1"/>
      <c r="B181" s="1"/>
      <c r="C181" s="1"/>
      <c r="D181" s="1"/>
      <c r="E181" s="24"/>
      <c r="F181" s="24"/>
      <c r="G181" s="24"/>
      <c r="H181" s="24"/>
      <c r="I181" s="24"/>
      <c r="J181" s="24"/>
      <c r="K181" s="24"/>
      <c r="L181" s="24"/>
      <c r="M181" s="24"/>
      <c r="N181" s="3"/>
      <c r="O181" s="53"/>
      <c r="P181" s="3"/>
      <c r="Q181" s="3"/>
      <c r="R181" s="3"/>
      <c r="S181" s="3"/>
      <c r="T181" s="3"/>
      <c r="U181" s="3"/>
      <c r="V181" s="3"/>
      <c r="W181" s="3"/>
      <c r="X181" s="3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  <c r="IW181" s="1"/>
    </row>
    <row r="182" customFormat="false" ht="12.75" hidden="false" customHeight="false" outlineLevel="0" collapsed="false">
      <c r="A182" s="1"/>
      <c r="B182" s="1"/>
      <c r="C182" s="1"/>
      <c r="D182" s="1"/>
      <c r="E182" s="24"/>
      <c r="F182" s="24"/>
      <c r="G182" s="24"/>
      <c r="H182" s="24"/>
      <c r="I182" s="24"/>
      <c r="J182" s="24"/>
      <c r="K182" s="24"/>
      <c r="L182" s="24"/>
      <c r="M182" s="24"/>
      <c r="N182" s="3"/>
      <c r="O182" s="53"/>
      <c r="P182" s="3"/>
      <c r="Q182" s="3"/>
      <c r="R182" s="3"/>
      <c r="S182" s="3"/>
      <c r="T182" s="3"/>
      <c r="U182" s="3"/>
      <c r="V182" s="3"/>
      <c r="W182" s="3"/>
      <c r="X182" s="3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  <c r="IW182" s="1"/>
    </row>
    <row r="183" customFormat="false" ht="12.75" hidden="false" customHeight="false" outlineLevel="0" collapsed="false">
      <c r="A183" s="1"/>
      <c r="B183" s="1"/>
      <c r="C183" s="1"/>
      <c r="D183" s="1"/>
      <c r="E183" s="24"/>
      <c r="F183" s="24"/>
      <c r="G183" s="24"/>
      <c r="H183" s="24"/>
      <c r="I183" s="24"/>
      <c r="J183" s="24"/>
      <c r="K183" s="24"/>
      <c r="L183" s="24"/>
      <c r="M183" s="24"/>
      <c r="N183" s="3"/>
      <c r="O183" s="53"/>
      <c r="P183" s="3"/>
      <c r="Q183" s="3"/>
      <c r="R183" s="3"/>
      <c r="S183" s="3"/>
      <c r="T183" s="3"/>
      <c r="U183" s="3"/>
      <c r="V183" s="3"/>
      <c r="W183" s="3"/>
      <c r="X183" s="3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  <c r="IW183" s="1"/>
    </row>
    <row r="184" customFormat="false" ht="12.75" hidden="false" customHeight="false" outlineLevel="0" collapsed="false">
      <c r="A184" s="1"/>
      <c r="B184" s="1"/>
      <c r="C184" s="1"/>
      <c r="D184" s="1"/>
      <c r="E184" s="24"/>
      <c r="F184" s="24"/>
      <c r="G184" s="24"/>
      <c r="H184" s="24"/>
      <c r="I184" s="24"/>
      <c r="J184" s="24"/>
      <c r="K184" s="24"/>
      <c r="L184" s="24"/>
      <c r="M184" s="24"/>
      <c r="N184" s="3"/>
      <c r="O184" s="53"/>
      <c r="P184" s="3"/>
      <c r="Q184" s="3"/>
      <c r="R184" s="3"/>
      <c r="S184" s="3"/>
      <c r="T184" s="3"/>
      <c r="U184" s="3"/>
      <c r="V184" s="3"/>
      <c r="W184" s="3"/>
      <c r="X184" s="3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  <c r="IW184" s="1"/>
    </row>
    <row r="185" customFormat="false" ht="12.75" hidden="false" customHeight="false" outlineLevel="0" collapsed="false">
      <c r="A185" s="1"/>
      <c r="B185" s="1"/>
      <c r="C185" s="1"/>
      <c r="D185" s="1"/>
      <c r="E185" s="24"/>
      <c r="F185" s="24"/>
      <c r="G185" s="24"/>
      <c r="H185" s="24"/>
      <c r="I185" s="24"/>
      <c r="J185" s="24"/>
      <c r="K185" s="24"/>
      <c r="L185" s="24"/>
      <c r="M185" s="24"/>
      <c r="N185" s="3"/>
      <c r="O185" s="53"/>
      <c r="P185" s="3"/>
      <c r="Q185" s="3"/>
      <c r="R185" s="3"/>
      <c r="S185" s="3"/>
      <c r="T185" s="3"/>
      <c r="U185" s="3"/>
      <c r="V185" s="3"/>
      <c r="W185" s="3"/>
      <c r="X185" s="3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  <c r="IW185" s="1"/>
    </row>
    <row r="186" customFormat="false" ht="12.75" hidden="false" customHeight="false" outlineLevel="0" collapsed="false">
      <c r="A186" s="1"/>
      <c r="B186" s="1"/>
      <c r="C186" s="1"/>
      <c r="D186" s="1"/>
      <c r="E186" s="24"/>
      <c r="F186" s="24"/>
      <c r="G186" s="24"/>
      <c r="H186" s="24"/>
      <c r="I186" s="24"/>
      <c r="J186" s="24"/>
      <c r="K186" s="24"/>
      <c r="L186" s="24"/>
      <c r="M186" s="24"/>
      <c r="N186" s="3"/>
      <c r="O186" s="53"/>
      <c r="P186" s="3"/>
      <c r="Q186" s="3"/>
      <c r="R186" s="3"/>
      <c r="S186" s="3"/>
      <c r="T186" s="3"/>
      <c r="U186" s="3"/>
      <c r="V186" s="3"/>
      <c r="W186" s="3"/>
      <c r="X186" s="3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  <c r="IW186" s="1"/>
    </row>
    <row r="187" customFormat="false" ht="12.75" hidden="false" customHeight="false" outlineLevel="0" collapsed="false">
      <c r="A187" s="1"/>
      <c r="B187" s="1"/>
      <c r="C187" s="1"/>
      <c r="D187" s="1"/>
      <c r="E187" s="24"/>
      <c r="F187" s="24"/>
      <c r="G187" s="24"/>
      <c r="H187" s="24"/>
      <c r="I187" s="24"/>
      <c r="J187" s="24"/>
      <c r="K187" s="24"/>
      <c r="L187" s="24"/>
      <c r="M187" s="24"/>
      <c r="N187" s="3"/>
      <c r="O187" s="53"/>
      <c r="P187" s="3"/>
      <c r="Q187" s="3"/>
      <c r="R187" s="3"/>
      <c r="S187" s="3"/>
      <c r="T187" s="3"/>
      <c r="U187" s="3"/>
      <c r="V187" s="3"/>
      <c r="W187" s="3"/>
      <c r="X187" s="3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  <c r="IW187" s="1"/>
    </row>
    <row r="188" customFormat="false" ht="12.75" hidden="false" customHeight="false" outlineLevel="0" collapsed="false">
      <c r="A188" s="1"/>
      <c r="B188" s="1"/>
      <c r="C188" s="1"/>
      <c r="D188" s="1"/>
      <c r="E188" s="24"/>
      <c r="F188" s="24"/>
      <c r="G188" s="24"/>
      <c r="H188" s="24"/>
      <c r="I188" s="24"/>
      <c r="J188" s="24"/>
      <c r="K188" s="24"/>
      <c r="L188" s="24"/>
      <c r="M188" s="24"/>
      <c r="N188" s="3"/>
      <c r="O188" s="53"/>
      <c r="P188" s="3"/>
      <c r="Q188" s="3"/>
      <c r="R188" s="3"/>
      <c r="S188" s="3"/>
      <c r="T188" s="3"/>
      <c r="U188" s="3"/>
      <c r="V188" s="3"/>
      <c r="W188" s="3"/>
      <c r="X188" s="3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  <c r="IW188" s="1"/>
    </row>
    <row r="189" customFormat="false" ht="12.75" hidden="false" customHeight="false" outlineLevel="0" collapsed="false">
      <c r="A189" s="1"/>
      <c r="B189" s="1"/>
      <c r="C189" s="1"/>
      <c r="D189" s="1"/>
      <c r="E189" s="24"/>
      <c r="F189" s="24"/>
      <c r="G189" s="24"/>
      <c r="H189" s="24"/>
      <c r="I189" s="24"/>
      <c r="J189" s="24"/>
      <c r="K189" s="24"/>
      <c r="L189" s="24"/>
      <c r="M189" s="24"/>
      <c r="N189" s="3"/>
      <c r="O189" s="53"/>
      <c r="P189" s="3"/>
      <c r="Q189" s="3"/>
      <c r="R189" s="3"/>
      <c r="S189" s="3"/>
      <c r="T189" s="3"/>
      <c r="U189" s="3"/>
      <c r="V189" s="3"/>
      <c r="W189" s="3"/>
      <c r="X189" s="3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  <c r="IW189" s="1"/>
    </row>
    <row r="190" customFormat="false" ht="12.75" hidden="false" customHeight="false" outlineLevel="0" collapsed="false">
      <c r="A190" s="1"/>
      <c r="B190" s="1"/>
      <c r="C190" s="1"/>
      <c r="D190" s="1"/>
      <c r="E190" s="24"/>
      <c r="F190" s="24"/>
      <c r="G190" s="24"/>
      <c r="H190" s="24"/>
      <c r="I190" s="24"/>
      <c r="J190" s="24"/>
      <c r="K190" s="24"/>
      <c r="L190" s="24"/>
      <c r="M190" s="24"/>
      <c r="N190" s="3"/>
      <c r="O190" s="53"/>
      <c r="P190" s="3"/>
      <c r="Q190" s="3"/>
      <c r="R190" s="3"/>
      <c r="S190" s="3"/>
      <c r="T190" s="3"/>
      <c r="U190" s="3"/>
      <c r="V190" s="3"/>
      <c r="W190" s="3"/>
      <c r="X190" s="3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  <c r="IW190" s="1"/>
    </row>
    <row r="191" customFormat="false" ht="12.75" hidden="false" customHeight="false" outlineLevel="0" collapsed="false">
      <c r="A191" s="1"/>
      <c r="B191" s="1"/>
      <c r="C191" s="1"/>
      <c r="D191" s="1"/>
      <c r="E191" s="24"/>
      <c r="F191" s="24"/>
      <c r="G191" s="24"/>
      <c r="H191" s="24"/>
      <c r="I191" s="24"/>
      <c r="J191" s="24"/>
      <c r="K191" s="24"/>
      <c r="L191" s="24"/>
      <c r="M191" s="24"/>
      <c r="N191" s="3"/>
      <c r="O191" s="53"/>
      <c r="P191" s="3"/>
      <c r="Q191" s="3"/>
      <c r="R191" s="3"/>
      <c r="S191" s="3"/>
      <c r="T191" s="3"/>
      <c r="U191" s="3"/>
      <c r="V191" s="3"/>
      <c r="W191" s="3"/>
      <c r="X191" s="3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  <c r="IW191" s="1"/>
    </row>
    <row r="192" customFormat="false" ht="12.75" hidden="false" customHeight="false" outlineLevel="0" collapsed="false">
      <c r="A192" s="1"/>
      <c r="B192" s="1"/>
      <c r="C192" s="1"/>
      <c r="D192" s="1"/>
      <c r="E192" s="24"/>
      <c r="F192" s="24"/>
      <c r="G192" s="24"/>
      <c r="H192" s="24"/>
      <c r="I192" s="24"/>
      <c r="J192" s="24"/>
      <c r="K192" s="24"/>
      <c r="L192" s="24"/>
      <c r="M192" s="24"/>
      <c r="N192" s="3"/>
      <c r="O192" s="53"/>
      <c r="P192" s="3"/>
      <c r="Q192" s="3"/>
      <c r="R192" s="3"/>
      <c r="S192" s="3"/>
      <c r="T192" s="3"/>
      <c r="U192" s="3"/>
      <c r="V192" s="3"/>
      <c r="W192" s="3"/>
      <c r="X192" s="3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  <c r="IW192" s="1"/>
    </row>
    <row r="193" customFormat="false" ht="12.75" hidden="false" customHeight="false" outlineLevel="0" collapsed="false">
      <c r="A193" s="1"/>
      <c r="B193" s="1"/>
      <c r="C193" s="1"/>
      <c r="D193" s="1"/>
      <c r="E193" s="24"/>
      <c r="F193" s="24"/>
      <c r="G193" s="24"/>
      <c r="H193" s="24"/>
      <c r="I193" s="24"/>
      <c r="J193" s="24"/>
      <c r="K193" s="24"/>
      <c r="L193" s="24"/>
      <c r="M193" s="24"/>
      <c r="N193" s="3"/>
      <c r="O193" s="53"/>
      <c r="P193" s="3"/>
      <c r="Q193" s="3"/>
      <c r="R193" s="3"/>
      <c r="S193" s="3"/>
      <c r="T193" s="3"/>
      <c r="U193" s="3"/>
      <c r="V193" s="3"/>
      <c r="W193" s="3"/>
      <c r="X193" s="3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  <c r="IW193" s="1"/>
    </row>
    <row r="194" customFormat="false" ht="12.75" hidden="false" customHeight="false" outlineLevel="0" collapsed="false">
      <c r="A194" s="1"/>
      <c r="B194" s="1"/>
      <c r="C194" s="1"/>
      <c r="D194" s="1"/>
      <c r="E194" s="24"/>
      <c r="F194" s="24"/>
      <c r="G194" s="24"/>
      <c r="H194" s="24"/>
      <c r="I194" s="24"/>
      <c r="J194" s="24"/>
      <c r="K194" s="24"/>
      <c r="L194" s="24"/>
      <c r="M194" s="24"/>
      <c r="N194" s="3"/>
      <c r="O194" s="53"/>
      <c r="P194" s="3"/>
      <c r="Q194" s="3"/>
      <c r="R194" s="3"/>
      <c r="S194" s="3"/>
      <c r="T194" s="3"/>
      <c r="U194" s="3"/>
      <c r="V194" s="3"/>
      <c r="W194" s="3"/>
      <c r="X194" s="3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  <c r="IW194" s="1"/>
    </row>
    <row r="195" customFormat="false" ht="12.75" hidden="false" customHeight="false" outlineLevel="0" collapsed="false">
      <c r="A195" s="1"/>
      <c r="B195" s="1"/>
      <c r="C195" s="1"/>
      <c r="D195" s="1"/>
      <c r="E195" s="24"/>
      <c r="F195" s="24"/>
      <c r="G195" s="24"/>
      <c r="H195" s="24"/>
      <c r="I195" s="24"/>
      <c r="J195" s="24"/>
      <c r="K195" s="24"/>
      <c r="L195" s="24"/>
      <c r="M195" s="24"/>
      <c r="N195" s="3"/>
      <c r="O195" s="53"/>
      <c r="P195" s="3"/>
      <c r="Q195" s="3"/>
      <c r="R195" s="3"/>
      <c r="S195" s="3"/>
      <c r="T195" s="3"/>
      <c r="U195" s="3"/>
      <c r="V195" s="3"/>
      <c r="W195" s="3"/>
      <c r="X195" s="3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  <c r="IW195" s="1"/>
    </row>
    <row r="196" customFormat="false" ht="12.75" hidden="false" customHeight="false" outlineLevel="0" collapsed="false">
      <c r="A196" s="1"/>
      <c r="B196" s="1"/>
      <c r="C196" s="1"/>
      <c r="D196" s="1"/>
      <c r="E196" s="24"/>
      <c r="F196" s="24"/>
      <c r="G196" s="24"/>
      <c r="H196" s="24"/>
      <c r="I196" s="24"/>
      <c r="J196" s="24"/>
      <c r="K196" s="24"/>
      <c r="L196" s="24"/>
      <c r="M196" s="24"/>
      <c r="N196" s="3"/>
      <c r="O196" s="53"/>
      <c r="P196" s="3"/>
      <c r="Q196" s="3"/>
      <c r="R196" s="3"/>
      <c r="S196" s="3"/>
      <c r="T196" s="3"/>
      <c r="U196" s="3"/>
      <c r="V196" s="3"/>
      <c r="W196" s="3"/>
      <c r="X196" s="3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  <c r="IW196" s="1"/>
    </row>
    <row r="197" customFormat="false" ht="12.75" hidden="false" customHeight="false" outlineLevel="0" collapsed="false">
      <c r="A197" s="1"/>
      <c r="B197" s="1"/>
      <c r="C197" s="1"/>
      <c r="D197" s="1"/>
      <c r="E197" s="24"/>
      <c r="F197" s="24"/>
      <c r="G197" s="24"/>
      <c r="H197" s="24"/>
      <c r="I197" s="24"/>
      <c r="J197" s="24"/>
      <c r="K197" s="24"/>
      <c r="L197" s="24"/>
      <c r="M197" s="24"/>
      <c r="N197" s="3"/>
      <c r="O197" s="53"/>
      <c r="P197" s="3"/>
      <c r="Q197" s="3"/>
      <c r="R197" s="3"/>
      <c r="S197" s="3"/>
      <c r="T197" s="3"/>
      <c r="U197" s="3"/>
      <c r="V197" s="3"/>
      <c r="W197" s="3"/>
      <c r="X197" s="3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  <c r="IW197" s="1"/>
    </row>
    <row r="198" customFormat="false" ht="12.75" hidden="false" customHeight="false" outlineLevel="0" collapsed="false">
      <c r="A198" s="1"/>
      <c r="B198" s="1"/>
      <c r="C198" s="1"/>
      <c r="D198" s="1"/>
      <c r="E198" s="24"/>
      <c r="F198" s="24"/>
      <c r="G198" s="24"/>
      <c r="H198" s="24"/>
      <c r="I198" s="24"/>
      <c r="J198" s="24"/>
      <c r="K198" s="24"/>
      <c r="L198" s="24"/>
      <c r="M198" s="24"/>
      <c r="N198" s="3"/>
      <c r="O198" s="53"/>
      <c r="P198" s="3"/>
      <c r="Q198" s="3"/>
      <c r="R198" s="3"/>
      <c r="S198" s="3"/>
      <c r="T198" s="3"/>
      <c r="U198" s="3"/>
      <c r="V198" s="3"/>
      <c r="W198" s="3"/>
      <c r="X198" s="3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  <c r="IW198" s="1"/>
    </row>
    <row r="199" customFormat="false" ht="12.75" hidden="false" customHeight="false" outlineLevel="0" collapsed="false">
      <c r="A199" s="1"/>
      <c r="B199" s="1"/>
      <c r="C199" s="1"/>
      <c r="D199" s="1"/>
      <c r="E199" s="24"/>
      <c r="F199" s="24"/>
      <c r="G199" s="24"/>
      <c r="H199" s="24"/>
      <c r="I199" s="24"/>
      <c r="J199" s="24"/>
      <c r="K199" s="24"/>
      <c r="L199" s="24"/>
      <c r="M199" s="24"/>
      <c r="N199" s="3"/>
      <c r="O199" s="53"/>
      <c r="P199" s="3"/>
      <c r="Q199" s="3"/>
      <c r="R199" s="3"/>
      <c r="S199" s="3"/>
      <c r="T199" s="3"/>
      <c r="U199" s="3"/>
      <c r="V199" s="3"/>
      <c r="W199" s="3"/>
      <c r="X199" s="3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  <c r="IW199" s="1"/>
    </row>
    <row r="200" customFormat="false" ht="12.75" hidden="false" customHeight="false" outlineLevel="0" collapsed="false">
      <c r="A200" s="1"/>
      <c r="B200" s="1"/>
      <c r="C200" s="1"/>
      <c r="D200" s="1"/>
      <c r="E200" s="24"/>
      <c r="F200" s="24"/>
      <c r="G200" s="24"/>
      <c r="H200" s="24"/>
      <c r="I200" s="24"/>
      <c r="J200" s="24"/>
      <c r="K200" s="24"/>
      <c r="L200" s="24"/>
      <c r="M200" s="24"/>
      <c r="N200" s="3"/>
      <c r="O200" s="53"/>
      <c r="P200" s="3"/>
      <c r="Q200" s="3"/>
      <c r="R200" s="3"/>
      <c r="S200" s="3"/>
      <c r="T200" s="3"/>
      <c r="U200" s="3"/>
      <c r="V200" s="3"/>
      <c r="W200" s="3"/>
      <c r="X200" s="3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  <c r="IW200" s="1"/>
    </row>
    <row r="201" customFormat="false" ht="12.75" hidden="false" customHeight="false" outlineLevel="0" collapsed="false">
      <c r="A201" s="1"/>
      <c r="B201" s="1"/>
      <c r="C201" s="1"/>
      <c r="D201" s="1"/>
      <c r="E201" s="24"/>
      <c r="F201" s="24"/>
      <c r="G201" s="24"/>
      <c r="H201" s="24"/>
      <c r="I201" s="24"/>
      <c r="J201" s="24"/>
      <c r="K201" s="24"/>
      <c r="L201" s="24"/>
      <c r="M201" s="24"/>
      <c r="N201" s="3"/>
      <c r="O201" s="53"/>
      <c r="P201" s="3"/>
      <c r="Q201" s="3"/>
      <c r="R201" s="3"/>
      <c r="S201" s="3"/>
      <c r="T201" s="3"/>
      <c r="U201" s="3"/>
      <c r="V201" s="3"/>
      <c r="W201" s="3"/>
      <c r="X201" s="3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  <c r="IW201" s="1"/>
    </row>
    <row r="202" customFormat="false" ht="12.75" hidden="false" customHeight="false" outlineLevel="0" collapsed="false">
      <c r="A202" s="1"/>
      <c r="B202" s="1"/>
      <c r="C202" s="1"/>
      <c r="D202" s="1"/>
      <c r="E202" s="24"/>
      <c r="F202" s="24"/>
      <c r="G202" s="24"/>
      <c r="H202" s="24"/>
      <c r="I202" s="24"/>
      <c r="J202" s="24"/>
      <c r="K202" s="24"/>
      <c r="L202" s="24"/>
      <c r="M202" s="24"/>
      <c r="N202" s="3"/>
      <c r="O202" s="53"/>
      <c r="P202" s="3"/>
      <c r="Q202" s="3"/>
      <c r="R202" s="3"/>
      <c r="S202" s="3"/>
      <c r="T202" s="3"/>
      <c r="U202" s="3"/>
      <c r="V202" s="3"/>
      <c r="W202" s="3"/>
      <c r="X202" s="3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  <c r="IW202" s="1"/>
    </row>
    <row r="203" customFormat="false" ht="12.75" hidden="false" customHeight="fals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"/>
      <c r="O203" s="53"/>
      <c r="P203" s="3"/>
      <c r="Q203" s="3"/>
      <c r="R203" s="3"/>
      <c r="S203" s="3"/>
      <c r="T203" s="3"/>
      <c r="U203" s="3"/>
      <c r="V203" s="3"/>
      <c r="W203" s="3"/>
      <c r="X203" s="3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  <c r="IW203" s="1"/>
    </row>
    <row r="204" customFormat="false" ht="12.75" hidden="false" customHeight="fals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"/>
      <c r="O204" s="53"/>
      <c r="P204" s="3"/>
      <c r="Q204" s="3"/>
      <c r="R204" s="3"/>
      <c r="S204" s="3"/>
      <c r="T204" s="3"/>
      <c r="U204" s="3"/>
      <c r="V204" s="3"/>
      <c r="W204" s="3"/>
      <c r="X204" s="3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  <c r="IW204" s="1"/>
    </row>
    <row r="205" customFormat="false" ht="12.75" hidden="false" customHeight="fals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"/>
      <c r="O205" s="53"/>
      <c r="P205" s="3"/>
      <c r="Q205" s="3"/>
      <c r="R205" s="3"/>
      <c r="S205" s="3"/>
      <c r="T205" s="3"/>
      <c r="U205" s="3"/>
      <c r="V205" s="3"/>
      <c r="W205" s="3"/>
      <c r="X205" s="3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  <c r="IW205" s="1"/>
    </row>
    <row r="206" customFormat="false" ht="12.75" hidden="false" customHeight="fals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"/>
      <c r="O206" s="53"/>
      <c r="P206" s="3"/>
      <c r="Q206" s="3"/>
      <c r="R206" s="3"/>
      <c r="S206" s="3"/>
      <c r="T206" s="3"/>
      <c r="U206" s="3"/>
      <c r="V206" s="3"/>
      <c r="W206" s="3"/>
      <c r="X206" s="3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  <c r="IW206" s="1"/>
    </row>
    <row r="207" customFormat="false" ht="12.75" hidden="false" customHeight="fals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"/>
      <c r="O207" s="53"/>
      <c r="P207" s="3"/>
      <c r="Q207" s="3"/>
      <c r="R207" s="3"/>
      <c r="S207" s="3"/>
      <c r="T207" s="3"/>
      <c r="U207" s="3"/>
      <c r="V207" s="3"/>
      <c r="W207" s="3"/>
      <c r="X207" s="3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  <c r="IW207" s="1"/>
    </row>
    <row r="208" customFormat="false" ht="12.75" hidden="false" customHeight="fals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"/>
      <c r="O208" s="53"/>
      <c r="P208" s="3"/>
      <c r="Q208" s="3"/>
      <c r="R208" s="3"/>
      <c r="S208" s="3"/>
      <c r="T208" s="3"/>
      <c r="U208" s="3"/>
      <c r="V208" s="3"/>
      <c r="W208" s="3"/>
      <c r="X208" s="3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  <c r="IW208" s="1"/>
    </row>
    <row r="209" customFormat="false" ht="12.75" hidden="false" customHeight="fals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"/>
      <c r="O209" s="53"/>
      <c r="P209" s="3"/>
      <c r="Q209" s="3"/>
      <c r="R209" s="3"/>
      <c r="S209" s="3"/>
      <c r="T209" s="3"/>
      <c r="U209" s="3"/>
      <c r="V209" s="3"/>
      <c r="W209" s="3"/>
      <c r="X209" s="3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  <c r="IW209" s="1"/>
    </row>
    <row r="210" customFormat="false" ht="12.75" hidden="false" customHeight="fals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"/>
      <c r="O210" s="53"/>
      <c r="P210" s="3"/>
      <c r="Q210" s="3"/>
      <c r="R210" s="3"/>
      <c r="S210" s="3"/>
      <c r="T210" s="3"/>
      <c r="U210" s="3"/>
      <c r="V210" s="3"/>
      <c r="W210" s="3"/>
      <c r="X210" s="3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  <c r="IW210" s="1"/>
    </row>
    <row r="211" customFormat="false" ht="12.75" hidden="false" customHeight="fals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3"/>
      <c r="O211" s="53"/>
      <c r="P211" s="3"/>
      <c r="Q211" s="3"/>
      <c r="R211" s="3"/>
      <c r="S211" s="3"/>
      <c r="T211" s="3"/>
      <c r="U211" s="3"/>
      <c r="V211" s="3"/>
      <c r="W211" s="3"/>
      <c r="X211" s="3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  <c r="IW211" s="1"/>
    </row>
    <row r="212" customFormat="false" ht="12.75" hidden="false" customHeight="fals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3"/>
      <c r="O212" s="53"/>
      <c r="P212" s="3"/>
      <c r="Q212" s="3"/>
      <c r="R212" s="3"/>
      <c r="S212" s="3"/>
      <c r="T212" s="3"/>
      <c r="U212" s="3"/>
      <c r="V212" s="3"/>
      <c r="W212" s="3"/>
      <c r="X212" s="3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  <c r="IW212" s="1"/>
    </row>
    <row r="213" customFormat="false" ht="12.75" hidden="false" customHeight="fals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3"/>
      <c r="O213" s="53"/>
      <c r="P213" s="3"/>
      <c r="Q213" s="3"/>
      <c r="R213" s="3"/>
      <c r="S213" s="3"/>
      <c r="T213" s="3"/>
      <c r="U213" s="3"/>
      <c r="V213" s="3"/>
      <c r="W213" s="3"/>
      <c r="X213" s="3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  <c r="IW213" s="1"/>
    </row>
    <row r="214" customFormat="false" ht="12.75" hidden="false" customHeight="fals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3"/>
      <c r="O214" s="53"/>
      <c r="P214" s="3"/>
      <c r="Q214" s="3"/>
      <c r="R214" s="3"/>
      <c r="S214" s="3"/>
      <c r="T214" s="3"/>
      <c r="U214" s="3"/>
      <c r="V214" s="3"/>
      <c r="W214" s="3"/>
      <c r="X214" s="3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  <c r="IW214" s="1"/>
    </row>
    <row r="215" customFormat="false" ht="12.75" hidden="false" customHeight="fals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3"/>
      <c r="O215" s="53"/>
      <c r="P215" s="3"/>
      <c r="Q215" s="3"/>
      <c r="R215" s="3"/>
      <c r="S215" s="3"/>
      <c r="T215" s="3"/>
      <c r="U215" s="3"/>
      <c r="V215" s="3"/>
      <c r="W215" s="3"/>
      <c r="X215" s="3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  <c r="IW215" s="1"/>
    </row>
    <row r="216" customFormat="false" ht="12.75" hidden="false" customHeight="fals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3"/>
      <c r="O216" s="53"/>
      <c r="P216" s="3"/>
      <c r="Q216" s="3"/>
      <c r="R216" s="3"/>
      <c r="S216" s="3"/>
      <c r="T216" s="3"/>
      <c r="U216" s="3"/>
      <c r="V216" s="3"/>
      <c r="W216" s="3"/>
      <c r="X216" s="3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  <c r="IW216" s="1"/>
    </row>
    <row r="217" customFormat="false" ht="12.75" hidden="false" customHeight="false" outlineLevel="0" collapsed="false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3"/>
      <c r="O217" s="53"/>
      <c r="P217" s="3"/>
      <c r="Q217" s="3"/>
      <c r="R217" s="3"/>
      <c r="S217" s="3"/>
      <c r="T217" s="3"/>
      <c r="U217" s="3"/>
      <c r="V217" s="3"/>
      <c r="W217" s="3"/>
      <c r="X217" s="3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  <c r="IW217" s="1"/>
    </row>
    <row r="218" customFormat="false" ht="12.75" hidden="false" customHeight="false" outlineLevel="0" collapsed="false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3"/>
      <c r="O218" s="53"/>
      <c r="P218" s="3"/>
      <c r="Q218" s="3"/>
      <c r="R218" s="3"/>
      <c r="S218" s="3"/>
      <c r="T218" s="3"/>
      <c r="U218" s="3"/>
      <c r="V218" s="3"/>
      <c r="W218" s="3"/>
      <c r="X218" s="3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  <c r="IW218" s="1"/>
    </row>
    <row r="219" customFormat="false" ht="12.75" hidden="false" customHeight="false" outlineLevel="0" collapsed="false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3"/>
      <c r="O219" s="53"/>
      <c r="P219" s="3"/>
      <c r="Q219" s="3"/>
      <c r="R219" s="3"/>
      <c r="S219" s="3"/>
      <c r="T219" s="3"/>
      <c r="U219" s="3"/>
      <c r="V219" s="3"/>
      <c r="W219" s="3"/>
      <c r="X219" s="3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  <c r="IW219" s="1"/>
    </row>
    <row r="220" customFormat="false" ht="12.75" hidden="false" customHeight="false" outlineLevel="0" collapsed="false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3"/>
      <c r="O220" s="53"/>
      <c r="P220" s="3"/>
      <c r="Q220" s="3"/>
      <c r="R220" s="3"/>
      <c r="S220" s="3"/>
      <c r="T220" s="3"/>
      <c r="U220" s="3"/>
      <c r="V220" s="3"/>
      <c r="W220" s="3"/>
      <c r="X220" s="3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  <c r="IW220" s="1"/>
    </row>
    <row r="221" customFormat="false" ht="12.75" hidden="false" customHeight="false" outlineLevel="0" collapsed="false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3"/>
      <c r="O221" s="53"/>
      <c r="P221" s="3"/>
      <c r="Q221" s="3"/>
      <c r="R221" s="3"/>
      <c r="S221" s="3"/>
      <c r="T221" s="3"/>
      <c r="U221" s="3"/>
      <c r="V221" s="3"/>
      <c r="W221" s="3"/>
      <c r="X221" s="3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  <c r="IW221" s="1"/>
    </row>
    <row r="222" customFormat="false" ht="12.75" hidden="false" customHeight="false" outlineLevel="0" collapsed="false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3"/>
      <c r="O222" s="53"/>
      <c r="P222" s="3"/>
      <c r="Q222" s="3"/>
      <c r="R222" s="3"/>
      <c r="S222" s="3"/>
      <c r="T222" s="3"/>
      <c r="U222" s="3"/>
      <c r="V222" s="3"/>
      <c r="W222" s="3"/>
      <c r="X222" s="3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  <c r="IW222" s="1"/>
    </row>
    <row r="223" customFormat="false" ht="12.75" hidden="false" customHeight="false" outlineLevel="0" collapsed="false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3"/>
      <c r="O223" s="53"/>
      <c r="P223" s="3"/>
      <c r="Q223" s="3"/>
      <c r="R223" s="3"/>
      <c r="S223" s="3"/>
      <c r="T223" s="3"/>
      <c r="U223" s="3"/>
      <c r="V223" s="3"/>
      <c r="W223" s="3"/>
      <c r="X223" s="3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  <c r="IW223" s="1"/>
    </row>
    <row r="224" customFormat="false" ht="12.75" hidden="false" customHeight="false" outlineLevel="0" collapsed="false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3"/>
      <c r="O224" s="53"/>
      <c r="P224" s="3"/>
      <c r="Q224" s="3"/>
      <c r="R224" s="3"/>
      <c r="S224" s="3"/>
      <c r="T224" s="3"/>
      <c r="U224" s="3"/>
      <c r="V224" s="3"/>
      <c r="W224" s="3"/>
      <c r="X224" s="3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  <c r="IW224" s="1"/>
    </row>
    <row r="225" customFormat="false" ht="12.75" hidden="false" customHeight="false" outlineLevel="0" collapsed="false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3"/>
      <c r="O225" s="53"/>
      <c r="P225" s="3"/>
      <c r="Q225" s="3"/>
      <c r="R225" s="3"/>
      <c r="S225" s="3"/>
      <c r="T225" s="3"/>
      <c r="U225" s="3"/>
      <c r="V225" s="3"/>
      <c r="W225" s="3"/>
      <c r="X225" s="3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  <c r="IW225" s="1"/>
    </row>
    <row r="226" customFormat="false" ht="12.75" hidden="false" customHeight="false" outlineLevel="0" collapsed="false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3"/>
      <c r="O226" s="53"/>
      <c r="P226" s="3"/>
      <c r="Q226" s="3"/>
      <c r="R226" s="3"/>
      <c r="S226" s="3"/>
      <c r="T226" s="3"/>
      <c r="U226" s="3"/>
      <c r="V226" s="3"/>
      <c r="W226" s="3"/>
      <c r="X226" s="3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  <c r="IW226" s="1"/>
    </row>
    <row r="227" customFormat="false" ht="12.75" hidden="false" customHeight="false" outlineLevel="0" collapsed="false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3"/>
      <c r="O227" s="53"/>
      <c r="P227" s="3"/>
      <c r="Q227" s="3"/>
      <c r="R227" s="3"/>
      <c r="S227" s="3"/>
      <c r="T227" s="3"/>
      <c r="U227" s="3"/>
      <c r="V227" s="3"/>
      <c r="W227" s="3"/>
      <c r="X227" s="3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  <c r="IW227" s="1"/>
    </row>
    <row r="228" customFormat="false" ht="12.75" hidden="false" customHeight="false" outlineLevel="0" collapsed="false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3"/>
      <c r="O228" s="53"/>
      <c r="P228" s="3"/>
      <c r="Q228" s="3"/>
      <c r="R228" s="3"/>
      <c r="S228" s="3"/>
      <c r="T228" s="3"/>
      <c r="U228" s="3"/>
      <c r="V228" s="3"/>
      <c r="W228" s="3"/>
      <c r="X228" s="3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  <c r="IW228" s="1"/>
    </row>
    <row r="229" customFormat="false" ht="12.75" hidden="false" customHeight="false" outlineLevel="0" collapsed="false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3"/>
      <c r="O229" s="53"/>
      <c r="P229" s="3"/>
      <c r="Q229" s="3"/>
      <c r="R229" s="3"/>
      <c r="S229" s="3"/>
      <c r="T229" s="3"/>
      <c r="U229" s="3"/>
      <c r="V229" s="3"/>
      <c r="W229" s="3"/>
      <c r="X229" s="3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  <c r="IW229" s="1"/>
    </row>
    <row r="230" customFormat="false" ht="12.75" hidden="false" customHeight="false" outlineLevel="0" collapsed="false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3"/>
      <c r="O230" s="53"/>
      <c r="P230" s="3"/>
      <c r="Q230" s="3"/>
      <c r="R230" s="3"/>
      <c r="S230" s="3"/>
      <c r="T230" s="3"/>
      <c r="U230" s="3"/>
      <c r="V230" s="3"/>
      <c r="W230" s="3"/>
      <c r="X230" s="3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  <c r="IW230" s="1"/>
    </row>
    <row r="231" customFormat="false" ht="12.75" hidden="false" customHeight="false" outlineLevel="0" collapsed="false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3"/>
      <c r="O231" s="53"/>
      <c r="P231" s="3"/>
      <c r="Q231" s="3"/>
      <c r="R231" s="3"/>
      <c r="S231" s="3"/>
      <c r="T231" s="3"/>
      <c r="U231" s="3"/>
      <c r="V231" s="3"/>
      <c r="W231" s="3"/>
      <c r="X231" s="3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  <c r="IW231" s="1"/>
    </row>
    <row r="232" customFormat="false" ht="12.75" hidden="false" customHeight="false" outlineLevel="0" collapsed="false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3"/>
      <c r="O232" s="53"/>
      <c r="P232" s="3"/>
      <c r="Q232" s="3"/>
      <c r="R232" s="3"/>
      <c r="S232" s="3"/>
      <c r="T232" s="3"/>
      <c r="U232" s="3"/>
      <c r="V232" s="3"/>
      <c r="W232" s="3"/>
      <c r="X232" s="3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  <c r="IW232" s="1"/>
    </row>
    <row r="233" customFormat="false" ht="12.75" hidden="false" customHeight="false" outlineLevel="0" collapsed="false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3"/>
      <c r="O233" s="53"/>
      <c r="P233" s="3"/>
      <c r="Q233" s="3"/>
      <c r="R233" s="3"/>
      <c r="S233" s="3"/>
      <c r="T233" s="3"/>
      <c r="U233" s="3"/>
      <c r="V233" s="3"/>
      <c r="W233" s="3"/>
      <c r="X233" s="3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  <c r="IW233" s="1"/>
    </row>
    <row r="234" customFormat="false" ht="12.75" hidden="false" customHeight="false" outlineLevel="0" collapsed="false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3"/>
      <c r="O234" s="53"/>
      <c r="P234" s="3"/>
      <c r="Q234" s="3"/>
      <c r="R234" s="3"/>
      <c r="S234" s="3"/>
      <c r="T234" s="3"/>
      <c r="U234" s="3"/>
      <c r="V234" s="3"/>
      <c r="W234" s="3"/>
      <c r="X234" s="3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  <c r="IW234" s="1"/>
    </row>
    <row r="235" customFormat="false" ht="12.75" hidden="false" customHeight="false" outlineLevel="0" collapsed="false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3"/>
      <c r="O235" s="53"/>
      <c r="P235" s="3"/>
      <c r="Q235" s="3"/>
      <c r="R235" s="3"/>
      <c r="S235" s="3"/>
      <c r="T235" s="3"/>
      <c r="U235" s="3"/>
      <c r="V235" s="3"/>
      <c r="W235" s="3"/>
      <c r="X235" s="3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  <c r="IW235" s="1"/>
    </row>
    <row r="236" customFormat="false" ht="12.75" hidden="false" customHeight="false" outlineLevel="0" collapsed="false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3"/>
      <c r="O236" s="53"/>
      <c r="P236" s="3"/>
      <c r="Q236" s="3"/>
      <c r="R236" s="3"/>
      <c r="S236" s="3"/>
      <c r="T236" s="3"/>
      <c r="U236" s="3"/>
      <c r="V236" s="3"/>
      <c r="W236" s="3"/>
      <c r="X236" s="3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  <c r="IW236" s="1"/>
    </row>
    <row r="237" customFormat="false" ht="12.75" hidden="false" customHeight="false" outlineLevel="0" collapsed="false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3"/>
      <c r="O237" s="53"/>
      <c r="P237" s="3"/>
      <c r="Q237" s="3"/>
      <c r="R237" s="3"/>
      <c r="S237" s="3"/>
      <c r="T237" s="3"/>
      <c r="U237" s="3"/>
      <c r="V237" s="3"/>
      <c r="W237" s="3"/>
      <c r="X237" s="3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  <c r="IW237" s="1"/>
    </row>
    <row r="238" customFormat="false" ht="12.75" hidden="false" customHeight="false" outlineLevel="0" collapsed="false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3"/>
      <c r="O238" s="53"/>
      <c r="P238" s="3"/>
      <c r="Q238" s="3"/>
      <c r="R238" s="3"/>
      <c r="S238" s="3"/>
      <c r="T238" s="3"/>
      <c r="U238" s="3"/>
      <c r="V238" s="3"/>
      <c r="W238" s="3"/>
      <c r="X238" s="3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  <c r="IW238" s="1"/>
    </row>
    <row r="239" customFormat="false" ht="12.75" hidden="false" customHeight="false" outlineLevel="0" collapsed="false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3"/>
      <c r="O239" s="53"/>
      <c r="P239" s="3"/>
      <c r="Q239" s="3"/>
      <c r="R239" s="3"/>
      <c r="S239" s="3"/>
      <c r="T239" s="3"/>
      <c r="U239" s="3"/>
      <c r="V239" s="3"/>
      <c r="W239" s="3"/>
      <c r="X239" s="3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  <c r="IW239" s="1"/>
    </row>
    <row r="240" customFormat="false" ht="12.75" hidden="false" customHeight="false" outlineLevel="0" collapsed="false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3"/>
      <c r="O240" s="53"/>
      <c r="P240" s="3"/>
      <c r="Q240" s="3"/>
      <c r="R240" s="3"/>
      <c r="S240" s="3"/>
      <c r="T240" s="3"/>
      <c r="U240" s="3"/>
      <c r="V240" s="3"/>
      <c r="W240" s="3"/>
      <c r="X240" s="3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  <c r="IW240" s="1"/>
    </row>
    <row r="241" customFormat="false" ht="12.75" hidden="false" customHeight="fals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3"/>
      <c r="O241" s="53"/>
      <c r="P241" s="3"/>
      <c r="Q241" s="3"/>
      <c r="R241" s="3"/>
      <c r="S241" s="3"/>
      <c r="T241" s="3"/>
      <c r="U241" s="3"/>
      <c r="V241" s="3"/>
      <c r="W241" s="3"/>
      <c r="X241" s="3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  <c r="IW241" s="1"/>
    </row>
    <row r="242" customFormat="false" ht="12.75" hidden="false" customHeight="false" outlineLevel="0" collapsed="false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3"/>
      <c r="O242" s="53"/>
      <c r="P242" s="3"/>
      <c r="Q242" s="3"/>
      <c r="R242" s="3"/>
      <c r="S242" s="3"/>
      <c r="T242" s="3"/>
      <c r="U242" s="3"/>
      <c r="V242" s="3"/>
      <c r="W242" s="3"/>
      <c r="X242" s="3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  <c r="IW242" s="1"/>
    </row>
    <row r="243" customFormat="false" ht="12.75" hidden="false" customHeight="false" outlineLevel="0" collapsed="false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3"/>
      <c r="O243" s="53"/>
      <c r="P243" s="3"/>
      <c r="Q243" s="3"/>
      <c r="R243" s="3"/>
      <c r="S243" s="3"/>
      <c r="T243" s="3"/>
      <c r="U243" s="3"/>
      <c r="V243" s="3"/>
      <c r="W243" s="3"/>
      <c r="X243" s="3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  <c r="IW243" s="1"/>
    </row>
    <row r="244" customFormat="false" ht="12.75" hidden="false" customHeight="false" outlineLevel="0" collapsed="false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3"/>
      <c r="O244" s="53"/>
      <c r="P244" s="3"/>
      <c r="Q244" s="3"/>
      <c r="R244" s="3"/>
      <c r="S244" s="3"/>
      <c r="T244" s="3"/>
      <c r="U244" s="3"/>
      <c r="V244" s="3"/>
      <c r="W244" s="3"/>
      <c r="X244" s="3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  <c r="IW244" s="1"/>
    </row>
    <row r="245" customFormat="false" ht="12.75" hidden="false" customHeight="false" outlineLevel="0" collapsed="false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3"/>
      <c r="O245" s="53"/>
      <c r="P245" s="3"/>
      <c r="Q245" s="3"/>
      <c r="R245" s="3"/>
      <c r="S245" s="3"/>
      <c r="T245" s="3"/>
      <c r="U245" s="3"/>
      <c r="V245" s="3"/>
      <c r="W245" s="3"/>
      <c r="X245" s="3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  <c r="IW245" s="1"/>
    </row>
    <row r="246" customFormat="false" ht="12.75" hidden="false" customHeight="false" outlineLevel="0" collapsed="false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3"/>
      <c r="O246" s="53"/>
      <c r="P246" s="3"/>
      <c r="Q246" s="3"/>
      <c r="R246" s="3"/>
      <c r="S246" s="3"/>
      <c r="T246" s="3"/>
      <c r="U246" s="3"/>
      <c r="V246" s="3"/>
      <c r="W246" s="3"/>
      <c r="X246" s="3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  <c r="IW246" s="1"/>
    </row>
    <row r="247" customFormat="false" ht="12.75" hidden="false" customHeight="false" outlineLevel="0" collapsed="false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3"/>
      <c r="O247" s="53"/>
      <c r="P247" s="3"/>
      <c r="Q247" s="3"/>
      <c r="R247" s="3"/>
      <c r="S247" s="3"/>
      <c r="T247" s="3"/>
      <c r="U247" s="3"/>
      <c r="V247" s="3"/>
      <c r="W247" s="3"/>
      <c r="X247" s="3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  <c r="IW247" s="1"/>
    </row>
    <row r="248" customFormat="false" ht="12.75" hidden="false" customHeight="false" outlineLevel="0" collapsed="false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3"/>
      <c r="O248" s="53"/>
      <c r="P248" s="3"/>
      <c r="Q248" s="3"/>
      <c r="R248" s="3"/>
      <c r="S248" s="3"/>
      <c r="T248" s="3"/>
      <c r="U248" s="3"/>
      <c r="V248" s="3"/>
      <c r="W248" s="3"/>
      <c r="X248" s="3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  <c r="IW248" s="1"/>
    </row>
    <row r="249" customFormat="false" ht="12.75" hidden="false" customHeight="false" outlineLevel="0" collapsed="false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3"/>
      <c r="O249" s="53"/>
      <c r="P249" s="3"/>
      <c r="Q249" s="3"/>
      <c r="R249" s="3"/>
      <c r="S249" s="3"/>
      <c r="T249" s="3"/>
      <c r="U249" s="3"/>
      <c r="V249" s="3"/>
      <c r="W249" s="3"/>
      <c r="X249" s="3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  <c r="IW249" s="1"/>
    </row>
    <row r="250" customFormat="false" ht="12.75" hidden="false" customHeight="false" outlineLevel="0" collapsed="false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3"/>
      <c r="O250" s="53"/>
      <c r="P250" s="3"/>
      <c r="Q250" s="3"/>
      <c r="R250" s="3"/>
      <c r="S250" s="3"/>
      <c r="T250" s="3"/>
      <c r="U250" s="3"/>
      <c r="V250" s="3"/>
      <c r="W250" s="3"/>
      <c r="X250" s="3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  <c r="IW250" s="1"/>
    </row>
    <row r="251" customFormat="false" ht="12.75" hidden="false" customHeight="false" outlineLevel="0" collapsed="false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3"/>
      <c r="O251" s="53"/>
      <c r="P251" s="3"/>
      <c r="Q251" s="3"/>
      <c r="R251" s="3"/>
      <c r="S251" s="3"/>
      <c r="T251" s="3"/>
      <c r="U251" s="3"/>
      <c r="V251" s="3"/>
      <c r="W251" s="3"/>
      <c r="X251" s="3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  <c r="IW251" s="1"/>
    </row>
    <row r="252" customFormat="false" ht="12.75" hidden="false" customHeight="false" outlineLevel="0" collapsed="false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3"/>
      <c r="O252" s="53"/>
      <c r="P252" s="3"/>
      <c r="Q252" s="3"/>
      <c r="R252" s="3"/>
      <c r="S252" s="3"/>
      <c r="T252" s="3"/>
      <c r="U252" s="3"/>
      <c r="V252" s="3"/>
      <c r="W252" s="3"/>
      <c r="X252" s="3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  <c r="IW252" s="1"/>
    </row>
    <row r="253" customFormat="false" ht="12.75" hidden="false" customHeight="false" outlineLevel="0" collapsed="false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3"/>
      <c r="O253" s="53"/>
      <c r="P253" s="3"/>
      <c r="Q253" s="3"/>
      <c r="R253" s="3"/>
      <c r="S253" s="3"/>
      <c r="T253" s="3"/>
      <c r="U253" s="3"/>
      <c r="V253" s="3"/>
      <c r="W253" s="3"/>
      <c r="X253" s="3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  <c r="IW253" s="1"/>
    </row>
    <row r="254" customFormat="false" ht="12.75" hidden="false" customHeight="false" outlineLevel="0" collapsed="false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3"/>
      <c r="O254" s="53"/>
      <c r="P254" s="3"/>
      <c r="Q254" s="3"/>
      <c r="R254" s="3"/>
      <c r="S254" s="3"/>
      <c r="T254" s="3"/>
      <c r="U254" s="3"/>
      <c r="V254" s="3"/>
      <c r="W254" s="3"/>
      <c r="X254" s="3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  <c r="IW254" s="1"/>
    </row>
    <row r="255" customFormat="false" ht="12.75" hidden="false" customHeight="false" outlineLevel="0" collapsed="false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3"/>
      <c r="O255" s="53"/>
      <c r="P255" s="3"/>
      <c r="Q255" s="3"/>
      <c r="R255" s="3"/>
      <c r="S255" s="3"/>
      <c r="T255" s="3"/>
      <c r="U255" s="3"/>
      <c r="V255" s="3"/>
      <c r="W255" s="3"/>
      <c r="X255" s="3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  <c r="IW255" s="1"/>
    </row>
    <row r="256" customFormat="false" ht="12.75" hidden="false" customHeight="false" outlineLevel="0" collapsed="false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3"/>
      <c r="O256" s="53"/>
      <c r="P256" s="3"/>
      <c r="Q256" s="3"/>
      <c r="R256" s="3"/>
      <c r="S256" s="3"/>
      <c r="T256" s="3"/>
      <c r="U256" s="3"/>
      <c r="V256" s="3"/>
      <c r="W256" s="3"/>
      <c r="X256" s="3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  <c r="IW256" s="1"/>
    </row>
    <row r="257" customFormat="false" ht="12.75" hidden="false" customHeight="false" outlineLevel="0" collapsed="false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3"/>
      <c r="O257" s="53"/>
      <c r="P257" s="3"/>
      <c r="Q257" s="3"/>
      <c r="R257" s="3"/>
      <c r="S257" s="3"/>
      <c r="T257" s="3"/>
      <c r="U257" s="3"/>
      <c r="V257" s="3"/>
      <c r="W257" s="3"/>
      <c r="X257" s="3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  <c r="IQ257" s="1"/>
      <c r="IR257" s="1"/>
      <c r="IS257" s="1"/>
      <c r="IT257" s="1"/>
      <c r="IU257" s="1"/>
      <c r="IV257" s="1"/>
      <c r="IW257" s="1"/>
    </row>
    <row r="258" customFormat="false" ht="12.75" hidden="false" customHeight="false" outlineLevel="0" collapsed="false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3"/>
      <c r="O258" s="53"/>
      <c r="P258" s="3"/>
      <c r="Q258" s="3"/>
      <c r="R258" s="3"/>
      <c r="S258" s="3"/>
      <c r="T258" s="3"/>
      <c r="U258" s="3"/>
      <c r="V258" s="3"/>
      <c r="W258" s="3"/>
      <c r="X258" s="3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  <c r="IQ258" s="1"/>
      <c r="IR258" s="1"/>
      <c r="IS258" s="1"/>
      <c r="IT258" s="1"/>
      <c r="IU258" s="1"/>
      <c r="IV258" s="1"/>
      <c r="IW258" s="1"/>
    </row>
    <row r="259" customFormat="false" ht="12.75" hidden="false" customHeight="false" outlineLevel="0" collapsed="false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3"/>
      <c r="O259" s="53"/>
      <c r="P259" s="3"/>
      <c r="Q259" s="3"/>
      <c r="R259" s="3"/>
      <c r="S259" s="3"/>
      <c r="T259" s="3"/>
      <c r="U259" s="3"/>
      <c r="V259" s="3"/>
      <c r="W259" s="3"/>
      <c r="X259" s="3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1"/>
      <c r="IU259" s="1"/>
      <c r="IV259" s="1"/>
      <c r="IW259" s="1"/>
    </row>
    <row r="260" customFormat="false" ht="12.75" hidden="false" customHeight="false" outlineLevel="0" collapsed="false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3"/>
      <c r="O260" s="53"/>
      <c r="P260" s="3"/>
      <c r="Q260" s="3"/>
      <c r="R260" s="3"/>
      <c r="S260" s="3"/>
      <c r="T260" s="3"/>
      <c r="U260" s="3"/>
      <c r="V260" s="3"/>
      <c r="W260" s="3"/>
      <c r="X260" s="3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  <c r="IQ260" s="1"/>
      <c r="IR260" s="1"/>
      <c r="IS260" s="1"/>
      <c r="IT260" s="1"/>
      <c r="IU260" s="1"/>
      <c r="IV260" s="1"/>
      <c r="IW260" s="1"/>
    </row>
    <row r="261" customFormat="false" ht="12.75" hidden="false" customHeight="false" outlineLevel="0" collapsed="false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3"/>
      <c r="O261" s="53"/>
      <c r="P261" s="3"/>
      <c r="Q261" s="3"/>
      <c r="R261" s="3"/>
      <c r="S261" s="3"/>
      <c r="T261" s="3"/>
      <c r="U261" s="3"/>
      <c r="V261" s="3"/>
      <c r="W261" s="3"/>
      <c r="X261" s="3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  <c r="IQ261" s="1"/>
      <c r="IR261" s="1"/>
      <c r="IS261" s="1"/>
      <c r="IT261" s="1"/>
      <c r="IU261" s="1"/>
      <c r="IV261" s="1"/>
      <c r="IW261" s="1"/>
    </row>
    <row r="262" customFormat="false" ht="12.75" hidden="false" customHeight="false" outlineLevel="0" collapsed="false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3"/>
      <c r="O262" s="53"/>
      <c r="P262" s="3"/>
      <c r="Q262" s="3"/>
      <c r="R262" s="3"/>
      <c r="S262" s="3"/>
      <c r="T262" s="3"/>
      <c r="U262" s="3"/>
      <c r="V262" s="3"/>
      <c r="W262" s="3"/>
      <c r="X262" s="3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  <c r="IQ262" s="1"/>
      <c r="IR262" s="1"/>
      <c r="IS262" s="1"/>
      <c r="IT262" s="1"/>
      <c r="IU262" s="1"/>
      <c r="IV262" s="1"/>
      <c r="IW262" s="1"/>
    </row>
    <row r="263" customFormat="false" ht="12.75" hidden="false" customHeight="false" outlineLevel="0" collapsed="false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3"/>
      <c r="O263" s="53"/>
      <c r="P263" s="3"/>
      <c r="Q263" s="3"/>
      <c r="R263" s="3"/>
      <c r="S263" s="3"/>
      <c r="T263" s="3"/>
      <c r="U263" s="3"/>
      <c r="V263" s="3"/>
      <c r="W263" s="3"/>
      <c r="X263" s="3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  <c r="IQ263" s="1"/>
      <c r="IR263" s="1"/>
      <c r="IS263" s="1"/>
      <c r="IT263" s="1"/>
      <c r="IU263" s="1"/>
      <c r="IV263" s="1"/>
      <c r="IW263" s="1"/>
    </row>
    <row r="264" customFormat="false" ht="12.75" hidden="false" customHeight="false" outlineLevel="0" collapsed="false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3"/>
      <c r="O264" s="53"/>
      <c r="P264" s="3"/>
      <c r="Q264" s="3"/>
      <c r="R264" s="3"/>
      <c r="S264" s="3"/>
      <c r="T264" s="3"/>
      <c r="U264" s="3"/>
      <c r="V264" s="3"/>
      <c r="W264" s="3"/>
      <c r="X264" s="3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  <c r="IQ264" s="1"/>
      <c r="IR264" s="1"/>
      <c r="IS264" s="1"/>
      <c r="IT264" s="1"/>
      <c r="IU264" s="1"/>
      <c r="IV264" s="1"/>
      <c r="IW264" s="1"/>
    </row>
    <row r="265" customFormat="false" ht="12.75" hidden="false" customHeight="false" outlineLevel="0" collapsed="false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3"/>
      <c r="O265" s="53"/>
      <c r="P265" s="3"/>
      <c r="Q265" s="3"/>
      <c r="R265" s="3"/>
      <c r="S265" s="3"/>
      <c r="T265" s="3"/>
      <c r="U265" s="3"/>
      <c r="V265" s="3"/>
      <c r="W265" s="3"/>
      <c r="X265" s="3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  <c r="IQ265" s="1"/>
      <c r="IR265" s="1"/>
      <c r="IS265" s="1"/>
      <c r="IT265" s="1"/>
      <c r="IU265" s="1"/>
      <c r="IV265" s="1"/>
      <c r="IW265" s="1"/>
    </row>
    <row r="266" customFormat="false" ht="12.75" hidden="false" customHeight="false" outlineLevel="0" collapsed="false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3"/>
      <c r="O266" s="53"/>
      <c r="P266" s="3"/>
      <c r="Q266" s="3"/>
      <c r="R266" s="3"/>
      <c r="S266" s="3"/>
      <c r="T266" s="3"/>
      <c r="U266" s="3"/>
      <c r="V266" s="3"/>
      <c r="W266" s="3"/>
      <c r="X266" s="3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  <c r="IQ266" s="1"/>
      <c r="IR266" s="1"/>
      <c r="IS266" s="1"/>
      <c r="IT266" s="1"/>
      <c r="IU266" s="1"/>
      <c r="IV266" s="1"/>
      <c r="IW266" s="1"/>
    </row>
    <row r="267" customFormat="false" ht="12.75" hidden="false" customHeight="false" outlineLevel="0" collapsed="false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3"/>
      <c r="O267" s="53"/>
      <c r="P267" s="3"/>
      <c r="Q267" s="3"/>
      <c r="R267" s="3"/>
      <c r="S267" s="3"/>
      <c r="T267" s="3"/>
      <c r="U267" s="3"/>
      <c r="V267" s="3"/>
      <c r="W267" s="3"/>
      <c r="X267" s="3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  <c r="IQ267" s="1"/>
      <c r="IR267" s="1"/>
      <c r="IS267" s="1"/>
      <c r="IT267" s="1"/>
      <c r="IU267" s="1"/>
      <c r="IV267" s="1"/>
      <c r="IW267" s="1"/>
    </row>
    <row r="268" customFormat="false" ht="12.75" hidden="false" customHeight="false" outlineLevel="0" collapsed="false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3"/>
      <c r="O268" s="53"/>
      <c r="P268" s="3"/>
      <c r="Q268" s="3"/>
      <c r="R268" s="3"/>
      <c r="S268" s="3"/>
      <c r="T268" s="3"/>
      <c r="U268" s="3"/>
      <c r="V268" s="3"/>
      <c r="W268" s="3"/>
      <c r="X268" s="3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  <c r="IO268" s="1"/>
      <c r="IP268" s="1"/>
      <c r="IQ268" s="1"/>
      <c r="IR268" s="1"/>
      <c r="IS268" s="1"/>
      <c r="IT268" s="1"/>
      <c r="IU268" s="1"/>
      <c r="IV268" s="1"/>
      <c r="IW268" s="1"/>
    </row>
    <row r="269" customFormat="false" ht="12.75" hidden="false" customHeight="false" outlineLevel="0" collapsed="false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3"/>
      <c r="O269" s="53"/>
      <c r="P269" s="3"/>
      <c r="Q269" s="3"/>
      <c r="R269" s="3"/>
      <c r="S269" s="3"/>
      <c r="T269" s="3"/>
      <c r="U269" s="3"/>
      <c r="V269" s="3"/>
      <c r="W269" s="3"/>
      <c r="X269" s="3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  <c r="IO269" s="1"/>
      <c r="IP269" s="1"/>
      <c r="IQ269" s="1"/>
      <c r="IR269" s="1"/>
      <c r="IS269" s="1"/>
      <c r="IT269" s="1"/>
      <c r="IU269" s="1"/>
      <c r="IV269" s="1"/>
      <c r="IW269" s="1"/>
    </row>
    <row r="270" customFormat="false" ht="12.75" hidden="false" customHeight="false" outlineLevel="0" collapsed="false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3"/>
      <c r="O270" s="53"/>
      <c r="P270" s="3"/>
      <c r="Q270" s="3"/>
      <c r="R270" s="3"/>
      <c r="S270" s="3"/>
      <c r="T270" s="3"/>
      <c r="U270" s="3"/>
      <c r="V270" s="3"/>
      <c r="W270" s="3"/>
      <c r="X270" s="3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  <c r="IL270" s="1"/>
      <c r="IM270" s="1"/>
      <c r="IN270" s="1"/>
      <c r="IO270" s="1"/>
      <c r="IP270" s="1"/>
      <c r="IQ270" s="1"/>
      <c r="IR270" s="1"/>
      <c r="IS270" s="1"/>
      <c r="IT270" s="1"/>
      <c r="IU270" s="1"/>
      <c r="IV270" s="1"/>
      <c r="IW270" s="1"/>
    </row>
    <row r="271" customFormat="false" ht="12.75" hidden="false" customHeight="false" outlineLevel="0" collapsed="false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3"/>
      <c r="O271" s="53"/>
      <c r="P271" s="3"/>
      <c r="Q271" s="3"/>
      <c r="R271" s="3"/>
      <c r="S271" s="3"/>
      <c r="T271" s="3"/>
      <c r="U271" s="3"/>
      <c r="V271" s="3"/>
      <c r="W271" s="3"/>
      <c r="X271" s="3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  <c r="IL271" s="1"/>
      <c r="IM271" s="1"/>
      <c r="IN271" s="1"/>
      <c r="IO271" s="1"/>
      <c r="IP271" s="1"/>
      <c r="IQ271" s="1"/>
      <c r="IR271" s="1"/>
      <c r="IS271" s="1"/>
      <c r="IT271" s="1"/>
      <c r="IU271" s="1"/>
      <c r="IV271" s="1"/>
      <c r="IW271" s="1"/>
    </row>
    <row r="272" customFormat="false" ht="12.75" hidden="false" customHeight="false" outlineLevel="0" collapsed="false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3"/>
      <c r="O272" s="53"/>
      <c r="P272" s="3"/>
      <c r="Q272" s="3"/>
      <c r="R272" s="3"/>
      <c r="S272" s="3"/>
      <c r="T272" s="3"/>
      <c r="U272" s="3"/>
      <c r="V272" s="3"/>
      <c r="W272" s="3"/>
      <c r="X272" s="3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  <c r="IQ272" s="1"/>
      <c r="IR272" s="1"/>
      <c r="IS272" s="1"/>
      <c r="IT272" s="1"/>
      <c r="IU272" s="1"/>
      <c r="IV272" s="1"/>
      <c r="IW272" s="1"/>
    </row>
    <row r="273" customFormat="false" ht="12.75" hidden="false" customHeight="false" outlineLevel="0" collapsed="false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3"/>
      <c r="O273" s="53"/>
      <c r="P273" s="3"/>
      <c r="Q273" s="3"/>
      <c r="R273" s="3"/>
      <c r="S273" s="3"/>
      <c r="T273" s="3"/>
      <c r="U273" s="3"/>
      <c r="V273" s="3"/>
      <c r="W273" s="3"/>
      <c r="X273" s="3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  <c r="IQ273" s="1"/>
      <c r="IR273" s="1"/>
      <c r="IS273" s="1"/>
      <c r="IT273" s="1"/>
      <c r="IU273" s="1"/>
      <c r="IV273" s="1"/>
      <c r="IW273" s="1"/>
    </row>
    <row r="274" customFormat="false" ht="12.75" hidden="false" customHeight="false" outlineLevel="0" collapsed="false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3"/>
      <c r="O274" s="53"/>
      <c r="P274" s="3"/>
      <c r="Q274" s="3"/>
      <c r="R274" s="3"/>
      <c r="S274" s="3"/>
      <c r="T274" s="3"/>
      <c r="U274" s="3"/>
      <c r="V274" s="3"/>
      <c r="W274" s="3"/>
      <c r="X274" s="3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  <c r="IO274" s="1"/>
      <c r="IP274" s="1"/>
      <c r="IQ274" s="1"/>
      <c r="IR274" s="1"/>
      <c r="IS274" s="1"/>
      <c r="IT274" s="1"/>
      <c r="IU274" s="1"/>
      <c r="IV274" s="1"/>
      <c r="IW274" s="1"/>
    </row>
    <row r="275" customFormat="false" ht="12.75" hidden="false" customHeight="false" outlineLevel="0" collapsed="false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3"/>
      <c r="O275" s="53"/>
      <c r="P275" s="3"/>
      <c r="Q275" s="3"/>
      <c r="R275" s="3"/>
      <c r="S275" s="3"/>
      <c r="T275" s="3"/>
      <c r="U275" s="3"/>
      <c r="V275" s="3"/>
      <c r="W275" s="3"/>
      <c r="X275" s="3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  <c r="IO275" s="1"/>
      <c r="IP275" s="1"/>
      <c r="IQ275" s="1"/>
      <c r="IR275" s="1"/>
      <c r="IS275" s="1"/>
      <c r="IT275" s="1"/>
      <c r="IU275" s="1"/>
      <c r="IV275" s="1"/>
      <c r="IW275" s="1"/>
    </row>
    <row r="276" customFormat="false" ht="12.75" hidden="false" customHeight="false" outlineLevel="0" collapsed="false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3"/>
      <c r="O276" s="53"/>
      <c r="P276" s="3"/>
      <c r="Q276" s="3"/>
      <c r="R276" s="3"/>
      <c r="S276" s="3"/>
      <c r="T276" s="3"/>
      <c r="U276" s="3"/>
      <c r="V276" s="3"/>
      <c r="W276" s="3"/>
      <c r="X276" s="3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  <c r="IO276" s="1"/>
      <c r="IP276" s="1"/>
      <c r="IQ276" s="1"/>
      <c r="IR276" s="1"/>
      <c r="IS276" s="1"/>
      <c r="IT276" s="1"/>
      <c r="IU276" s="1"/>
      <c r="IV276" s="1"/>
      <c r="IW276" s="1"/>
    </row>
    <row r="277" customFormat="false" ht="12.75" hidden="false" customHeight="false" outlineLevel="0" collapsed="false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3"/>
      <c r="O277" s="53"/>
      <c r="P277" s="3"/>
      <c r="Q277" s="3"/>
      <c r="R277" s="3"/>
      <c r="S277" s="3"/>
      <c r="T277" s="3"/>
      <c r="U277" s="3"/>
      <c r="V277" s="3"/>
      <c r="W277" s="3"/>
      <c r="X277" s="3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  <c r="IL277" s="1"/>
      <c r="IM277" s="1"/>
      <c r="IN277" s="1"/>
      <c r="IO277" s="1"/>
      <c r="IP277" s="1"/>
      <c r="IQ277" s="1"/>
      <c r="IR277" s="1"/>
      <c r="IS277" s="1"/>
      <c r="IT277" s="1"/>
      <c r="IU277" s="1"/>
      <c r="IV277" s="1"/>
      <c r="IW277" s="1"/>
    </row>
    <row r="278" customFormat="false" ht="12.75" hidden="false" customHeight="false" outlineLevel="0" collapsed="false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3"/>
      <c r="O278" s="53"/>
      <c r="P278" s="3"/>
      <c r="Q278" s="3"/>
      <c r="R278" s="3"/>
      <c r="S278" s="3"/>
      <c r="T278" s="3"/>
      <c r="U278" s="3"/>
      <c r="V278" s="3"/>
      <c r="W278" s="3"/>
      <c r="X278" s="3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  <c r="IF278" s="1"/>
      <c r="IG278" s="1"/>
      <c r="IH278" s="1"/>
      <c r="II278" s="1"/>
      <c r="IJ278" s="1"/>
      <c r="IK278" s="1"/>
      <c r="IL278" s="1"/>
      <c r="IM278" s="1"/>
      <c r="IN278" s="1"/>
      <c r="IO278" s="1"/>
      <c r="IP278" s="1"/>
      <c r="IQ278" s="1"/>
      <c r="IR278" s="1"/>
      <c r="IS278" s="1"/>
      <c r="IT278" s="1"/>
      <c r="IU278" s="1"/>
      <c r="IV278" s="1"/>
      <c r="IW278" s="1"/>
    </row>
    <row r="279" customFormat="false" ht="12.75" hidden="false" customHeight="false" outlineLevel="0" collapsed="false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3"/>
      <c r="O279" s="53"/>
      <c r="P279" s="3"/>
      <c r="Q279" s="3"/>
      <c r="R279" s="3"/>
      <c r="S279" s="3"/>
      <c r="T279" s="3"/>
      <c r="U279" s="3"/>
      <c r="V279" s="3"/>
      <c r="W279" s="3"/>
      <c r="X279" s="3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  <c r="IL279" s="1"/>
      <c r="IM279" s="1"/>
      <c r="IN279" s="1"/>
      <c r="IO279" s="1"/>
      <c r="IP279" s="1"/>
      <c r="IQ279" s="1"/>
      <c r="IR279" s="1"/>
      <c r="IS279" s="1"/>
      <c r="IT279" s="1"/>
      <c r="IU279" s="1"/>
      <c r="IV279" s="1"/>
      <c r="IW279" s="1"/>
    </row>
    <row r="280" customFormat="false" ht="12.75" hidden="false" customHeight="false" outlineLevel="0" collapsed="false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3"/>
      <c r="O280" s="53"/>
      <c r="P280" s="3"/>
      <c r="Q280" s="3"/>
      <c r="R280" s="3"/>
      <c r="S280" s="3"/>
      <c r="T280" s="3"/>
      <c r="U280" s="3"/>
      <c r="V280" s="3"/>
      <c r="W280" s="3"/>
      <c r="X280" s="3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  <c r="IO280" s="1"/>
      <c r="IP280" s="1"/>
      <c r="IQ280" s="1"/>
      <c r="IR280" s="1"/>
      <c r="IS280" s="1"/>
      <c r="IT280" s="1"/>
      <c r="IU280" s="1"/>
      <c r="IV280" s="1"/>
      <c r="IW280" s="1"/>
    </row>
    <row r="339" customFormat="false" ht="13.5" hidden="false" customHeight="false" outlineLevel="0" collapsed="false">
      <c r="T339" s="68" t="n">
        <f aca="false">SUM(T100:T338)</f>
        <v>0</v>
      </c>
      <c r="U339" s="68" t="n">
        <f aca="false">SUM(U100:U338)</f>
        <v>0</v>
      </c>
      <c r="V339" s="68" t="n">
        <f aca="false">SUM(V100:V338)</f>
        <v>0</v>
      </c>
      <c r="W339" s="68" t="n">
        <f aca="false">SUM(W100:W338)</f>
        <v>0</v>
      </c>
      <c r="X339" s="68" t="n">
        <f aca="false">SUM(X100:X338)</f>
        <v>0</v>
      </c>
      <c r="Y339" s="68" t="n">
        <f aca="false">SUM(Y100:Y338)</f>
        <v>0</v>
      </c>
      <c r="Z339" s="68" t="n">
        <f aca="false">SUM(T339:Y339)</f>
        <v>0</v>
      </c>
    </row>
    <row r="340" customFormat="false" ht="13.5" hidden="false" customHeight="false" outlineLevel="0" collapsed="false"/>
  </sheetData>
  <mergeCells count="3">
    <mergeCell ref="A1:M1"/>
    <mergeCell ref="A2:M2"/>
    <mergeCell ref="A3:M3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1" width="0.85"/>
    <col collapsed="false" customWidth="true" hidden="false" outlineLevel="0" max="7" min="3" style="1" width="8.7"/>
    <col collapsed="false" customWidth="true" hidden="false" outlineLevel="0" max="8" min="8" style="1" width="0.85"/>
    <col collapsed="false" customWidth="false" hidden="false" outlineLevel="0" max="9" min="9" style="1" width="9.14"/>
    <col collapsed="false" customWidth="true" hidden="false" outlineLevel="0" max="11" min="10" style="1" width="7.7"/>
    <col collapsed="false" customWidth="true" hidden="false" outlineLevel="0" max="12" min="12" style="1" width="0.85"/>
    <col collapsed="false" customWidth="true" hidden="false" outlineLevel="0" max="13" min="13" style="1" width="7.7"/>
    <col collapsed="false" customWidth="true" hidden="false" outlineLevel="0" max="15" min="14" style="1" width="8.7"/>
    <col collapsed="false" customWidth="true" hidden="false" outlineLevel="0" max="16" min="16" style="1" width="0.85"/>
    <col collapsed="false" customWidth="true" hidden="false" outlineLevel="0" max="17" min="17" style="1" width="8.7"/>
    <col collapsed="false" customWidth="true" hidden="false" outlineLevel="0" max="21" min="18" style="1" width="7.7"/>
    <col collapsed="false" customWidth="true" hidden="false" outlineLevel="0" max="23" min="22" style="1" width="8.7"/>
    <col collapsed="false" customWidth="true" hidden="false" outlineLevel="0" max="24" min="24" style="1" width="0.85"/>
    <col collapsed="false" customWidth="false" hidden="false" outlineLevel="0" max="257" min="25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69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29.25" hidden="false" customHeight="true" outlineLevel="0" collapsed="false">
      <c r="A2" s="4" t="s">
        <v>144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" t="s">
        <v>145</v>
      </c>
      <c r="P2" s="70"/>
      <c r="Q2" s="70"/>
      <c r="R2" s="70"/>
      <c r="S2" s="70"/>
      <c r="T2" s="70"/>
      <c r="U2" s="70"/>
      <c r="V2" s="70"/>
      <c r="W2" s="71"/>
      <c r="X2" s="72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  <c r="IW2" s="71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73" t="str">
        <f aca="false">Summary!A3</f>
        <v>Results based on Activity through April 7, 2000</v>
      </c>
      <c r="P3" s="0"/>
      <c r="Q3" s="0"/>
      <c r="R3" s="0"/>
      <c r="S3" s="0"/>
      <c r="T3" s="0"/>
      <c r="U3" s="0"/>
      <c r="V3" s="0"/>
      <c r="W3" s="2"/>
      <c r="X3" s="7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74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customFormat="false" ht="18" hidden="false" customHeight="true" outlineLevel="0" collapsed="false">
      <c r="A5" s="75"/>
      <c r="B5" s="76"/>
      <c r="C5" s="77" t="s">
        <v>146</v>
      </c>
      <c r="D5" s="77"/>
      <c r="E5" s="77"/>
      <c r="F5" s="77"/>
      <c r="G5" s="77"/>
      <c r="H5" s="76"/>
      <c r="I5" s="77" t="s">
        <v>147</v>
      </c>
      <c r="J5" s="77"/>
      <c r="K5" s="77"/>
      <c r="L5" s="76"/>
      <c r="M5" s="77" t="s">
        <v>148</v>
      </c>
      <c r="N5" s="77"/>
      <c r="O5" s="77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</row>
    <row r="6" customFormat="false" ht="12.75" hidden="false" customHeight="true" outlineLevel="0" collapsed="false">
      <c r="A6" s="78"/>
      <c r="C6" s="79"/>
      <c r="D6" s="80"/>
      <c r="E6" s="81" t="s">
        <v>149</v>
      </c>
      <c r="F6" s="81"/>
      <c r="G6" s="82"/>
      <c r="I6" s="83"/>
      <c r="J6" s="81"/>
      <c r="K6" s="84"/>
      <c r="M6" s="83"/>
      <c r="N6" s="81"/>
      <c r="O6" s="84"/>
    </row>
    <row r="7" customFormat="false" ht="12" hidden="false" customHeight="true" outlineLevel="0" collapsed="false">
      <c r="A7" s="78" t="s">
        <v>150</v>
      </c>
      <c r="B7" s="85"/>
      <c r="C7" s="86" t="s">
        <v>151</v>
      </c>
      <c r="D7" s="80" t="s">
        <v>152</v>
      </c>
      <c r="E7" s="87" t="s">
        <v>153</v>
      </c>
      <c r="F7" s="87" t="s">
        <v>154</v>
      </c>
      <c r="G7" s="88" t="s">
        <v>155</v>
      </c>
      <c r="H7" s="89"/>
      <c r="I7" s="83" t="s">
        <v>151</v>
      </c>
      <c r="J7" s="87" t="s">
        <v>154</v>
      </c>
      <c r="K7" s="88" t="s">
        <v>155</v>
      </c>
      <c r="M7" s="83" t="s">
        <v>151</v>
      </c>
      <c r="N7" s="87" t="s">
        <v>154</v>
      </c>
      <c r="O7" s="88" t="s">
        <v>155</v>
      </c>
    </row>
    <row r="8" customFormat="false" ht="3" hidden="false" customHeight="true" outlineLevel="0" collapsed="false">
      <c r="A8" s="90"/>
      <c r="B8" s="17"/>
      <c r="C8" s="91"/>
      <c r="D8" s="92"/>
      <c r="E8" s="92"/>
      <c r="F8" s="92"/>
      <c r="G8" s="93"/>
      <c r="H8" s="17"/>
      <c r="I8" s="91"/>
      <c r="J8" s="92"/>
      <c r="K8" s="93"/>
      <c r="M8" s="91"/>
      <c r="N8" s="92"/>
      <c r="O8" s="93"/>
    </row>
    <row r="9" customFormat="false" ht="12" hidden="false" customHeight="true" outlineLevel="0" collapsed="false">
      <c r="A9" s="85" t="s">
        <v>156</v>
      </c>
      <c r="B9" s="17"/>
      <c r="C9" s="94" t="e">
        <f aca="false">GrossMargin!M10</f>
        <v>#NAME?</v>
      </c>
      <c r="D9" s="95" t="n">
        <f aca="false">GrossMargin!I10</f>
        <v>1285</v>
      </c>
      <c r="E9" s="95" t="n">
        <f aca="false">GrossMargin!J10</f>
        <v>0</v>
      </c>
      <c r="F9" s="95" t="n">
        <f aca="false">D9+E9</f>
        <v>1285</v>
      </c>
      <c r="G9" s="96" t="e">
        <f aca="false">C9-F9</f>
        <v>#NAME?</v>
      </c>
      <c r="H9" s="24"/>
      <c r="I9" s="23" t="e">
        <f aca="false">Expenses!E9+'CapChrg-AllocExp'!E10+'CapChrg-AllocExp'!L10</f>
        <v>#NAME?</v>
      </c>
      <c r="J9" s="24" t="e">
        <f aca="false">Expenses!D9+'CapChrg-AllocExp'!D10+'CapChrg-AllocExp'!K10</f>
        <v>#NAME?</v>
      </c>
      <c r="K9" s="25" t="e">
        <f aca="false">I9-J9</f>
        <v>#NAME?</v>
      </c>
      <c r="L9" s="24"/>
      <c r="M9" s="94" t="e">
        <f aca="false">C9-I9</f>
        <v>#NAME?</v>
      </c>
      <c r="N9" s="95" t="e">
        <f aca="false">F9-J9</f>
        <v>#NAME?</v>
      </c>
      <c r="O9" s="96" t="e">
        <f aca="false">M9-N9</f>
        <v>#NAME?</v>
      </c>
    </row>
    <row r="10" customFormat="false" ht="12" hidden="false" customHeight="true" outlineLevel="0" collapsed="false">
      <c r="A10" s="85" t="s">
        <v>157</v>
      </c>
      <c r="B10" s="17"/>
      <c r="C10" s="23" t="e">
        <f aca="false">GrossMargin!M11</f>
        <v>#NAME?</v>
      </c>
      <c r="D10" s="24" t="n">
        <f aca="false">GrossMargin!I11</f>
        <v>-8194</v>
      </c>
      <c r="E10" s="24" t="n">
        <f aca="false">GrossMargin!J11</f>
        <v>0</v>
      </c>
      <c r="F10" s="24" t="n">
        <f aca="false">D10+E10</f>
        <v>-8194</v>
      </c>
      <c r="G10" s="25" t="e">
        <f aca="false">C10-F10</f>
        <v>#NAME?</v>
      </c>
      <c r="H10" s="24"/>
      <c r="I10" s="23" t="e">
        <f aca="false">Expenses!E10+'CapChrg-AllocExp'!E11+'CapChrg-AllocExp'!L11</f>
        <v>#NAME?</v>
      </c>
      <c r="J10" s="24" t="e">
        <f aca="false">Expenses!D10+'CapChrg-AllocExp'!D11+'CapChrg-AllocExp'!K11</f>
        <v>#NAME?</v>
      </c>
      <c r="K10" s="25" t="e">
        <f aca="false">I10-J10</f>
        <v>#NAME?</v>
      </c>
      <c r="L10" s="24"/>
      <c r="M10" s="23" t="e">
        <f aca="false">C10-I10</f>
        <v>#NAME?</v>
      </c>
      <c r="N10" s="24" t="e">
        <f aca="false">F10-J10</f>
        <v>#NAME?</v>
      </c>
      <c r="O10" s="25" t="e">
        <f aca="false">M10-N10</f>
        <v>#NAME?</v>
      </c>
    </row>
    <row r="11" customFormat="false" ht="12" hidden="false" customHeight="true" outlineLevel="0" collapsed="false">
      <c r="A11" s="85" t="s">
        <v>158</v>
      </c>
      <c r="B11" s="17"/>
      <c r="C11" s="23" t="e">
        <f aca="false">GrossMargin!M12</f>
        <v>#NAME?</v>
      </c>
      <c r="D11" s="24" t="n">
        <f aca="false">GrossMargin!I12</f>
        <v>2263</v>
      </c>
      <c r="E11" s="24" t="n">
        <f aca="false">GrossMargin!J12</f>
        <v>0</v>
      </c>
      <c r="F11" s="24" t="n">
        <f aca="false">D11+E11</f>
        <v>2263</v>
      </c>
      <c r="G11" s="25" t="e">
        <f aca="false">C11-F11</f>
        <v>#NAME?</v>
      </c>
      <c r="H11" s="24"/>
      <c r="I11" s="23" t="e">
        <f aca="false">Expenses!E11+'CapChrg-AllocExp'!E12+'CapChrg-AllocExp'!L12</f>
        <v>#NAME?</v>
      </c>
      <c r="J11" s="24" t="e">
        <f aca="false">Expenses!D11+'CapChrg-AllocExp'!D12+'CapChrg-AllocExp'!K12</f>
        <v>#NAME?</v>
      </c>
      <c r="K11" s="25" t="e">
        <f aca="false">I11-J11</f>
        <v>#NAME?</v>
      </c>
      <c r="L11" s="24"/>
      <c r="M11" s="23" t="e">
        <f aca="false">C11-I11</f>
        <v>#NAME?</v>
      </c>
      <c r="N11" s="24" t="e">
        <f aca="false">F11-J11</f>
        <v>#NAME?</v>
      </c>
      <c r="O11" s="25" t="e">
        <f aca="false">M11-N11</f>
        <v>#NAME?</v>
      </c>
    </row>
    <row r="12" customFormat="false" ht="12" hidden="false" customHeight="true" outlineLevel="0" collapsed="false">
      <c r="A12" s="85" t="s">
        <v>159</v>
      </c>
      <c r="B12" s="17"/>
      <c r="C12" s="23" t="e">
        <f aca="false">GrossMargin!M13</f>
        <v>#NAME?</v>
      </c>
      <c r="D12" s="24" t="n">
        <f aca="false">GrossMargin!I13</f>
        <v>-5497</v>
      </c>
      <c r="E12" s="24" t="n">
        <f aca="false">GrossMargin!J13</f>
        <v>0</v>
      </c>
      <c r="F12" s="24" t="n">
        <f aca="false">D12+E12</f>
        <v>-5497</v>
      </c>
      <c r="G12" s="25" t="e">
        <f aca="false">C12-F12</f>
        <v>#NAME?</v>
      </c>
      <c r="H12" s="24"/>
      <c r="I12" s="23" t="e">
        <f aca="false">Expenses!E12+'CapChrg-AllocExp'!E13+'CapChrg-AllocExp'!L13</f>
        <v>#NAME?</v>
      </c>
      <c r="J12" s="24" t="e">
        <f aca="false">Expenses!D12+'CapChrg-AllocExp'!D13+'CapChrg-AllocExp'!K13</f>
        <v>#NAME?</v>
      </c>
      <c r="K12" s="25" t="e">
        <f aca="false">I12-J12</f>
        <v>#NAME?</v>
      </c>
      <c r="L12" s="24"/>
      <c r="M12" s="23" t="e">
        <f aca="false">C12-I12</f>
        <v>#NAME?</v>
      </c>
      <c r="N12" s="24" t="e">
        <f aca="false">F12-J12</f>
        <v>#NAME?</v>
      </c>
      <c r="O12" s="25" t="e">
        <f aca="false">M12-N12</f>
        <v>#NAME?</v>
      </c>
    </row>
    <row r="13" customFormat="false" ht="12" hidden="false" customHeight="true" outlineLevel="0" collapsed="false">
      <c r="A13" s="85" t="s">
        <v>75</v>
      </c>
      <c r="B13" s="17"/>
      <c r="C13" s="23" t="e">
        <f aca="false">GrossMargin!M14</f>
        <v>#NAME?</v>
      </c>
      <c r="D13" s="24" t="n">
        <f aca="false">GrossMargin!I14</f>
        <v>4136</v>
      </c>
      <c r="E13" s="24" t="n">
        <f aca="false">GrossMargin!J14</f>
        <v>0</v>
      </c>
      <c r="F13" s="24" t="n">
        <f aca="false">D13+E13</f>
        <v>4136</v>
      </c>
      <c r="G13" s="25" t="e">
        <f aca="false">C13-F13</f>
        <v>#NAME?</v>
      </c>
      <c r="H13" s="24"/>
      <c r="I13" s="23" t="e">
        <f aca="false">Expenses!E13+'CapChrg-AllocExp'!E14+'CapChrg-AllocExp'!L14</f>
        <v>#NAME?</v>
      </c>
      <c r="J13" s="24" t="e">
        <f aca="false">Expenses!D13+'CapChrg-AllocExp'!D14+'CapChrg-AllocExp'!K14</f>
        <v>#NAME?</v>
      </c>
      <c r="K13" s="25" t="e">
        <f aca="false">I13-J13</f>
        <v>#NAME?</v>
      </c>
      <c r="L13" s="24"/>
      <c r="M13" s="23" t="e">
        <f aca="false">C13-I13</f>
        <v>#NAME?</v>
      </c>
      <c r="N13" s="24" t="e">
        <f aca="false">F13-J13</f>
        <v>#NAME?</v>
      </c>
      <c r="O13" s="25" t="e">
        <f aca="false">M13-N13</f>
        <v>#NAME?</v>
      </c>
    </row>
    <row r="14" customFormat="false" ht="12" hidden="false" customHeight="true" outlineLevel="0" collapsed="false">
      <c r="A14" s="85" t="s">
        <v>70</v>
      </c>
      <c r="B14" s="17"/>
      <c r="C14" s="23" t="e">
        <f aca="false">GrossMargin!M15</f>
        <v>#NAME?</v>
      </c>
      <c r="D14" s="24" t="n">
        <f aca="false">GrossMargin!I15</f>
        <v>0</v>
      </c>
      <c r="E14" s="24" t="n">
        <f aca="false">GrossMargin!J15</f>
        <v>7000</v>
      </c>
      <c r="F14" s="24" t="n">
        <f aca="false">D14+E14</f>
        <v>7000</v>
      </c>
      <c r="G14" s="25" t="e">
        <f aca="false">C14-F14</f>
        <v>#NAME?</v>
      </c>
      <c r="H14" s="24"/>
      <c r="I14" s="23" t="e">
        <f aca="false">Expenses!E14+'CapChrg-AllocExp'!E15+'CapChrg-AllocExp'!L15</f>
        <v>#NAME?</v>
      </c>
      <c r="J14" s="24" t="e">
        <f aca="false">Expenses!D14+'CapChrg-AllocExp'!D15+'CapChrg-AllocExp'!K15</f>
        <v>#NAME?</v>
      </c>
      <c r="K14" s="25" t="e">
        <f aca="false">I14-J14</f>
        <v>#NAME?</v>
      </c>
      <c r="L14" s="24"/>
      <c r="M14" s="23" t="e">
        <f aca="false">C14-I14</f>
        <v>#NAME?</v>
      </c>
      <c r="N14" s="24" t="e">
        <f aca="false">F14-J14</f>
        <v>#NAME?</v>
      </c>
      <c r="O14" s="25" t="e">
        <f aca="false">M14-N14</f>
        <v>#NAME?</v>
      </c>
    </row>
    <row r="15" customFormat="false" ht="12" hidden="false" customHeight="true" outlineLevel="0" collapsed="false">
      <c r="A15" s="85" t="s">
        <v>160</v>
      </c>
      <c r="B15" s="17"/>
      <c r="C15" s="23" t="e">
        <f aca="false">GrossMargin!M16</f>
        <v>#NAME?</v>
      </c>
      <c r="D15" s="24" t="n">
        <f aca="false">GrossMargin!I16</f>
        <v>221</v>
      </c>
      <c r="E15" s="24" t="n">
        <f aca="false">GrossMargin!J16</f>
        <v>0</v>
      </c>
      <c r="F15" s="24" t="n">
        <f aca="false">D15+E15</f>
        <v>221</v>
      </c>
      <c r="G15" s="25" t="e">
        <f aca="false">C15-F15</f>
        <v>#NAME?</v>
      </c>
      <c r="H15" s="24"/>
      <c r="I15" s="23" t="e">
        <f aca="false">Expenses!E15+'CapChrg-AllocExp'!E16+'CapChrg-AllocExp'!L16</f>
        <v>#NAME?</v>
      </c>
      <c r="J15" s="24" t="e">
        <f aca="false">Expenses!D15+'CapChrg-AllocExp'!D16+'CapChrg-AllocExp'!K16</f>
        <v>#NAME?</v>
      </c>
      <c r="K15" s="25" t="e">
        <f aca="false">I15-J15</f>
        <v>#NAME?</v>
      </c>
      <c r="L15" s="24"/>
      <c r="M15" s="23" t="e">
        <f aca="false">C15-I15</f>
        <v>#NAME?</v>
      </c>
      <c r="N15" s="24" t="e">
        <f aca="false">F15-J15</f>
        <v>#NAME?</v>
      </c>
      <c r="O15" s="25" t="e">
        <f aca="false">M15-N15</f>
        <v>#NAME?</v>
      </c>
    </row>
    <row r="16" customFormat="false" ht="12" hidden="false" customHeight="true" outlineLevel="0" collapsed="false">
      <c r="A16" s="85" t="s">
        <v>161</v>
      </c>
      <c r="B16" s="17"/>
      <c r="C16" s="23" t="e">
        <f aca="false">GrossMargin!M17</f>
        <v>#NAME?</v>
      </c>
      <c r="D16" s="24" t="n">
        <f aca="false">GrossMargin!I17</f>
        <v>-1172</v>
      </c>
      <c r="E16" s="24" t="n">
        <f aca="false">GrossMargin!J17</f>
        <v>0</v>
      </c>
      <c r="F16" s="24" t="n">
        <f aca="false">D16+E16</f>
        <v>-1172</v>
      </c>
      <c r="G16" s="25" t="e">
        <f aca="false">C16-F16</f>
        <v>#NAME?</v>
      </c>
      <c r="H16" s="24"/>
      <c r="I16" s="23" t="e">
        <f aca="false">Expenses!E16+'CapChrg-AllocExp'!E17+'CapChrg-AllocExp'!L17</f>
        <v>#NAME?</v>
      </c>
      <c r="J16" s="24" t="e">
        <f aca="false">Expenses!D16+'CapChrg-AllocExp'!D17+'CapChrg-AllocExp'!K17</f>
        <v>#NAME?</v>
      </c>
      <c r="K16" s="25" t="e">
        <f aca="false">I16-J16</f>
        <v>#NAME?</v>
      </c>
      <c r="L16" s="24"/>
      <c r="M16" s="23" t="e">
        <f aca="false">C16-I16</f>
        <v>#NAME?</v>
      </c>
      <c r="N16" s="24" t="e">
        <f aca="false">F16-J16</f>
        <v>#NAME?</v>
      </c>
      <c r="O16" s="25" t="e">
        <f aca="false">M16-N16</f>
        <v>#NAME?</v>
      </c>
    </row>
    <row r="17" customFormat="false" ht="12" hidden="false" customHeight="true" outlineLevel="0" collapsed="false">
      <c r="A17" s="85" t="s">
        <v>88</v>
      </c>
      <c r="B17" s="17"/>
      <c r="C17" s="23" t="e">
        <f aca="false">GrossMargin!M18</f>
        <v>#NAME?</v>
      </c>
      <c r="D17" s="24" t="n">
        <f aca="false">GrossMargin!I18</f>
        <v>0</v>
      </c>
      <c r="E17" s="24" t="n">
        <f aca="false">GrossMargin!J18</f>
        <v>1000</v>
      </c>
      <c r="F17" s="24" t="n">
        <f aca="false">D17+E17</f>
        <v>1000</v>
      </c>
      <c r="G17" s="25" t="e">
        <f aca="false">C17-F17</f>
        <v>#NAME?</v>
      </c>
      <c r="H17" s="24"/>
      <c r="I17" s="23" t="e">
        <f aca="false">Expenses!E17+'CapChrg-AllocExp'!E18+'CapChrg-AllocExp'!L18</f>
        <v>#NAME?</v>
      </c>
      <c r="J17" s="24" t="e">
        <f aca="false">Expenses!D17+'CapChrg-AllocExp'!D18+'CapChrg-AllocExp'!K18</f>
        <v>#NAME?</v>
      </c>
      <c r="K17" s="25" t="e">
        <f aca="false">I17-J17</f>
        <v>#NAME?</v>
      </c>
      <c r="L17" s="24"/>
      <c r="M17" s="23" t="e">
        <f aca="false">C17-I17</f>
        <v>#NAME?</v>
      </c>
      <c r="N17" s="24" t="e">
        <f aca="false">F17-J17</f>
        <v>#NAME?</v>
      </c>
      <c r="O17" s="25" t="e">
        <f aca="false">M17-N17</f>
        <v>#NAME?</v>
      </c>
    </row>
    <row r="18" customFormat="false" ht="12" hidden="false" customHeight="true" outlineLevel="0" collapsed="false">
      <c r="A18" s="85" t="s">
        <v>162</v>
      </c>
      <c r="B18" s="17"/>
      <c r="C18" s="23" t="e">
        <f aca="false">GrossMargin!M19</f>
        <v>#NAME?</v>
      </c>
      <c r="D18" s="24" t="n">
        <f aca="false">GrossMargin!I19</f>
        <v>515</v>
      </c>
      <c r="E18" s="24" t="n">
        <f aca="false">GrossMargin!J19</f>
        <v>0</v>
      </c>
      <c r="F18" s="24" t="n">
        <f aca="false">D18+E18</f>
        <v>515</v>
      </c>
      <c r="G18" s="25" t="e">
        <f aca="false">C18-F18</f>
        <v>#NAME?</v>
      </c>
      <c r="H18" s="24"/>
      <c r="I18" s="23" t="e">
        <f aca="false">Expenses!E18+'CapChrg-AllocExp'!E19+'CapChrg-AllocExp'!L19</f>
        <v>#NAME?</v>
      </c>
      <c r="J18" s="24" t="e">
        <f aca="false">Expenses!D18+'CapChrg-AllocExp'!D19+'CapChrg-AllocExp'!K19</f>
        <v>#NAME?</v>
      </c>
      <c r="K18" s="25" t="e">
        <f aca="false">I18-J18</f>
        <v>#NAME?</v>
      </c>
      <c r="L18" s="24"/>
      <c r="M18" s="23" t="e">
        <f aca="false">C18-I18</f>
        <v>#NAME?</v>
      </c>
      <c r="N18" s="24" t="e">
        <f aca="false">F18-J18</f>
        <v>#NAME?</v>
      </c>
      <c r="O18" s="25" t="e">
        <f aca="false">M18-N18</f>
        <v>#NAME?</v>
      </c>
    </row>
    <row r="19" customFormat="false" ht="12" hidden="false" customHeight="true" outlineLevel="0" collapsed="false">
      <c r="A19" s="97" t="s">
        <v>163</v>
      </c>
      <c r="B19" s="98"/>
      <c r="C19" s="99" t="e">
        <f aca="false">SUM(C9:C18)</f>
        <v>#NAME?</v>
      </c>
      <c r="D19" s="100" t="n">
        <f aca="false">SUM(D9:D18)</f>
        <v>-6443</v>
      </c>
      <c r="E19" s="100" t="n">
        <f aca="false">SUM(E9:E18)</f>
        <v>8000</v>
      </c>
      <c r="F19" s="100" t="n">
        <f aca="false">SUM(F9:F18)</f>
        <v>1557</v>
      </c>
      <c r="G19" s="101" t="e">
        <f aca="false">SUM(G9:G18)</f>
        <v>#NAME?</v>
      </c>
      <c r="H19" s="102"/>
      <c r="I19" s="99" t="e">
        <f aca="false">SUM(I9:I18)</f>
        <v>#NAME?</v>
      </c>
      <c r="J19" s="100" t="e">
        <f aca="false">SUM(J9:J18)</f>
        <v>#NAME?</v>
      </c>
      <c r="K19" s="101" t="e">
        <f aca="false">SUM(K9:K18)</f>
        <v>#NAME?</v>
      </c>
      <c r="L19" s="102"/>
      <c r="M19" s="99" t="e">
        <f aca="false">SUM(M9:M18)</f>
        <v>#NAME?</v>
      </c>
      <c r="N19" s="100" t="e">
        <f aca="false">SUM(N9:N18)</f>
        <v>#NAME?</v>
      </c>
      <c r="O19" s="101" t="e">
        <f aca="false">SUM(O9:O18)</f>
        <v>#NAME?</v>
      </c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3"/>
      <c r="BM19" s="103"/>
      <c r="BN19" s="103"/>
      <c r="BO19" s="103"/>
      <c r="BP19" s="103"/>
      <c r="BQ19" s="103"/>
      <c r="BR19" s="103"/>
      <c r="BS19" s="103"/>
      <c r="BT19" s="103"/>
      <c r="BU19" s="103"/>
      <c r="BV19" s="103"/>
      <c r="BW19" s="103"/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3"/>
      <c r="CO19" s="103"/>
      <c r="CP19" s="103"/>
      <c r="CQ19" s="103"/>
      <c r="CR19" s="103"/>
      <c r="CS19" s="103"/>
      <c r="CT19" s="103"/>
      <c r="CU19" s="103"/>
      <c r="CV19" s="103"/>
      <c r="CW19" s="103"/>
      <c r="CX19" s="103"/>
      <c r="CY19" s="103"/>
      <c r="CZ19" s="103"/>
      <c r="DA19" s="103"/>
      <c r="DB19" s="103"/>
      <c r="DC19" s="103"/>
      <c r="DD19" s="103"/>
      <c r="DE19" s="103"/>
      <c r="DF19" s="103"/>
      <c r="DG19" s="103"/>
      <c r="DH19" s="103"/>
      <c r="DI19" s="103"/>
      <c r="DJ19" s="103"/>
      <c r="DK19" s="103"/>
      <c r="DL19" s="103"/>
      <c r="DM19" s="103"/>
      <c r="DN19" s="103"/>
      <c r="DO19" s="103"/>
      <c r="DP19" s="103"/>
      <c r="DQ19" s="103"/>
      <c r="DR19" s="103"/>
      <c r="DS19" s="103"/>
      <c r="DT19" s="103"/>
      <c r="DU19" s="103"/>
      <c r="DV19" s="103"/>
      <c r="DW19" s="103"/>
      <c r="DX19" s="103"/>
      <c r="DY19" s="103"/>
      <c r="DZ19" s="103"/>
      <c r="EA19" s="103"/>
      <c r="EB19" s="103"/>
      <c r="EC19" s="103"/>
      <c r="ED19" s="103"/>
      <c r="EE19" s="103"/>
      <c r="EF19" s="103"/>
      <c r="EG19" s="103"/>
      <c r="EH19" s="103"/>
      <c r="EI19" s="103"/>
      <c r="EJ19" s="103"/>
      <c r="EK19" s="103"/>
      <c r="EL19" s="103"/>
      <c r="EM19" s="103"/>
      <c r="EN19" s="103"/>
      <c r="EO19" s="103"/>
      <c r="EP19" s="103"/>
      <c r="EQ19" s="103"/>
      <c r="ER19" s="103"/>
      <c r="ES19" s="103"/>
      <c r="ET19" s="103"/>
      <c r="EU19" s="103"/>
      <c r="EV19" s="103"/>
      <c r="EW19" s="103"/>
      <c r="EX19" s="103"/>
      <c r="EY19" s="103"/>
      <c r="EZ19" s="103"/>
      <c r="FA19" s="103"/>
      <c r="FB19" s="103"/>
      <c r="FC19" s="103"/>
      <c r="FD19" s="103"/>
      <c r="FE19" s="103"/>
      <c r="FF19" s="103"/>
      <c r="FG19" s="103"/>
      <c r="FH19" s="103"/>
      <c r="FI19" s="103"/>
      <c r="FJ19" s="103"/>
      <c r="FK19" s="103"/>
      <c r="FL19" s="103"/>
      <c r="FM19" s="103"/>
      <c r="FN19" s="103"/>
      <c r="FO19" s="103"/>
      <c r="FP19" s="103"/>
      <c r="FQ19" s="103"/>
      <c r="FR19" s="103"/>
      <c r="FS19" s="103"/>
      <c r="FT19" s="103"/>
      <c r="FU19" s="103"/>
      <c r="FV19" s="103"/>
      <c r="FW19" s="103"/>
      <c r="FX19" s="103"/>
      <c r="FY19" s="103"/>
      <c r="FZ19" s="103"/>
      <c r="GA19" s="103"/>
      <c r="GB19" s="103"/>
      <c r="GC19" s="103"/>
      <c r="GD19" s="103"/>
      <c r="GE19" s="103"/>
      <c r="GF19" s="103"/>
      <c r="GG19" s="103"/>
      <c r="GH19" s="103"/>
      <c r="GI19" s="103"/>
      <c r="GJ19" s="103"/>
      <c r="GK19" s="103"/>
      <c r="GL19" s="103"/>
      <c r="GM19" s="103"/>
      <c r="GN19" s="103"/>
      <c r="GO19" s="103"/>
      <c r="GP19" s="103"/>
      <c r="GQ19" s="103"/>
      <c r="GR19" s="103"/>
      <c r="GS19" s="103"/>
      <c r="GT19" s="103"/>
      <c r="GU19" s="103"/>
      <c r="GV19" s="103"/>
      <c r="GW19" s="103"/>
      <c r="GX19" s="103"/>
      <c r="GY19" s="103"/>
      <c r="GZ19" s="103"/>
      <c r="HA19" s="103"/>
      <c r="HB19" s="103"/>
      <c r="HC19" s="103"/>
      <c r="HD19" s="103"/>
      <c r="HE19" s="103"/>
      <c r="HF19" s="103"/>
      <c r="HG19" s="103"/>
      <c r="HH19" s="103"/>
      <c r="HI19" s="103"/>
      <c r="HJ19" s="103"/>
      <c r="HK19" s="103"/>
      <c r="HL19" s="103"/>
      <c r="HM19" s="103"/>
      <c r="HN19" s="103"/>
      <c r="HO19" s="103"/>
      <c r="HP19" s="103"/>
      <c r="HQ19" s="103"/>
      <c r="HR19" s="103"/>
      <c r="HS19" s="103"/>
      <c r="HT19" s="103"/>
      <c r="HU19" s="103"/>
      <c r="HV19" s="103"/>
      <c r="HW19" s="103"/>
      <c r="HX19" s="103"/>
      <c r="HY19" s="103"/>
      <c r="HZ19" s="103"/>
      <c r="IA19" s="103"/>
      <c r="IB19" s="103"/>
      <c r="IC19" s="103"/>
      <c r="ID19" s="103"/>
      <c r="IE19" s="103"/>
      <c r="IF19" s="103"/>
      <c r="IG19" s="103"/>
      <c r="IH19" s="103"/>
      <c r="II19" s="103"/>
      <c r="IJ19" s="103"/>
      <c r="IK19" s="103"/>
      <c r="IL19" s="103"/>
      <c r="IM19" s="103"/>
      <c r="IN19" s="103"/>
      <c r="IO19" s="103"/>
      <c r="IP19" s="103"/>
      <c r="IQ19" s="103"/>
      <c r="IR19" s="103"/>
      <c r="IS19" s="103"/>
      <c r="IT19" s="103"/>
      <c r="IU19" s="103"/>
      <c r="IV19" s="103"/>
      <c r="IW19" s="103"/>
    </row>
    <row r="20" customFormat="false" ht="3" hidden="false" customHeight="true" outlineLevel="0" collapsed="false">
      <c r="A20" s="85"/>
      <c r="B20" s="17"/>
      <c r="C20" s="23"/>
      <c r="D20" s="24"/>
      <c r="E20" s="24"/>
      <c r="F20" s="24"/>
      <c r="G20" s="104"/>
      <c r="H20" s="24"/>
      <c r="I20" s="23"/>
      <c r="J20" s="55"/>
      <c r="K20" s="104"/>
      <c r="L20" s="24"/>
      <c r="M20" s="23"/>
      <c r="N20" s="24"/>
      <c r="O20" s="25"/>
    </row>
    <row r="21" customFormat="false" ht="12" hidden="false" customHeight="true" outlineLevel="0" collapsed="false">
      <c r="A21" s="85" t="s">
        <v>164</v>
      </c>
      <c r="B21" s="17"/>
      <c r="C21" s="23" t="e">
        <f aca="false">GrossMargin!M23</f>
        <v>#NAME?</v>
      </c>
      <c r="D21" s="24" t="n">
        <f aca="false">GrossMargin!I23</f>
        <v>0</v>
      </c>
      <c r="E21" s="24" t="n">
        <f aca="false">GrossMargin!J23</f>
        <v>2000</v>
      </c>
      <c r="F21" s="24" t="n">
        <f aca="false">D21+E21</f>
        <v>2000</v>
      </c>
      <c r="G21" s="25" t="e">
        <f aca="false">C21-F21</f>
        <v>#NAME?</v>
      </c>
      <c r="H21" s="24"/>
      <c r="I21" s="23" t="e">
        <f aca="false">Expenses!E21+'CapChrg-AllocExp'!E22+'CapChrg-AllocExp'!L22</f>
        <v>#NAME?</v>
      </c>
      <c r="J21" s="24" t="e">
        <f aca="false">Expenses!D21+'CapChrg-AllocExp'!D22+'CapChrg-AllocExp'!K22</f>
        <v>#NAME?</v>
      </c>
      <c r="K21" s="25" t="e">
        <f aca="false">I21-J21</f>
        <v>#NAME?</v>
      </c>
      <c r="L21" s="24"/>
      <c r="M21" s="23" t="e">
        <f aca="false">C21-I21</f>
        <v>#NAME?</v>
      </c>
      <c r="N21" s="24" t="e">
        <f aca="false">F21-J21</f>
        <v>#NAME?</v>
      </c>
      <c r="O21" s="25" t="e">
        <f aca="false">M21-N21</f>
        <v>#NAME?</v>
      </c>
    </row>
    <row r="22" customFormat="false" ht="12" hidden="false" customHeight="true" outlineLevel="0" collapsed="false">
      <c r="A22" s="85" t="s">
        <v>165</v>
      </c>
      <c r="B22" s="17"/>
      <c r="C22" s="23" t="e">
        <f aca="false">GrossMargin!M24</f>
        <v>#NAME?</v>
      </c>
      <c r="D22" s="24" t="n">
        <f aca="false">GrossMargin!I24</f>
        <v>0</v>
      </c>
      <c r="E22" s="24" t="n">
        <f aca="false">GrossMargin!J24</f>
        <v>0</v>
      </c>
      <c r="F22" s="24" t="n">
        <f aca="false">D22+E22</f>
        <v>0</v>
      </c>
      <c r="G22" s="25" t="e">
        <f aca="false">C22-F22</f>
        <v>#NAME?</v>
      </c>
      <c r="H22" s="24"/>
      <c r="I22" s="23" t="e">
        <f aca="false">Expenses!E22+'CapChrg-AllocExp'!E23+'CapChrg-AllocExp'!L23</f>
        <v>#NAME?</v>
      </c>
      <c r="J22" s="24" t="e">
        <f aca="false">Expenses!D22+'CapChrg-AllocExp'!D23+'CapChrg-AllocExp'!K23</f>
        <v>#NAME?</v>
      </c>
      <c r="K22" s="25" t="e">
        <f aca="false">I22-J22</f>
        <v>#NAME?</v>
      </c>
      <c r="L22" s="24"/>
      <c r="M22" s="23" t="e">
        <f aca="false">C22-I22</f>
        <v>#NAME?</v>
      </c>
      <c r="N22" s="24" t="e">
        <f aca="false">F22-J22</f>
        <v>#NAME?</v>
      </c>
      <c r="O22" s="25" t="e">
        <f aca="false">M22-N22</f>
        <v>#NAME?</v>
      </c>
    </row>
    <row r="23" customFormat="false" ht="12" hidden="false" customHeight="true" outlineLevel="0" collapsed="false">
      <c r="A23" s="85" t="s">
        <v>94</v>
      </c>
      <c r="B23" s="17"/>
      <c r="C23" s="23" t="e">
        <f aca="false">GrossMargin!M25</f>
        <v>#NAME?</v>
      </c>
      <c r="D23" s="24" t="n">
        <f aca="false">GrossMargin!I25</f>
        <v>643</v>
      </c>
      <c r="E23" s="24" t="n">
        <f aca="false">GrossMargin!J25</f>
        <v>12050</v>
      </c>
      <c r="F23" s="24" t="n">
        <f aca="false">D23+E23</f>
        <v>12693</v>
      </c>
      <c r="G23" s="25" t="e">
        <f aca="false">C23-F23</f>
        <v>#NAME?</v>
      </c>
      <c r="H23" s="24"/>
      <c r="I23" s="23" t="e">
        <f aca="false">Expenses!E23+'CapChrg-AllocExp'!E24+'CapChrg-AllocExp'!L24</f>
        <v>#NAME?</v>
      </c>
      <c r="J23" s="24" t="e">
        <f aca="false">Expenses!D23+'CapChrg-AllocExp'!D24+'CapChrg-AllocExp'!K24</f>
        <v>#NAME?</v>
      </c>
      <c r="K23" s="25" t="e">
        <f aca="false">I23-J23</f>
        <v>#NAME?</v>
      </c>
      <c r="L23" s="24"/>
      <c r="M23" s="23" t="e">
        <f aca="false">C23-I23</f>
        <v>#NAME?</v>
      </c>
      <c r="N23" s="24" t="e">
        <f aca="false">F23-J23</f>
        <v>#NAME?</v>
      </c>
      <c r="O23" s="25" t="e">
        <f aca="false">M23-N23</f>
        <v>#NAME?</v>
      </c>
    </row>
    <row r="24" customFormat="false" ht="12" hidden="false" customHeight="true" outlineLevel="0" collapsed="false">
      <c r="A24" s="85" t="s">
        <v>99</v>
      </c>
      <c r="B24" s="17"/>
      <c r="C24" s="23" t="e">
        <f aca="false">GrossMargin!M26</f>
        <v>#NAME?</v>
      </c>
      <c r="D24" s="24" t="n">
        <f aca="false">GrossMargin!I26</f>
        <v>0</v>
      </c>
      <c r="E24" s="24" t="n">
        <f aca="false">GrossMargin!J26</f>
        <v>4000</v>
      </c>
      <c r="F24" s="24" t="n">
        <f aca="false">D24+E24</f>
        <v>4000</v>
      </c>
      <c r="G24" s="25" t="e">
        <f aca="false">C24-F24</f>
        <v>#NAME?</v>
      </c>
      <c r="H24" s="24"/>
      <c r="I24" s="23" t="e">
        <f aca="false">Expenses!E24+'CapChrg-AllocExp'!E25+'CapChrg-AllocExp'!L25</f>
        <v>#NAME?</v>
      </c>
      <c r="J24" s="24" t="e">
        <f aca="false">Expenses!D24+'CapChrg-AllocExp'!D25+'CapChrg-AllocExp'!K25</f>
        <v>#NAME?</v>
      </c>
      <c r="K24" s="25" t="e">
        <f aca="false">I24-J24</f>
        <v>#NAME?</v>
      </c>
      <c r="L24" s="24"/>
      <c r="M24" s="23" t="e">
        <f aca="false">C24-I24</f>
        <v>#NAME?</v>
      </c>
      <c r="N24" s="24" t="e">
        <f aca="false">F24-J24</f>
        <v>#NAME?</v>
      </c>
      <c r="O24" s="25" t="e">
        <f aca="false">M24-N24</f>
        <v>#NAME?</v>
      </c>
    </row>
    <row r="25" customFormat="false" ht="12" hidden="false" customHeight="true" outlineLevel="0" collapsed="false">
      <c r="A25" s="85" t="s">
        <v>101</v>
      </c>
      <c r="B25" s="17"/>
      <c r="C25" s="23" t="e">
        <f aca="false">GrossMargin!M27</f>
        <v>#NAME?</v>
      </c>
      <c r="D25" s="24" t="n">
        <f aca="false">GrossMargin!I27</f>
        <v>0</v>
      </c>
      <c r="E25" s="24" t="n">
        <f aca="false">GrossMargin!J27</f>
        <v>0</v>
      </c>
      <c r="F25" s="24" t="n">
        <f aca="false">D25+E25</f>
        <v>0</v>
      </c>
      <c r="G25" s="25" t="e">
        <f aca="false">C25-F25</f>
        <v>#NAME?</v>
      </c>
      <c r="H25" s="24"/>
      <c r="I25" s="23" t="e">
        <f aca="false">Expenses!E25+'CapChrg-AllocExp'!E26+'CapChrg-AllocExp'!L26</f>
        <v>#NAME?</v>
      </c>
      <c r="J25" s="24" t="e">
        <f aca="false">Expenses!D25+'CapChrg-AllocExp'!D26+'CapChrg-AllocExp'!K26</f>
        <v>#NAME?</v>
      </c>
      <c r="K25" s="25" t="e">
        <f aca="false">I25-J25</f>
        <v>#NAME?</v>
      </c>
      <c r="L25" s="24"/>
      <c r="M25" s="23" t="e">
        <f aca="false">C25-I25</f>
        <v>#NAME?</v>
      </c>
      <c r="N25" s="24" t="e">
        <f aca="false">F25-J25</f>
        <v>#NAME?</v>
      </c>
      <c r="O25" s="25" t="e">
        <f aca="false">M25-N25</f>
        <v>#NAME?</v>
      </c>
    </row>
    <row r="26" customFormat="false" ht="12" hidden="false" customHeight="true" outlineLevel="0" collapsed="false">
      <c r="A26" s="85" t="s">
        <v>27</v>
      </c>
      <c r="B26" s="17"/>
      <c r="C26" s="23" t="e">
        <f aca="false">GrossMargin!M28</f>
        <v>#NAME?</v>
      </c>
      <c r="D26" s="24" t="n">
        <f aca="false">GrossMargin!I28</f>
        <v>0</v>
      </c>
      <c r="E26" s="24" t="n">
        <f aca="false">GrossMargin!J28</f>
        <v>850</v>
      </c>
      <c r="F26" s="24" t="n">
        <f aca="false">D26+E26</f>
        <v>850</v>
      </c>
      <c r="G26" s="25" t="e">
        <f aca="false">C26-F26</f>
        <v>#NAME?</v>
      </c>
      <c r="H26" s="24"/>
      <c r="I26" s="23" t="e">
        <f aca="false">Expenses!E26+'CapChrg-AllocExp'!E27+'CapChrg-AllocExp'!L27</f>
        <v>#NAME?</v>
      </c>
      <c r="J26" s="24" t="e">
        <f aca="false">Expenses!D26+'CapChrg-AllocExp'!D27+'CapChrg-AllocExp'!K27</f>
        <v>#NAME?</v>
      </c>
      <c r="K26" s="25" t="e">
        <f aca="false">I26-J26</f>
        <v>#NAME?</v>
      </c>
      <c r="L26" s="24"/>
      <c r="M26" s="23" t="e">
        <f aca="false">C26-I26</f>
        <v>#NAME?</v>
      </c>
      <c r="N26" s="24" t="e">
        <f aca="false">F26-J26</f>
        <v>#NAME?</v>
      </c>
      <c r="O26" s="25" t="e">
        <f aca="false">M26-N26</f>
        <v>#NAME?</v>
      </c>
    </row>
    <row r="27" customFormat="false" ht="12" hidden="false" customHeight="true" outlineLevel="0" collapsed="false">
      <c r="A27" s="97" t="s">
        <v>166</v>
      </c>
      <c r="B27" s="98"/>
      <c r="C27" s="99" t="e">
        <f aca="false">SUM(C21:C26)</f>
        <v>#NAME?</v>
      </c>
      <c r="D27" s="100" t="n">
        <f aca="false">SUM(D21:D26)</f>
        <v>643</v>
      </c>
      <c r="E27" s="100" t="n">
        <f aca="false">SUM(E21:E26)</f>
        <v>18900</v>
      </c>
      <c r="F27" s="100" t="n">
        <f aca="false">SUM(F21:F26)</f>
        <v>19543</v>
      </c>
      <c r="G27" s="101" t="e">
        <f aca="false">SUM(G21:G26)</f>
        <v>#NAME?</v>
      </c>
      <c r="H27" s="102" t="n">
        <f aca="false">SUM(H21:H26)</f>
        <v>0</v>
      </c>
      <c r="I27" s="99" t="e">
        <f aca="false">SUM(I21:I26)</f>
        <v>#NAME?</v>
      </c>
      <c r="J27" s="100" t="e">
        <f aca="false">SUM(J21:J26)</f>
        <v>#NAME?</v>
      </c>
      <c r="K27" s="101" t="e">
        <f aca="false">SUM(K21:K26)</f>
        <v>#NAME?</v>
      </c>
      <c r="L27" s="102"/>
      <c r="M27" s="99" t="e">
        <f aca="false">SUM(M21:M26)</f>
        <v>#NAME?</v>
      </c>
      <c r="N27" s="100" t="e">
        <f aca="false">SUM(N21:N26)</f>
        <v>#NAME?</v>
      </c>
      <c r="O27" s="101" t="e">
        <f aca="false">SUM(O21:O26)</f>
        <v>#NAME?</v>
      </c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3"/>
      <c r="DJ27" s="103"/>
      <c r="DK27" s="103"/>
      <c r="DL27" s="103"/>
      <c r="DM27" s="103"/>
      <c r="DN27" s="103"/>
      <c r="DO27" s="103"/>
      <c r="DP27" s="103"/>
      <c r="DQ27" s="103"/>
      <c r="DR27" s="103"/>
      <c r="DS27" s="103"/>
      <c r="DT27" s="103"/>
      <c r="DU27" s="103"/>
      <c r="DV27" s="103"/>
      <c r="DW27" s="103"/>
      <c r="DX27" s="103"/>
      <c r="DY27" s="103"/>
      <c r="DZ27" s="103"/>
      <c r="EA27" s="103"/>
      <c r="EB27" s="103"/>
      <c r="EC27" s="103"/>
      <c r="ED27" s="103"/>
      <c r="EE27" s="103"/>
      <c r="EF27" s="103"/>
      <c r="EG27" s="103"/>
      <c r="EH27" s="103"/>
      <c r="EI27" s="103"/>
      <c r="EJ27" s="103"/>
      <c r="EK27" s="103"/>
      <c r="EL27" s="103"/>
      <c r="EM27" s="103"/>
      <c r="EN27" s="103"/>
      <c r="EO27" s="103"/>
      <c r="EP27" s="103"/>
      <c r="EQ27" s="103"/>
      <c r="ER27" s="103"/>
      <c r="ES27" s="103"/>
      <c r="ET27" s="103"/>
      <c r="EU27" s="103"/>
      <c r="EV27" s="103"/>
      <c r="EW27" s="103"/>
      <c r="EX27" s="103"/>
      <c r="EY27" s="103"/>
      <c r="EZ27" s="103"/>
      <c r="FA27" s="103"/>
      <c r="FB27" s="103"/>
      <c r="FC27" s="103"/>
      <c r="FD27" s="103"/>
      <c r="FE27" s="103"/>
      <c r="FF27" s="103"/>
      <c r="FG27" s="103"/>
      <c r="FH27" s="103"/>
      <c r="FI27" s="103"/>
      <c r="FJ27" s="103"/>
      <c r="FK27" s="103"/>
      <c r="FL27" s="103"/>
      <c r="FM27" s="103"/>
      <c r="FN27" s="103"/>
      <c r="FO27" s="103"/>
      <c r="FP27" s="103"/>
      <c r="FQ27" s="103"/>
      <c r="FR27" s="103"/>
      <c r="FS27" s="103"/>
      <c r="FT27" s="103"/>
      <c r="FU27" s="103"/>
      <c r="FV27" s="103"/>
      <c r="FW27" s="103"/>
      <c r="FX27" s="103"/>
      <c r="FY27" s="103"/>
      <c r="FZ27" s="103"/>
      <c r="GA27" s="103"/>
      <c r="GB27" s="103"/>
      <c r="GC27" s="103"/>
      <c r="GD27" s="103"/>
      <c r="GE27" s="103"/>
      <c r="GF27" s="103"/>
      <c r="GG27" s="103"/>
      <c r="GH27" s="103"/>
      <c r="GI27" s="103"/>
      <c r="GJ27" s="103"/>
      <c r="GK27" s="103"/>
      <c r="GL27" s="103"/>
      <c r="GM27" s="103"/>
      <c r="GN27" s="103"/>
      <c r="GO27" s="103"/>
      <c r="GP27" s="103"/>
      <c r="GQ27" s="103"/>
      <c r="GR27" s="103"/>
      <c r="GS27" s="103"/>
      <c r="GT27" s="103"/>
      <c r="GU27" s="103"/>
      <c r="GV27" s="103"/>
      <c r="GW27" s="103"/>
      <c r="GX27" s="103"/>
      <c r="GY27" s="103"/>
      <c r="GZ27" s="103"/>
      <c r="HA27" s="103"/>
      <c r="HB27" s="103"/>
      <c r="HC27" s="103"/>
      <c r="HD27" s="103"/>
      <c r="HE27" s="103"/>
      <c r="HF27" s="103"/>
      <c r="HG27" s="103"/>
      <c r="HH27" s="103"/>
      <c r="HI27" s="103"/>
      <c r="HJ27" s="103"/>
      <c r="HK27" s="103"/>
      <c r="HL27" s="103"/>
      <c r="HM27" s="103"/>
      <c r="HN27" s="103"/>
      <c r="HO27" s="103"/>
      <c r="HP27" s="103"/>
      <c r="HQ27" s="103"/>
      <c r="HR27" s="103"/>
      <c r="HS27" s="103"/>
      <c r="HT27" s="103"/>
      <c r="HU27" s="103"/>
      <c r="HV27" s="103"/>
      <c r="HW27" s="103"/>
      <c r="HX27" s="103"/>
      <c r="HY27" s="103"/>
      <c r="HZ27" s="103"/>
      <c r="IA27" s="103"/>
      <c r="IB27" s="103"/>
      <c r="IC27" s="103"/>
      <c r="ID27" s="103"/>
      <c r="IE27" s="103"/>
      <c r="IF27" s="103"/>
      <c r="IG27" s="103"/>
      <c r="IH27" s="103"/>
      <c r="II27" s="103"/>
      <c r="IJ27" s="103"/>
      <c r="IK27" s="103"/>
      <c r="IL27" s="103"/>
      <c r="IM27" s="103"/>
      <c r="IN27" s="103"/>
      <c r="IO27" s="103"/>
      <c r="IP27" s="103"/>
      <c r="IQ27" s="103"/>
      <c r="IR27" s="103"/>
      <c r="IS27" s="103"/>
      <c r="IT27" s="103"/>
      <c r="IU27" s="103"/>
      <c r="IV27" s="103"/>
      <c r="IW27" s="103"/>
    </row>
    <row r="28" customFormat="false" ht="3" hidden="false" customHeight="true" outlineLevel="0" collapsed="false">
      <c r="A28" s="85"/>
      <c r="B28" s="17"/>
      <c r="C28" s="23"/>
      <c r="D28" s="24"/>
      <c r="E28" s="24"/>
      <c r="F28" s="24"/>
      <c r="G28" s="104"/>
      <c r="H28" s="24"/>
      <c r="I28" s="23"/>
      <c r="J28" s="55"/>
      <c r="K28" s="104"/>
      <c r="L28" s="24"/>
      <c r="M28" s="23"/>
      <c r="N28" s="24"/>
      <c r="O28" s="25"/>
    </row>
    <row r="29" customFormat="false" ht="12" hidden="false" customHeight="true" outlineLevel="0" collapsed="false">
      <c r="A29" s="85" t="s">
        <v>167</v>
      </c>
      <c r="B29" s="17"/>
      <c r="C29" s="23" t="e">
        <f aca="false">GrossMargin!M32</f>
        <v>#NAME?</v>
      </c>
      <c r="D29" s="24" t="n">
        <f aca="false">GrossMargin!I32</f>
        <v>0</v>
      </c>
      <c r="E29" s="24" t="n">
        <f aca="false">GrossMargin!J32</f>
        <v>0</v>
      </c>
      <c r="F29" s="24" t="n">
        <f aca="false">D29+E29</f>
        <v>0</v>
      </c>
      <c r="G29" s="25" t="e">
        <f aca="false">C29-F29</f>
        <v>#NAME?</v>
      </c>
      <c r="H29" s="24"/>
      <c r="I29" s="23" t="e">
        <f aca="false">Expenses!E29+'CapChrg-AllocExp'!E30+'CapChrg-AllocExp'!L30+Expenses!E56</f>
        <v>#NAME?</v>
      </c>
      <c r="J29" s="24" t="e">
        <f aca="false">Expenses!D29+'CapChrg-AllocExp'!D30+'CapChrg-AllocExp'!K30+Expenses!D56</f>
        <v>#NAME?</v>
      </c>
      <c r="K29" s="25" t="e">
        <f aca="false">I29-J29</f>
        <v>#NAME?</v>
      </c>
      <c r="L29" s="24"/>
      <c r="M29" s="23" t="e">
        <f aca="false">C29-I29</f>
        <v>#NAME?</v>
      </c>
      <c r="N29" s="24" t="e">
        <f aca="false">F29-J29</f>
        <v>#NAME?</v>
      </c>
      <c r="O29" s="25" t="e">
        <f aca="false">M29-N29</f>
        <v>#NAME?</v>
      </c>
    </row>
    <row r="30" customFormat="false" ht="12" hidden="false" customHeight="true" outlineLevel="0" collapsed="false">
      <c r="A30" s="85" t="s">
        <v>103</v>
      </c>
      <c r="B30" s="17"/>
      <c r="C30" s="23" t="e">
        <f aca="false">GrossMargin!M33</f>
        <v>#NAME?</v>
      </c>
      <c r="D30" s="24" t="n">
        <f aca="false">GrossMargin!I33</f>
        <v>0</v>
      </c>
      <c r="E30" s="24" t="n">
        <f aca="false">GrossMargin!J33</f>
        <v>28000</v>
      </c>
      <c r="F30" s="24" t="n">
        <f aca="false">D30+E30</f>
        <v>28000</v>
      </c>
      <c r="G30" s="25" t="e">
        <f aca="false">C30-F30</f>
        <v>#NAME?</v>
      </c>
      <c r="H30" s="24"/>
      <c r="I30" s="23" t="e">
        <f aca="false">Expenses!E30+'CapChrg-AllocExp'!E31+'CapChrg-AllocExp'!L31</f>
        <v>#NAME?</v>
      </c>
      <c r="J30" s="24" t="e">
        <f aca="false">Expenses!D30+'CapChrg-AllocExp'!D31+'CapChrg-AllocExp'!K31</f>
        <v>#NAME?</v>
      </c>
      <c r="K30" s="25" t="e">
        <f aca="false">I30-J30</f>
        <v>#NAME?</v>
      </c>
      <c r="L30" s="24"/>
      <c r="M30" s="23" t="e">
        <f aca="false">C30-I30</f>
        <v>#NAME?</v>
      </c>
      <c r="N30" s="24" t="e">
        <f aca="false">F30-J30</f>
        <v>#NAME?</v>
      </c>
      <c r="O30" s="25" t="e">
        <f aca="false">M30-N30</f>
        <v>#NAME?</v>
      </c>
    </row>
    <row r="31" customFormat="false" ht="12" hidden="false" customHeight="true" outlineLevel="0" collapsed="false">
      <c r="A31" s="85" t="s">
        <v>106</v>
      </c>
      <c r="B31" s="17"/>
      <c r="C31" s="23" t="e">
        <f aca="false">GrossMargin!M34</f>
        <v>#NAME?</v>
      </c>
      <c r="D31" s="24" t="n">
        <f aca="false">GrossMargin!I34</f>
        <v>16373</v>
      </c>
      <c r="E31" s="24" t="n">
        <f aca="false">GrossMargin!J34</f>
        <v>14480</v>
      </c>
      <c r="F31" s="24" t="n">
        <f aca="false">D31+E31</f>
        <v>30853</v>
      </c>
      <c r="G31" s="25" t="e">
        <f aca="false">C31-F31</f>
        <v>#NAME?</v>
      </c>
      <c r="H31" s="24"/>
      <c r="I31" s="23" t="e">
        <f aca="false">Expenses!E31+'CapChrg-AllocExp'!E32+'CapChrg-AllocExp'!L32+Expenses!E57</f>
        <v>#NAME?</v>
      </c>
      <c r="J31" s="24" t="e">
        <f aca="false">Expenses!D31+'CapChrg-AllocExp'!D32+'CapChrg-AllocExp'!K32+Expenses!D57</f>
        <v>#NAME?</v>
      </c>
      <c r="K31" s="25" t="e">
        <f aca="false">I31-J31</f>
        <v>#NAME?</v>
      </c>
      <c r="L31" s="24"/>
      <c r="M31" s="23" t="e">
        <f aca="false">C31-I31</f>
        <v>#NAME?</v>
      </c>
      <c r="N31" s="24" t="e">
        <f aca="false">F31-J31</f>
        <v>#NAME?</v>
      </c>
      <c r="O31" s="25" t="e">
        <f aca="false">M31-N31</f>
        <v>#NAME?</v>
      </c>
    </row>
    <row r="32" customFormat="false" ht="12" hidden="false" customHeight="true" outlineLevel="0" collapsed="false">
      <c r="A32" s="85" t="s">
        <v>168</v>
      </c>
      <c r="B32" s="17"/>
      <c r="C32" s="23" t="e">
        <f aca="false">GrossMargin!M35</f>
        <v>#NAME?</v>
      </c>
      <c r="D32" s="24" t="n">
        <f aca="false">GrossMargin!I35</f>
        <v>2908</v>
      </c>
      <c r="E32" s="24" t="n">
        <f aca="false">GrossMargin!J35</f>
        <v>0</v>
      </c>
      <c r="F32" s="24" t="n">
        <f aca="false">D32+E32</f>
        <v>2908</v>
      </c>
      <c r="G32" s="25" t="e">
        <f aca="false">C32-F32</f>
        <v>#NAME?</v>
      </c>
      <c r="H32" s="24"/>
      <c r="I32" s="23" t="e">
        <f aca="false">Expenses!E32+'CapChrg-AllocExp'!E33+'CapChrg-AllocExp'!L33</f>
        <v>#NAME?</v>
      </c>
      <c r="J32" s="24" t="e">
        <f aca="false">Expenses!D32+'CapChrg-AllocExp'!D33+'CapChrg-AllocExp'!K33</f>
        <v>#NAME?</v>
      </c>
      <c r="K32" s="25" t="e">
        <f aca="false">I32-J32</f>
        <v>#NAME?</v>
      </c>
      <c r="L32" s="24"/>
      <c r="M32" s="23" t="e">
        <f aca="false">C32-I32</f>
        <v>#NAME?</v>
      </c>
      <c r="N32" s="24" t="e">
        <f aca="false">F32-J32</f>
        <v>#NAME?</v>
      </c>
      <c r="O32" s="25" t="e">
        <f aca="false">M32-N32</f>
        <v>#NAME?</v>
      </c>
    </row>
    <row r="33" customFormat="false" ht="12" hidden="false" customHeight="true" outlineLevel="0" collapsed="false">
      <c r="A33" s="97" t="s">
        <v>169</v>
      </c>
      <c r="B33" s="98"/>
      <c r="C33" s="99" t="e">
        <f aca="false">SUM(C29:C32)</f>
        <v>#NAME?</v>
      </c>
      <c r="D33" s="100" t="n">
        <f aca="false">SUM(D29:D32)</f>
        <v>19281</v>
      </c>
      <c r="E33" s="100" t="n">
        <f aca="false">SUM(E29:E32)</f>
        <v>42480</v>
      </c>
      <c r="F33" s="100" t="n">
        <f aca="false">SUM(F29:F32)</f>
        <v>61761</v>
      </c>
      <c r="G33" s="101" t="e">
        <f aca="false">SUM(G29:G32)</f>
        <v>#NAME?</v>
      </c>
      <c r="H33" s="102"/>
      <c r="I33" s="99" t="e">
        <f aca="false">SUM(I29:I32)</f>
        <v>#NAME?</v>
      </c>
      <c r="J33" s="100" t="e">
        <f aca="false">SUM(J29:J32)</f>
        <v>#NAME?</v>
      </c>
      <c r="K33" s="101" t="e">
        <f aca="false">SUM(K29:K32)</f>
        <v>#NAME?</v>
      </c>
      <c r="L33" s="102"/>
      <c r="M33" s="99" t="e">
        <f aca="false">SUM(M29:M32)</f>
        <v>#NAME?</v>
      </c>
      <c r="N33" s="100" t="e">
        <f aca="false">SUM(N29:N32)</f>
        <v>#NAME?</v>
      </c>
      <c r="O33" s="101" t="e">
        <f aca="false">SUM(O29:O32)</f>
        <v>#NAME?</v>
      </c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103"/>
      <c r="EO33" s="103"/>
      <c r="EP33" s="103"/>
      <c r="EQ33" s="103"/>
      <c r="ER33" s="103"/>
      <c r="ES33" s="103"/>
      <c r="ET33" s="103"/>
      <c r="EU33" s="103"/>
      <c r="EV33" s="103"/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3"/>
      <c r="FL33" s="103"/>
      <c r="FM33" s="103"/>
      <c r="FN33" s="103"/>
      <c r="FO33" s="103"/>
      <c r="FP33" s="103"/>
      <c r="FQ33" s="103"/>
      <c r="FR33" s="103"/>
      <c r="FS33" s="103"/>
      <c r="FT33" s="103"/>
      <c r="FU33" s="103"/>
      <c r="FV33" s="103"/>
      <c r="FW33" s="103"/>
      <c r="FX33" s="103"/>
      <c r="FY33" s="103"/>
      <c r="FZ33" s="103"/>
      <c r="GA33" s="103"/>
      <c r="GB33" s="103"/>
      <c r="GC33" s="103"/>
      <c r="GD33" s="103"/>
      <c r="GE33" s="103"/>
      <c r="GF33" s="103"/>
      <c r="GG33" s="103"/>
      <c r="GH33" s="103"/>
      <c r="GI33" s="103"/>
      <c r="GJ33" s="103"/>
      <c r="GK33" s="103"/>
      <c r="GL33" s="103"/>
      <c r="GM33" s="103"/>
      <c r="GN33" s="103"/>
      <c r="GO33" s="103"/>
      <c r="GP33" s="103"/>
      <c r="GQ33" s="103"/>
      <c r="GR33" s="103"/>
      <c r="GS33" s="103"/>
      <c r="GT33" s="103"/>
      <c r="GU33" s="103"/>
      <c r="GV33" s="103"/>
      <c r="GW33" s="103"/>
      <c r="GX33" s="103"/>
      <c r="GY33" s="103"/>
      <c r="GZ33" s="103"/>
      <c r="HA33" s="103"/>
      <c r="HB33" s="103"/>
      <c r="HC33" s="103"/>
      <c r="HD33" s="103"/>
      <c r="HE33" s="103"/>
      <c r="HF33" s="103"/>
      <c r="HG33" s="103"/>
      <c r="HH33" s="103"/>
      <c r="HI33" s="103"/>
      <c r="HJ33" s="103"/>
      <c r="HK33" s="103"/>
      <c r="HL33" s="103"/>
      <c r="HM33" s="103"/>
      <c r="HN33" s="103"/>
      <c r="HO33" s="103"/>
      <c r="HP33" s="103"/>
      <c r="HQ33" s="103"/>
      <c r="HR33" s="103"/>
      <c r="HS33" s="103"/>
      <c r="HT33" s="103"/>
      <c r="HU33" s="103"/>
      <c r="HV33" s="103"/>
      <c r="HW33" s="103"/>
      <c r="HX33" s="103"/>
      <c r="HY33" s="103"/>
      <c r="HZ33" s="103"/>
      <c r="IA33" s="103"/>
      <c r="IB33" s="103"/>
      <c r="IC33" s="103"/>
      <c r="ID33" s="103"/>
      <c r="IE33" s="103"/>
      <c r="IF33" s="103"/>
      <c r="IG33" s="103"/>
      <c r="IH33" s="103"/>
      <c r="II33" s="103"/>
      <c r="IJ33" s="103"/>
      <c r="IK33" s="103"/>
      <c r="IL33" s="103"/>
      <c r="IM33" s="103"/>
      <c r="IN33" s="103"/>
      <c r="IO33" s="103"/>
      <c r="IP33" s="103"/>
      <c r="IQ33" s="103"/>
      <c r="IR33" s="103"/>
      <c r="IS33" s="103"/>
      <c r="IT33" s="103"/>
      <c r="IU33" s="103"/>
      <c r="IV33" s="103"/>
      <c r="IW33" s="103"/>
    </row>
    <row r="34" customFormat="false" ht="3" hidden="false" customHeight="true" outlineLevel="0" collapsed="false">
      <c r="A34" s="85"/>
      <c r="B34" s="17"/>
      <c r="C34" s="23"/>
      <c r="D34" s="24"/>
      <c r="E34" s="24"/>
      <c r="F34" s="24"/>
      <c r="G34" s="104"/>
      <c r="H34" s="24"/>
      <c r="I34" s="23"/>
      <c r="J34" s="55"/>
      <c r="K34" s="104"/>
      <c r="L34" s="24"/>
      <c r="M34" s="23"/>
      <c r="N34" s="24"/>
      <c r="O34" s="25"/>
    </row>
    <row r="35" customFormat="false" ht="12" hidden="false" customHeight="true" outlineLevel="0" collapsed="false">
      <c r="A35" s="85" t="s">
        <v>125</v>
      </c>
      <c r="B35" s="17"/>
      <c r="C35" s="23" t="e">
        <f aca="false">GrossMargin!M39</f>
        <v>#NAME?</v>
      </c>
      <c r="D35" s="24" t="n">
        <f aca="false">GrossMargin!I39</f>
        <v>-6852</v>
      </c>
      <c r="E35" s="24" t="n">
        <f aca="false">GrossMargin!J39</f>
        <v>0</v>
      </c>
      <c r="F35" s="24" t="n">
        <f aca="false">D35+E35</f>
        <v>-6852</v>
      </c>
      <c r="G35" s="25" t="e">
        <f aca="false">C35-F35</f>
        <v>#NAME?</v>
      </c>
      <c r="H35" s="24"/>
      <c r="I35" s="23" t="e">
        <f aca="false">Expenses!E35+'CapChrg-AllocExp'!E36+'CapChrg-AllocExp'!L36</f>
        <v>#NAME?</v>
      </c>
      <c r="J35" s="24" t="e">
        <f aca="false">Expenses!D35+'CapChrg-AllocExp'!D36+'CapChrg-AllocExp'!K36</f>
        <v>#NAME?</v>
      </c>
      <c r="K35" s="25" t="e">
        <f aca="false">I35-J35</f>
        <v>#NAME?</v>
      </c>
      <c r="L35" s="24"/>
      <c r="M35" s="23" t="e">
        <f aca="false">C35-I35</f>
        <v>#NAME?</v>
      </c>
      <c r="N35" s="24" t="e">
        <f aca="false">F35-J35</f>
        <v>#NAME?</v>
      </c>
      <c r="O35" s="25" t="e">
        <f aca="false">M35-N35</f>
        <v>#NAME?</v>
      </c>
    </row>
    <row r="36" customFormat="false" ht="12" hidden="false" customHeight="true" outlineLevel="0" collapsed="false">
      <c r="A36" s="85" t="s">
        <v>126</v>
      </c>
      <c r="B36" s="17"/>
      <c r="C36" s="23" t="e">
        <f aca="false">GrossMargin!M40</f>
        <v>#NAME?</v>
      </c>
      <c r="D36" s="24" t="n">
        <f aca="false">GrossMargin!I40</f>
        <v>-883</v>
      </c>
      <c r="E36" s="24" t="n">
        <f aca="false">GrossMargin!J40</f>
        <v>0</v>
      </c>
      <c r="F36" s="24" t="n">
        <f aca="false">D36+E36</f>
        <v>-883</v>
      </c>
      <c r="G36" s="25" t="e">
        <f aca="false">C36-F36</f>
        <v>#NAME?</v>
      </c>
      <c r="H36" s="24"/>
      <c r="I36" s="23" t="e">
        <f aca="false">Expenses!E36+'CapChrg-AllocExp'!E37+'CapChrg-AllocExp'!L37</f>
        <v>#NAME?</v>
      </c>
      <c r="J36" s="24" t="e">
        <f aca="false">Expenses!D36+'CapChrg-AllocExp'!D37+'CapChrg-AllocExp'!K37</f>
        <v>#NAME?</v>
      </c>
      <c r="K36" s="25" t="e">
        <f aca="false">I36-J36</f>
        <v>#NAME?</v>
      </c>
      <c r="L36" s="24"/>
      <c r="M36" s="23" t="e">
        <f aca="false">C36-I36</f>
        <v>#NAME?</v>
      </c>
      <c r="N36" s="24" t="e">
        <f aca="false">F36-J36</f>
        <v>#NAME?</v>
      </c>
      <c r="O36" s="25" t="e">
        <f aca="false">M36-N36</f>
        <v>#NAME?</v>
      </c>
    </row>
    <row r="37" customFormat="false" ht="12" hidden="false" customHeight="true" outlineLevel="0" collapsed="false">
      <c r="A37" s="85" t="s">
        <v>127</v>
      </c>
      <c r="B37" s="17"/>
      <c r="C37" s="23" t="e">
        <f aca="false">GrossMargin!M41</f>
        <v>#NAME?</v>
      </c>
      <c r="D37" s="24" t="n">
        <f aca="false">GrossMargin!I41</f>
        <v>-6180</v>
      </c>
      <c r="E37" s="24" t="n">
        <f aca="false">GrossMargin!J41</f>
        <v>0</v>
      </c>
      <c r="F37" s="24" t="n">
        <f aca="false">D37+E37</f>
        <v>-6180</v>
      </c>
      <c r="G37" s="25" t="e">
        <f aca="false">C37-F37</f>
        <v>#NAME?</v>
      </c>
      <c r="H37" s="24"/>
      <c r="I37" s="23" t="e">
        <f aca="false">Expenses!E37+'CapChrg-AllocExp'!E38+'CapChrg-AllocExp'!L38</f>
        <v>#NAME?</v>
      </c>
      <c r="J37" s="24" t="e">
        <f aca="false">Expenses!D37+'CapChrg-AllocExp'!D38+'CapChrg-AllocExp'!K38</f>
        <v>#NAME?</v>
      </c>
      <c r="K37" s="25" t="e">
        <f aca="false">I37-J37</f>
        <v>#NAME?</v>
      </c>
      <c r="L37" s="24"/>
      <c r="M37" s="23" t="e">
        <f aca="false">C37-I37</f>
        <v>#NAME?</v>
      </c>
      <c r="N37" s="24" t="e">
        <f aca="false">F37-J37</f>
        <v>#NAME?</v>
      </c>
      <c r="O37" s="25" t="e">
        <f aca="false">M37-N37</f>
        <v>#NAME?</v>
      </c>
    </row>
    <row r="38" customFormat="false" ht="12" hidden="false" customHeight="true" outlineLevel="0" collapsed="false">
      <c r="A38" s="85" t="s">
        <v>170</v>
      </c>
      <c r="B38" s="17"/>
      <c r="C38" s="23" t="e">
        <f aca="false">GrossMargin!M42</f>
        <v>#NAME?</v>
      </c>
      <c r="D38" s="24" t="n">
        <f aca="false">GrossMargin!I42</f>
        <v>-8054</v>
      </c>
      <c r="E38" s="24" t="n">
        <f aca="false">GrossMargin!J42</f>
        <v>0</v>
      </c>
      <c r="F38" s="24" t="n">
        <f aca="false">D38+E38</f>
        <v>-8054</v>
      </c>
      <c r="G38" s="25" t="e">
        <f aca="false">C38-F38</f>
        <v>#NAME?</v>
      </c>
      <c r="H38" s="24"/>
      <c r="I38" s="23" t="e">
        <f aca="false">Expenses!E38+'CapChrg-AllocExp'!E39+'CapChrg-AllocExp'!L39</f>
        <v>#NAME?</v>
      </c>
      <c r="J38" s="24" t="e">
        <f aca="false">Expenses!D38+'CapChrg-AllocExp'!D39+'CapChrg-AllocExp'!K39</f>
        <v>#NAME?</v>
      </c>
      <c r="K38" s="25" t="e">
        <f aca="false">I38-J38</f>
        <v>#NAME?</v>
      </c>
      <c r="L38" s="24"/>
      <c r="M38" s="23" t="e">
        <f aca="false">C38-I38</f>
        <v>#NAME?</v>
      </c>
      <c r="N38" s="24" t="e">
        <f aca="false">F38-J38</f>
        <v>#NAME?</v>
      </c>
      <c r="O38" s="25" t="e">
        <f aca="false">M38-N38</f>
        <v>#NAME?</v>
      </c>
    </row>
    <row r="39" customFormat="false" ht="12" hidden="false" customHeight="true" outlineLevel="0" collapsed="false">
      <c r="A39" s="97" t="s">
        <v>171</v>
      </c>
      <c r="B39" s="98"/>
      <c r="C39" s="99" t="e">
        <f aca="false">SUM(C35:C38)</f>
        <v>#NAME?</v>
      </c>
      <c r="D39" s="100" t="n">
        <f aca="false">SUM(D35:D38)</f>
        <v>-21969</v>
      </c>
      <c r="E39" s="100" t="n">
        <f aca="false">SUM(E35:E38)</f>
        <v>0</v>
      </c>
      <c r="F39" s="100" t="n">
        <f aca="false">SUM(F35:F38)</f>
        <v>-21969</v>
      </c>
      <c r="G39" s="101" t="e">
        <f aca="false">SUM(G35:G38)</f>
        <v>#NAME?</v>
      </c>
      <c r="H39" s="102"/>
      <c r="I39" s="99" t="e">
        <f aca="false">SUM(I35:I38)</f>
        <v>#NAME?</v>
      </c>
      <c r="J39" s="100" t="e">
        <f aca="false">SUM(J35:J38)</f>
        <v>#NAME?</v>
      </c>
      <c r="K39" s="101" t="e">
        <f aca="false">SUM(K35:K38)</f>
        <v>#NAME?</v>
      </c>
      <c r="L39" s="102"/>
      <c r="M39" s="99" t="e">
        <f aca="false">SUM(M35:M38)</f>
        <v>#NAME?</v>
      </c>
      <c r="N39" s="100" t="e">
        <f aca="false">SUM(N35:N38)</f>
        <v>#NAME?</v>
      </c>
      <c r="O39" s="101" t="e">
        <f aca="false">SUM(O35:O38)</f>
        <v>#NAME?</v>
      </c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  <c r="EI39" s="103"/>
      <c r="EJ39" s="103"/>
      <c r="EK39" s="103"/>
      <c r="EL39" s="103"/>
      <c r="EM39" s="103"/>
      <c r="EN39" s="103"/>
      <c r="EO39" s="103"/>
      <c r="EP39" s="103"/>
      <c r="EQ39" s="103"/>
      <c r="ER39" s="103"/>
      <c r="ES39" s="103"/>
      <c r="ET39" s="103"/>
      <c r="EU39" s="103"/>
      <c r="EV39" s="103"/>
      <c r="EW39" s="103"/>
      <c r="EX39" s="103"/>
      <c r="EY39" s="103"/>
      <c r="EZ39" s="103"/>
      <c r="FA39" s="103"/>
      <c r="FB39" s="103"/>
      <c r="FC39" s="103"/>
      <c r="FD39" s="103"/>
      <c r="FE39" s="103"/>
      <c r="FF39" s="103"/>
      <c r="FG39" s="103"/>
      <c r="FH39" s="103"/>
      <c r="FI39" s="103"/>
      <c r="FJ39" s="103"/>
      <c r="FK39" s="103"/>
      <c r="FL39" s="103"/>
      <c r="FM39" s="103"/>
      <c r="FN39" s="103"/>
      <c r="FO39" s="103"/>
      <c r="FP39" s="103"/>
      <c r="FQ39" s="103"/>
      <c r="FR39" s="103"/>
      <c r="FS39" s="103"/>
      <c r="FT39" s="103"/>
      <c r="FU39" s="103"/>
      <c r="FV39" s="103"/>
      <c r="FW39" s="103"/>
      <c r="FX39" s="103"/>
      <c r="FY39" s="103"/>
      <c r="FZ39" s="103"/>
      <c r="GA39" s="103"/>
      <c r="GB39" s="103"/>
      <c r="GC39" s="103"/>
      <c r="GD39" s="103"/>
      <c r="GE39" s="103"/>
      <c r="GF39" s="103"/>
      <c r="GG39" s="103"/>
      <c r="GH39" s="103"/>
      <c r="GI39" s="103"/>
      <c r="GJ39" s="103"/>
      <c r="GK39" s="103"/>
      <c r="GL39" s="103"/>
      <c r="GM39" s="103"/>
      <c r="GN39" s="103"/>
      <c r="GO39" s="103"/>
      <c r="GP39" s="103"/>
      <c r="GQ39" s="103"/>
      <c r="GR39" s="103"/>
      <c r="GS39" s="103"/>
      <c r="GT39" s="103"/>
      <c r="GU39" s="103"/>
      <c r="GV39" s="103"/>
      <c r="GW39" s="103"/>
      <c r="GX39" s="103"/>
      <c r="GY39" s="103"/>
      <c r="GZ39" s="103"/>
      <c r="HA39" s="103"/>
      <c r="HB39" s="103"/>
      <c r="HC39" s="103"/>
      <c r="HD39" s="103"/>
      <c r="HE39" s="103"/>
      <c r="HF39" s="103"/>
      <c r="HG39" s="103"/>
      <c r="HH39" s="103"/>
      <c r="HI39" s="103"/>
      <c r="HJ39" s="103"/>
      <c r="HK39" s="103"/>
      <c r="HL39" s="103"/>
      <c r="HM39" s="103"/>
      <c r="HN39" s="103"/>
      <c r="HO39" s="103"/>
      <c r="HP39" s="103"/>
      <c r="HQ39" s="103"/>
      <c r="HR39" s="103"/>
      <c r="HS39" s="103"/>
      <c r="HT39" s="103"/>
      <c r="HU39" s="103"/>
      <c r="HV39" s="103"/>
      <c r="HW39" s="103"/>
      <c r="HX39" s="103"/>
      <c r="HY39" s="103"/>
      <c r="HZ39" s="103"/>
      <c r="IA39" s="103"/>
      <c r="IB39" s="103"/>
      <c r="IC39" s="103"/>
      <c r="ID39" s="103"/>
      <c r="IE39" s="103"/>
      <c r="IF39" s="103"/>
      <c r="IG39" s="103"/>
      <c r="IH39" s="103"/>
      <c r="II39" s="103"/>
      <c r="IJ39" s="103"/>
      <c r="IK39" s="103"/>
      <c r="IL39" s="103"/>
      <c r="IM39" s="103"/>
      <c r="IN39" s="103"/>
      <c r="IO39" s="103"/>
      <c r="IP39" s="103"/>
      <c r="IQ39" s="103"/>
      <c r="IR39" s="103"/>
      <c r="IS39" s="103"/>
      <c r="IT39" s="103"/>
      <c r="IU39" s="103"/>
      <c r="IV39" s="103"/>
      <c r="IW39" s="103"/>
    </row>
    <row r="40" customFormat="false" ht="3" hidden="false" customHeight="true" outlineLevel="0" collapsed="false">
      <c r="A40" s="85"/>
      <c r="B40" s="17"/>
      <c r="C40" s="23"/>
      <c r="D40" s="24"/>
      <c r="E40" s="24"/>
      <c r="F40" s="24"/>
      <c r="G40" s="104"/>
      <c r="H40" s="24"/>
      <c r="I40" s="23"/>
      <c r="J40" s="55"/>
      <c r="K40" s="104"/>
      <c r="L40" s="24"/>
      <c r="M40" s="23"/>
      <c r="N40" s="24"/>
      <c r="O40" s="25"/>
    </row>
    <row r="41" customFormat="false" ht="12" hidden="false" customHeight="true" outlineLevel="0" collapsed="false">
      <c r="A41" s="85" t="s">
        <v>172</v>
      </c>
      <c r="B41" s="17"/>
      <c r="C41" s="23" t="e">
        <f aca="false">GrossMargin!M46</f>
        <v>#NAME?</v>
      </c>
      <c r="D41" s="24" t="n">
        <f aca="false">GrossMargin!I46</f>
        <v>0</v>
      </c>
      <c r="E41" s="24" t="n">
        <f aca="false">GrossMargin!J46</f>
        <v>0</v>
      </c>
      <c r="F41" s="24" t="n">
        <f aca="false">D41+E41</f>
        <v>0</v>
      </c>
      <c r="G41" s="25" t="e">
        <f aca="false">C41-F41</f>
        <v>#NAME?</v>
      </c>
      <c r="H41" s="24"/>
      <c r="I41" s="23" t="e">
        <f aca="false">Expenses!E41+'CapChrg-AllocExp'!E42+'CapChrg-AllocExp'!L42</f>
        <v>#NAME?</v>
      </c>
      <c r="J41" s="24" t="e">
        <f aca="false">Expenses!D41+'CapChrg-AllocExp'!D42+'CapChrg-AllocExp'!K42</f>
        <v>#NAME?</v>
      </c>
      <c r="K41" s="25" t="e">
        <f aca="false">I41-J41</f>
        <v>#NAME?</v>
      </c>
      <c r="L41" s="24"/>
      <c r="M41" s="23" t="e">
        <f aca="false">C41-I41</f>
        <v>#NAME?</v>
      </c>
      <c r="N41" s="24" t="e">
        <f aca="false">F41-J41</f>
        <v>#NAME?</v>
      </c>
      <c r="O41" s="25" t="e">
        <f aca="false">M41-N41</f>
        <v>#NAME?</v>
      </c>
    </row>
    <row r="42" customFormat="false" ht="3" hidden="false" customHeight="true" outlineLevel="0" collapsed="false">
      <c r="A42" s="85"/>
      <c r="B42" s="17"/>
      <c r="C42" s="23"/>
      <c r="D42" s="24"/>
      <c r="E42" s="24"/>
      <c r="F42" s="24" t="n">
        <f aca="false">D42+E42</f>
        <v>0</v>
      </c>
      <c r="G42" s="104"/>
      <c r="H42" s="24"/>
      <c r="I42" s="23" t="n">
        <f aca="false">Expenses!E42+'CapChrg-AllocExp'!E43+'CapChrg-AllocExp'!L43</f>
        <v>0</v>
      </c>
      <c r="J42" s="55" t="n">
        <f aca="false">Expenses!D42+'CapChrg-AllocExp'!D43+'CapChrg-AllocExp'!K43</f>
        <v>0</v>
      </c>
      <c r="K42" s="25" t="n">
        <f aca="false">I42-J42</f>
        <v>0</v>
      </c>
      <c r="L42" s="24"/>
      <c r="M42" s="23"/>
      <c r="N42" s="24"/>
      <c r="O42" s="25"/>
    </row>
    <row r="43" customFormat="false" ht="12" hidden="false" customHeight="true" outlineLevel="0" collapsed="false">
      <c r="A43" s="85" t="s">
        <v>173</v>
      </c>
      <c r="B43" s="17"/>
      <c r="C43" s="23" t="n">
        <f aca="false">GrossMargin!M48</f>
        <v>0</v>
      </c>
      <c r="D43" s="24" t="n">
        <f aca="false">GrossMargin!I48</f>
        <v>0</v>
      </c>
      <c r="E43" s="24" t="n">
        <f aca="false">GrossMargin!J48</f>
        <v>0</v>
      </c>
      <c r="F43" s="24" t="n">
        <f aca="false">D43+E43</f>
        <v>0</v>
      </c>
      <c r="G43" s="25" t="n">
        <f aca="false">C43-F43</f>
        <v>0</v>
      </c>
      <c r="H43" s="24"/>
      <c r="I43" s="23" t="e">
        <f aca="false">Expenses!E43+'CapChrg-AllocExp'!E44+'CapChrg-AllocExp'!L44</f>
        <v>#NAME?</v>
      </c>
      <c r="J43" s="24" t="e">
        <f aca="false">Expenses!D43+'CapChrg-AllocExp'!D44+'CapChrg-AllocExp'!K44</f>
        <v>#NAME?</v>
      </c>
      <c r="K43" s="25" t="e">
        <f aca="false">I43-J43</f>
        <v>#NAME?</v>
      </c>
      <c r="L43" s="24"/>
      <c r="M43" s="23" t="e">
        <f aca="false">C43-I43</f>
        <v>#NAME?</v>
      </c>
      <c r="N43" s="24" t="e">
        <f aca="false">F43-J43</f>
        <v>#NAME?</v>
      </c>
      <c r="O43" s="25" t="e">
        <f aca="false">M43-N43</f>
        <v>#NAME?</v>
      </c>
    </row>
    <row r="44" customFormat="false" ht="3" hidden="false" customHeight="true" outlineLevel="0" collapsed="false">
      <c r="A44" s="85"/>
      <c r="B44" s="17"/>
      <c r="C44" s="23"/>
      <c r="D44" s="24"/>
      <c r="E44" s="24"/>
      <c r="F44" s="24"/>
      <c r="G44" s="104"/>
      <c r="H44" s="24"/>
      <c r="I44" s="23"/>
      <c r="J44" s="55"/>
      <c r="K44" s="104"/>
      <c r="L44" s="24"/>
      <c r="M44" s="23"/>
      <c r="N44" s="24"/>
      <c r="O44" s="25"/>
    </row>
    <row r="45" customFormat="false" ht="12" hidden="false" customHeight="true" outlineLevel="0" collapsed="false">
      <c r="A45" s="97" t="s">
        <v>174</v>
      </c>
      <c r="B45" s="98"/>
      <c r="C45" s="99" t="e">
        <f aca="false">SUM(C39:C43)+C19+C27+C33</f>
        <v>#NAME?</v>
      </c>
      <c r="D45" s="100" t="n">
        <f aca="false">SUM(D39:D43)+D19+D27+D33</f>
        <v>-8488</v>
      </c>
      <c r="E45" s="100" t="n">
        <f aca="false">SUM(E39:E43)+E19+E27+E33</f>
        <v>69380</v>
      </c>
      <c r="F45" s="100" t="n">
        <f aca="false">SUM(F39:F43)+F19+F27+F33</f>
        <v>60892</v>
      </c>
      <c r="G45" s="101" t="e">
        <f aca="false">SUM(G39:G43)+G19+G27+G33</f>
        <v>#NAME?</v>
      </c>
      <c r="H45" s="102"/>
      <c r="I45" s="99" t="e">
        <f aca="false">SUM(I39:I43)+I19+I27+I33</f>
        <v>#NAME?</v>
      </c>
      <c r="J45" s="100" t="e">
        <f aca="false">SUM(J39:J43)+J19+J27+J33</f>
        <v>#NAME?</v>
      </c>
      <c r="K45" s="101" t="e">
        <f aca="false">SUM(K39:K43)+K19+K27+K33</f>
        <v>#NAME?</v>
      </c>
      <c r="L45" s="102"/>
      <c r="M45" s="99" t="e">
        <f aca="false">SUM(M39:M43)+M19+M27+M33</f>
        <v>#NAME?</v>
      </c>
      <c r="N45" s="100" t="e">
        <f aca="false">SUM(N39:N43)+N19+N27+N33</f>
        <v>#NAME?</v>
      </c>
      <c r="O45" s="101" t="e">
        <f aca="false">SUM(O39:O43)+O19+O27+O33</f>
        <v>#NAME?</v>
      </c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3"/>
      <c r="CR45" s="103"/>
      <c r="CS45" s="103"/>
      <c r="CT45" s="103"/>
      <c r="CU45" s="103"/>
      <c r="CV45" s="103"/>
      <c r="CW45" s="103"/>
      <c r="CX45" s="103"/>
      <c r="CY45" s="103"/>
      <c r="CZ45" s="103"/>
      <c r="DA45" s="103"/>
      <c r="DB45" s="103"/>
      <c r="DC45" s="103"/>
      <c r="DD45" s="103"/>
      <c r="DE45" s="103"/>
      <c r="DF45" s="103"/>
      <c r="DG45" s="103"/>
      <c r="DH45" s="103"/>
      <c r="DI45" s="103"/>
      <c r="DJ45" s="103"/>
      <c r="DK45" s="103"/>
      <c r="DL45" s="103"/>
      <c r="DM45" s="103"/>
      <c r="DN45" s="103"/>
      <c r="DO45" s="103"/>
      <c r="DP45" s="103"/>
      <c r="DQ45" s="103"/>
      <c r="DR45" s="103"/>
      <c r="DS45" s="103"/>
      <c r="DT45" s="103"/>
      <c r="DU45" s="103"/>
      <c r="DV45" s="103"/>
      <c r="DW45" s="103"/>
      <c r="DX45" s="103"/>
      <c r="DY45" s="103"/>
      <c r="DZ45" s="103"/>
      <c r="EA45" s="103"/>
      <c r="EB45" s="103"/>
      <c r="EC45" s="103"/>
      <c r="ED45" s="103"/>
      <c r="EE45" s="103"/>
      <c r="EF45" s="103"/>
      <c r="EG45" s="103"/>
      <c r="EH45" s="103"/>
      <c r="EI45" s="103"/>
      <c r="EJ45" s="103"/>
      <c r="EK45" s="103"/>
      <c r="EL45" s="103"/>
      <c r="EM45" s="103"/>
      <c r="EN45" s="103"/>
      <c r="EO45" s="103"/>
      <c r="EP45" s="103"/>
      <c r="EQ45" s="103"/>
      <c r="ER45" s="103"/>
      <c r="ES45" s="103"/>
      <c r="ET45" s="103"/>
      <c r="EU45" s="103"/>
      <c r="EV45" s="103"/>
      <c r="EW45" s="103"/>
      <c r="EX45" s="103"/>
      <c r="EY45" s="103"/>
      <c r="EZ45" s="103"/>
      <c r="FA45" s="103"/>
      <c r="FB45" s="103"/>
      <c r="FC45" s="103"/>
      <c r="FD45" s="103"/>
      <c r="FE45" s="103"/>
      <c r="FF45" s="103"/>
      <c r="FG45" s="103"/>
      <c r="FH45" s="103"/>
      <c r="FI45" s="103"/>
      <c r="FJ45" s="103"/>
      <c r="FK45" s="103"/>
      <c r="FL45" s="103"/>
      <c r="FM45" s="103"/>
      <c r="FN45" s="103"/>
      <c r="FO45" s="103"/>
      <c r="FP45" s="103"/>
      <c r="FQ45" s="103"/>
      <c r="FR45" s="103"/>
      <c r="FS45" s="103"/>
      <c r="FT45" s="103"/>
      <c r="FU45" s="103"/>
      <c r="FV45" s="103"/>
      <c r="FW45" s="103"/>
      <c r="FX45" s="103"/>
      <c r="FY45" s="103"/>
      <c r="FZ45" s="103"/>
      <c r="GA45" s="103"/>
      <c r="GB45" s="103"/>
      <c r="GC45" s="103"/>
      <c r="GD45" s="103"/>
      <c r="GE45" s="103"/>
      <c r="GF45" s="103"/>
      <c r="GG45" s="103"/>
      <c r="GH45" s="103"/>
      <c r="GI45" s="103"/>
      <c r="GJ45" s="103"/>
      <c r="GK45" s="103"/>
      <c r="GL45" s="103"/>
      <c r="GM45" s="103"/>
      <c r="GN45" s="103"/>
      <c r="GO45" s="103"/>
      <c r="GP45" s="103"/>
      <c r="GQ45" s="103"/>
      <c r="GR45" s="103"/>
      <c r="GS45" s="103"/>
      <c r="GT45" s="103"/>
      <c r="GU45" s="103"/>
      <c r="GV45" s="103"/>
      <c r="GW45" s="103"/>
      <c r="GX45" s="103"/>
      <c r="GY45" s="103"/>
      <c r="GZ45" s="103"/>
      <c r="HA45" s="103"/>
      <c r="HB45" s="103"/>
      <c r="HC45" s="103"/>
      <c r="HD45" s="103"/>
      <c r="HE45" s="103"/>
      <c r="HF45" s="103"/>
      <c r="HG45" s="103"/>
      <c r="HH45" s="103"/>
      <c r="HI45" s="103"/>
      <c r="HJ45" s="103"/>
      <c r="HK45" s="103"/>
      <c r="HL45" s="103"/>
      <c r="HM45" s="103"/>
      <c r="HN45" s="103"/>
      <c r="HO45" s="103"/>
      <c r="HP45" s="103"/>
      <c r="HQ45" s="103"/>
      <c r="HR45" s="103"/>
      <c r="HS45" s="103"/>
      <c r="HT45" s="103"/>
      <c r="HU45" s="103"/>
      <c r="HV45" s="103"/>
      <c r="HW45" s="103"/>
      <c r="HX45" s="103"/>
      <c r="HY45" s="103"/>
      <c r="HZ45" s="103"/>
      <c r="IA45" s="103"/>
      <c r="IB45" s="103"/>
      <c r="IC45" s="103"/>
      <c r="ID45" s="103"/>
      <c r="IE45" s="103"/>
      <c r="IF45" s="103"/>
      <c r="IG45" s="103"/>
      <c r="IH45" s="103"/>
      <c r="II45" s="103"/>
      <c r="IJ45" s="103"/>
      <c r="IK45" s="103"/>
      <c r="IL45" s="103"/>
      <c r="IM45" s="103"/>
      <c r="IN45" s="103"/>
      <c r="IO45" s="103"/>
      <c r="IP45" s="103"/>
      <c r="IQ45" s="103"/>
      <c r="IR45" s="103"/>
      <c r="IS45" s="103"/>
      <c r="IT45" s="103"/>
      <c r="IU45" s="103"/>
      <c r="IV45" s="103"/>
      <c r="IW45" s="103"/>
    </row>
    <row r="46" customFormat="false" ht="3" hidden="false" customHeight="true" outlineLevel="0" collapsed="false">
      <c r="A46" s="85"/>
      <c r="B46" s="17"/>
      <c r="C46" s="23"/>
      <c r="D46" s="24"/>
      <c r="E46" s="24"/>
      <c r="F46" s="24"/>
      <c r="G46" s="104"/>
      <c r="H46" s="24"/>
      <c r="I46" s="23"/>
      <c r="J46" s="55"/>
      <c r="K46" s="104"/>
      <c r="L46" s="24"/>
      <c r="M46" s="23"/>
      <c r="N46" s="24"/>
      <c r="O46" s="25"/>
    </row>
    <row r="47" customFormat="false" ht="12" hidden="false" customHeight="true" outlineLevel="0" collapsed="false">
      <c r="A47" s="85" t="s">
        <v>175</v>
      </c>
      <c r="B47" s="17"/>
      <c r="C47" s="23"/>
      <c r="D47" s="24"/>
      <c r="E47" s="24"/>
      <c r="F47" s="24" t="n">
        <f aca="false">D47+E47</f>
        <v>0</v>
      </c>
      <c r="G47" s="25" t="n">
        <f aca="false">C47-F47</f>
        <v>0</v>
      </c>
      <c r="H47" s="24"/>
      <c r="I47" s="23" t="e">
        <f aca="false">Expenses!E47+'CapChrg-AllocExp'!E50+'CapChrg-AllocExp'!L50</f>
        <v>#NAME?</v>
      </c>
      <c r="J47" s="24" t="e">
        <f aca="false">Expenses!D47+'CapChrg-AllocExp'!D50+'CapChrg-AllocExp'!K50</f>
        <v>#NAME?</v>
      </c>
      <c r="K47" s="25" t="e">
        <f aca="false">I47-J47</f>
        <v>#NAME?</v>
      </c>
      <c r="L47" s="24"/>
      <c r="M47" s="23" t="e">
        <f aca="false">C47-I47</f>
        <v>#NAME?</v>
      </c>
      <c r="N47" s="24" t="e">
        <f aca="false">F47-J47</f>
        <v>#NAME?</v>
      </c>
      <c r="O47" s="25" t="e">
        <f aca="false">M47-N47</f>
        <v>#NAME?</v>
      </c>
    </row>
    <row r="48" customFormat="false" ht="3" hidden="false" customHeight="true" outlineLevel="0" collapsed="false">
      <c r="A48" s="85"/>
      <c r="B48" s="17"/>
      <c r="C48" s="23"/>
      <c r="D48" s="24"/>
      <c r="E48" s="24"/>
      <c r="F48" s="24" t="n">
        <f aca="false">D48+E48</f>
        <v>0</v>
      </c>
      <c r="G48" s="104"/>
      <c r="H48" s="24"/>
      <c r="I48" s="23" t="n">
        <f aca="false">Expenses!E48+'CapChrg-AllocExp'!E49+'CapChrg-AllocExp'!L49</f>
        <v>0</v>
      </c>
      <c r="J48" s="55" t="n">
        <f aca="false">Expenses!D48+'CapChrg-AllocExp'!D49+'CapChrg-AllocExp'!K49</f>
        <v>0</v>
      </c>
      <c r="K48" s="25" t="n">
        <f aca="false">I48-J48</f>
        <v>0</v>
      </c>
      <c r="L48" s="24"/>
      <c r="M48" s="23"/>
      <c r="N48" s="24"/>
      <c r="O48" s="25"/>
    </row>
    <row r="49" customFormat="false" ht="12" hidden="false" customHeight="true" outlineLevel="0" collapsed="false">
      <c r="A49" s="85" t="s">
        <v>176</v>
      </c>
      <c r="B49" s="17"/>
      <c r="C49" s="23" t="e">
        <f aca="false">GrossMargin!M50</f>
        <v>#NAME?</v>
      </c>
      <c r="D49" s="24" t="n">
        <f aca="false">GrossMargin!I50</f>
        <v>0</v>
      </c>
      <c r="E49" s="24" t="n">
        <f aca="false">GrossMargin!J50</f>
        <v>0</v>
      </c>
      <c r="F49" s="24" t="n">
        <f aca="false">D49+E49</f>
        <v>0</v>
      </c>
      <c r="G49" s="25" t="e">
        <f aca="false">C49-F49</f>
        <v>#NAME?</v>
      </c>
      <c r="H49" s="55"/>
      <c r="I49" s="23" t="e">
        <f aca="false">Expenses!E49</f>
        <v>#NAME?</v>
      </c>
      <c r="J49" s="24" t="e">
        <f aca="false">Expenses!D49</f>
        <v>#NAME?</v>
      </c>
      <c r="K49" s="25" t="e">
        <f aca="false">I49-J49</f>
        <v>#NAME?</v>
      </c>
      <c r="L49" s="24"/>
      <c r="M49" s="23" t="e">
        <f aca="false">C49-I49</f>
        <v>#NAME?</v>
      </c>
      <c r="N49" s="24" t="e">
        <f aca="false">F49-J49</f>
        <v>#NAME?</v>
      </c>
      <c r="O49" s="25" t="e">
        <f aca="false">M49-N49</f>
        <v>#NAME?</v>
      </c>
    </row>
    <row r="50" customFormat="false" ht="3" hidden="false" customHeight="true" outlineLevel="0" collapsed="false">
      <c r="A50" s="85"/>
      <c r="B50" s="17"/>
      <c r="C50" s="23"/>
      <c r="D50" s="24"/>
      <c r="E50" s="24"/>
      <c r="F50" s="24" t="n">
        <f aca="false">D50+E50</f>
        <v>0</v>
      </c>
      <c r="G50" s="104"/>
      <c r="H50" s="24"/>
      <c r="I50" s="23" t="n">
        <f aca="false">Expenses!E50+'CapChrg-AllocExp'!E51+'CapChrg-AllocExp'!L51</f>
        <v>0</v>
      </c>
      <c r="J50" s="55" t="n">
        <f aca="false">Expenses!D50+'CapChrg-AllocExp'!D51+'CapChrg-AllocExp'!K51</f>
        <v>0</v>
      </c>
      <c r="K50" s="25" t="n">
        <f aca="false">I50-J50</f>
        <v>0</v>
      </c>
      <c r="L50" s="24"/>
      <c r="M50" s="23"/>
      <c r="N50" s="24"/>
      <c r="O50" s="25"/>
    </row>
    <row r="51" customFormat="false" ht="12" hidden="false" customHeight="true" outlineLevel="0" collapsed="false">
      <c r="A51" s="85" t="s">
        <v>177</v>
      </c>
      <c r="B51" s="17"/>
      <c r="C51" s="23"/>
      <c r="D51" s="24"/>
      <c r="E51" s="24"/>
      <c r="F51" s="24" t="n">
        <f aca="false">D51+E51</f>
        <v>0</v>
      </c>
      <c r="G51" s="25" t="n">
        <f aca="false">C51-F51</f>
        <v>0</v>
      </c>
      <c r="H51" s="24"/>
      <c r="I51" s="23" t="e">
        <f aca="false">'CapChrg-AllocExp'!E46</f>
        <v>#NAME?</v>
      </c>
      <c r="J51" s="24" t="e">
        <f aca="false">'CapChrg-AllocExp'!D46</f>
        <v>#NAME?</v>
      </c>
      <c r="K51" s="25" t="e">
        <f aca="false">I51-J51</f>
        <v>#NAME?</v>
      </c>
      <c r="L51" s="24"/>
      <c r="M51" s="23" t="e">
        <f aca="false">C51-I51</f>
        <v>#NAME?</v>
      </c>
      <c r="N51" s="24" t="e">
        <f aca="false">F51-J51</f>
        <v>#NAME?</v>
      </c>
      <c r="O51" s="25" t="e">
        <f aca="false">M51-N51</f>
        <v>#NAME?</v>
      </c>
    </row>
    <row r="52" customFormat="false" ht="3" hidden="false" customHeight="true" outlineLevel="0" collapsed="false">
      <c r="A52" s="85"/>
      <c r="B52" s="17"/>
      <c r="C52" s="23"/>
      <c r="D52" s="24"/>
      <c r="E52" s="24"/>
      <c r="F52" s="24" t="n">
        <f aca="false">D52+E52</f>
        <v>0</v>
      </c>
      <c r="G52" s="104"/>
      <c r="H52" s="24"/>
      <c r="I52" s="23" t="n">
        <f aca="false">Expenses!E52+'CapChrg-AllocExp'!E53+'CapChrg-AllocExp'!L53</f>
        <v>0</v>
      </c>
      <c r="J52" s="55" t="n">
        <f aca="false">Expenses!D52+'CapChrg-AllocExp'!D53+'CapChrg-AllocExp'!K53</f>
        <v>0</v>
      </c>
      <c r="K52" s="25" t="n">
        <f aca="false">I52-J52</f>
        <v>0</v>
      </c>
      <c r="L52" s="24"/>
      <c r="M52" s="23"/>
      <c r="N52" s="24"/>
      <c r="O52" s="25"/>
    </row>
    <row r="53" customFormat="false" ht="12" hidden="false" customHeight="true" outlineLevel="0" collapsed="false">
      <c r="A53" s="85" t="s">
        <v>13</v>
      </c>
      <c r="B53" s="17"/>
      <c r="C53" s="23" t="n">
        <f aca="false">GrossMargin!M52</f>
        <v>38074</v>
      </c>
      <c r="D53" s="24" t="n">
        <f aca="false">GrossMargin!I52</f>
        <v>0</v>
      </c>
      <c r="E53" s="24"/>
      <c r="F53" s="24" t="n">
        <f aca="false">D53+E53</f>
        <v>0</v>
      </c>
      <c r="G53" s="25" t="n">
        <f aca="false">C53-F53</f>
        <v>38074</v>
      </c>
      <c r="H53" s="24"/>
      <c r="I53" s="23" t="n">
        <f aca="false">Expenses!E53+'CapChrg-AllocExp'!E54+'CapChrg-AllocExp'!L54</f>
        <v>0</v>
      </c>
      <c r="J53" s="24" t="n">
        <f aca="false">Expenses!D53+'CapChrg-AllocExp'!D54+'CapChrg-AllocExp'!K54</f>
        <v>0</v>
      </c>
      <c r="K53" s="25" t="n">
        <f aca="false">I53-J53</f>
        <v>0</v>
      </c>
      <c r="L53" s="24"/>
      <c r="M53" s="23" t="n">
        <f aca="false">C53-I53</f>
        <v>38074</v>
      </c>
      <c r="N53" s="24" t="n">
        <f aca="false">F53-J53</f>
        <v>0</v>
      </c>
      <c r="O53" s="25" t="n">
        <f aca="false">M53-N53</f>
        <v>38074</v>
      </c>
    </row>
    <row r="54" customFormat="false" ht="3" hidden="false" customHeight="true" outlineLevel="0" collapsed="false">
      <c r="A54" s="85"/>
      <c r="B54" s="17"/>
      <c r="C54" s="23"/>
      <c r="D54" s="24"/>
      <c r="E54" s="24"/>
      <c r="F54" s="24"/>
      <c r="G54" s="104"/>
      <c r="H54" s="24"/>
      <c r="I54" s="23"/>
      <c r="J54" s="55"/>
      <c r="K54" s="104"/>
      <c r="L54" s="24"/>
      <c r="M54" s="23"/>
      <c r="N54" s="24"/>
      <c r="O54" s="25"/>
    </row>
    <row r="55" customFormat="false" ht="12" hidden="false" customHeight="true" outlineLevel="0" collapsed="false">
      <c r="A55" s="97" t="s">
        <v>178</v>
      </c>
      <c r="B55" s="98"/>
      <c r="C55" s="99" t="e">
        <f aca="false">SUM(C45:C53)</f>
        <v>#NAME?</v>
      </c>
      <c r="D55" s="100" t="n">
        <f aca="false">SUM(D45:D53)</f>
        <v>-8488</v>
      </c>
      <c r="E55" s="100" t="n">
        <f aca="false">SUM(E45:E53)</f>
        <v>69380</v>
      </c>
      <c r="F55" s="100" t="n">
        <f aca="false">SUM(F45:F53)</f>
        <v>60892</v>
      </c>
      <c r="G55" s="101" t="e">
        <f aca="false">SUM(G45:G53)</f>
        <v>#NAME?</v>
      </c>
      <c r="H55" s="102"/>
      <c r="I55" s="99" t="e">
        <f aca="false">SUM(I45:I53)</f>
        <v>#NAME?</v>
      </c>
      <c r="J55" s="100" t="e">
        <f aca="false">SUM(J45:J53)</f>
        <v>#NAME?</v>
      </c>
      <c r="K55" s="101" t="e">
        <f aca="false">SUM(K45:K53)</f>
        <v>#NAME?</v>
      </c>
      <c r="L55" s="102"/>
      <c r="M55" s="99" t="e">
        <f aca="false">SUM(M45:M53)</f>
        <v>#NAME?</v>
      </c>
      <c r="N55" s="100" t="e">
        <f aca="false">SUM(N45:N53)</f>
        <v>#NAME?</v>
      </c>
      <c r="O55" s="101" t="e">
        <f aca="false">SUM(O45:O53)</f>
        <v>#NAME?</v>
      </c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3"/>
      <c r="BJ55" s="103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3"/>
      <c r="BV55" s="103"/>
      <c r="BW55" s="103"/>
      <c r="BX55" s="103"/>
      <c r="BY55" s="103"/>
      <c r="BZ55" s="103"/>
      <c r="CA55" s="103"/>
      <c r="CB55" s="103"/>
      <c r="CC55" s="103"/>
      <c r="CD55" s="103"/>
      <c r="CE55" s="103"/>
      <c r="CF55" s="103"/>
      <c r="CG55" s="103"/>
      <c r="CH55" s="103"/>
      <c r="CI55" s="103"/>
      <c r="CJ55" s="103"/>
      <c r="CK55" s="103"/>
      <c r="CL55" s="103"/>
      <c r="CM55" s="103"/>
      <c r="CN55" s="103"/>
      <c r="CO55" s="103"/>
      <c r="CP55" s="103"/>
      <c r="CQ55" s="103"/>
      <c r="CR55" s="103"/>
      <c r="CS55" s="103"/>
      <c r="CT55" s="103"/>
      <c r="CU55" s="103"/>
      <c r="CV55" s="103"/>
      <c r="CW55" s="103"/>
      <c r="CX55" s="103"/>
      <c r="CY55" s="103"/>
      <c r="CZ55" s="103"/>
      <c r="DA55" s="103"/>
      <c r="DB55" s="103"/>
      <c r="DC55" s="103"/>
      <c r="DD55" s="103"/>
      <c r="DE55" s="103"/>
      <c r="DF55" s="103"/>
      <c r="DG55" s="103"/>
      <c r="DH55" s="103"/>
      <c r="DI55" s="103"/>
      <c r="DJ55" s="103"/>
      <c r="DK55" s="103"/>
      <c r="DL55" s="103"/>
      <c r="DM55" s="103"/>
      <c r="DN55" s="103"/>
      <c r="DO55" s="103"/>
      <c r="DP55" s="103"/>
      <c r="DQ55" s="103"/>
      <c r="DR55" s="103"/>
      <c r="DS55" s="103"/>
      <c r="DT55" s="103"/>
      <c r="DU55" s="103"/>
      <c r="DV55" s="103"/>
      <c r="DW55" s="103"/>
      <c r="DX55" s="103"/>
      <c r="DY55" s="103"/>
      <c r="DZ55" s="103"/>
      <c r="EA55" s="103"/>
      <c r="EB55" s="103"/>
      <c r="EC55" s="103"/>
      <c r="ED55" s="103"/>
      <c r="EE55" s="103"/>
      <c r="EF55" s="103"/>
      <c r="EG55" s="103"/>
      <c r="EH55" s="103"/>
      <c r="EI55" s="103"/>
      <c r="EJ55" s="103"/>
      <c r="EK55" s="103"/>
      <c r="EL55" s="103"/>
      <c r="EM55" s="103"/>
      <c r="EN55" s="103"/>
      <c r="EO55" s="103"/>
      <c r="EP55" s="103"/>
      <c r="EQ55" s="103"/>
      <c r="ER55" s="103"/>
      <c r="ES55" s="103"/>
      <c r="ET55" s="103"/>
      <c r="EU55" s="103"/>
      <c r="EV55" s="103"/>
      <c r="EW55" s="103"/>
      <c r="EX55" s="103"/>
      <c r="EY55" s="103"/>
      <c r="EZ55" s="103"/>
      <c r="FA55" s="103"/>
      <c r="FB55" s="103"/>
      <c r="FC55" s="103"/>
      <c r="FD55" s="103"/>
      <c r="FE55" s="103"/>
      <c r="FF55" s="103"/>
      <c r="FG55" s="103"/>
      <c r="FH55" s="103"/>
      <c r="FI55" s="103"/>
      <c r="FJ55" s="103"/>
      <c r="FK55" s="103"/>
      <c r="FL55" s="103"/>
      <c r="FM55" s="103"/>
      <c r="FN55" s="103"/>
      <c r="FO55" s="103"/>
      <c r="FP55" s="103"/>
      <c r="FQ55" s="103"/>
      <c r="FR55" s="103"/>
      <c r="FS55" s="103"/>
      <c r="FT55" s="103"/>
      <c r="FU55" s="103"/>
      <c r="FV55" s="103"/>
      <c r="FW55" s="103"/>
      <c r="FX55" s="103"/>
      <c r="FY55" s="103"/>
      <c r="FZ55" s="103"/>
      <c r="GA55" s="103"/>
      <c r="GB55" s="103"/>
      <c r="GC55" s="103"/>
      <c r="GD55" s="103"/>
      <c r="GE55" s="103"/>
      <c r="GF55" s="103"/>
      <c r="GG55" s="103"/>
      <c r="GH55" s="103"/>
      <c r="GI55" s="103"/>
      <c r="GJ55" s="103"/>
      <c r="GK55" s="103"/>
      <c r="GL55" s="103"/>
      <c r="GM55" s="103"/>
      <c r="GN55" s="103"/>
      <c r="GO55" s="103"/>
      <c r="GP55" s="103"/>
      <c r="GQ55" s="103"/>
      <c r="GR55" s="103"/>
      <c r="GS55" s="103"/>
      <c r="GT55" s="103"/>
      <c r="GU55" s="103"/>
      <c r="GV55" s="103"/>
      <c r="GW55" s="103"/>
      <c r="GX55" s="103"/>
      <c r="GY55" s="103"/>
      <c r="GZ55" s="103"/>
      <c r="HA55" s="103"/>
      <c r="HB55" s="103"/>
      <c r="HC55" s="103"/>
      <c r="HD55" s="103"/>
      <c r="HE55" s="103"/>
      <c r="HF55" s="103"/>
      <c r="HG55" s="103"/>
      <c r="HH55" s="103"/>
      <c r="HI55" s="103"/>
      <c r="HJ55" s="103"/>
      <c r="HK55" s="103"/>
      <c r="HL55" s="103"/>
      <c r="HM55" s="103"/>
      <c r="HN55" s="103"/>
      <c r="HO55" s="103"/>
      <c r="HP55" s="103"/>
      <c r="HQ55" s="103"/>
      <c r="HR55" s="103"/>
      <c r="HS55" s="103"/>
      <c r="HT55" s="103"/>
      <c r="HU55" s="103"/>
      <c r="HV55" s="103"/>
      <c r="HW55" s="103"/>
      <c r="HX55" s="103"/>
      <c r="HY55" s="103"/>
      <c r="HZ55" s="103"/>
      <c r="IA55" s="103"/>
      <c r="IB55" s="103"/>
      <c r="IC55" s="103"/>
      <c r="ID55" s="103"/>
      <c r="IE55" s="103"/>
      <c r="IF55" s="103"/>
      <c r="IG55" s="103"/>
      <c r="IH55" s="103"/>
      <c r="II55" s="103"/>
      <c r="IJ55" s="103"/>
      <c r="IK55" s="103"/>
      <c r="IL55" s="103"/>
      <c r="IM55" s="103"/>
      <c r="IN55" s="103"/>
      <c r="IO55" s="103"/>
      <c r="IP55" s="103"/>
      <c r="IQ55" s="103"/>
      <c r="IR55" s="103"/>
      <c r="IS55" s="103"/>
      <c r="IT55" s="103"/>
      <c r="IU55" s="103"/>
      <c r="IV55" s="103"/>
      <c r="IW55" s="103"/>
    </row>
    <row r="56" customFormat="false" ht="3" hidden="false" customHeight="true" outlineLevel="0" collapsed="false">
      <c r="A56" s="85"/>
      <c r="B56" s="17"/>
      <c r="C56" s="23"/>
      <c r="D56" s="24"/>
      <c r="E56" s="24"/>
      <c r="F56" s="24"/>
      <c r="G56" s="104"/>
      <c r="H56" s="24"/>
      <c r="I56" s="23"/>
      <c r="J56" s="55"/>
      <c r="K56" s="104"/>
      <c r="L56" s="24"/>
      <c r="M56" s="23"/>
      <c r="N56" s="24"/>
      <c r="O56" s="25"/>
    </row>
    <row r="57" customFormat="false" ht="12" hidden="false" customHeight="true" outlineLevel="0" collapsed="false">
      <c r="A57" s="85" t="s">
        <v>179</v>
      </c>
      <c r="B57" s="17"/>
      <c r="C57" s="23"/>
      <c r="D57" s="24"/>
      <c r="E57" s="24"/>
      <c r="F57" s="24" t="n">
        <f aca="false">D57+E57</f>
        <v>0</v>
      </c>
      <c r="G57" s="25" t="n">
        <f aca="false">C57-F57</f>
        <v>0</v>
      </c>
      <c r="H57" s="24"/>
      <c r="I57" s="23" t="n">
        <f aca="false">Summary!D57</f>
        <v>8600</v>
      </c>
      <c r="J57" s="24" t="n">
        <f aca="false">Summary!M57</f>
        <v>8600</v>
      </c>
      <c r="K57" s="25" t="n">
        <f aca="false">I57-J57</f>
        <v>0</v>
      </c>
      <c r="L57" s="24"/>
      <c r="M57" s="23" t="n">
        <f aca="false">C57-I57</f>
        <v>-8600</v>
      </c>
      <c r="N57" s="24" t="n">
        <f aca="false">F57-J57</f>
        <v>-8600</v>
      </c>
      <c r="O57" s="25" t="n">
        <f aca="false">M57-N57</f>
        <v>0</v>
      </c>
    </row>
    <row r="58" customFormat="false" ht="3" hidden="false" customHeight="true" outlineLevel="0" collapsed="false">
      <c r="A58" s="85"/>
      <c r="B58" s="17"/>
      <c r="C58" s="23"/>
      <c r="D58" s="24"/>
      <c r="E58" s="24"/>
      <c r="F58" s="24"/>
      <c r="G58" s="104"/>
      <c r="H58" s="24"/>
      <c r="I58" s="23"/>
      <c r="J58" s="55"/>
      <c r="K58" s="104"/>
      <c r="L58" s="24"/>
      <c r="M58" s="23"/>
      <c r="N58" s="24"/>
      <c r="O58" s="25"/>
    </row>
    <row r="59" customFormat="false" ht="12" hidden="false" customHeight="true" outlineLevel="0" collapsed="false">
      <c r="A59" s="97" t="s">
        <v>180</v>
      </c>
      <c r="B59" s="98"/>
      <c r="C59" s="105" t="e">
        <f aca="false">SUM(C55:C57)</f>
        <v>#NAME?</v>
      </c>
      <c r="D59" s="106" t="n">
        <f aca="false">SUM(D55:D57)</f>
        <v>-8488</v>
      </c>
      <c r="E59" s="106" t="n">
        <f aca="false">SUM(E55:E57)</f>
        <v>69380</v>
      </c>
      <c r="F59" s="106" t="n">
        <f aca="false">SUM(F55:F57)</f>
        <v>60892</v>
      </c>
      <c r="G59" s="107" t="e">
        <f aca="false">SUM(G55:G57)</f>
        <v>#NAME?</v>
      </c>
      <c r="H59" s="102"/>
      <c r="I59" s="105" t="e">
        <f aca="false">SUM(I55:I57)</f>
        <v>#NAME?</v>
      </c>
      <c r="J59" s="106" t="e">
        <f aca="false">SUM(J55:J57)</f>
        <v>#NAME?</v>
      </c>
      <c r="K59" s="107" t="e">
        <f aca="false">SUM(K55:K57)</f>
        <v>#NAME?</v>
      </c>
      <c r="L59" s="102"/>
      <c r="M59" s="105" t="e">
        <f aca="false">SUM(M55:M57)</f>
        <v>#NAME?</v>
      </c>
      <c r="N59" s="106" t="e">
        <f aca="false">SUM(N55:N57)</f>
        <v>#NAME?</v>
      </c>
      <c r="O59" s="107" t="e">
        <f aca="false">SUM(O55:O57)</f>
        <v>#NAME?</v>
      </c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3"/>
      <c r="BT59" s="103"/>
      <c r="BU59" s="103"/>
      <c r="BV59" s="103"/>
      <c r="BW59" s="103"/>
      <c r="BX59" s="103"/>
      <c r="BY59" s="103"/>
      <c r="BZ59" s="103"/>
      <c r="CA59" s="103"/>
      <c r="CB59" s="103"/>
      <c r="CC59" s="103"/>
      <c r="CD59" s="103"/>
      <c r="CE59" s="103"/>
      <c r="CF59" s="103"/>
      <c r="CG59" s="103"/>
      <c r="CH59" s="103"/>
      <c r="CI59" s="103"/>
      <c r="CJ59" s="103"/>
      <c r="CK59" s="103"/>
      <c r="CL59" s="103"/>
      <c r="CM59" s="103"/>
      <c r="CN59" s="103"/>
      <c r="CO59" s="103"/>
      <c r="CP59" s="103"/>
      <c r="CQ59" s="103"/>
      <c r="CR59" s="103"/>
      <c r="CS59" s="103"/>
      <c r="CT59" s="103"/>
      <c r="CU59" s="103"/>
      <c r="CV59" s="103"/>
      <c r="CW59" s="103"/>
      <c r="CX59" s="103"/>
      <c r="CY59" s="103"/>
      <c r="CZ59" s="103"/>
      <c r="DA59" s="103"/>
      <c r="DB59" s="103"/>
      <c r="DC59" s="103"/>
      <c r="DD59" s="103"/>
      <c r="DE59" s="103"/>
      <c r="DF59" s="103"/>
      <c r="DG59" s="103"/>
      <c r="DH59" s="103"/>
      <c r="DI59" s="103"/>
      <c r="DJ59" s="103"/>
      <c r="DK59" s="103"/>
      <c r="DL59" s="103"/>
      <c r="DM59" s="103"/>
      <c r="DN59" s="103"/>
      <c r="DO59" s="103"/>
      <c r="DP59" s="103"/>
      <c r="DQ59" s="103"/>
      <c r="DR59" s="103"/>
      <c r="DS59" s="103"/>
      <c r="DT59" s="103"/>
      <c r="DU59" s="103"/>
      <c r="DV59" s="103"/>
      <c r="DW59" s="103"/>
      <c r="DX59" s="103"/>
      <c r="DY59" s="103"/>
      <c r="DZ59" s="103"/>
      <c r="EA59" s="103"/>
      <c r="EB59" s="103"/>
      <c r="EC59" s="103"/>
      <c r="ED59" s="103"/>
      <c r="EE59" s="103"/>
      <c r="EF59" s="103"/>
      <c r="EG59" s="103"/>
      <c r="EH59" s="103"/>
      <c r="EI59" s="103"/>
      <c r="EJ59" s="103"/>
      <c r="EK59" s="103"/>
      <c r="EL59" s="103"/>
      <c r="EM59" s="103"/>
      <c r="EN59" s="103"/>
      <c r="EO59" s="103"/>
      <c r="EP59" s="103"/>
      <c r="EQ59" s="103"/>
      <c r="ER59" s="103"/>
      <c r="ES59" s="103"/>
      <c r="ET59" s="103"/>
      <c r="EU59" s="103"/>
      <c r="EV59" s="103"/>
      <c r="EW59" s="103"/>
      <c r="EX59" s="103"/>
      <c r="EY59" s="103"/>
      <c r="EZ59" s="103"/>
      <c r="FA59" s="103"/>
      <c r="FB59" s="103"/>
      <c r="FC59" s="103"/>
      <c r="FD59" s="103"/>
      <c r="FE59" s="103"/>
      <c r="FF59" s="103"/>
      <c r="FG59" s="103"/>
      <c r="FH59" s="103"/>
      <c r="FI59" s="103"/>
      <c r="FJ59" s="103"/>
      <c r="FK59" s="103"/>
      <c r="FL59" s="103"/>
      <c r="FM59" s="103"/>
      <c r="FN59" s="103"/>
      <c r="FO59" s="103"/>
      <c r="FP59" s="103"/>
      <c r="FQ59" s="103"/>
      <c r="FR59" s="103"/>
      <c r="FS59" s="103"/>
      <c r="FT59" s="103"/>
      <c r="FU59" s="103"/>
      <c r="FV59" s="103"/>
      <c r="FW59" s="103"/>
      <c r="FX59" s="103"/>
      <c r="FY59" s="103"/>
      <c r="FZ59" s="103"/>
      <c r="GA59" s="103"/>
      <c r="GB59" s="103"/>
      <c r="GC59" s="103"/>
      <c r="GD59" s="103"/>
      <c r="GE59" s="103"/>
      <c r="GF59" s="103"/>
      <c r="GG59" s="103"/>
      <c r="GH59" s="103"/>
      <c r="GI59" s="103"/>
      <c r="GJ59" s="103"/>
      <c r="GK59" s="103"/>
      <c r="GL59" s="103"/>
      <c r="GM59" s="103"/>
      <c r="GN59" s="103"/>
      <c r="GO59" s="103"/>
      <c r="GP59" s="103"/>
      <c r="GQ59" s="103"/>
      <c r="GR59" s="103"/>
      <c r="GS59" s="103"/>
      <c r="GT59" s="103"/>
      <c r="GU59" s="103"/>
      <c r="GV59" s="103"/>
      <c r="GW59" s="103"/>
      <c r="GX59" s="103"/>
      <c r="GY59" s="103"/>
      <c r="GZ59" s="103"/>
      <c r="HA59" s="103"/>
      <c r="HB59" s="103"/>
      <c r="HC59" s="103"/>
      <c r="HD59" s="103"/>
      <c r="HE59" s="103"/>
      <c r="HF59" s="103"/>
      <c r="HG59" s="103"/>
      <c r="HH59" s="103"/>
      <c r="HI59" s="103"/>
      <c r="HJ59" s="103"/>
      <c r="HK59" s="103"/>
      <c r="HL59" s="103"/>
      <c r="HM59" s="103"/>
      <c r="HN59" s="103"/>
      <c r="HO59" s="103"/>
      <c r="HP59" s="103"/>
      <c r="HQ59" s="103"/>
      <c r="HR59" s="103"/>
      <c r="HS59" s="103"/>
      <c r="HT59" s="103"/>
      <c r="HU59" s="103"/>
      <c r="HV59" s="103"/>
      <c r="HW59" s="103"/>
      <c r="HX59" s="103"/>
      <c r="HY59" s="103"/>
      <c r="HZ59" s="103"/>
      <c r="IA59" s="103"/>
      <c r="IB59" s="103"/>
      <c r="IC59" s="103"/>
      <c r="ID59" s="103"/>
      <c r="IE59" s="103"/>
      <c r="IF59" s="103"/>
      <c r="IG59" s="103"/>
      <c r="IH59" s="103"/>
      <c r="II59" s="103"/>
      <c r="IJ59" s="103"/>
      <c r="IK59" s="103"/>
      <c r="IL59" s="103"/>
      <c r="IM59" s="103"/>
      <c r="IN59" s="103"/>
      <c r="IO59" s="103"/>
      <c r="IP59" s="103"/>
      <c r="IQ59" s="103"/>
      <c r="IR59" s="103"/>
      <c r="IS59" s="103"/>
      <c r="IT59" s="103"/>
      <c r="IU59" s="103"/>
      <c r="IV59" s="103"/>
      <c r="IW59" s="103"/>
    </row>
    <row r="60" customFormat="false" ht="3" hidden="false" customHeight="true" outlineLevel="0" collapsed="false">
      <c r="A60" s="108"/>
      <c r="B60" s="89"/>
      <c r="C60" s="109"/>
      <c r="D60" s="110"/>
      <c r="E60" s="110"/>
      <c r="F60" s="110"/>
      <c r="G60" s="111"/>
      <c r="H60" s="24"/>
      <c r="I60" s="112"/>
      <c r="J60" s="48"/>
      <c r="K60" s="113"/>
      <c r="L60" s="89"/>
      <c r="M60" s="112"/>
      <c r="N60" s="60"/>
      <c r="O60" s="114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  <c r="IS60" s="17"/>
      <c r="IT60" s="17"/>
      <c r="IU60" s="17"/>
      <c r="IV60" s="17"/>
      <c r="IW60" s="17"/>
    </row>
    <row r="61" customFormat="false" ht="3" hidden="false" customHeight="true" outlineLevel="0" collapsed="false">
      <c r="A61" s="115"/>
      <c r="C61" s="67"/>
      <c r="D61" s="67"/>
      <c r="E61" s="67"/>
      <c r="F61" s="24"/>
      <c r="G61" s="115"/>
      <c r="H61" s="24"/>
    </row>
    <row r="62" customFormat="false" ht="13.5" hidden="false" customHeight="false" outlineLevel="0" collapsed="false">
      <c r="A62" s="116" t="s">
        <v>181</v>
      </c>
      <c r="C62" s="24"/>
      <c r="D62" s="24"/>
      <c r="E62" s="24"/>
      <c r="F62" s="24"/>
      <c r="G62" s="24"/>
      <c r="H62" s="24"/>
      <c r="I62" s="117" t="s">
        <v>182</v>
      </c>
      <c r="J62" s="118"/>
      <c r="K62" s="118"/>
      <c r="L62" s="118"/>
      <c r="M62" s="118"/>
      <c r="N62" s="118"/>
      <c r="O62" s="119" t="n">
        <v>36617</v>
      </c>
    </row>
    <row r="63" customFormat="false" ht="12.75" hidden="false" customHeight="false" outlineLevel="0" collapsed="false">
      <c r="I63" s="120"/>
      <c r="J63" s="121"/>
      <c r="K63" s="121"/>
      <c r="L63" s="121"/>
      <c r="M63" s="121"/>
      <c r="N63" s="121"/>
      <c r="O63" s="122"/>
    </row>
    <row r="64" customFormat="false" ht="12.75" hidden="false" customHeight="false" outlineLevel="0" collapsed="false">
      <c r="C64" s="24"/>
      <c r="D64" s="24"/>
      <c r="E64" s="24"/>
      <c r="F64" s="24"/>
      <c r="G64" s="24"/>
      <c r="H64" s="24"/>
      <c r="I64" s="120" t="s">
        <v>183</v>
      </c>
      <c r="J64" s="121"/>
      <c r="K64" s="121"/>
      <c r="L64" s="121"/>
      <c r="M64" s="121"/>
      <c r="N64" s="121"/>
      <c r="O64" s="123" t="n">
        <f aca="false">'GM-WklyChnge'!C53</f>
        <v>-4717</v>
      </c>
    </row>
    <row r="65" customFormat="false" ht="12.75" hidden="false" customHeight="false" outlineLevel="0" collapsed="false">
      <c r="C65" s="24"/>
      <c r="D65" s="24"/>
      <c r="E65" s="24"/>
      <c r="F65" s="24"/>
      <c r="G65" s="24"/>
      <c r="H65" s="24"/>
      <c r="I65" s="120" t="s">
        <v>184</v>
      </c>
      <c r="J65" s="121"/>
      <c r="K65" s="121"/>
      <c r="L65" s="121"/>
      <c r="M65" s="121"/>
      <c r="N65" s="121"/>
      <c r="O65" s="124" t="n">
        <f aca="false">'GM-WklyChnge'!D53</f>
        <v>-20144</v>
      </c>
    </row>
    <row r="66" customFormat="false" ht="12.75" hidden="false" customHeight="false" outlineLevel="0" collapsed="false">
      <c r="C66" s="24"/>
      <c r="D66" s="24"/>
      <c r="E66" s="24"/>
      <c r="F66" s="24"/>
      <c r="G66" s="24"/>
      <c r="H66" s="24"/>
      <c r="I66" s="120" t="s">
        <v>185</v>
      </c>
      <c r="J66" s="121"/>
      <c r="K66" s="121"/>
      <c r="L66" s="121"/>
      <c r="M66" s="121"/>
      <c r="N66" s="121"/>
      <c r="O66" s="124" t="n">
        <f aca="false">'GM-WklyChnge'!I53</f>
        <v>69380</v>
      </c>
    </row>
    <row r="67" customFormat="false" ht="13.5" hidden="false" customHeight="false" outlineLevel="0" collapsed="false">
      <c r="C67" s="24"/>
      <c r="D67" s="24"/>
      <c r="E67" s="24"/>
      <c r="F67" s="24"/>
      <c r="G67" s="24"/>
      <c r="H67" s="24"/>
      <c r="I67" s="125" t="s">
        <v>186</v>
      </c>
      <c r="J67" s="126"/>
      <c r="K67" s="126"/>
      <c r="L67" s="126"/>
      <c r="M67" s="126"/>
      <c r="N67" s="126"/>
      <c r="O67" s="127" t="n">
        <f aca="false">'GM-WklyChnge'!E53+'GM-WklyChnge'!F53+'GM-WklyChnge'!G53</f>
        <v>16373</v>
      </c>
    </row>
    <row r="68" customFormat="false" ht="12.75" hidden="false" customHeight="false" outlineLevel="0" collapsed="false">
      <c r="C68" s="24"/>
      <c r="D68" s="24"/>
      <c r="E68" s="24"/>
      <c r="F68" s="24"/>
      <c r="G68" s="24"/>
      <c r="H68" s="24"/>
      <c r="I68" s="120"/>
      <c r="J68" s="121"/>
      <c r="K68" s="121"/>
      <c r="L68" s="121"/>
      <c r="M68" s="121"/>
      <c r="N68" s="121"/>
      <c r="O68" s="124" t="n">
        <f aca="false">SUM(O64:O67)</f>
        <v>60892</v>
      </c>
    </row>
    <row r="69" customFormat="false" ht="13.5" hidden="false" customHeight="false" outlineLevel="0" collapsed="false">
      <c r="C69" s="24"/>
      <c r="D69" s="24"/>
      <c r="E69" s="24"/>
      <c r="F69" s="24"/>
      <c r="G69" s="24"/>
      <c r="H69" s="24"/>
      <c r="I69" s="125" t="s">
        <v>147</v>
      </c>
      <c r="J69" s="126"/>
      <c r="K69" s="126"/>
      <c r="L69" s="126"/>
      <c r="M69" s="126"/>
      <c r="N69" s="126"/>
      <c r="O69" s="127" t="e">
        <f aca="false">K59</f>
        <v>#NAME?</v>
      </c>
    </row>
    <row r="70" customFormat="false" ht="13.5" hidden="false" customHeight="false" outlineLevel="0" collapsed="false">
      <c r="C70" s="24"/>
      <c r="D70" s="24"/>
      <c r="E70" s="24"/>
      <c r="F70" s="24"/>
      <c r="G70" s="24"/>
      <c r="H70" s="24"/>
      <c r="I70" s="128" t="s">
        <v>187</v>
      </c>
      <c r="J70" s="129"/>
      <c r="K70" s="129"/>
      <c r="L70" s="129"/>
      <c r="M70" s="129"/>
      <c r="N70" s="129"/>
      <c r="O70" s="130" t="e">
        <f aca="false">O68-O69</f>
        <v>#NAME?</v>
      </c>
    </row>
    <row r="71" customFormat="false" ht="12.75" hidden="false" customHeight="false" outlineLevel="0" collapsed="false">
      <c r="C71" s="24"/>
      <c r="D71" s="24"/>
      <c r="E71" s="24"/>
      <c r="F71" s="24"/>
      <c r="G71" s="24"/>
      <c r="H71" s="24"/>
    </row>
    <row r="72" customFormat="false" ht="12.75" hidden="false" customHeight="false" outlineLevel="0" collapsed="false">
      <c r="C72" s="24"/>
      <c r="D72" s="24"/>
      <c r="E72" s="24"/>
      <c r="F72" s="24"/>
      <c r="G72" s="24"/>
      <c r="H72" s="24"/>
    </row>
    <row r="73" customFormat="false" ht="12.75" hidden="false" customHeight="false" outlineLevel="0" collapsed="false">
      <c r="C73" s="24"/>
      <c r="D73" s="24"/>
      <c r="E73" s="24"/>
      <c r="F73" s="24"/>
      <c r="G73" s="24"/>
      <c r="H73" s="24"/>
    </row>
    <row r="74" customFormat="false" ht="12.75" hidden="false" customHeight="false" outlineLevel="0" collapsed="false">
      <c r="C74" s="24"/>
      <c r="D74" s="24"/>
      <c r="E74" s="24"/>
      <c r="F74" s="24"/>
      <c r="G74" s="24"/>
      <c r="H74" s="24"/>
    </row>
    <row r="75" customFormat="false" ht="12.75" hidden="false" customHeight="false" outlineLevel="0" collapsed="false">
      <c r="C75" s="24"/>
      <c r="D75" s="24"/>
      <c r="E75" s="24"/>
      <c r="F75" s="24"/>
      <c r="G75" s="24"/>
      <c r="H75" s="24"/>
    </row>
    <row r="76" customFormat="false" ht="12.75" hidden="false" customHeight="false" outlineLevel="0" collapsed="false">
      <c r="C76" s="24"/>
      <c r="D76" s="24"/>
      <c r="E76" s="24"/>
      <c r="F76" s="24"/>
      <c r="G76" s="24"/>
      <c r="H76" s="24"/>
    </row>
    <row r="77" customFormat="false" ht="12.75" hidden="false" customHeight="false" outlineLevel="0" collapsed="false">
      <c r="C77" s="24"/>
      <c r="D77" s="24"/>
      <c r="E77" s="24"/>
      <c r="F77" s="24"/>
      <c r="G77" s="24"/>
      <c r="H77" s="24"/>
    </row>
    <row r="78" customFormat="false" ht="12.75" hidden="false" customHeight="false" outlineLevel="0" collapsed="false">
      <c r="C78" s="24"/>
      <c r="D78" s="24"/>
      <c r="E78" s="24"/>
      <c r="F78" s="24"/>
      <c r="G78" s="24"/>
      <c r="H78" s="24"/>
    </row>
    <row r="79" customFormat="false" ht="12.75" hidden="false" customHeight="false" outlineLevel="0" collapsed="false">
      <c r="C79" s="24"/>
      <c r="D79" s="24"/>
      <c r="E79" s="24"/>
      <c r="F79" s="24"/>
      <c r="G79" s="24"/>
      <c r="H79" s="24"/>
    </row>
    <row r="80" customFormat="false" ht="12.75" hidden="false" customHeight="false" outlineLevel="0" collapsed="false">
      <c r="C80" s="24"/>
      <c r="D80" s="24"/>
      <c r="E80" s="24"/>
      <c r="F80" s="24"/>
      <c r="G80" s="24"/>
      <c r="H80" s="24"/>
    </row>
    <row r="81" customFormat="false" ht="12.75" hidden="false" customHeight="false" outlineLevel="0" collapsed="false">
      <c r="C81" s="24"/>
      <c r="D81" s="24"/>
      <c r="E81" s="24"/>
      <c r="F81" s="24"/>
      <c r="G81" s="24"/>
      <c r="H81" s="24"/>
    </row>
    <row r="82" customFormat="false" ht="12.75" hidden="false" customHeight="false" outlineLevel="0" collapsed="false">
      <c r="C82" s="24"/>
      <c r="D82" s="24"/>
      <c r="E82" s="24"/>
      <c r="F82" s="24"/>
      <c r="G82" s="24"/>
      <c r="H82" s="24"/>
    </row>
    <row r="83" customFormat="false" ht="12.75" hidden="false" customHeight="false" outlineLevel="0" collapsed="false">
      <c r="C83" s="24"/>
      <c r="D83" s="24"/>
      <c r="E83" s="24"/>
      <c r="F83" s="24"/>
      <c r="G83" s="24"/>
      <c r="H83" s="24"/>
    </row>
    <row r="84" customFormat="false" ht="12.75" hidden="false" customHeight="false" outlineLevel="0" collapsed="false">
      <c r="C84" s="24"/>
      <c r="D84" s="24"/>
      <c r="E84" s="24"/>
      <c r="F84" s="24"/>
      <c r="G84" s="24"/>
      <c r="H84" s="24"/>
    </row>
    <row r="85" customFormat="false" ht="12.75" hidden="false" customHeight="false" outlineLevel="0" collapsed="false">
      <c r="C85" s="24"/>
      <c r="D85" s="24"/>
      <c r="E85" s="24"/>
      <c r="F85" s="24"/>
      <c r="G85" s="24"/>
      <c r="H85" s="24"/>
    </row>
  </sheetData>
  <mergeCells count="3">
    <mergeCell ref="C5:G5"/>
    <mergeCell ref="I5:K5"/>
    <mergeCell ref="M5:O5"/>
  </mergeCells>
  <printOptions headings="false" gridLines="false" gridLinesSet="true" horizontalCentered="true" verticalCentered="true"/>
  <pageMargins left="0.170138888888889" right="0.25" top="0.170138888888889" bottom="0.2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61" activeCellId="0" sqref="G6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1" width="0.85"/>
    <col collapsed="false" customWidth="true" hidden="false" outlineLevel="0" max="5" min="3" style="1" width="7.7"/>
    <col collapsed="false" customWidth="true" hidden="false" outlineLevel="0" max="6" min="6" style="1" width="0.85"/>
    <col collapsed="false" customWidth="true" hidden="false" outlineLevel="0" max="15" min="7" style="1" width="7.7"/>
    <col collapsed="false" customWidth="true" hidden="false" outlineLevel="0" max="16" min="16" style="1" width="0.85"/>
    <col collapsed="false" customWidth="true" hidden="false" outlineLevel="0" max="22" min="17" style="1" width="7.7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38" t="s">
        <v>76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9"/>
    </row>
    <row r="2" customFormat="false" ht="16.5" hidden="false" customHeight="false" outlineLevel="0" collapsed="false">
      <c r="A2" s="41" t="s">
        <v>145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2"/>
    </row>
    <row r="3" customFormat="false" ht="13.5" hidden="false" customHeight="false" outlineLevel="0" collapsed="false">
      <c r="A3" s="44" t="s">
        <v>188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</row>
    <row r="4" customFormat="false" ht="3" hidden="false" customHeight="true" outlineLevel="0" collapsed="false"/>
    <row r="5" customFormat="false" ht="12" hidden="false" customHeight="true" outlineLevel="0" collapsed="false">
      <c r="A5" s="90"/>
      <c r="C5" s="52" t="s">
        <v>151</v>
      </c>
      <c r="D5" s="52"/>
      <c r="E5" s="52"/>
      <c r="G5" s="52" t="s">
        <v>189</v>
      </c>
      <c r="H5" s="52"/>
      <c r="I5" s="52"/>
      <c r="J5" s="52"/>
      <c r="K5" s="52"/>
      <c r="L5" s="52"/>
      <c r="M5" s="52"/>
      <c r="N5" s="52"/>
      <c r="O5" s="52"/>
      <c r="Q5" s="52" t="s">
        <v>190</v>
      </c>
      <c r="R5" s="52"/>
      <c r="S5" s="52"/>
      <c r="T5" s="52"/>
      <c r="U5" s="52"/>
      <c r="V5" s="52"/>
    </row>
    <row r="6" customFormat="false" ht="12" hidden="false" customHeight="true" outlineLevel="0" collapsed="false">
      <c r="A6" s="85"/>
      <c r="C6" s="79"/>
      <c r="D6" s="81"/>
      <c r="E6" s="82"/>
      <c r="G6" s="131" t="s">
        <v>152</v>
      </c>
      <c r="H6" s="131" t="s">
        <v>149</v>
      </c>
      <c r="I6" s="131" t="s">
        <v>154</v>
      </c>
      <c r="J6" s="131" t="s">
        <v>6</v>
      </c>
      <c r="K6" s="131" t="s">
        <v>191</v>
      </c>
      <c r="L6" s="131" t="s">
        <v>192</v>
      </c>
      <c r="M6" s="131" t="s">
        <v>193</v>
      </c>
      <c r="N6" s="131" t="s">
        <v>194</v>
      </c>
      <c r="O6" s="131"/>
      <c r="Q6" s="132" t="s">
        <v>6</v>
      </c>
      <c r="R6" s="132" t="s">
        <v>191</v>
      </c>
      <c r="S6" s="131" t="s">
        <v>192</v>
      </c>
      <c r="T6" s="132" t="s">
        <v>193</v>
      </c>
      <c r="U6" s="132" t="s">
        <v>194</v>
      </c>
      <c r="V6" s="90"/>
    </row>
    <row r="7" customFormat="false" ht="12" hidden="false" customHeight="true" outlineLevel="0" collapsed="false">
      <c r="A7" s="131" t="s">
        <v>150</v>
      </c>
      <c r="B7" s="85"/>
      <c r="C7" s="86" t="s">
        <v>146</v>
      </c>
      <c r="D7" s="87" t="s">
        <v>195</v>
      </c>
      <c r="E7" s="88" t="s">
        <v>196</v>
      </c>
      <c r="F7" s="89"/>
      <c r="G7" s="133" t="s">
        <v>146</v>
      </c>
      <c r="H7" s="133" t="s">
        <v>153</v>
      </c>
      <c r="I7" s="133" t="s">
        <v>146</v>
      </c>
      <c r="J7" s="133" t="s">
        <v>146</v>
      </c>
      <c r="K7" s="133" t="s">
        <v>147</v>
      </c>
      <c r="L7" s="133" t="s">
        <v>197</v>
      </c>
      <c r="M7" s="133" t="s">
        <v>147</v>
      </c>
      <c r="N7" s="133" t="s">
        <v>147</v>
      </c>
      <c r="O7" s="133" t="s">
        <v>6</v>
      </c>
      <c r="Q7" s="133" t="s">
        <v>146</v>
      </c>
      <c r="R7" s="133" t="s">
        <v>147</v>
      </c>
      <c r="S7" s="133" t="s">
        <v>197</v>
      </c>
      <c r="T7" s="133" t="s">
        <v>147</v>
      </c>
      <c r="U7" s="133" t="s">
        <v>147</v>
      </c>
      <c r="V7" s="133" t="s">
        <v>6</v>
      </c>
    </row>
    <row r="8" customFormat="false" ht="3" hidden="false" customHeight="true" outlineLevel="0" collapsed="false">
      <c r="A8" s="90"/>
      <c r="B8" s="17"/>
      <c r="C8" s="91"/>
      <c r="D8" s="92"/>
      <c r="E8" s="93"/>
      <c r="F8" s="17"/>
      <c r="G8" s="91"/>
      <c r="H8" s="92"/>
      <c r="I8" s="92"/>
      <c r="J8" s="90"/>
      <c r="K8" s="92"/>
      <c r="L8" s="92"/>
      <c r="M8" s="92"/>
      <c r="N8" s="93"/>
      <c r="O8" s="90"/>
      <c r="Q8" s="91"/>
      <c r="R8" s="92"/>
      <c r="S8" s="92"/>
      <c r="T8" s="92"/>
      <c r="U8" s="92"/>
      <c r="V8" s="93"/>
    </row>
    <row r="9" customFormat="false" ht="12" hidden="false" customHeight="true" outlineLevel="0" collapsed="false">
      <c r="A9" s="85" t="s">
        <v>156</v>
      </c>
      <c r="B9" s="17"/>
      <c r="C9" s="94" t="e">
        <f aca="false">GrossMargin!M10</f>
        <v>#NAME?</v>
      </c>
      <c r="D9" s="95" t="e">
        <f aca="false">Expenses!E9+'CapChrg-AllocExp'!E10+'CapChrg-AllocExp'!L10</f>
        <v>#NAME?</v>
      </c>
      <c r="E9" s="134" t="e">
        <f aca="false">C9-D9</f>
        <v>#NAME?</v>
      </c>
      <c r="F9" s="24"/>
      <c r="G9" s="94" t="n">
        <f aca="false">GrossMargin!I10</f>
        <v>1285</v>
      </c>
      <c r="H9" s="95" t="n">
        <f aca="false">GrossMargin!J10</f>
        <v>0</v>
      </c>
      <c r="I9" s="95" t="n">
        <f aca="false">GrossMargin!K10</f>
        <v>0</v>
      </c>
      <c r="J9" s="135" t="n">
        <f aca="false">SUM(G9:I9)</f>
        <v>1285</v>
      </c>
      <c r="K9" s="67"/>
      <c r="L9" s="95" t="e">
        <f aca="false">'CapChrg-AllocExp'!D10</f>
        <v>#NAME?</v>
      </c>
      <c r="M9" s="95" t="e">
        <f aca="false">Expenses!D9</f>
        <v>#NAME?</v>
      </c>
      <c r="N9" s="96" t="e">
        <f aca="false">'CapChrg-AllocExp'!K10</f>
        <v>#NAME?</v>
      </c>
      <c r="O9" s="135" t="e">
        <f aca="false">J9-K9-M9-N9-L9</f>
        <v>#NAME?</v>
      </c>
      <c r="P9" s="24"/>
      <c r="Q9" s="94" t="e">
        <f aca="false">GrossMargin!N10</f>
        <v>#NAME?</v>
      </c>
      <c r="R9" s="95"/>
      <c r="S9" s="95" t="e">
        <f aca="false">'CapChrg-AllocExp'!F10</f>
        <v>#NAME?</v>
      </c>
      <c r="T9" s="95" t="e">
        <f aca="false">Expenses!F9</f>
        <v>#NAME?</v>
      </c>
      <c r="U9" s="95" t="e">
        <f aca="false">'CapChrg-AllocExp'!M10</f>
        <v>#NAME?</v>
      </c>
      <c r="V9" s="134" t="e">
        <f aca="false">ROUND(SUM(Q9:U9),0)</f>
        <v>#NAME?</v>
      </c>
    </row>
    <row r="10" customFormat="false" ht="12" hidden="false" customHeight="true" outlineLevel="0" collapsed="false">
      <c r="A10" s="85" t="s">
        <v>157</v>
      </c>
      <c r="B10" s="17"/>
      <c r="C10" s="23" t="e">
        <f aca="false">GrossMargin!M11</f>
        <v>#NAME?</v>
      </c>
      <c r="D10" s="24" t="e">
        <f aca="false">Expenses!E10+'CapChrg-AllocExp'!E11+'CapChrg-AllocExp'!L11</f>
        <v>#NAME?</v>
      </c>
      <c r="E10" s="104" t="e">
        <f aca="false">C10-D10</f>
        <v>#NAME?</v>
      </c>
      <c r="F10" s="24"/>
      <c r="G10" s="23" t="n">
        <f aca="false">GrossMargin!I11</f>
        <v>-8194</v>
      </c>
      <c r="H10" s="24" t="n">
        <f aca="false">GrossMargin!J11</f>
        <v>0</v>
      </c>
      <c r="I10" s="24" t="n">
        <f aca="false">GrossMargin!K11</f>
        <v>0</v>
      </c>
      <c r="J10" s="136" t="n">
        <f aca="false">SUM(G10:I10)</f>
        <v>-8194</v>
      </c>
      <c r="K10" s="55"/>
      <c r="L10" s="24" t="e">
        <f aca="false">'CapChrg-AllocExp'!D11</f>
        <v>#NAME?</v>
      </c>
      <c r="M10" s="24" t="e">
        <f aca="false">Expenses!D10</f>
        <v>#NAME?</v>
      </c>
      <c r="N10" s="25" t="e">
        <f aca="false">'CapChrg-AllocExp'!K11</f>
        <v>#NAME?</v>
      </c>
      <c r="O10" s="136" t="e">
        <f aca="false">J10-K10-M10-N10-L10</f>
        <v>#NAME?</v>
      </c>
      <c r="P10" s="24"/>
      <c r="Q10" s="23" t="e">
        <f aca="false">GrossMargin!N11</f>
        <v>#NAME?</v>
      </c>
      <c r="R10" s="24"/>
      <c r="S10" s="24" t="e">
        <f aca="false">'CapChrg-AllocExp'!F11</f>
        <v>#NAME?</v>
      </c>
      <c r="T10" s="24" t="e">
        <f aca="false">Expenses!F10</f>
        <v>#NAME?</v>
      </c>
      <c r="U10" s="24" t="e">
        <f aca="false">'CapChrg-AllocExp'!M11</f>
        <v>#NAME?</v>
      </c>
      <c r="V10" s="104" t="e">
        <f aca="false">ROUND(SUM(Q10:U10),0)</f>
        <v>#NAME?</v>
      </c>
    </row>
    <row r="11" customFormat="false" ht="12" hidden="false" customHeight="true" outlineLevel="0" collapsed="false">
      <c r="A11" s="85" t="s">
        <v>158</v>
      </c>
      <c r="B11" s="17"/>
      <c r="C11" s="23" t="e">
        <f aca="false">GrossMargin!M12</f>
        <v>#NAME?</v>
      </c>
      <c r="D11" s="24" t="e">
        <f aca="false">Expenses!E11+'CapChrg-AllocExp'!E12+'CapChrg-AllocExp'!L12</f>
        <v>#NAME?</v>
      </c>
      <c r="E11" s="104" t="e">
        <f aca="false">C11-D11</f>
        <v>#NAME?</v>
      </c>
      <c r="F11" s="24"/>
      <c r="G11" s="23" t="n">
        <f aca="false">GrossMargin!I12</f>
        <v>2263</v>
      </c>
      <c r="H11" s="24" t="n">
        <f aca="false">GrossMargin!J12</f>
        <v>0</v>
      </c>
      <c r="I11" s="24" t="n">
        <f aca="false">GrossMargin!K12</f>
        <v>0</v>
      </c>
      <c r="J11" s="136" t="n">
        <f aca="false">SUM(G11:I11)</f>
        <v>2263</v>
      </c>
      <c r="K11" s="55"/>
      <c r="L11" s="24" t="e">
        <f aca="false">'CapChrg-AllocExp'!D12</f>
        <v>#NAME?</v>
      </c>
      <c r="M11" s="24" t="e">
        <f aca="false">Expenses!D11</f>
        <v>#NAME?</v>
      </c>
      <c r="N11" s="25" t="e">
        <f aca="false">'CapChrg-AllocExp'!K12</f>
        <v>#NAME?</v>
      </c>
      <c r="O11" s="136" t="e">
        <f aca="false">J11-K11-M11-N11-L11</f>
        <v>#NAME?</v>
      </c>
      <c r="P11" s="24"/>
      <c r="Q11" s="23" t="e">
        <f aca="false">GrossMargin!N12</f>
        <v>#NAME?</v>
      </c>
      <c r="R11" s="24"/>
      <c r="S11" s="24" t="e">
        <f aca="false">'CapChrg-AllocExp'!F12</f>
        <v>#NAME?</v>
      </c>
      <c r="T11" s="24" t="e">
        <f aca="false">Expenses!F11</f>
        <v>#NAME?</v>
      </c>
      <c r="U11" s="24" t="e">
        <f aca="false">'CapChrg-AllocExp'!M12</f>
        <v>#NAME?</v>
      </c>
      <c r="V11" s="104" t="e">
        <f aca="false">ROUND(SUM(Q11:U11),0)</f>
        <v>#NAME?</v>
      </c>
    </row>
    <row r="12" customFormat="false" ht="12" hidden="false" customHeight="true" outlineLevel="0" collapsed="false">
      <c r="A12" s="85" t="s">
        <v>159</v>
      </c>
      <c r="B12" s="17"/>
      <c r="C12" s="23" t="e">
        <f aca="false">GrossMargin!M13</f>
        <v>#NAME?</v>
      </c>
      <c r="D12" s="24" t="e">
        <f aca="false">Expenses!E12+'CapChrg-AllocExp'!E13+'CapChrg-AllocExp'!L13</f>
        <v>#NAME?</v>
      </c>
      <c r="E12" s="104" t="e">
        <f aca="false">C12-D12</f>
        <v>#NAME?</v>
      </c>
      <c r="F12" s="24"/>
      <c r="G12" s="23" t="n">
        <f aca="false">GrossMargin!I13</f>
        <v>-5497</v>
      </c>
      <c r="H12" s="24" t="n">
        <f aca="false">GrossMargin!J13</f>
        <v>0</v>
      </c>
      <c r="I12" s="24" t="n">
        <f aca="false">GrossMargin!K13</f>
        <v>0</v>
      </c>
      <c r="J12" s="136" t="n">
        <f aca="false">SUM(G12:I12)</f>
        <v>-5497</v>
      </c>
      <c r="K12" s="55"/>
      <c r="L12" s="24" t="e">
        <f aca="false">'CapChrg-AllocExp'!D13</f>
        <v>#NAME?</v>
      </c>
      <c r="M12" s="24" t="e">
        <f aca="false">Expenses!D12</f>
        <v>#NAME?</v>
      </c>
      <c r="N12" s="25" t="e">
        <f aca="false">'CapChrg-AllocExp'!K13</f>
        <v>#NAME?</v>
      </c>
      <c r="O12" s="136" t="e">
        <f aca="false">J12-K12-M12-N12-L12</f>
        <v>#NAME?</v>
      </c>
      <c r="P12" s="24"/>
      <c r="Q12" s="23" t="e">
        <f aca="false">GrossMargin!N13</f>
        <v>#NAME?</v>
      </c>
      <c r="R12" s="24"/>
      <c r="S12" s="24" t="e">
        <f aca="false">'CapChrg-AllocExp'!F13</f>
        <v>#NAME?</v>
      </c>
      <c r="T12" s="24" t="e">
        <f aca="false">Expenses!F12</f>
        <v>#NAME?</v>
      </c>
      <c r="U12" s="24" t="e">
        <f aca="false">'CapChrg-AllocExp'!M13</f>
        <v>#NAME?</v>
      </c>
      <c r="V12" s="104" t="e">
        <f aca="false">ROUND(SUM(Q12:U12),0)</f>
        <v>#NAME?</v>
      </c>
    </row>
    <row r="13" customFormat="false" ht="12" hidden="false" customHeight="true" outlineLevel="0" collapsed="false">
      <c r="A13" s="85" t="s">
        <v>75</v>
      </c>
      <c r="B13" s="17"/>
      <c r="C13" s="23" t="e">
        <f aca="false">GrossMargin!M14</f>
        <v>#NAME?</v>
      </c>
      <c r="D13" s="24" t="e">
        <f aca="false">Expenses!E13+'CapChrg-AllocExp'!E14+'CapChrg-AllocExp'!L14</f>
        <v>#NAME?</v>
      </c>
      <c r="E13" s="104" t="e">
        <f aca="false">C13-D13</f>
        <v>#NAME?</v>
      </c>
      <c r="F13" s="24"/>
      <c r="G13" s="23" t="n">
        <f aca="false">GrossMargin!I14</f>
        <v>4136</v>
      </c>
      <c r="H13" s="24" t="n">
        <f aca="false">GrossMargin!J14</f>
        <v>0</v>
      </c>
      <c r="I13" s="24" t="n">
        <f aca="false">GrossMargin!K14</f>
        <v>0</v>
      </c>
      <c r="J13" s="136" t="n">
        <f aca="false">SUM(G13:I13)</f>
        <v>4136</v>
      </c>
      <c r="K13" s="55"/>
      <c r="L13" s="24" t="n">
        <f aca="false">'CapChrg-AllocExp'!D14</f>
        <v>186</v>
      </c>
      <c r="M13" s="24" t="e">
        <f aca="false">Expenses!D13</f>
        <v>#NAME?</v>
      </c>
      <c r="N13" s="25" t="e">
        <f aca="false">'CapChrg-AllocExp'!K14</f>
        <v>#NAME?</v>
      </c>
      <c r="O13" s="136" t="e">
        <f aca="false">J13-K13-M13-N13-L13</f>
        <v>#NAME?</v>
      </c>
      <c r="P13" s="24"/>
      <c r="Q13" s="23" t="e">
        <f aca="false">GrossMargin!N14</f>
        <v>#NAME?</v>
      </c>
      <c r="R13" s="24"/>
      <c r="S13" s="24" t="e">
        <f aca="false">'CapChrg-AllocExp'!F14</f>
        <v>#NAME?</v>
      </c>
      <c r="T13" s="24" t="e">
        <f aca="false">Expenses!F13</f>
        <v>#NAME?</v>
      </c>
      <c r="U13" s="24" t="e">
        <f aca="false">'CapChrg-AllocExp'!M14</f>
        <v>#NAME?</v>
      </c>
      <c r="V13" s="104" t="e">
        <f aca="false">ROUND(SUM(Q13:U13),0)</f>
        <v>#NAME?</v>
      </c>
    </row>
    <row r="14" customFormat="false" ht="12" hidden="false" customHeight="true" outlineLevel="0" collapsed="false">
      <c r="A14" s="85" t="s">
        <v>70</v>
      </c>
      <c r="B14" s="17"/>
      <c r="C14" s="23" t="e">
        <f aca="false">GrossMargin!M15</f>
        <v>#NAME?</v>
      </c>
      <c r="D14" s="24" t="e">
        <f aca="false">Expenses!E14+'CapChrg-AllocExp'!E15+'CapChrg-AllocExp'!L15</f>
        <v>#NAME?</v>
      </c>
      <c r="E14" s="104" t="e">
        <f aca="false">C14-D14</f>
        <v>#NAME?</v>
      </c>
      <c r="F14" s="24"/>
      <c r="G14" s="23" t="n">
        <f aca="false">GrossMargin!I15</f>
        <v>0</v>
      </c>
      <c r="H14" s="24" t="n">
        <f aca="false">GrossMargin!J15</f>
        <v>7000</v>
      </c>
      <c r="I14" s="24" t="n">
        <f aca="false">GrossMargin!K15</f>
        <v>0</v>
      </c>
      <c r="J14" s="136" t="n">
        <f aca="false">SUM(G14:I14)</f>
        <v>7000</v>
      </c>
      <c r="K14" s="55"/>
      <c r="L14" s="24" t="n">
        <f aca="false">'CapChrg-AllocExp'!D15</f>
        <v>627</v>
      </c>
      <c r="M14" s="24" t="e">
        <f aca="false">Expenses!D14</f>
        <v>#NAME?</v>
      </c>
      <c r="N14" s="25" t="e">
        <f aca="false">'CapChrg-AllocExp'!K15</f>
        <v>#NAME?</v>
      </c>
      <c r="O14" s="136" t="e">
        <f aca="false">J14-K14-M14-N14-L14</f>
        <v>#NAME?</v>
      </c>
      <c r="P14" s="24"/>
      <c r="Q14" s="23" t="e">
        <f aca="false">GrossMargin!N15</f>
        <v>#NAME?</v>
      </c>
      <c r="R14" s="24"/>
      <c r="S14" s="24" t="e">
        <f aca="false">'CapChrg-AllocExp'!F15</f>
        <v>#NAME?</v>
      </c>
      <c r="T14" s="24" t="e">
        <f aca="false">Expenses!F14</f>
        <v>#NAME?</v>
      </c>
      <c r="U14" s="24" t="e">
        <f aca="false">'CapChrg-AllocExp'!M15</f>
        <v>#NAME?</v>
      </c>
      <c r="V14" s="104" t="e">
        <f aca="false">ROUND(SUM(Q14:U14),0)</f>
        <v>#NAME?</v>
      </c>
    </row>
    <row r="15" customFormat="false" ht="12" hidden="false" customHeight="true" outlineLevel="0" collapsed="false">
      <c r="A15" s="85" t="s">
        <v>160</v>
      </c>
      <c r="B15" s="17"/>
      <c r="C15" s="23" t="e">
        <f aca="false">GrossMargin!M16</f>
        <v>#NAME?</v>
      </c>
      <c r="D15" s="24" t="e">
        <f aca="false">Expenses!E15+'CapChrg-AllocExp'!E16+'CapChrg-AllocExp'!L16</f>
        <v>#NAME?</v>
      </c>
      <c r="E15" s="104" t="e">
        <f aca="false">C15-D15</f>
        <v>#NAME?</v>
      </c>
      <c r="F15" s="24"/>
      <c r="G15" s="23" t="n">
        <f aca="false">GrossMargin!I16</f>
        <v>221</v>
      </c>
      <c r="H15" s="24" t="n">
        <f aca="false">GrossMargin!J16</f>
        <v>0</v>
      </c>
      <c r="I15" s="24" t="n">
        <f aca="false">GrossMargin!K16</f>
        <v>0</v>
      </c>
      <c r="J15" s="136" t="n">
        <f aca="false">SUM(G15:I15)</f>
        <v>221</v>
      </c>
      <c r="K15" s="55"/>
      <c r="L15" s="24" t="e">
        <f aca="false">'CapChrg-AllocExp'!D16</f>
        <v>#NAME?</v>
      </c>
      <c r="M15" s="24" t="e">
        <f aca="false">Expenses!D15</f>
        <v>#NAME?</v>
      </c>
      <c r="N15" s="25" t="e">
        <f aca="false">'CapChrg-AllocExp'!K16</f>
        <v>#NAME?</v>
      </c>
      <c r="O15" s="136" t="e">
        <f aca="false">J15-K15-M15-N15-L15</f>
        <v>#NAME?</v>
      </c>
      <c r="P15" s="24"/>
      <c r="Q15" s="23" t="e">
        <f aca="false">GrossMargin!N16</f>
        <v>#NAME?</v>
      </c>
      <c r="R15" s="24"/>
      <c r="S15" s="24" t="e">
        <f aca="false">'CapChrg-AllocExp'!F16</f>
        <v>#NAME?</v>
      </c>
      <c r="T15" s="24" t="e">
        <f aca="false">Expenses!F15</f>
        <v>#NAME?</v>
      </c>
      <c r="U15" s="24" t="e">
        <f aca="false">'CapChrg-AllocExp'!M16</f>
        <v>#NAME?</v>
      </c>
      <c r="V15" s="104" t="e">
        <f aca="false">ROUND(SUM(Q15:U15),0)</f>
        <v>#NAME?</v>
      </c>
    </row>
    <row r="16" customFormat="false" ht="12" hidden="false" customHeight="true" outlineLevel="0" collapsed="false">
      <c r="A16" s="85" t="s">
        <v>161</v>
      </c>
      <c r="B16" s="17"/>
      <c r="C16" s="23" t="e">
        <f aca="false">GrossMargin!M17</f>
        <v>#NAME?</v>
      </c>
      <c r="D16" s="24" t="e">
        <f aca="false">Expenses!E16+'CapChrg-AllocExp'!E17+'CapChrg-AllocExp'!L17</f>
        <v>#NAME?</v>
      </c>
      <c r="E16" s="104" t="e">
        <f aca="false">C16-D16</f>
        <v>#NAME?</v>
      </c>
      <c r="F16" s="24"/>
      <c r="G16" s="23" t="n">
        <f aca="false">GrossMargin!I17</f>
        <v>-1172</v>
      </c>
      <c r="H16" s="24" t="n">
        <f aca="false">GrossMargin!J17</f>
        <v>0</v>
      </c>
      <c r="I16" s="24" t="n">
        <f aca="false">GrossMargin!K17</f>
        <v>0</v>
      </c>
      <c r="J16" s="136" t="n">
        <f aca="false">SUM(G16:I16)</f>
        <v>-1172</v>
      </c>
      <c r="K16" s="55"/>
      <c r="L16" s="24" t="e">
        <f aca="false">'CapChrg-AllocExp'!D17</f>
        <v>#NAME?</v>
      </c>
      <c r="M16" s="24" t="e">
        <f aca="false">Expenses!D16</f>
        <v>#NAME?</v>
      </c>
      <c r="N16" s="25" t="e">
        <f aca="false">'CapChrg-AllocExp'!K17</f>
        <v>#NAME?</v>
      </c>
      <c r="O16" s="136" t="e">
        <f aca="false">J16-K16-M16-N16-L16</f>
        <v>#NAME?</v>
      </c>
      <c r="P16" s="24"/>
      <c r="Q16" s="23" t="e">
        <f aca="false">GrossMargin!N17</f>
        <v>#NAME?</v>
      </c>
      <c r="R16" s="24"/>
      <c r="S16" s="24" t="e">
        <f aca="false">'CapChrg-AllocExp'!F17</f>
        <v>#NAME?</v>
      </c>
      <c r="T16" s="24" t="e">
        <f aca="false">Expenses!F16</f>
        <v>#NAME?</v>
      </c>
      <c r="U16" s="24" t="e">
        <f aca="false">'CapChrg-AllocExp'!M17</f>
        <v>#NAME?</v>
      </c>
      <c r="V16" s="104" t="e">
        <f aca="false">ROUND(SUM(Q16:U16),0)</f>
        <v>#NAME?</v>
      </c>
    </row>
    <row r="17" customFormat="false" ht="12" hidden="false" customHeight="true" outlineLevel="0" collapsed="false">
      <c r="A17" s="85" t="s">
        <v>88</v>
      </c>
      <c r="B17" s="17"/>
      <c r="C17" s="23" t="e">
        <f aca="false">GrossMargin!M18</f>
        <v>#NAME?</v>
      </c>
      <c r="D17" s="24" t="e">
        <f aca="false">Expenses!E17+'CapChrg-AllocExp'!E18+'CapChrg-AllocExp'!L18</f>
        <v>#NAME?</v>
      </c>
      <c r="E17" s="104" t="e">
        <f aca="false">C17-D17</f>
        <v>#NAME?</v>
      </c>
      <c r="F17" s="24"/>
      <c r="G17" s="23" t="n">
        <f aca="false">GrossMargin!I18</f>
        <v>0</v>
      </c>
      <c r="H17" s="24" t="n">
        <f aca="false">GrossMargin!J18</f>
        <v>1000</v>
      </c>
      <c r="I17" s="24" t="n">
        <f aca="false">GrossMargin!K18</f>
        <v>0</v>
      </c>
      <c r="J17" s="136" t="n">
        <f aca="false">SUM(G17:I17)</f>
        <v>1000</v>
      </c>
      <c r="K17" s="55"/>
      <c r="L17" s="24" t="e">
        <f aca="false">'CapChrg-AllocExp'!D18</f>
        <v>#NAME?</v>
      </c>
      <c r="M17" s="24" t="e">
        <f aca="false">Expenses!D17</f>
        <v>#NAME?</v>
      </c>
      <c r="N17" s="25" t="e">
        <f aca="false">'CapChrg-AllocExp'!K18</f>
        <v>#NAME?</v>
      </c>
      <c r="O17" s="136" t="e">
        <f aca="false">J17-K17-M17-N17-L17</f>
        <v>#NAME?</v>
      </c>
      <c r="P17" s="24"/>
      <c r="Q17" s="23" t="e">
        <f aca="false">GrossMargin!N18</f>
        <v>#NAME?</v>
      </c>
      <c r="R17" s="24"/>
      <c r="S17" s="24" t="e">
        <f aca="false">'CapChrg-AllocExp'!F18</f>
        <v>#NAME?</v>
      </c>
      <c r="T17" s="24" t="e">
        <f aca="false">Expenses!F17</f>
        <v>#NAME?</v>
      </c>
      <c r="U17" s="24" t="e">
        <f aca="false">'CapChrg-AllocExp'!M18</f>
        <v>#NAME?</v>
      </c>
      <c r="V17" s="104" t="e">
        <f aca="false">ROUND(SUM(Q17:U17),0)</f>
        <v>#NAME?</v>
      </c>
    </row>
    <row r="18" customFormat="false" ht="12" hidden="false" customHeight="true" outlineLevel="0" collapsed="false">
      <c r="A18" s="85" t="s">
        <v>162</v>
      </c>
      <c r="B18" s="17"/>
      <c r="C18" s="23" t="e">
        <f aca="false">GrossMargin!M19</f>
        <v>#NAME?</v>
      </c>
      <c r="D18" s="24" t="e">
        <f aca="false">Expenses!E18+'CapChrg-AllocExp'!E19+'CapChrg-AllocExp'!L19</f>
        <v>#NAME?</v>
      </c>
      <c r="E18" s="104" t="e">
        <f aca="false">C18-D18</f>
        <v>#NAME?</v>
      </c>
      <c r="F18" s="24"/>
      <c r="G18" s="23" t="n">
        <f aca="false">GrossMargin!I19</f>
        <v>515</v>
      </c>
      <c r="H18" s="24" t="n">
        <f aca="false">GrossMargin!J19</f>
        <v>0</v>
      </c>
      <c r="I18" s="24" t="n">
        <f aca="false">GrossMargin!K19</f>
        <v>0</v>
      </c>
      <c r="J18" s="136" t="n">
        <f aca="false">SUM(G18:I18)</f>
        <v>515</v>
      </c>
      <c r="K18" s="55"/>
      <c r="L18" s="24" t="e">
        <f aca="false">'CapChrg-AllocExp'!D19</f>
        <v>#NAME?</v>
      </c>
      <c r="M18" s="24" t="e">
        <f aca="false">Expenses!D18</f>
        <v>#NAME?</v>
      </c>
      <c r="N18" s="25" t="e">
        <f aca="false">'CapChrg-AllocExp'!K19</f>
        <v>#NAME?</v>
      </c>
      <c r="O18" s="136" t="e">
        <f aca="false">J18-K18-M18-N18-L18</f>
        <v>#NAME?</v>
      </c>
      <c r="P18" s="24"/>
      <c r="Q18" s="23" t="e">
        <f aca="false">GrossMargin!N19</f>
        <v>#NAME?</v>
      </c>
      <c r="R18" s="24"/>
      <c r="S18" s="24" t="e">
        <f aca="false">'CapChrg-AllocExp'!F19</f>
        <v>#NAME?</v>
      </c>
      <c r="T18" s="24" t="e">
        <f aca="false">Expenses!F18</f>
        <v>#NAME?</v>
      </c>
      <c r="U18" s="24" t="e">
        <f aca="false">'CapChrg-AllocExp'!M19</f>
        <v>#NAME?</v>
      </c>
      <c r="V18" s="104" t="e">
        <f aca="false">ROUND(SUM(Q18:U18),0)</f>
        <v>#NAME?</v>
      </c>
    </row>
    <row r="19" customFormat="false" ht="12" hidden="false" customHeight="true" outlineLevel="0" collapsed="false">
      <c r="A19" s="137" t="s">
        <v>163</v>
      </c>
      <c r="B19" s="138"/>
      <c r="C19" s="139" t="e">
        <f aca="false">SUM(C9:C18)</f>
        <v>#NAME?</v>
      </c>
      <c r="D19" s="140" t="e">
        <f aca="false">SUM(D9:D18)</f>
        <v>#NAME?</v>
      </c>
      <c r="E19" s="141" t="e">
        <f aca="false">SUM(E9:E18)</f>
        <v>#NAME?</v>
      </c>
      <c r="F19" s="142"/>
      <c r="G19" s="139" t="n">
        <f aca="false">SUM(G9:G18)</f>
        <v>-6443</v>
      </c>
      <c r="H19" s="140" t="n">
        <f aca="false">SUM(H9:H18)</f>
        <v>8000</v>
      </c>
      <c r="I19" s="140" t="n">
        <f aca="false">SUM(I9:I18)</f>
        <v>0</v>
      </c>
      <c r="J19" s="143" t="n">
        <f aca="false">SUM(J9:J18)</f>
        <v>1557</v>
      </c>
      <c r="K19" s="140" t="n">
        <f aca="false">SUM(K9:K18)</f>
        <v>0</v>
      </c>
      <c r="L19" s="140" t="e">
        <f aca="false">SUM(L9:L18)</f>
        <v>#NAME?</v>
      </c>
      <c r="M19" s="140" t="e">
        <f aca="false">SUM(M9:M18)</f>
        <v>#NAME?</v>
      </c>
      <c r="N19" s="141" t="e">
        <f aca="false">SUM(N9:N18)</f>
        <v>#NAME?</v>
      </c>
      <c r="O19" s="143" t="e">
        <f aca="false">J19-K19-M19-N19-L19</f>
        <v>#NAME?</v>
      </c>
      <c r="P19" s="142"/>
      <c r="Q19" s="139" t="e">
        <f aca="false">SUM(Q9:Q18)</f>
        <v>#NAME?</v>
      </c>
      <c r="R19" s="140" t="n">
        <f aca="false">SUM(R9:R18)</f>
        <v>0</v>
      </c>
      <c r="S19" s="140" t="e">
        <f aca="false">SUM(S9:S18)</f>
        <v>#NAME?</v>
      </c>
      <c r="T19" s="140" t="e">
        <f aca="false">SUM(T9:T18)</f>
        <v>#NAME?</v>
      </c>
      <c r="U19" s="140" t="e">
        <f aca="false">SUM(U9:U18)</f>
        <v>#NAME?</v>
      </c>
      <c r="V19" s="141" t="e">
        <f aca="false">SUM(V9:V18)</f>
        <v>#NAME?</v>
      </c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  <c r="CT19" s="144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  <c r="DF19" s="144"/>
      <c r="DG19" s="144"/>
      <c r="DH19" s="144"/>
      <c r="DI19" s="144"/>
      <c r="DJ19" s="144"/>
      <c r="DK19" s="144"/>
      <c r="DL19" s="144"/>
      <c r="DM19" s="144"/>
      <c r="DN19" s="144"/>
      <c r="DO19" s="144"/>
      <c r="DP19" s="144"/>
      <c r="DQ19" s="144"/>
      <c r="DR19" s="144"/>
      <c r="DS19" s="144"/>
      <c r="DT19" s="144"/>
      <c r="DU19" s="144"/>
      <c r="DV19" s="144"/>
      <c r="DW19" s="144"/>
      <c r="DX19" s="144"/>
      <c r="DY19" s="144"/>
      <c r="DZ19" s="144"/>
      <c r="EA19" s="144"/>
      <c r="EB19" s="144"/>
      <c r="EC19" s="144"/>
      <c r="ED19" s="144"/>
      <c r="EE19" s="144"/>
      <c r="EF19" s="144"/>
      <c r="EG19" s="144"/>
      <c r="EH19" s="144"/>
      <c r="EI19" s="144"/>
      <c r="EJ19" s="144"/>
      <c r="EK19" s="144"/>
      <c r="EL19" s="144"/>
      <c r="EM19" s="144"/>
      <c r="EN19" s="144"/>
      <c r="EO19" s="144"/>
      <c r="EP19" s="144"/>
      <c r="EQ19" s="144"/>
      <c r="ER19" s="144"/>
      <c r="ES19" s="144"/>
      <c r="ET19" s="144"/>
      <c r="EU19" s="144"/>
      <c r="EV19" s="144"/>
      <c r="EW19" s="144"/>
      <c r="EX19" s="144"/>
      <c r="EY19" s="144"/>
      <c r="EZ19" s="144"/>
      <c r="FA19" s="144"/>
      <c r="FB19" s="144"/>
      <c r="FC19" s="144"/>
      <c r="FD19" s="144"/>
      <c r="FE19" s="144"/>
      <c r="FF19" s="144"/>
      <c r="FG19" s="144"/>
      <c r="FH19" s="144"/>
      <c r="FI19" s="144"/>
      <c r="FJ19" s="144"/>
      <c r="FK19" s="144"/>
      <c r="FL19" s="144"/>
      <c r="FM19" s="144"/>
      <c r="FN19" s="144"/>
      <c r="FO19" s="144"/>
      <c r="FP19" s="144"/>
      <c r="FQ19" s="144"/>
      <c r="FR19" s="144"/>
      <c r="FS19" s="144"/>
      <c r="FT19" s="144"/>
      <c r="FU19" s="144"/>
      <c r="FV19" s="144"/>
      <c r="FW19" s="144"/>
      <c r="FX19" s="144"/>
      <c r="FY19" s="144"/>
      <c r="FZ19" s="144"/>
      <c r="GA19" s="144"/>
      <c r="GB19" s="144"/>
      <c r="GC19" s="144"/>
      <c r="GD19" s="144"/>
      <c r="GE19" s="144"/>
      <c r="GF19" s="144"/>
      <c r="GG19" s="144"/>
      <c r="GH19" s="144"/>
      <c r="GI19" s="144"/>
      <c r="GJ19" s="144"/>
      <c r="GK19" s="144"/>
      <c r="GL19" s="144"/>
      <c r="GM19" s="144"/>
      <c r="GN19" s="144"/>
      <c r="GO19" s="144"/>
      <c r="GP19" s="144"/>
      <c r="GQ19" s="144"/>
      <c r="GR19" s="144"/>
      <c r="GS19" s="144"/>
      <c r="GT19" s="144"/>
      <c r="GU19" s="144"/>
      <c r="GV19" s="144"/>
      <c r="GW19" s="144"/>
      <c r="GX19" s="144"/>
      <c r="GY19" s="144"/>
      <c r="GZ19" s="144"/>
      <c r="HA19" s="144"/>
      <c r="HB19" s="144"/>
      <c r="HC19" s="144"/>
      <c r="HD19" s="144"/>
      <c r="HE19" s="144"/>
      <c r="HF19" s="144"/>
      <c r="HG19" s="144"/>
      <c r="HH19" s="144"/>
      <c r="HI19" s="144"/>
      <c r="HJ19" s="144"/>
      <c r="HK19" s="144"/>
      <c r="HL19" s="144"/>
      <c r="HM19" s="144"/>
      <c r="HN19" s="144"/>
      <c r="HO19" s="144"/>
      <c r="HP19" s="144"/>
      <c r="HQ19" s="144"/>
      <c r="HR19" s="144"/>
      <c r="HS19" s="144"/>
      <c r="HT19" s="144"/>
      <c r="HU19" s="144"/>
      <c r="HV19" s="144"/>
      <c r="HW19" s="144"/>
      <c r="HX19" s="144"/>
      <c r="HY19" s="144"/>
      <c r="HZ19" s="144"/>
      <c r="IA19" s="144"/>
      <c r="IB19" s="144"/>
      <c r="IC19" s="144"/>
      <c r="ID19" s="144"/>
      <c r="IE19" s="144"/>
      <c r="IF19" s="144"/>
      <c r="IG19" s="144"/>
      <c r="IH19" s="144"/>
      <c r="II19" s="144"/>
      <c r="IJ19" s="144"/>
      <c r="IK19" s="144"/>
      <c r="IL19" s="144"/>
      <c r="IM19" s="144"/>
      <c r="IN19" s="144"/>
      <c r="IO19" s="144"/>
      <c r="IP19" s="144"/>
      <c r="IQ19" s="144"/>
      <c r="IR19" s="144"/>
      <c r="IS19" s="144"/>
      <c r="IT19" s="144"/>
      <c r="IU19" s="144"/>
      <c r="IV19" s="144"/>
      <c r="IW19" s="144"/>
    </row>
    <row r="20" customFormat="false" ht="3" hidden="false" customHeight="true" outlineLevel="0" collapsed="false">
      <c r="A20" s="85"/>
      <c r="B20" s="17"/>
      <c r="C20" s="23"/>
      <c r="D20" s="24"/>
      <c r="E20" s="104"/>
      <c r="F20" s="24"/>
      <c r="G20" s="23"/>
      <c r="H20" s="24"/>
      <c r="I20" s="24"/>
      <c r="J20" s="136"/>
      <c r="K20" s="55"/>
      <c r="L20" s="55"/>
      <c r="M20" s="24"/>
      <c r="N20" s="25"/>
      <c r="O20" s="136"/>
      <c r="P20" s="24"/>
      <c r="Q20" s="23"/>
      <c r="R20" s="24"/>
      <c r="S20" s="24"/>
      <c r="T20" s="24"/>
      <c r="U20" s="24"/>
      <c r="V20" s="104"/>
    </row>
    <row r="21" customFormat="false" ht="12" hidden="false" customHeight="true" outlineLevel="0" collapsed="false">
      <c r="A21" s="85" t="s">
        <v>164</v>
      </c>
      <c r="B21" s="17"/>
      <c r="C21" s="23" t="e">
        <f aca="false">GrossMargin!M23</f>
        <v>#NAME?</v>
      </c>
      <c r="D21" s="24" t="e">
        <f aca="false">Expenses!E21+'CapChrg-AllocExp'!E22+'CapChrg-AllocExp'!L22</f>
        <v>#NAME?</v>
      </c>
      <c r="E21" s="104" t="e">
        <f aca="false">C21-D21</f>
        <v>#NAME?</v>
      </c>
      <c r="F21" s="24"/>
      <c r="G21" s="23" t="n">
        <f aca="false">GrossMargin!I23</f>
        <v>0</v>
      </c>
      <c r="H21" s="24" t="n">
        <f aca="false">GrossMargin!J23</f>
        <v>2000</v>
      </c>
      <c r="I21" s="24" t="n">
        <f aca="false">GrossMargin!K23</f>
        <v>0</v>
      </c>
      <c r="J21" s="136" t="n">
        <f aca="false">SUM(G21:I21)</f>
        <v>2000</v>
      </c>
      <c r="K21" s="55"/>
      <c r="L21" s="24" t="e">
        <f aca="false">'CapChrg-AllocExp'!D22</f>
        <v>#NAME?</v>
      </c>
      <c r="M21" s="24" t="e">
        <f aca="false">Expenses!D21</f>
        <v>#NAME?</v>
      </c>
      <c r="N21" s="25" t="e">
        <f aca="false">'CapChrg-AllocExp'!K22</f>
        <v>#NAME?</v>
      </c>
      <c r="O21" s="136" t="e">
        <f aca="false">J21-K21-M21-N21-L21</f>
        <v>#NAME?</v>
      </c>
      <c r="P21" s="24"/>
      <c r="Q21" s="23" t="e">
        <f aca="false">GrossMargin!N23</f>
        <v>#NAME?</v>
      </c>
      <c r="R21" s="24"/>
      <c r="S21" s="24" t="e">
        <f aca="false">'CapChrg-AllocExp'!F22</f>
        <v>#NAME?</v>
      </c>
      <c r="T21" s="24" t="e">
        <f aca="false">Expenses!F21</f>
        <v>#NAME?</v>
      </c>
      <c r="U21" s="24" t="e">
        <f aca="false">'CapChrg-AllocExp'!M22</f>
        <v>#NAME?</v>
      </c>
      <c r="V21" s="104" t="e">
        <f aca="false">ROUND(SUM(Q21:U21),0)</f>
        <v>#NAME?</v>
      </c>
    </row>
    <row r="22" customFormat="false" ht="12" hidden="false" customHeight="true" outlineLevel="0" collapsed="false">
      <c r="A22" s="85" t="s">
        <v>165</v>
      </c>
      <c r="B22" s="17"/>
      <c r="C22" s="23" t="e">
        <f aca="false">GrossMargin!M24</f>
        <v>#NAME?</v>
      </c>
      <c r="D22" s="24" t="e">
        <f aca="false">Expenses!E22+'CapChrg-AllocExp'!E23+'CapChrg-AllocExp'!L23</f>
        <v>#NAME?</v>
      </c>
      <c r="E22" s="104" t="e">
        <f aca="false">C22-D22</f>
        <v>#NAME?</v>
      </c>
      <c r="F22" s="24"/>
      <c r="G22" s="23" t="n">
        <f aca="false">GrossMargin!I24</f>
        <v>0</v>
      </c>
      <c r="H22" s="24" t="n">
        <f aca="false">GrossMargin!J24</f>
        <v>0</v>
      </c>
      <c r="I22" s="24" t="n">
        <f aca="false">GrossMargin!K24</f>
        <v>0</v>
      </c>
      <c r="J22" s="136" t="n">
        <f aca="false">SUM(G22:I22)</f>
        <v>0</v>
      </c>
      <c r="K22" s="55"/>
      <c r="L22" s="24" t="n">
        <f aca="false">'CapChrg-AllocExp'!D23</f>
        <v>943</v>
      </c>
      <c r="M22" s="24" t="e">
        <f aca="false">Expenses!D22</f>
        <v>#NAME?</v>
      </c>
      <c r="N22" s="25" t="e">
        <f aca="false">'CapChrg-AllocExp'!K23</f>
        <v>#NAME?</v>
      </c>
      <c r="O22" s="136" t="e">
        <f aca="false">J22-K22-M22-N22-L22</f>
        <v>#NAME?</v>
      </c>
      <c r="P22" s="24"/>
      <c r="Q22" s="23" t="e">
        <f aca="false">GrossMargin!N24</f>
        <v>#NAME?</v>
      </c>
      <c r="R22" s="24"/>
      <c r="S22" s="24" t="e">
        <f aca="false">'CapChrg-AllocExp'!F23</f>
        <v>#NAME?</v>
      </c>
      <c r="T22" s="24" t="e">
        <f aca="false">Expenses!F22</f>
        <v>#NAME?</v>
      </c>
      <c r="U22" s="24" t="e">
        <f aca="false">'CapChrg-AllocExp'!M23</f>
        <v>#NAME?</v>
      </c>
      <c r="V22" s="104" t="e">
        <f aca="false">ROUND(SUM(Q22:U22),0)</f>
        <v>#NAME?</v>
      </c>
    </row>
    <row r="23" customFormat="false" ht="12" hidden="false" customHeight="true" outlineLevel="0" collapsed="false">
      <c r="A23" s="85" t="s">
        <v>94</v>
      </c>
      <c r="B23" s="17"/>
      <c r="C23" s="23" t="e">
        <f aca="false">GrossMargin!M25</f>
        <v>#NAME?</v>
      </c>
      <c r="D23" s="24" t="e">
        <f aca="false">Expenses!E23+'CapChrg-AllocExp'!E24+'CapChrg-AllocExp'!L24</f>
        <v>#NAME?</v>
      </c>
      <c r="E23" s="104" t="e">
        <f aca="false">C23-D23</f>
        <v>#NAME?</v>
      </c>
      <c r="F23" s="24"/>
      <c r="G23" s="23" t="n">
        <f aca="false">GrossMargin!I25</f>
        <v>643</v>
      </c>
      <c r="H23" s="24" t="n">
        <f aca="false">GrossMargin!J25</f>
        <v>12050</v>
      </c>
      <c r="I23" s="24" t="n">
        <f aca="false">GrossMargin!K25</f>
        <v>0</v>
      </c>
      <c r="J23" s="136" t="n">
        <f aca="false">SUM(G23:I23)</f>
        <v>12693</v>
      </c>
      <c r="K23" s="55"/>
      <c r="L23" s="24" t="n">
        <f aca="false">'CapChrg-AllocExp'!D24</f>
        <v>93</v>
      </c>
      <c r="M23" s="24" t="e">
        <f aca="false">Expenses!D23</f>
        <v>#NAME?</v>
      </c>
      <c r="N23" s="25" t="e">
        <f aca="false">'CapChrg-AllocExp'!K24</f>
        <v>#NAME?</v>
      </c>
      <c r="O23" s="136" t="e">
        <f aca="false">J23-K23-M23-N23-L23</f>
        <v>#NAME?</v>
      </c>
      <c r="P23" s="24"/>
      <c r="Q23" s="23" t="e">
        <f aca="false">GrossMargin!N25</f>
        <v>#NAME?</v>
      </c>
      <c r="R23" s="24"/>
      <c r="S23" s="24" t="e">
        <f aca="false">'CapChrg-AllocExp'!F24</f>
        <v>#NAME?</v>
      </c>
      <c r="T23" s="24" t="e">
        <f aca="false">Expenses!F23</f>
        <v>#NAME?</v>
      </c>
      <c r="U23" s="24" t="e">
        <f aca="false">'CapChrg-AllocExp'!M24</f>
        <v>#NAME?</v>
      </c>
      <c r="V23" s="104" t="e">
        <f aca="false">ROUND(SUM(Q23:U23),0)</f>
        <v>#NAME?</v>
      </c>
    </row>
    <row r="24" customFormat="false" ht="12" hidden="false" customHeight="true" outlineLevel="0" collapsed="false">
      <c r="A24" s="85" t="s">
        <v>99</v>
      </c>
      <c r="B24" s="17"/>
      <c r="C24" s="23" t="e">
        <f aca="false">GrossMargin!M26</f>
        <v>#NAME?</v>
      </c>
      <c r="D24" s="24" t="e">
        <f aca="false">Expenses!E24+'CapChrg-AllocExp'!E25+'CapChrg-AllocExp'!L25</f>
        <v>#NAME?</v>
      </c>
      <c r="E24" s="104" t="e">
        <f aca="false">C24-D24</f>
        <v>#NAME?</v>
      </c>
      <c r="F24" s="24"/>
      <c r="G24" s="23" t="n">
        <f aca="false">GrossMargin!I26</f>
        <v>0</v>
      </c>
      <c r="H24" s="24" t="n">
        <f aca="false">GrossMargin!J26</f>
        <v>4000</v>
      </c>
      <c r="I24" s="24" t="n">
        <f aca="false">GrossMargin!K26</f>
        <v>0</v>
      </c>
      <c r="J24" s="136" t="n">
        <f aca="false">SUM(G24:I24)</f>
        <v>4000</v>
      </c>
      <c r="K24" s="55"/>
      <c r="L24" s="24" t="n">
        <f aca="false">'CapChrg-AllocExp'!D25</f>
        <v>16</v>
      </c>
      <c r="M24" s="24" t="e">
        <f aca="false">Expenses!D24</f>
        <v>#NAME?</v>
      </c>
      <c r="N24" s="25" t="e">
        <f aca="false">'CapChrg-AllocExp'!K25</f>
        <v>#NAME?</v>
      </c>
      <c r="O24" s="136" t="e">
        <f aca="false">J24-K24-M24-N24-L24</f>
        <v>#NAME?</v>
      </c>
      <c r="P24" s="24"/>
      <c r="Q24" s="23" t="e">
        <f aca="false">GrossMargin!N26</f>
        <v>#NAME?</v>
      </c>
      <c r="R24" s="24"/>
      <c r="S24" s="24" t="e">
        <f aca="false">'CapChrg-AllocExp'!F25</f>
        <v>#NAME?</v>
      </c>
      <c r="T24" s="24" t="e">
        <f aca="false">Expenses!F24</f>
        <v>#NAME?</v>
      </c>
      <c r="U24" s="24" t="e">
        <f aca="false">'CapChrg-AllocExp'!M25</f>
        <v>#NAME?</v>
      </c>
      <c r="V24" s="104" t="e">
        <f aca="false">ROUND(SUM(Q24:U24),0)</f>
        <v>#NAME?</v>
      </c>
    </row>
    <row r="25" customFormat="false" ht="12" hidden="false" customHeight="true" outlineLevel="0" collapsed="false">
      <c r="A25" s="85" t="s">
        <v>101</v>
      </c>
      <c r="B25" s="17"/>
      <c r="C25" s="23" t="e">
        <f aca="false">GrossMargin!M27</f>
        <v>#NAME?</v>
      </c>
      <c r="D25" s="24" t="e">
        <f aca="false">Expenses!E25+'CapChrg-AllocExp'!E26+'CapChrg-AllocExp'!L26</f>
        <v>#NAME?</v>
      </c>
      <c r="E25" s="104" t="e">
        <f aca="false">C25-D25</f>
        <v>#NAME?</v>
      </c>
      <c r="F25" s="24"/>
      <c r="G25" s="23" t="n">
        <f aca="false">GrossMargin!I27</f>
        <v>0</v>
      </c>
      <c r="H25" s="24" t="n">
        <f aca="false">GrossMargin!J27</f>
        <v>0</v>
      </c>
      <c r="I25" s="24" t="n">
        <f aca="false">GrossMargin!K27</f>
        <v>0</v>
      </c>
      <c r="J25" s="136" t="n">
        <f aca="false">SUM(G25:I25)</f>
        <v>0</v>
      </c>
      <c r="K25" s="55"/>
      <c r="L25" s="24" t="e">
        <f aca="false">'CapChrg-AllocExp'!D26</f>
        <v>#NAME?</v>
      </c>
      <c r="M25" s="24" t="e">
        <f aca="false">Expenses!D25</f>
        <v>#NAME?</v>
      </c>
      <c r="N25" s="25" t="e">
        <f aca="false">'CapChrg-AllocExp'!K26</f>
        <v>#NAME?</v>
      </c>
      <c r="O25" s="136" t="e">
        <f aca="false">J25-K25-M25-N25-L25</f>
        <v>#NAME?</v>
      </c>
      <c r="P25" s="24"/>
      <c r="Q25" s="23" t="e">
        <f aca="false">GrossMargin!N27</f>
        <v>#NAME?</v>
      </c>
      <c r="R25" s="24"/>
      <c r="S25" s="24" t="e">
        <f aca="false">'CapChrg-AllocExp'!F26</f>
        <v>#NAME?</v>
      </c>
      <c r="T25" s="24" t="e">
        <f aca="false">Expenses!F25</f>
        <v>#NAME?</v>
      </c>
      <c r="U25" s="24" t="e">
        <f aca="false">'CapChrg-AllocExp'!M26</f>
        <v>#NAME?</v>
      </c>
      <c r="V25" s="104" t="e">
        <f aca="false">ROUND(SUM(Q25:U25),0)</f>
        <v>#NAME?</v>
      </c>
    </row>
    <row r="26" customFormat="false" ht="12" hidden="false" customHeight="true" outlineLevel="0" collapsed="false">
      <c r="A26" s="85" t="s">
        <v>27</v>
      </c>
      <c r="B26" s="17"/>
      <c r="C26" s="23" t="e">
        <f aca="false">GrossMargin!M28</f>
        <v>#NAME?</v>
      </c>
      <c r="D26" s="24" t="e">
        <f aca="false">Expenses!E26+'CapChrg-AllocExp'!E27+'CapChrg-AllocExp'!L27</f>
        <v>#NAME?</v>
      </c>
      <c r="E26" s="104" t="e">
        <f aca="false">C26-D26</f>
        <v>#NAME?</v>
      </c>
      <c r="F26" s="24"/>
      <c r="G26" s="23" t="n">
        <f aca="false">GrossMargin!I28</f>
        <v>0</v>
      </c>
      <c r="H26" s="24" t="n">
        <f aca="false">GrossMargin!J28</f>
        <v>850</v>
      </c>
      <c r="I26" s="24" t="n">
        <f aca="false">GrossMargin!K28</f>
        <v>0</v>
      </c>
      <c r="J26" s="136" t="n">
        <f aca="false">SUM(G26:I26)</f>
        <v>850</v>
      </c>
      <c r="K26" s="55"/>
      <c r="L26" s="24" t="e">
        <f aca="false">'CapChrg-AllocExp'!D27</f>
        <v>#NAME?</v>
      </c>
      <c r="M26" s="24" t="e">
        <f aca="false">Expenses!D26</f>
        <v>#NAME?</v>
      </c>
      <c r="N26" s="25" t="e">
        <f aca="false">'CapChrg-AllocExp'!K27</f>
        <v>#NAME?</v>
      </c>
      <c r="O26" s="136" t="e">
        <f aca="false">J26-K26-M26-N26-L26</f>
        <v>#NAME?</v>
      </c>
      <c r="P26" s="24"/>
      <c r="Q26" s="23" t="e">
        <f aca="false">GrossMargin!N28</f>
        <v>#NAME?</v>
      </c>
      <c r="R26" s="24"/>
      <c r="S26" s="24" t="e">
        <f aca="false">'CapChrg-AllocExp'!F27</f>
        <v>#NAME?</v>
      </c>
      <c r="T26" s="24" t="e">
        <f aca="false">Expenses!F26</f>
        <v>#NAME?</v>
      </c>
      <c r="U26" s="24" t="e">
        <f aca="false">'CapChrg-AllocExp'!M27</f>
        <v>#NAME?</v>
      </c>
      <c r="V26" s="104" t="e">
        <f aca="false">ROUND(SUM(Q26:U26),0)</f>
        <v>#NAME?</v>
      </c>
    </row>
    <row r="27" customFormat="false" ht="12" hidden="false" customHeight="true" outlineLevel="0" collapsed="false">
      <c r="A27" s="137" t="s">
        <v>166</v>
      </c>
      <c r="B27" s="138"/>
      <c r="C27" s="139" t="e">
        <f aca="false">SUM(C21:C26)</f>
        <v>#NAME?</v>
      </c>
      <c r="D27" s="140" t="e">
        <f aca="false">SUM(D21:D26)</f>
        <v>#NAME?</v>
      </c>
      <c r="E27" s="141" t="e">
        <f aca="false">SUM(E21:E26)</f>
        <v>#NAME?</v>
      </c>
      <c r="F27" s="142" t="n">
        <f aca="false">SUM(F21:F26)</f>
        <v>0</v>
      </c>
      <c r="G27" s="139" t="n">
        <f aca="false">SUM(G21:G26)</f>
        <v>643</v>
      </c>
      <c r="H27" s="140" t="n">
        <f aca="false">SUM(H21:H26)</f>
        <v>18900</v>
      </c>
      <c r="I27" s="140" t="n">
        <f aca="false">SUM(I21:I26)</f>
        <v>0</v>
      </c>
      <c r="J27" s="143" t="n">
        <f aca="false">SUM(J21:J26)</f>
        <v>19543</v>
      </c>
      <c r="K27" s="140" t="n">
        <f aca="false">SUM(K21:K26)</f>
        <v>0</v>
      </c>
      <c r="L27" s="140" t="e">
        <f aca="false">SUM(L21:L26)</f>
        <v>#NAME?</v>
      </c>
      <c r="M27" s="140" t="e">
        <f aca="false">SUM(M21:M26)</f>
        <v>#NAME?</v>
      </c>
      <c r="N27" s="141" t="e">
        <f aca="false">SUM(N21:N26)</f>
        <v>#NAME?</v>
      </c>
      <c r="O27" s="143" t="e">
        <f aca="false">J27-K27-M27-N27-L27</f>
        <v>#NAME?</v>
      </c>
      <c r="P27" s="142"/>
      <c r="Q27" s="139" t="e">
        <f aca="false">SUM(Q21:Q26)</f>
        <v>#NAME?</v>
      </c>
      <c r="R27" s="140" t="n">
        <f aca="false">SUM(R21:R26)</f>
        <v>0</v>
      </c>
      <c r="S27" s="140" t="e">
        <f aca="false">SUM(S21:S26)</f>
        <v>#NAME?</v>
      </c>
      <c r="T27" s="140" t="e">
        <f aca="false">SUM(T21:T26)</f>
        <v>#NAME?</v>
      </c>
      <c r="U27" s="140" t="e">
        <f aca="false">SUM(U21:U26)</f>
        <v>#NAME?</v>
      </c>
      <c r="V27" s="141" t="e">
        <f aca="false">SUM(V21:V26)</f>
        <v>#NAME?</v>
      </c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  <c r="BI27" s="144"/>
      <c r="BJ27" s="144"/>
      <c r="BK27" s="144"/>
      <c r="BL27" s="144"/>
      <c r="BM27" s="144"/>
      <c r="BN27" s="144"/>
      <c r="BO27" s="144"/>
      <c r="BP27" s="144"/>
      <c r="BQ27" s="144"/>
      <c r="BR27" s="144"/>
      <c r="BS27" s="144"/>
      <c r="BT27" s="144"/>
      <c r="BU27" s="144"/>
      <c r="BV27" s="144"/>
      <c r="BW27" s="144"/>
      <c r="BX27" s="144"/>
      <c r="BY27" s="144"/>
      <c r="BZ27" s="144"/>
      <c r="CA27" s="144"/>
      <c r="CB27" s="144"/>
      <c r="CC27" s="144"/>
      <c r="CD27" s="144"/>
      <c r="CE27" s="144"/>
      <c r="CF27" s="144"/>
      <c r="CG27" s="144"/>
      <c r="CH27" s="144"/>
      <c r="CI27" s="144"/>
      <c r="CJ27" s="144"/>
      <c r="CK27" s="144"/>
      <c r="CL27" s="144"/>
      <c r="CM27" s="144"/>
      <c r="CN27" s="144"/>
      <c r="CO27" s="144"/>
      <c r="CP27" s="144"/>
      <c r="CQ27" s="144"/>
      <c r="CR27" s="144"/>
      <c r="CS27" s="144"/>
      <c r="CT27" s="144"/>
      <c r="CU27" s="144"/>
      <c r="CV27" s="144"/>
      <c r="CW27" s="144"/>
      <c r="CX27" s="144"/>
      <c r="CY27" s="144"/>
      <c r="CZ27" s="144"/>
      <c r="DA27" s="144"/>
      <c r="DB27" s="144"/>
      <c r="DC27" s="144"/>
      <c r="DD27" s="144"/>
      <c r="DE27" s="144"/>
      <c r="DF27" s="144"/>
      <c r="DG27" s="144"/>
      <c r="DH27" s="144"/>
      <c r="DI27" s="144"/>
      <c r="DJ27" s="144"/>
      <c r="DK27" s="144"/>
      <c r="DL27" s="144"/>
      <c r="DM27" s="144"/>
      <c r="DN27" s="144"/>
      <c r="DO27" s="144"/>
      <c r="DP27" s="144"/>
      <c r="DQ27" s="144"/>
      <c r="DR27" s="144"/>
      <c r="DS27" s="144"/>
      <c r="DT27" s="144"/>
      <c r="DU27" s="144"/>
      <c r="DV27" s="144"/>
      <c r="DW27" s="144"/>
      <c r="DX27" s="144"/>
      <c r="DY27" s="144"/>
      <c r="DZ27" s="144"/>
      <c r="EA27" s="144"/>
      <c r="EB27" s="144"/>
      <c r="EC27" s="144"/>
      <c r="ED27" s="144"/>
      <c r="EE27" s="144"/>
      <c r="EF27" s="144"/>
      <c r="EG27" s="144"/>
      <c r="EH27" s="144"/>
      <c r="EI27" s="144"/>
      <c r="EJ27" s="144"/>
      <c r="EK27" s="144"/>
      <c r="EL27" s="144"/>
      <c r="EM27" s="144"/>
      <c r="EN27" s="144"/>
      <c r="EO27" s="144"/>
      <c r="EP27" s="144"/>
      <c r="EQ27" s="144"/>
      <c r="ER27" s="144"/>
      <c r="ES27" s="144"/>
      <c r="ET27" s="144"/>
      <c r="EU27" s="144"/>
      <c r="EV27" s="144"/>
      <c r="EW27" s="144"/>
      <c r="EX27" s="144"/>
      <c r="EY27" s="144"/>
      <c r="EZ27" s="144"/>
      <c r="FA27" s="144"/>
      <c r="FB27" s="144"/>
      <c r="FC27" s="144"/>
      <c r="FD27" s="144"/>
      <c r="FE27" s="144"/>
      <c r="FF27" s="144"/>
      <c r="FG27" s="144"/>
      <c r="FH27" s="144"/>
      <c r="FI27" s="144"/>
      <c r="FJ27" s="144"/>
      <c r="FK27" s="144"/>
      <c r="FL27" s="144"/>
      <c r="FM27" s="144"/>
      <c r="FN27" s="144"/>
      <c r="FO27" s="144"/>
      <c r="FP27" s="144"/>
      <c r="FQ27" s="144"/>
      <c r="FR27" s="144"/>
      <c r="FS27" s="144"/>
      <c r="FT27" s="144"/>
      <c r="FU27" s="144"/>
      <c r="FV27" s="144"/>
      <c r="FW27" s="144"/>
      <c r="FX27" s="144"/>
      <c r="FY27" s="144"/>
      <c r="FZ27" s="144"/>
      <c r="GA27" s="144"/>
      <c r="GB27" s="144"/>
      <c r="GC27" s="144"/>
      <c r="GD27" s="144"/>
      <c r="GE27" s="144"/>
      <c r="GF27" s="144"/>
      <c r="GG27" s="144"/>
      <c r="GH27" s="144"/>
      <c r="GI27" s="144"/>
      <c r="GJ27" s="144"/>
      <c r="GK27" s="144"/>
      <c r="GL27" s="144"/>
      <c r="GM27" s="144"/>
      <c r="GN27" s="144"/>
      <c r="GO27" s="144"/>
      <c r="GP27" s="144"/>
      <c r="GQ27" s="144"/>
      <c r="GR27" s="144"/>
      <c r="GS27" s="144"/>
      <c r="GT27" s="144"/>
      <c r="GU27" s="144"/>
      <c r="GV27" s="144"/>
      <c r="GW27" s="144"/>
      <c r="GX27" s="144"/>
      <c r="GY27" s="144"/>
      <c r="GZ27" s="144"/>
      <c r="HA27" s="144"/>
      <c r="HB27" s="144"/>
      <c r="HC27" s="144"/>
      <c r="HD27" s="144"/>
      <c r="HE27" s="144"/>
      <c r="HF27" s="144"/>
      <c r="HG27" s="144"/>
      <c r="HH27" s="144"/>
      <c r="HI27" s="144"/>
      <c r="HJ27" s="144"/>
      <c r="HK27" s="144"/>
      <c r="HL27" s="144"/>
      <c r="HM27" s="144"/>
      <c r="HN27" s="144"/>
      <c r="HO27" s="144"/>
      <c r="HP27" s="144"/>
      <c r="HQ27" s="144"/>
      <c r="HR27" s="144"/>
      <c r="HS27" s="144"/>
      <c r="HT27" s="144"/>
      <c r="HU27" s="144"/>
      <c r="HV27" s="144"/>
      <c r="HW27" s="144"/>
      <c r="HX27" s="144"/>
      <c r="HY27" s="144"/>
      <c r="HZ27" s="144"/>
      <c r="IA27" s="144"/>
      <c r="IB27" s="144"/>
      <c r="IC27" s="144"/>
      <c r="ID27" s="144"/>
      <c r="IE27" s="144"/>
      <c r="IF27" s="144"/>
      <c r="IG27" s="144"/>
      <c r="IH27" s="144"/>
      <c r="II27" s="144"/>
      <c r="IJ27" s="144"/>
      <c r="IK27" s="144"/>
      <c r="IL27" s="144"/>
      <c r="IM27" s="144"/>
      <c r="IN27" s="144"/>
      <c r="IO27" s="144"/>
      <c r="IP27" s="144"/>
      <c r="IQ27" s="144"/>
      <c r="IR27" s="144"/>
      <c r="IS27" s="144"/>
      <c r="IT27" s="144"/>
      <c r="IU27" s="144"/>
      <c r="IV27" s="144"/>
      <c r="IW27" s="144"/>
    </row>
    <row r="28" customFormat="false" ht="3" hidden="false" customHeight="true" outlineLevel="0" collapsed="false">
      <c r="A28" s="85"/>
      <c r="B28" s="17"/>
      <c r="C28" s="23"/>
      <c r="D28" s="24"/>
      <c r="E28" s="104"/>
      <c r="F28" s="24"/>
      <c r="G28" s="23"/>
      <c r="H28" s="24"/>
      <c r="I28" s="24"/>
      <c r="J28" s="136"/>
      <c r="K28" s="55"/>
      <c r="L28" s="55"/>
      <c r="M28" s="24"/>
      <c r="N28" s="25"/>
      <c r="O28" s="136"/>
      <c r="P28" s="24"/>
      <c r="Q28" s="23"/>
      <c r="R28" s="24"/>
      <c r="S28" s="24"/>
      <c r="T28" s="24"/>
      <c r="U28" s="24"/>
      <c r="V28" s="104"/>
    </row>
    <row r="29" customFormat="false" ht="12" hidden="false" customHeight="true" outlineLevel="0" collapsed="false">
      <c r="A29" s="85" t="s">
        <v>167</v>
      </c>
      <c r="B29" s="17"/>
      <c r="C29" s="23" t="e">
        <f aca="false">GrossMargin!M32</f>
        <v>#NAME?</v>
      </c>
      <c r="D29" s="24" t="e">
        <f aca="false">Expenses!E29+Expenses!E56+'CapChrg-AllocExp'!E30+'CapChrg-AllocExp'!L30</f>
        <v>#NAME?</v>
      </c>
      <c r="E29" s="104" t="e">
        <f aca="false">C29-D29</f>
        <v>#NAME?</v>
      </c>
      <c r="F29" s="24"/>
      <c r="G29" s="23" t="n">
        <f aca="false">GrossMargin!I32</f>
        <v>0</v>
      </c>
      <c r="H29" s="24" t="n">
        <f aca="false">GrossMargin!J32</f>
        <v>0</v>
      </c>
      <c r="I29" s="24" t="n">
        <f aca="false">GrossMargin!K32</f>
        <v>0</v>
      </c>
      <c r="J29" s="136" t="n">
        <f aca="false">SUM(G29:I29)</f>
        <v>0</v>
      </c>
      <c r="K29" s="24" t="n">
        <f aca="false">Expenses!D56</f>
        <v>8789</v>
      </c>
      <c r="L29" s="24" t="n">
        <f aca="false">'CapChrg-AllocExp'!D30</f>
        <v>8791</v>
      </c>
      <c r="M29" s="24" t="e">
        <f aca="false">Expenses!D29</f>
        <v>#NAME?</v>
      </c>
      <c r="N29" s="25" t="e">
        <f aca="false">'CapChrg-AllocExp'!K30</f>
        <v>#NAME?</v>
      </c>
      <c r="O29" s="136" t="e">
        <f aca="false">J29-K29-M29-N29-L29</f>
        <v>#NAME?</v>
      </c>
      <c r="P29" s="24"/>
      <c r="Q29" s="23" t="e">
        <f aca="false">GrossMargin!N32</f>
        <v>#NAME?</v>
      </c>
      <c r="R29" s="24" t="n">
        <f aca="false">Expenses!F56</f>
        <v>0</v>
      </c>
      <c r="S29" s="24" t="e">
        <f aca="false">'CapChrg-AllocExp'!F30</f>
        <v>#NAME?</v>
      </c>
      <c r="T29" s="24" t="e">
        <f aca="false">Expenses!F29</f>
        <v>#NAME?</v>
      </c>
      <c r="U29" s="24" t="e">
        <f aca="false">'CapChrg-AllocExp'!M30</f>
        <v>#NAME?</v>
      </c>
      <c r="V29" s="104" t="e">
        <f aca="false">ROUND(SUM(Q29:U29),0)</f>
        <v>#NAME?</v>
      </c>
    </row>
    <row r="30" customFormat="false" ht="12" hidden="false" customHeight="true" outlineLevel="0" collapsed="false">
      <c r="A30" s="85" t="s">
        <v>103</v>
      </c>
      <c r="B30" s="17"/>
      <c r="C30" s="23" t="e">
        <f aca="false">GrossMargin!M33</f>
        <v>#NAME?</v>
      </c>
      <c r="D30" s="24" t="e">
        <f aca="false">Expenses!E30+'CapChrg-AllocExp'!E31+'CapChrg-AllocExp'!L31</f>
        <v>#NAME?</v>
      </c>
      <c r="E30" s="104" t="e">
        <f aca="false">C30-D30</f>
        <v>#NAME?</v>
      </c>
      <c r="F30" s="24"/>
      <c r="G30" s="23" t="n">
        <f aca="false">GrossMargin!I33</f>
        <v>0</v>
      </c>
      <c r="H30" s="24" t="n">
        <f aca="false">GrossMargin!J33</f>
        <v>28000</v>
      </c>
      <c r="I30" s="24" t="n">
        <f aca="false">GrossMargin!K33</f>
        <v>0</v>
      </c>
      <c r="J30" s="136" t="n">
        <f aca="false">SUM(G30:I30)</f>
        <v>28000</v>
      </c>
      <c r="K30" s="24"/>
      <c r="L30" s="24" t="n">
        <f aca="false">'CapChrg-AllocExp'!D31</f>
        <v>6052</v>
      </c>
      <c r="M30" s="24" t="e">
        <f aca="false">Expenses!D30</f>
        <v>#NAME?</v>
      </c>
      <c r="N30" s="25" t="e">
        <f aca="false">'CapChrg-AllocExp'!K31</f>
        <v>#NAME?</v>
      </c>
      <c r="O30" s="136" t="e">
        <f aca="false">J30-K30-M30-N30-L30</f>
        <v>#NAME?</v>
      </c>
      <c r="P30" s="24"/>
      <c r="Q30" s="23" t="e">
        <f aca="false">GrossMargin!N33</f>
        <v>#NAME?</v>
      </c>
      <c r="R30" s="24"/>
      <c r="S30" s="24" t="e">
        <f aca="false">'CapChrg-AllocExp'!F31</f>
        <v>#NAME?</v>
      </c>
      <c r="T30" s="24" t="e">
        <f aca="false">Expenses!F30</f>
        <v>#NAME?</v>
      </c>
      <c r="U30" s="24" t="e">
        <f aca="false">'CapChrg-AllocExp'!M31</f>
        <v>#NAME?</v>
      </c>
      <c r="V30" s="104" t="e">
        <f aca="false">ROUND(SUM(Q30:U30),0)</f>
        <v>#NAME?</v>
      </c>
    </row>
    <row r="31" customFormat="false" ht="12" hidden="false" customHeight="true" outlineLevel="0" collapsed="false">
      <c r="A31" s="85" t="s">
        <v>106</v>
      </c>
      <c r="B31" s="17"/>
      <c r="C31" s="23" t="e">
        <f aca="false">GrossMargin!M34</f>
        <v>#NAME?</v>
      </c>
      <c r="D31" s="24" t="e">
        <f aca="false">Expenses!E31+Expenses!E57+'CapChrg-AllocExp'!E32+'CapChrg-AllocExp'!L32</f>
        <v>#NAME?</v>
      </c>
      <c r="E31" s="104" t="e">
        <f aca="false">C31-D31</f>
        <v>#NAME?</v>
      </c>
      <c r="F31" s="24"/>
      <c r="G31" s="23" t="n">
        <f aca="false">GrossMargin!I34</f>
        <v>16373</v>
      </c>
      <c r="H31" s="24" t="n">
        <f aca="false">GrossMargin!J34</f>
        <v>14480</v>
      </c>
      <c r="I31" s="24" t="n">
        <f aca="false">GrossMargin!K34</f>
        <v>0</v>
      </c>
      <c r="J31" s="136" t="n">
        <f aca="false">SUM(G31:I31)</f>
        <v>30853</v>
      </c>
      <c r="K31" s="24" t="n">
        <f aca="false">Expenses!D57</f>
        <v>39637</v>
      </c>
      <c r="L31" s="24" t="n">
        <f aca="false">'CapChrg-AllocExp'!D32</f>
        <v>12515</v>
      </c>
      <c r="M31" s="24" t="n">
        <f aca="false">Expenses!D31</f>
        <v>4961</v>
      </c>
      <c r="N31" s="25" t="e">
        <f aca="false">'CapChrg-AllocExp'!K32</f>
        <v>#NAME?</v>
      </c>
      <c r="O31" s="136" t="e">
        <f aca="false">J31-K31-M31-N31-L31</f>
        <v>#NAME?</v>
      </c>
      <c r="P31" s="24"/>
      <c r="Q31" s="23" t="e">
        <f aca="false">GrossMargin!N34</f>
        <v>#NAME?</v>
      </c>
      <c r="R31" s="24" t="n">
        <f aca="false">Expenses!F57</f>
        <v>-3026</v>
      </c>
      <c r="S31" s="24" t="e">
        <f aca="false">'CapChrg-AllocExp'!F32</f>
        <v>#NAME?</v>
      </c>
      <c r="T31" s="24" t="e">
        <f aca="false">Expenses!F31</f>
        <v>#NAME?</v>
      </c>
      <c r="U31" s="24" t="e">
        <f aca="false">'CapChrg-AllocExp'!M32</f>
        <v>#NAME?</v>
      </c>
      <c r="V31" s="104" t="e">
        <f aca="false">ROUND(SUM(Q31:U31),0)</f>
        <v>#NAME?</v>
      </c>
    </row>
    <row r="32" customFormat="false" ht="12" hidden="false" customHeight="true" outlineLevel="0" collapsed="false">
      <c r="A32" s="85" t="s">
        <v>168</v>
      </c>
      <c r="B32" s="17"/>
      <c r="C32" s="23" t="e">
        <f aca="false">GrossMargin!M35</f>
        <v>#NAME?</v>
      </c>
      <c r="D32" s="24" t="e">
        <f aca="false">Expenses!E32+'CapChrg-AllocExp'!E33+'CapChrg-AllocExp'!L33</f>
        <v>#NAME?</v>
      </c>
      <c r="E32" s="104" t="e">
        <f aca="false">C32-D32</f>
        <v>#NAME?</v>
      </c>
      <c r="F32" s="24"/>
      <c r="G32" s="23" t="n">
        <f aca="false">GrossMargin!I35</f>
        <v>2908</v>
      </c>
      <c r="H32" s="24" t="n">
        <f aca="false">GrossMargin!J35</f>
        <v>0</v>
      </c>
      <c r="I32" s="24" t="n">
        <f aca="false">GrossMargin!K35</f>
        <v>0</v>
      </c>
      <c r="J32" s="136" t="n">
        <f aca="false">SUM(G32:I32)</f>
        <v>2908</v>
      </c>
      <c r="K32" s="55"/>
      <c r="L32" s="55" t="e">
        <f aca="false">'CapChrg-AllocExp'!D33</f>
        <v>#NAME?</v>
      </c>
      <c r="M32" s="24" t="e">
        <f aca="false">Expenses!D32</f>
        <v>#NAME?</v>
      </c>
      <c r="N32" s="25" t="e">
        <f aca="false">'CapChrg-AllocExp'!K33</f>
        <v>#NAME?</v>
      </c>
      <c r="O32" s="136" t="e">
        <f aca="false">J32-K32-M32-N32-L32</f>
        <v>#NAME?</v>
      </c>
      <c r="P32" s="24"/>
      <c r="Q32" s="23" t="e">
        <f aca="false">GrossMargin!N35</f>
        <v>#NAME?</v>
      </c>
      <c r="R32" s="24"/>
      <c r="S32" s="24" t="e">
        <f aca="false">'CapChrg-AllocExp'!F33</f>
        <v>#NAME?</v>
      </c>
      <c r="T32" s="24" t="e">
        <f aca="false">Expenses!F32</f>
        <v>#NAME?</v>
      </c>
      <c r="U32" s="24" t="e">
        <f aca="false">'CapChrg-AllocExp'!M33</f>
        <v>#NAME?</v>
      </c>
      <c r="V32" s="104" t="e">
        <f aca="false">ROUND(SUM(Q32:U32),0)</f>
        <v>#NAME?</v>
      </c>
    </row>
    <row r="33" customFormat="false" ht="12" hidden="false" customHeight="true" outlineLevel="0" collapsed="false">
      <c r="A33" s="137" t="s">
        <v>169</v>
      </c>
      <c r="B33" s="138"/>
      <c r="C33" s="139" t="e">
        <f aca="false">SUM(C29:C32)</f>
        <v>#NAME?</v>
      </c>
      <c r="D33" s="140" t="e">
        <f aca="false">SUM(D29:D32)</f>
        <v>#NAME?</v>
      </c>
      <c r="E33" s="141" t="e">
        <f aca="false">SUM(E29:E32)</f>
        <v>#NAME?</v>
      </c>
      <c r="F33" s="142"/>
      <c r="G33" s="139" t="n">
        <f aca="false">SUM(G29:G32)</f>
        <v>19281</v>
      </c>
      <c r="H33" s="140" t="n">
        <f aca="false">SUM(H29:H32)</f>
        <v>42480</v>
      </c>
      <c r="I33" s="140" t="n">
        <f aca="false">SUM(I29:I32)</f>
        <v>0</v>
      </c>
      <c r="J33" s="143" t="n">
        <f aca="false">SUM(J29:J32)</f>
        <v>61761</v>
      </c>
      <c r="K33" s="140" t="n">
        <f aca="false">SUM(K29:K32)</f>
        <v>48426</v>
      </c>
      <c r="L33" s="140" t="e">
        <f aca="false">SUM(L29:L32)</f>
        <v>#NAME?</v>
      </c>
      <c r="M33" s="140" t="e">
        <f aca="false">SUM(M29:M32)</f>
        <v>#NAME?</v>
      </c>
      <c r="N33" s="141" t="e">
        <f aca="false">SUM(N29:N32)</f>
        <v>#NAME?</v>
      </c>
      <c r="O33" s="143" t="e">
        <f aca="false">J33-K33-M33-N33-L33</f>
        <v>#NAME?</v>
      </c>
      <c r="P33" s="142"/>
      <c r="Q33" s="139" t="e">
        <f aca="false">SUM(Q29:Q32)</f>
        <v>#NAME?</v>
      </c>
      <c r="R33" s="140" t="n">
        <f aca="false">SUM(R29:R32)</f>
        <v>-3026</v>
      </c>
      <c r="S33" s="140" t="e">
        <f aca="false">SUM(S29:S32)</f>
        <v>#NAME?</v>
      </c>
      <c r="T33" s="140" t="e">
        <f aca="false">SUM(T29:T32)</f>
        <v>#NAME?</v>
      </c>
      <c r="U33" s="140" t="e">
        <f aca="false">SUM(U29:U32)</f>
        <v>#NAME?</v>
      </c>
      <c r="V33" s="141" t="e">
        <f aca="false">SUM(V29:V32)</f>
        <v>#NAME?</v>
      </c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4"/>
      <c r="BH33" s="144"/>
      <c r="BI33" s="144"/>
      <c r="BJ33" s="144"/>
      <c r="BK33" s="144"/>
      <c r="BL33" s="144"/>
      <c r="BM33" s="144"/>
      <c r="BN33" s="144"/>
      <c r="BO33" s="144"/>
      <c r="BP33" s="144"/>
      <c r="BQ33" s="144"/>
      <c r="BR33" s="144"/>
      <c r="BS33" s="144"/>
      <c r="BT33" s="144"/>
      <c r="BU33" s="144"/>
      <c r="BV33" s="144"/>
      <c r="BW33" s="144"/>
      <c r="BX33" s="144"/>
      <c r="BY33" s="144"/>
      <c r="BZ33" s="144"/>
      <c r="CA33" s="144"/>
      <c r="CB33" s="144"/>
      <c r="CC33" s="144"/>
      <c r="CD33" s="144"/>
      <c r="CE33" s="144"/>
      <c r="CF33" s="144"/>
      <c r="CG33" s="144"/>
      <c r="CH33" s="144"/>
      <c r="CI33" s="144"/>
      <c r="CJ33" s="144"/>
      <c r="CK33" s="144"/>
      <c r="CL33" s="144"/>
      <c r="CM33" s="144"/>
      <c r="CN33" s="144"/>
      <c r="CO33" s="144"/>
      <c r="CP33" s="144"/>
      <c r="CQ33" s="144"/>
      <c r="CR33" s="144"/>
      <c r="CS33" s="144"/>
      <c r="CT33" s="144"/>
      <c r="CU33" s="144"/>
      <c r="CV33" s="144"/>
      <c r="CW33" s="144"/>
      <c r="CX33" s="144"/>
      <c r="CY33" s="144"/>
      <c r="CZ33" s="144"/>
      <c r="DA33" s="144"/>
      <c r="DB33" s="144"/>
      <c r="DC33" s="144"/>
      <c r="DD33" s="144"/>
      <c r="DE33" s="144"/>
      <c r="DF33" s="144"/>
      <c r="DG33" s="144"/>
      <c r="DH33" s="144"/>
      <c r="DI33" s="144"/>
      <c r="DJ33" s="144"/>
      <c r="DK33" s="144"/>
      <c r="DL33" s="144"/>
      <c r="DM33" s="144"/>
      <c r="DN33" s="144"/>
      <c r="DO33" s="144"/>
      <c r="DP33" s="144"/>
      <c r="DQ33" s="144"/>
      <c r="DR33" s="144"/>
      <c r="DS33" s="144"/>
      <c r="DT33" s="144"/>
      <c r="DU33" s="144"/>
      <c r="DV33" s="144"/>
      <c r="DW33" s="144"/>
      <c r="DX33" s="144"/>
      <c r="DY33" s="144"/>
      <c r="DZ33" s="144"/>
      <c r="EA33" s="144"/>
      <c r="EB33" s="144"/>
      <c r="EC33" s="144"/>
      <c r="ED33" s="144"/>
      <c r="EE33" s="144"/>
      <c r="EF33" s="144"/>
      <c r="EG33" s="144"/>
      <c r="EH33" s="144"/>
      <c r="EI33" s="144"/>
      <c r="EJ33" s="144"/>
      <c r="EK33" s="144"/>
      <c r="EL33" s="144"/>
      <c r="EM33" s="144"/>
      <c r="EN33" s="144"/>
      <c r="EO33" s="144"/>
      <c r="EP33" s="144"/>
      <c r="EQ33" s="144"/>
      <c r="ER33" s="144"/>
      <c r="ES33" s="144"/>
      <c r="ET33" s="144"/>
      <c r="EU33" s="144"/>
      <c r="EV33" s="144"/>
      <c r="EW33" s="144"/>
      <c r="EX33" s="144"/>
      <c r="EY33" s="144"/>
      <c r="EZ33" s="144"/>
      <c r="FA33" s="144"/>
      <c r="FB33" s="144"/>
      <c r="FC33" s="144"/>
      <c r="FD33" s="144"/>
      <c r="FE33" s="144"/>
      <c r="FF33" s="144"/>
      <c r="FG33" s="144"/>
      <c r="FH33" s="144"/>
      <c r="FI33" s="144"/>
      <c r="FJ33" s="144"/>
      <c r="FK33" s="144"/>
      <c r="FL33" s="144"/>
      <c r="FM33" s="144"/>
      <c r="FN33" s="144"/>
      <c r="FO33" s="144"/>
      <c r="FP33" s="144"/>
      <c r="FQ33" s="144"/>
      <c r="FR33" s="144"/>
      <c r="FS33" s="144"/>
      <c r="FT33" s="144"/>
      <c r="FU33" s="144"/>
      <c r="FV33" s="144"/>
      <c r="FW33" s="144"/>
      <c r="FX33" s="144"/>
      <c r="FY33" s="144"/>
      <c r="FZ33" s="144"/>
      <c r="GA33" s="144"/>
      <c r="GB33" s="144"/>
      <c r="GC33" s="144"/>
      <c r="GD33" s="144"/>
      <c r="GE33" s="144"/>
      <c r="GF33" s="144"/>
      <c r="GG33" s="144"/>
      <c r="GH33" s="144"/>
      <c r="GI33" s="144"/>
      <c r="GJ33" s="144"/>
      <c r="GK33" s="144"/>
      <c r="GL33" s="144"/>
      <c r="GM33" s="144"/>
      <c r="GN33" s="144"/>
      <c r="GO33" s="144"/>
      <c r="GP33" s="144"/>
      <c r="GQ33" s="144"/>
      <c r="GR33" s="144"/>
      <c r="GS33" s="144"/>
      <c r="GT33" s="144"/>
      <c r="GU33" s="144"/>
      <c r="GV33" s="144"/>
      <c r="GW33" s="144"/>
      <c r="GX33" s="144"/>
      <c r="GY33" s="144"/>
      <c r="GZ33" s="144"/>
      <c r="HA33" s="144"/>
      <c r="HB33" s="144"/>
      <c r="HC33" s="144"/>
      <c r="HD33" s="144"/>
      <c r="HE33" s="144"/>
      <c r="HF33" s="144"/>
      <c r="HG33" s="144"/>
      <c r="HH33" s="144"/>
      <c r="HI33" s="144"/>
      <c r="HJ33" s="144"/>
      <c r="HK33" s="144"/>
      <c r="HL33" s="144"/>
      <c r="HM33" s="144"/>
      <c r="HN33" s="144"/>
      <c r="HO33" s="144"/>
      <c r="HP33" s="144"/>
      <c r="HQ33" s="144"/>
      <c r="HR33" s="144"/>
      <c r="HS33" s="144"/>
      <c r="HT33" s="144"/>
      <c r="HU33" s="144"/>
      <c r="HV33" s="144"/>
      <c r="HW33" s="144"/>
      <c r="HX33" s="144"/>
      <c r="HY33" s="144"/>
      <c r="HZ33" s="144"/>
      <c r="IA33" s="144"/>
      <c r="IB33" s="144"/>
      <c r="IC33" s="144"/>
      <c r="ID33" s="144"/>
      <c r="IE33" s="144"/>
      <c r="IF33" s="144"/>
      <c r="IG33" s="144"/>
      <c r="IH33" s="144"/>
      <c r="II33" s="144"/>
      <c r="IJ33" s="144"/>
      <c r="IK33" s="144"/>
      <c r="IL33" s="144"/>
      <c r="IM33" s="144"/>
      <c r="IN33" s="144"/>
      <c r="IO33" s="144"/>
      <c r="IP33" s="144"/>
      <c r="IQ33" s="144"/>
      <c r="IR33" s="144"/>
      <c r="IS33" s="144"/>
      <c r="IT33" s="144"/>
      <c r="IU33" s="144"/>
      <c r="IV33" s="144"/>
      <c r="IW33" s="144"/>
    </row>
    <row r="34" customFormat="false" ht="3" hidden="false" customHeight="true" outlineLevel="0" collapsed="false">
      <c r="A34" s="85"/>
      <c r="B34" s="17"/>
      <c r="C34" s="23"/>
      <c r="D34" s="24"/>
      <c r="E34" s="104"/>
      <c r="F34" s="24"/>
      <c r="G34" s="23"/>
      <c r="H34" s="24"/>
      <c r="I34" s="24"/>
      <c r="J34" s="136"/>
      <c r="K34" s="55"/>
      <c r="L34" s="55"/>
      <c r="M34" s="24"/>
      <c r="N34" s="25"/>
      <c r="O34" s="136"/>
      <c r="P34" s="24"/>
      <c r="Q34" s="23"/>
      <c r="R34" s="24"/>
      <c r="S34" s="24"/>
      <c r="T34" s="24"/>
      <c r="U34" s="24"/>
      <c r="V34" s="104"/>
    </row>
    <row r="35" customFormat="false" ht="12" hidden="false" customHeight="true" outlineLevel="0" collapsed="false">
      <c r="A35" s="85" t="s">
        <v>125</v>
      </c>
      <c r="B35" s="17"/>
      <c r="C35" s="23" t="e">
        <f aca="false">GrossMargin!M39</f>
        <v>#NAME?</v>
      </c>
      <c r="D35" s="24" t="e">
        <f aca="false">Expenses!E35+'CapChrg-AllocExp'!E36+'CapChrg-AllocExp'!L36</f>
        <v>#NAME?</v>
      </c>
      <c r="E35" s="104" t="e">
        <f aca="false">C35-D35</f>
        <v>#NAME?</v>
      </c>
      <c r="F35" s="24"/>
      <c r="G35" s="23" t="n">
        <f aca="false">GrossMargin!I39</f>
        <v>-6852</v>
      </c>
      <c r="H35" s="24" t="n">
        <f aca="false">GrossMargin!J39</f>
        <v>0</v>
      </c>
      <c r="I35" s="24" t="n">
        <f aca="false">GrossMargin!K39</f>
        <v>0</v>
      </c>
      <c r="J35" s="136" t="n">
        <f aca="false">SUM(G35:I35)</f>
        <v>-6852</v>
      </c>
      <c r="K35" s="55"/>
      <c r="L35" s="24" t="n">
        <f aca="false">'CapChrg-AllocExp'!D36</f>
        <v>704</v>
      </c>
      <c r="M35" s="24" t="e">
        <f aca="false">Expenses!D35</f>
        <v>#NAME?</v>
      </c>
      <c r="N35" s="25" t="e">
        <f aca="false">'CapChrg-AllocExp'!K36</f>
        <v>#NAME?</v>
      </c>
      <c r="O35" s="136" t="e">
        <f aca="false">J35-K35-M35-N35-L35</f>
        <v>#NAME?</v>
      </c>
      <c r="P35" s="24"/>
      <c r="Q35" s="23" t="e">
        <f aca="false">GrossMargin!N39</f>
        <v>#NAME?</v>
      </c>
      <c r="R35" s="24"/>
      <c r="S35" s="24" t="e">
        <f aca="false">'CapChrg-AllocExp'!F36</f>
        <v>#NAME?</v>
      </c>
      <c r="T35" s="24" t="e">
        <f aca="false">Expenses!F35</f>
        <v>#NAME?</v>
      </c>
      <c r="U35" s="24" t="e">
        <f aca="false">'CapChrg-AllocExp'!M36</f>
        <v>#NAME?</v>
      </c>
      <c r="V35" s="104" t="e">
        <f aca="false">ROUND(SUM(Q35:U35),0)</f>
        <v>#NAME?</v>
      </c>
    </row>
    <row r="36" customFormat="false" ht="12" hidden="false" customHeight="true" outlineLevel="0" collapsed="false">
      <c r="A36" s="85" t="s">
        <v>126</v>
      </c>
      <c r="B36" s="17"/>
      <c r="C36" s="23" t="e">
        <f aca="false">GrossMargin!M40</f>
        <v>#NAME?</v>
      </c>
      <c r="D36" s="24" t="e">
        <f aca="false">Expenses!E36+'CapChrg-AllocExp'!E37+'CapChrg-AllocExp'!L37</f>
        <v>#NAME?</v>
      </c>
      <c r="E36" s="104" t="e">
        <f aca="false">C36-D36</f>
        <v>#NAME?</v>
      </c>
      <c r="F36" s="24"/>
      <c r="G36" s="23" t="n">
        <f aca="false">GrossMargin!I40</f>
        <v>-883</v>
      </c>
      <c r="H36" s="24" t="n">
        <f aca="false">GrossMargin!J40</f>
        <v>0</v>
      </c>
      <c r="I36" s="24" t="n">
        <f aca="false">GrossMargin!K40</f>
        <v>0</v>
      </c>
      <c r="J36" s="136" t="n">
        <f aca="false">SUM(G36:I36)</f>
        <v>-883</v>
      </c>
      <c r="K36" s="55"/>
      <c r="L36" s="24" t="n">
        <f aca="false">'CapChrg-AllocExp'!D37</f>
        <v>2882</v>
      </c>
      <c r="M36" s="24" t="e">
        <f aca="false">Expenses!D36</f>
        <v>#NAME?</v>
      </c>
      <c r="N36" s="25" t="e">
        <f aca="false">'CapChrg-AllocExp'!K37</f>
        <v>#NAME?</v>
      </c>
      <c r="O36" s="136" t="e">
        <f aca="false">J36-K36-M36-N36-L36</f>
        <v>#NAME?</v>
      </c>
      <c r="P36" s="24"/>
      <c r="Q36" s="23" t="e">
        <f aca="false">GrossMargin!N40</f>
        <v>#NAME?</v>
      </c>
      <c r="R36" s="24"/>
      <c r="S36" s="24" t="e">
        <f aca="false">'CapChrg-AllocExp'!F37</f>
        <v>#NAME?</v>
      </c>
      <c r="T36" s="24" t="e">
        <f aca="false">Expenses!F36</f>
        <v>#NAME?</v>
      </c>
      <c r="U36" s="24" t="e">
        <f aca="false">'CapChrg-AllocExp'!M37</f>
        <v>#NAME?</v>
      </c>
      <c r="V36" s="104" t="e">
        <f aca="false">ROUND(SUM(Q36:U36),0)</f>
        <v>#NAME?</v>
      </c>
    </row>
    <row r="37" customFormat="false" ht="12" hidden="false" customHeight="true" outlineLevel="0" collapsed="false">
      <c r="A37" s="85" t="s">
        <v>127</v>
      </c>
      <c r="B37" s="17"/>
      <c r="C37" s="23" t="e">
        <f aca="false">GrossMargin!M41</f>
        <v>#NAME?</v>
      </c>
      <c r="D37" s="24" t="e">
        <f aca="false">Expenses!E37+'CapChrg-AllocExp'!E38+'CapChrg-AllocExp'!L38</f>
        <v>#NAME?</v>
      </c>
      <c r="E37" s="104" t="e">
        <f aca="false">C37-D37</f>
        <v>#NAME?</v>
      </c>
      <c r="F37" s="24"/>
      <c r="G37" s="23" t="n">
        <f aca="false">GrossMargin!I41</f>
        <v>-6180</v>
      </c>
      <c r="H37" s="24" t="n">
        <f aca="false">GrossMargin!J41</f>
        <v>0</v>
      </c>
      <c r="I37" s="24" t="n">
        <f aca="false">GrossMargin!K41</f>
        <v>0</v>
      </c>
      <c r="J37" s="136" t="n">
        <f aca="false">SUM(G37:I37)</f>
        <v>-6180</v>
      </c>
      <c r="K37" s="55"/>
      <c r="L37" s="24" t="n">
        <f aca="false">'CapChrg-AllocExp'!D38</f>
        <v>4135</v>
      </c>
      <c r="M37" s="24" t="e">
        <f aca="false">Expenses!D37</f>
        <v>#NAME?</v>
      </c>
      <c r="N37" s="25" t="e">
        <f aca="false">'CapChrg-AllocExp'!K38</f>
        <v>#NAME?</v>
      </c>
      <c r="O37" s="136" t="e">
        <f aca="false">J37-K37-M37-N37-L37</f>
        <v>#NAME?</v>
      </c>
      <c r="P37" s="24"/>
      <c r="Q37" s="23" t="e">
        <f aca="false">GrossMargin!N41</f>
        <v>#NAME?</v>
      </c>
      <c r="R37" s="24"/>
      <c r="S37" s="24" t="e">
        <f aca="false">'CapChrg-AllocExp'!F38</f>
        <v>#NAME?</v>
      </c>
      <c r="T37" s="24" t="e">
        <f aca="false">Expenses!F37</f>
        <v>#NAME?</v>
      </c>
      <c r="U37" s="24" t="e">
        <f aca="false">'CapChrg-AllocExp'!M38</f>
        <v>#NAME?</v>
      </c>
      <c r="V37" s="104" t="e">
        <f aca="false">ROUND(SUM(Q37:U37),0)</f>
        <v>#NAME?</v>
      </c>
    </row>
    <row r="38" customFormat="false" ht="12" hidden="false" customHeight="true" outlineLevel="0" collapsed="false">
      <c r="A38" s="85" t="s">
        <v>170</v>
      </c>
      <c r="B38" s="17"/>
      <c r="C38" s="23" t="e">
        <f aca="false">GrossMargin!M42</f>
        <v>#NAME?</v>
      </c>
      <c r="D38" s="24" t="e">
        <f aca="false">Expenses!E38+'CapChrg-AllocExp'!E39+'CapChrg-AllocExp'!L39</f>
        <v>#NAME?</v>
      </c>
      <c r="E38" s="104" t="e">
        <f aca="false">C38-D38</f>
        <v>#NAME?</v>
      </c>
      <c r="F38" s="24"/>
      <c r="G38" s="23" t="n">
        <f aca="false">GrossMargin!I42</f>
        <v>-8054</v>
      </c>
      <c r="H38" s="24" t="n">
        <f aca="false">GrossMargin!J42</f>
        <v>0</v>
      </c>
      <c r="I38" s="24" t="n">
        <f aca="false">GrossMargin!K42</f>
        <v>0</v>
      </c>
      <c r="J38" s="136" t="n">
        <f aca="false">SUM(G38:I38)</f>
        <v>-8054</v>
      </c>
      <c r="K38" s="55"/>
      <c r="L38" s="24" t="n">
        <f aca="false">'CapChrg-AllocExp'!D39</f>
        <v>3814</v>
      </c>
      <c r="M38" s="24" t="e">
        <f aca="false">Expenses!D38</f>
        <v>#NAME?</v>
      </c>
      <c r="N38" s="25" t="e">
        <f aca="false">'CapChrg-AllocExp'!K39</f>
        <v>#NAME?</v>
      </c>
      <c r="O38" s="136" t="e">
        <f aca="false">J38-K38-M38-N38-L38</f>
        <v>#NAME?</v>
      </c>
      <c r="P38" s="24"/>
      <c r="Q38" s="23" t="e">
        <f aca="false">GrossMargin!N42</f>
        <v>#NAME?</v>
      </c>
      <c r="R38" s="24"/>
      <c r="S38" s="24" t="e">
        <f aca="false">'CapChrg-AllocExp'!F39</f>
        <v>#NAME?</v>
      </c>
      <c r="T38" s="24" t="e">
        <f aca="false">Expenses!F38</f>
        <v>#NAME?</v>
      </c>
      <c r="U38" s="24" t="e">
        <f aca="false">'CapChrg-AllocExp'!M39</f>
        <v>#NAME?</v>
      </c>
      <c r="V38" s="104" t="e">
        <f aca="false">ROUND(SUM(Q38:U38),0)</f>
        <v>#NAME?</v>
      </c>
    </row>
    <row r="39" customFormat="false" ht="12" hidden="false" customHeight="true" outlineLevel="0" collapsed="false">
      <c r="A39" s="137" t="s">
        <v>171</v>
      </c>
      <c r="B39" s="138"/>
      <c r="C39" s="139" t="e">
        <f aca="false">SUM(C35:C38)</f>
        <v>#NAME?</v>
      </c>
      <c r="D39" s="140" t="e">
        <f aca="false">SUM(D35:D38)</f>
        <v>#NAME?</v>
      </c>
      <c r="E39" s="141" t="e">
        <f aca="false">SUM(E35:E38)</f>
        <v>#NAME?</v>
      </c>
      <c r="F39" s="142"/>
      <c r="G39" s="139" t="n">
        <f aca="false">SUM(G35:G38)</f>
        <v>-21969</v>
      </c>
      <c r="H39" s="140" t="n">
        <f aca="false">SUM(H35:H38)</f>
        <v>0</v>
      </c>
      <c r="I39" s="140" t="n">
        <f aca="false">SUM(I35:I38)</f>
        <v>0</v>
      </c>
      <c r="J39" s="143" t="n">
        <f aca="false">SUM(J35:J38)</f>
        <v>-21969</v>
      </c>
      <c r="K39" s="140" t="n">
        <f aca="false">SUM(K35:K38)</f>
        <v>0</v>
      </c>
      <c r="L39" s="140" t="n">
        <f aca="false">SUM(L35:L38)</f>
        <v>11535</v>
      </c>
      <c r="M39" s="140" t="e">
        <f aca="false">SUM(M35:M38)</f>
        <v>#NAME?</v>
      </c>
      <c r="N39" s="141" t="e">
        <f aca="false">SUM(N35:N38)</f>
        <v>#NAME?</v>
      </c>
      <c r="O39" s="143" t="e">
        <f aca="false">J39-K39-M39-N39-L39</f>
        <v>#NAME?</v>
      </c>
      <c r="P39" s="142"/>
      <c r="Q39" s="139" t="e">
        <f aca="false">SUM(Q35:Q38)</f>
        <v>#NAME?</v>
      </c>
      <c r="R39" s="140" t="n">
        <f aca="false">SUM(R35:R38)</f>
        <v>0</v>
      </c>
      <c r="S39" s="140" t="e">
        <f aca="false">SUM(S35:S38)</f>
        <v>#NAME?</v>
      </c>
      <c r="T39" s="140" t="e">
        <f aca="false">SUM(T35:T38)</f>
        <v>#NAME?</v>
      </c>
      <c r="U39" s="140" t="e">
        <f aca="false">SUM(U35:U38)</f>
        <v>#NAME?</v>
      </c>
      <c r="V39" s="141" t="e">
        <f aca="false">SUM(V35:V38)</f>
        <v>#NAME?</v>
      </c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4"/>
      <c r="BM39" s="144"/>
      <c r="BN39" s="144"/>
      <c r="BO39" s="144"/>
      <c r="BP39" s="144"/>
      <c r="BQ39" s="144"/>
      <c r="BR39" s="144"/>
      <c r="BS39" s="144"/>
      <c r="BT39" s="144"/>
      <c r="BU39" s="144"/>
      <c r="BV39" s="144"/>
      <c r="BW39" s="144"/>
      <c r="BX39" s="144"/>
      <c r="BY39" s="144"/>
      <c r="BZ39" s="144"/>
      <c r="CA39" s="144"/>
      <c r="CB39" s="144"/>
      <c r="CC39" s="144"/>
      <c r="CD39" s="144"/>
      <c r="CE39" s="144"/>
      <c r="CF39" s="144"/>
      <c r="CG39" s="144"/>
      <c r="CH39" s="144"/>
      <c r="CI39" s="144"/>
      <c r="CJ39" s="144"/>
      <c r="CK39" s="144"/>
      <c r="CL39" s="144"/>
      <c r="CM39" s="144"/>
      <c r="CN39" s="144"/>
      <c r="CO39" s="144"/>
      <c r="CP39" s="144"/>
      <c r="CQ39" s="144"/>
      <c r="CR39" s="144"/>
      <c r="CS39" s="144"/>
      <c r="CT39" s="144"/>
      <c r="CU39" s="144"/>
      <c r="CV39" s="144"/>
      <c r="CW39" s="144"/>
      <c r="CX39" s="144"/>
      <c r="CY39" s="144"/>
      <c r="CZ39" s="144"/>
      <c r="DA39" s="144"/>
      <c r="DB39" s="144"/>
      <c r="DC39" s="144"/>
      <c r="DD39" s="144"/>
      <c r="DE39" s="144"/>
      <c r="DF39" s="144"/>
      <c r="DG39" s="144"/>
      <c r="DH39" s="144"/>
      <c r="DI39" s="144"/>
      <c r="DJ39" s="144"/>
      <c r="DK39" s="144"/>
      <c r="DL39" s="144"/>
      <c r="DM39" s="144"/>
      <c r="DN39" s="144"/>
      <c r="DO39" s="144"/>
      <c r="DP39" s="144"/>
      <c r="DQ39" s="144"/>
      <c r="DR39" s="144"/>
      <c r="DS39" s="144"/>
      <c r="DT39" s="144"/>
      <c r="DU39" s="144"/>
      <c r="DV39" s="144"/>
      <c r="DW39" s="144"/>
      <c r="DX39" s="144"/>
      <c r="DY39" s="144"/>
      <c r="DZ39" s="144"/>
      <c r="EA39" s="144"/>
      <c r="EB39" s="144"/>
      <c r="EC39" s="144"/>
      <c r="ED39" s="144"/>
      <c r="EE39" s="144"/>
      <c r="EF39" s="144"/>
      <c r="EG39" s="144"/>
      <c r="EH39" s="144"/>
      <c r="EI39" s="144"/>
      <c r="EJ39" s="144"/>
      <c r="EK39" s="144"/>
      <c r="EL39" s="144"/>
      <c r="EM39" s="144"/>
      <c r="EN39" s="144"/>
      <c r="EO39" s="144"/>
      <c r="EP39" s="144"/>
      <c r="EQ39" s="144"/>
      <c r="ER39" s="144"/>
      <c r="ES39" s="144"/>
      <c r="ET39" s="144"/>
      <c r="EU39" s="144"/>
      <c r="EV39" s="144"/>
      <c r="EW39" s="144"/>
      <c r="EX39" s="144"/>
      <c r="EY39" s="144"/>
      <c r="EZ39" s="144"/>
      <c r="FA39" s="144"/>
      <c r="FB39" s="144"/>
      <c r="FC39" s="144"/>
      <c r="FD39" s="144"/>
      <c r="FE39" s="144"/>
      <c r="FF39" s="144"/>
      <c r="FG39" s="144"/>
      <c r="FH39" s="144"/>
      <c r="FI39" s="144"/>
      <c r="FJ39" s="144"/>
      <c r="FK39" s="144"/>
      <c r="FL39" s="144"/>
      <c r="FM39" s="144"/>
      <c r="FN39" s="144"/>
      <c r="FO39" s="144"/>
      <c r="FP39" s="144"/>
      <c r="FQ39" s="144"/>
      <c r="FR39" s="144"/>
      <c r="FS39" s="144"/>
      <c r="FT39" s="144"/>
      <c r="FU39" s="144"/>
      <c r="FV39" s="144"/>
      <c r="FW39" s="144"/>
      <c r="FX39" s="144"/>
      <c r="FY39" s="144"/>
      <c r="FZ39" s="144"/>
      <c r="GA39" s="144"/>
      <c r="GB39" s="144"/>
      <c r="GC39" s="144"/>
      <c r="GD39" s="144"/>
      <c r="GE39" s="144"/>
      <c r="GF39" s="144"/>
      <c r="GG39" s="144"/>
      <c r="GH39" s="144"/>
      <c r="GI39" s="144"/>
      <c r="GJ39" s="144"/>
      <c r="GK39" s="144"/>
      <c r="GL39" s="144"/>
      <c r="GM39" s="144"/>
      <c r="GN39" s="144"/>
      <c r="GO39" s="144"/>
      <c r="GP39" s="144"/>
      <c r="GQ39" s="144"/>
      <c r="GR39" s="144"/>
      <c r="GS39" s="144"/>
      <c r="GT39" s="144"/>
      <c r="GU39" s="144"/>
      <c r="GV39" s="144"/>
      <c r="GW39" s="144"/>
      <c r="GX39" s="144"/>
      <c r="GY39" s="144"/>
      <c r="GZ39" s="144"/>
      <c r="HA39" s="144"/>
      <c r="HB39" s="144"/>
      <c r="HC39" s="144"/>
      <c r="HD39" s="144"/>
      <c r="HE39" s="144"/>
      <c r="HF39" s="144"/>
      <c r="HG39" s="144"/>
      <c r="HH39" s="144"/>
      <c r="HI39" s="144"/>
      <c r="HJ39" s="144"/>
      <c r="HK39" s="144"/>
      <c r="HL39" s="144"/>
      <c r="HM39" s="144"/>
      <c r="HN39" s="144"/>
      <c r="HO39" s="144"/>
      <c r="HP39" s="144"/>
      <c r="HQ39" s="144"/>
      <c r="HR39" s="144"/>
      <c r="HS39" s="144"/>
      <c r="HT39" s="144"/>
      <c r="HU39" s="144"/>
      <c r="HV39" s="144"/>
      <c r="HW39" s="144"/>
      <c r="HX39" s="144"/>
      <c r="HY39" s="144"/>
      <c r="HZ39" s="144"/>
      <c r="IA39" s="144"/>
      <c r="IB39" s="144"/>
      <c r="IC39" s="144"/>
      <c r="ID39" s="144"/>
      <c r="IE39" s="144"/>
      <c r="IF39" s="144"/>
      <c r="IG39" s="144"/>
      <c r="IH39" s="144"/>
      <c r="II39" s="144"/>
      <c r="IJ39" s="144"/>
      <c r="IK39" s="144"/>
      <c r="IL39" s="144"/>
      <c r="IM39" s="144"/>
      <c r="IN39" s="144"/>
      <c r="IO39" s="144"/>
      <c r="IP39" s="144"/>
      <c r="IQ39" s="144"/>
      <c r="IR39" s="144"/>
      <c r="IS39" s="144"/>
      <c r="IT39" s="144"/>
      <c r="IU39" s="144"/>
      <c r="IV39" s="144"/>
      <c r="IW39" s="144"/>
    </row>
    <row r="40" customFormat="false" ht="3" hidden="false" customHeight="true" outlineLevel="0" collapsed="false">
      <c r="A40" s="85"/>
      <c r="B40" s="17"/>
      <c r="C40" s="23"/>
      <c r="D40" s="24"/>
      <c r="E40" s="104"/>
      <c r="F40" s="24"/>
      <c r="G40" s="23"/>
      <c r="H40" s="24"/>
      <c r="I40" s="24"/>
      <c r="J40" s="136"/>
      <c r="K40" s="55"/>
      <c r="L40" s="55"/>
      <c r="M40" s="24"/>
      <c r="N40" s="25"/>
      <c r="O40" s="136"/>
      <c r="P40" s="24"/>
      <c r="Q40" s="23"/>
      <c r="R40" s="24"/>
      <c r="S40" s="24"/>
      <c r="T40" s="24"/>
      <c r="U40" s="24"/>
      <c r="V40" s="104"/>
    </row>
    <row r="41" customFormat="false" ht="12" hidden="false" customHeight="true" outlineLevel="0" collapsed="false">
      <c r="A41" s="85" t="s">
        <v>172</v>
      </c>
      <c r="B41" s="17"/>
      <c r="C41" s="23" t="e">
        <f aca="false">GrossMargin!M46</f>
        <v>#NAME?</v>
      </c>
      <c r="D41" s="24" t="e">
        <f aca="false">Expenses!E41+'CapChrg-AllocExp'!E42+'CapChrg-AllocExp'!L42</f>
        <v>#NAME?</v>
      </c>
      <c r="E41" s="104" t="e">
        <f aca="false">C41-D41</f>
        <v>#NAME?</v>
      </c>
      <c r="F41" s="24"/>
      <c r="G41" s="23" t="n">
        <f aca="false">GrossMargin!I46</f>
        <v>0</v>
      </c>
      <c r="H41" s="24" t="n">
        <f aca="false">GrossMargin!J46</f>
        <v>0</v>
      </c>
      <c r="I41" s="24" t="n">
        <f aca="false">GrossMargin!K46</f>
        <v>0</v>
      </c>
      <c r="J41" s="136" t="n">
        <f aca="false">SUM(G41:I41)</f>
        <v>0</v>
      </c>
      <c r="K41" s="55"/>
      <c r="L41" s="24" t="e">
        <f aca="false">'CapChrg-AllocExp'!D42</f>
        <v>#NAME?</v>
      </c>
      <c r="M41" s="24" t="e">
        <f aca="false">Expenses!D41</f>
        <v>#NAME?</v>
      </c>
      <c r="N41" s="25" t="e">
        <f aca="false">'CapChrg-AllocExp'!K42</f>
        <v>#NAME?</v>
      </c>
      <c r="O41" s="136" t="e">
        <f aca="false">J41-K41-M41-N41-L41</f>
        <v>#NAME?</v>
      </c>
      <c r="P41" s="24"/>
      <c r="Q41" s="23" t="e">
        <f aca="false">GrossMargin!N46</f>
        <v>#NAME?</v>
      </c>
      <c r="R41" s="24"/>
      <c r="S41" s="24" t="e">
        <f aca="false">'CapChrg-AllocExp'!F42</f>
        <v>#NAME?</v>
      </c>
      <c r="T41" s="24" t="e">
        <f aca="false">Expenses!F41</f>
        <v>#NAME?</v>
      </c>
      <c r="U41" s="24" t="e">
        <f aca="false">'CapChrg-AllocExp'!M42</f>
        <v>#NAME?</v>
      </c>
      <c r="V41" s="104" t="e">
        <f aca="false">ROUND(SUM(Q41:U41),0)</f>
        <v>#NAME?</v>
      </c>
    </row>
    <row r="42" customFormat="false" ht="3" hidden="false" customHeight="true" outlineLevel="0" collapsed="false">
      <c r="A42" s="85"/>
      <c r="B42" s="17"/>
      <c r="C42" s="23"/>
      <c r="D42" s="24"/>
      <c r="E42" s="104"/>
      <c r="F42" s="24"/>
      <c r="G42" s="23"/>
      <c r="H42" s="24"/>
      <c r="I42" s="24"/>
      <c r="J42" s="136"/>
      <c r="K42" s="55"/>
      <c r="L42" s="55"/>
      <c r="M42" s="24"/>
      <c r="N42" s="25"/>
      <c r="O42" s="136"/>
      <c r="P42" s="24"/>
      <c r="Q42" s="23"/>
      <c r="R42" s="24"/>
      <c r="S42" s="24"/>
      <c r="T42" s="24"/>
      <c r="U42" s="24"/>
      <c r="V42" s="104"/>
    </row>
    <row r="43" customFormat="false" ht="12" hidden="false" customHeight="true" outlineLevel="0" collapsed="false">
      <c r="A43" s="85" t="s">
        <v>173</v>
      </c>
      <c r="B43" s="17"/>
      <c r="C43" s="23" t="n">
        <f aca="false">GrossMargin!M48</f>
        <v>0</v>
      </c>
      <c r="D43" s="24" t="e">
        <f aca="false">Expenses!E43+'CapChrg-AllocExp'!E44+'CapChrg-AllocExp'!L44</f>
        <v>#NAME?</v>
      </c>
      <c r="E43" s="104" t="e">
        <f aca="false">C43-D43</f>
        <v>#NAME?</v>
      </c>
      <c r="F43" s="24"/>
      <c r="G43" s="23" t="n">
        <f aca="false">GrossMargin!I48</f>
        <v>0</v>
      </c>
      <c r="H43" s="24" t="n">
        <f aca="false">GrossMargin!J48</f>
        <v>0</v>
      </c>
      <c r="I43" s="24" t="n">
        <f aca="false">GrossMargin!K48</f>
        <v>0</v>
      </c>
      <c r="J43" s="136" t="n">
        <f aca="false">SUM(G43:I43)</f>
        <v>0</v>
      </c>
      <c r="K43" s="55"/>
      <c r="L43" s="24" t="e">
        <f aca="false">'CapChrg-AllocExp'!D44</f>
        <v>#NAME?</v>
      </c>
      <c r="M43" s="24" t="e">
        <f aca="false">Expenses!D43</f>
        <v>#NAME?</v>
      </c>
      <c r="N43" s="25" t="e">
        <f aca="false">'CapChrg-AllocExp'!K44</f>
        <v>#NAME?</v>
      </c>
      <c r="O43" s="136" t="e">
        <f aca="false">J43-K43-M43-N43-L43</f>
        <v>#NAME?</v>
      </c>
      <c r="P43" s="24"/>
      <c r="Q43" s="23" t="n">
        <f aca="false">GrossMargin!N48</f>
        <v>0</v>
      </c>
      <c r="R43" s="24"/>
      <c r="S43" s="24" t="e">
        <f aca="false">'CapChrg-AllocExp'!F44</f>
        <v>#NAME?</v>
      </c>
      <c r="T43" s="24" t="e">
        <f aca="false">Expenses!F43</f>
        <v>#NAME?</v>
      </c>
      <c r="U43" s="24" t="e">
        <f aca="false">'CapChrg-AllocExp'!M44</f>
        <v>#NAME?</v>
      </c>
      <c r="V43" s="104" t="e">
        <f aca="false">ROUND(SUM(Q43:U43),0)</f>
        <v>#NAME?</v>
      </c>
    </row>
    <row r="44" customFormat="false" ht="3" hidden="false" customHeight="true" outlineLevel="0" collapsed="false">
      <c r="A44" s="85"/>
      <c r="B44" s="17"/>
      <c r="C44" s="23"/>
      <c r="D44" s="24"/>
      <c r="E44" s="104"/>
      <c r="F44" s="24"/>
      <c r="G44" s="23"/>
      <c r="H44" s="24"/>
      <c r="I44" s="24"/>
      <c r="J44" s="136"/>
      <c r="K44" s="55"/>
      <c r="L44" s="55"/>
      <c r="M44" s="24"/>
      <c r="N44" s="25"/>
      <c r="O44" s="136"/>
      <c r="P44" s="24"/>
      <c r="Q44" s="23"/>
      <c r="R44" s="24"/>
      <c r="S44" s="24"/>
      <c r="T44" s="24"/>
      <c r="U44" s="24"/>
      <c r="V44" s="104"/>
    </row>
    <row r="45" customFormat="false" ht="12" hidden="false" customHeight="true" outlineLevel="0" collapsed="false">
      <c r="A45" s="137" t="s">
        <v>174</v>
      </c>
      <c r="B45" s="138"/>
      <c r="C45" s="139" t="e">
        <f aca="false">SUM(C39:C43)+C19+C27+C33</f>
        <v>#NAME?</v>
      </c>
      <c r="D45" s="140" t="e">
        <f aca="false">SUM(D39:D43)+D19+D27+D33</f>
        <v>#NAME?</v>
      </c>
      <c r="E45" s="141" t="e">
        <f aca="false">SUM(E39:E43)+E19+E27+E33</f>
        <v>#NAME?</v>
      </c>
      <c r="F45" s="142"/>
      <c r="G45" s="139" t="n">
        <f aca="false">SUM(G39:G43)+G19+G27+G33</f>
        <v>-8488</v>
      </c>
      <c r="H45" s="140" t="n">
        <f aca="false">SUM(H39:H43)+H19+H27+H33</f>
        <v>69380</v>
      </c>
      <c r="I45" s="140" t="n">
        <f aca="false">SUM(I39:I43)+I19+I27+I33</f>
        <v>0</v>
      </c>
      <c r="J45" s="143" t="n">
        <f aca="false">SUM(J39:J43)+J19+J27+J33</f>
        <v>60892</v>
      </c>
      <c r="K45" s="140" t="n">
        <f aca="false">SUM(K39:K43)+K19+K27+K33</f>
        <v>48426</v>
      </c>
      <c r="L45" s="140" t="e">
        <f aca="false">SUM(L39:L43)+L19+L27+L33</f>
        <v>#NAME?</v>
      </c>
      <c r="M45" s="140" t="e">
        <f aca="false">SUM(M39:M43)+M19+M27+M33</f>
        <v>#NAME?</v>
      </c>
      <c r="N45" s="141" t="e">
        <f aca="false">SUM(N39:N43)+N19+N27+N33</f>
        <v>#NAME?</v>
      </c>
      <c r="O45" s="143" t="e">
        <f aca="false">J45-K45-M45-N45-L45</f>
        <v>#NAME?</v>
      </c>
      <c r="P45" s="142"/>
      <c r="Q45" s="139" t="e">
        <f aca="false">SUM(Q39:Q43)+Q19+Q27+Q33</f>
        <v>#NAME?</v>
      </c>
      <c r="R45" s="140" t="n">
        <f aca="false">SUM(R39:R43)+R19+R27+R33</f>
        <v>-3026</v>
      </c>
      <c r="S45" s="140" t="e">
        <f aca="false">SUM(S39:S43)+S19+S27+S33</f>
        <v>#NAME?</v>
      </c>
      <c r="T45" s="140" t="e">
        <f aca="false">SUM(T39:T43)+T19+T27+T33</f>
        <v>#NAME?</v>
      </c>
      <c r="U45" s="140" t="e">
        <f aca="false">SUM(U39:U43)+U19+U27+U33</f>
        <v>#NAME?</v>
      </c>
      <c r="V45" s="141" t="e">
        <f aca="false">SUM(V39:V43)+V19+V27+V33</f>
        <v>#NAME?</v>
      </c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  <c r="BD45" s="144"/>
      <c r="BE45" s="144"/>
      <c r="BF45" s="144"/>
      <c r="BG45" s="144"/>
      <c r="BH45" s="144"/>
      <c r="BI45" s="144"/>
      <c r="BJ45" s="144"/>
      <c r="BK45" s="144"/>
      <c r="BL45" s="144"/>
      <c r="BM45" s="144"/>
      <c r="BN45" s="144"/>
      <c r="BO45" s="144"/>
      <c r="BP45" s="144"/>
      <c r="BQ45" s="144"/>
      <c r="BR45" s="144"/>
      <c r="BS45" s="144"/>
      <c r="BT45" s="144"/>
      <c r="BU45" s="144"/>
      <c r="BV45" s="144"/>
      <c r="BW45" s="144"/>
      <c r="BX45" s="144"/>
      <c r="BY45" s="144"/>
      <c r="BZ45" s="144"/>
      <c r="CA45" s="144"/>
      <c r="CB45" s="144"/>
      <c r="CC45" s="144"/>
      <c r="CD45" s="144"/>
      <c r="CE45" s="144"/>
      <c r="CF45" s="144"/>
      <c r="CG45" s="144"/>
      <c r="CH45" s="144"/>
      <c r="CI45" s="144"/>
      <c r="CJ45" s="144"/>
      <c r="CK45" s="144"/>
      <c r="CL45" s="144"/>
      <c r="CM45" s="144"/>
      <c r="CN45" s="144"/>
      <c r="CO45" s="144"/>
      <c r="CP45" s="144"/>
      <c r="CQ45" s="144"/>
      <c r="CR45" s="144"/>
      <c r="CS45" s="144"/>
      <c r="CT45" s="144"/>
      <c r="CU45" s="144"/>
      <c r="CV45" s="144"/>
      <c r="CW45" s="144"/>
      <c r="CX45" s="144"/>
      <c r="CY45" s="144"/>
      <c r="CZ45" s="144"/>
      <c r="DA45" s="144"/>
      <c r="DB45" s="144"/>
      <c r="DC45" s="144"/>
      <c r="DD45" s="144"/>
      <c r="DE45" s="144"/>
      <c r="DF45" s="144"/>
      <c r="DG45" s="144"/>
      <c r="DH45" s="144"/>
      <c r="DI45" s="144"/>
      <c r="DJ45" s="144"/>
      <c r="DK45" s="144"/>
      <c r="DL45" s="144"/>
      <c r="DM45" s="144"/>
      <c r="DN45" s="144"/>
      <c r="DO45" s="144"/>
      <c r="DP45" s="144"/>
      <c r="DQ45" s="144"/>
      <c r="DR45" s="144"/>
      <c r="DS45" s="144"/>
      <c r="DT45" s="144"/>
      <c r="DU45" s="144"/>
      <c r="DV45" s="144"/>
      <c r="DW45" s="144"/>
      <c r="DX45" s="144"/>
      <c r="DY45" s="144"/>
      <c r="DZ45" s="144"/>
      <c r="EA45" s="144"/>
      <c r="EB45" s="144"/>
      <c r="EC45" s="144"/>
      <c r="ED45" s="144"/>
      <c r="EE45" s="144"/>
      <c r="EF45" s="144"/>
      <c r="EG45" s="144"/>
      <c r="EH45" s="144"/>
      <c r="EI45" s="144"/>
      <c r="EJ45" s="144"/>
      <c r="EK45" s="144"/>
      <c r="EL45" s="144"/>
      <c r="EM45" s="144"/>
      <c r="EN45" s="144"/>
      <c r="EO45" s="144"/>
      <c r="EP45" s="144"/>
      <c r="EQ45" s="144"/>
      <c r="ER45" s="144"/>
      <c r="ES45" s="144"/>
      <c r="ET45" s="144"/>
      <c r="EU45" s="144"/>
      <c r="EV45" s="144"/>
      <c r="EW45" s="144"/>
      <c r="EX45" s="144"/>
      <c r="EY45" s="144"/>
      <c r="EZ45" s="144"/>
      <c r="FA45" s="144"/>
      <c r="FB45" s="144"/>
      <c r="FC45" s="144"/>
      <c r="FD45" s="144"/>
      <c r="FE45" s="144"/>
      <c r="FF45" s="144"/>
      <c r="FG45" s="144"/>
      <c r="FH45" s="144"/>
      <c r="FI45" s="144"/>
      <c r="FJ45" s="144"/>
      <c r="FK45" s="144"/>
      <c r="FL45" s="144"/>
      <c r="FM45" s="144"/>
      <c r="FN45" s="144"/>
      <c r="FO45" s="144"/>
      <c r="FP45" s="144"/>
      <c r="FQ45" s="144"/>
      <c r="FR45" s="144"/>
      <c r="FS45" s="144"/>
      <c r="FT45" s="144"/>
      <c r="FU45" s="144"/>
      <c r="FV45" s="144"/>
      <c r="FW45" s="144"/>
      <c r="FX45" s="144"/>
      <c r="FY45" s="144"/>
      <c r="FZ45" s="144"/>
      <c r="GA45" s="144"/>
      <c r="GB45" s="144"/>
      <c r="GC45" s="144"/>
      <c r="GD45" s="144"/>
      <c r="GE45" s="144"/>
      <c r="GF45" s="144"/>
      <c r="GG45" s="144"/>
      <c r="GH45" s="144"/>
      <c r="GI45" s="144"/>
      <c r="GJ45" s="144"/>
      <c r="GK45" s="144"/>
      <c r="GL45" s="144"/>
      <c r="GM45" s="144"/>
      <c r="GN45" s="144"/>
      <c r="GO45" s="144"/>
      <c r="GP45" s="144"/>
      <c r="GQ45" s="144"/>
      <c r="GR45" s="144"/>
      <c r="GS45" s="144"/>
      <c r="GT45" s="144"/>
      <c r="GU45" s="144"/>
      <c r="GV45" s="144"/>
      <c r="GW45" s="144"/>
      <c r="GX45" s="144"/>
      <c r="GY45" s="144"/>
      <c r="GZ45" s="144"/>
      <c r="HA45" s="144"/>
      <c r="HB45" s="144"/>
      <c r="HC45" s="144"/>
      <c r="HD45" s="144"/>
      <c r="HE45" s="144"/>
      <c r="HF45" s="144"/>
      <c r="HG45" s="144"/>
      <c r="HH45" s="144"/>
      <c r="HI45" s="144"/>
      <c r="HJ45" s="144"/>
      <c r="HK45" s="144"/>
      <c r="HL45" s="144"/>
      <c r="HM45" s="144"/>
      <c r="HN45" s="144"/>
      <c r="HO45" s="144"/>
      <c r="HP45" s="144"/>
      <c r="HQ45" s="144"/>
      <c r="HR45" s="144"/>
      <c r="HS45" s="144"/>
      <c r="HT45" s="144"/>
      <c r="HU45" s="144"/>
      <c r="HV45" s="144"/>
      <c r="HW45" s="144"/>
      <c r="HX45" s="144"/>
      <c r="HY45" s="144"/>
      <c r="HZ45" s="144"/>
      <c r="IA45" s="144"/>
      <c r="IB45" s="144"/>
      <c r="IC45" s="144"/>
      <c r="ID45" s="144"/>
      <c r="IE45" s="144"/>
      <c r="IF45" s="144"/>
      <c r="IG45" s="144"/>
      <c r="IH45" s="144"/>
      <c r="II45" s="144"/>
      <c r="IJ45" s="144"/>
      <c r="IK45" s="144"/>
      <c r="IL45" s="144"/>
      <c r="IM45" s="144"/>
      <c r="IN45" s="144"/>
      <c r="IO45" s="144"/>
      <c r="IP45" s="144"/>
      <c r="IQ45" s="144"/>
      <c r="IR45" s="144"/>
      <c r="IS45" s="144"/>
      <c r="IT45" s="144"/>
      <c r="IU45" s="144"/>
      <c r="IV45" s="144"/>
      <c r="IW45" s="144"/>
    </row>
    <row r="46" customFormat="false" ht="3" hidden="false" customHeight="true" outlineLevel="0" collapsed="false">
      <c r="A46" s="85"/>
      <c r="B46" s="17"/>
      <c r="C46" s="23"/>
      <c r="D46" s="24"/>
      <c r="E46" s="104"/>
      <c r="F46" s="24"/>
      <c r="G46" s="23"/>
      <c r="H46" s="24"/>
      <c r="I46" s="24"/>
      <c r="J46" s="136"/>
      <c r="K46" s="55"/>
      <c r="L46" s="55"/>
      <c r="M46" s="24"/>
      <c r="N46" s="25"/>
      <c r="O46" s="136"/>
      <c r="P46" s="24"/>
      <c r="Q46" s="23"/>
      <c r="R46" s="24"/>
      <c r="S46" s="24"/>
      <c r="T46" s="24"/>
      <c r="U46" s="24"/>
      <c r="V46" s="104"/>
    </row>
    <row r="47" customFormat="false" ht="12" hidden="false" customHeight="true" outlineLevel="0" collapsed="false">
      <c r="A47" s="85" t="s">
        <v>175</v>
      </c>
      <c r="B47" s="17"/>
      <c r="C47" s="23"/>
      <c r="D47" s="24" t="e">
        <f aca="false">Expenses!E47+'CapChrg-AllocExp'!E50+'CapChrg-AllocExp'!L50</f>
        <v>#NAME?</v>
      </c>
      <c r="E47" s="104" t="e">
        <f aca="false">C47-D47</f>
        <v>#NAME?</v>
      </c>
      <c r="F47" s="24"/>
      <c r="G47" s="23"/>
      <c r="H47" s="24"/>
      <c r="I47" s="24"/>
      <c r="J47" s="136"/>
      <c r="K47" s="55"/>
      <c r="L47" s="24"/>
      <c r="M47" s="24" t="e">
        <f aca="false">Expenses!D47</f>
        <v>#NAME?</v>
      </c>
      <c r="N47" s="25" t="e">
        <f aca="false">'CapChrg-AllocExp'!K50</f>
        <v>#NAME?</v>
      </c>
      <c r="O47" s="136" t="e">
        <f aca="false">J47-K47-M47-N47-L47</f>
        <v>#NAME?</v>
      </c>
      <c r="P47" s="24"/>
      <c r="Q47" s="23" t="n">
        <v>0</v>
      </c>
      <c r="R47" s="24"/>
      <c r="S47" s="24"/>
      <c r="T47" s="24" t="e">
        <f aca="false">Expenses!F47</f>
        <v>#NAME?</v>
      </c>
      <c r="U47" s="24" t="e">
        <f aca="false">'CapChrg-AllocExp'!M50</f>
        <v>#NAME?</v>
      </c>
      <c r="V47" s="104" t="e">
        <f aca="false">ROUND(SUM(Q47:U47),0)</f>
        <v>#NAME?</v>
      </c>
    </row>
    <row r="48" customFormat="false" ht="3" hidden="false" customHeight="true" outlineLevel="0" collapsed="false">
      <c r="A48" s="85"/>
      <c r="B48" s="17"/>
      <c r="C48" s="23"/>
      <c r="D48" s="24"/>
      <c r="E48" s="104"/>
      <c r="F48" s="24"/>
      <c r="G48" s="23"/>
      <c r="H48" s="24"/>
      <c r="I48" s="24"/>
      <c r="J48" s="136"/>
      <c r="K48" s="55"/>
      <c r="L48" s="55"/>
      <c r="M48" s="24"/>
      <c r="N48" s="25"/>
      <c r="O48" s="136"/>
      <c r="P48" s="24"/>
      <c r="Q48" s="23"/>
      <c r="R48" s="24"/>
      <c r="S48" s="24"/>
      <c r="T48" s="24"/>
      <c r="U48" s="24"/>
      <c r="V48" s="104"/>
    </row>
    <row r="49" customFormat="false" ht="12" hidden="false" customHeight="true" outlineLevel="0" collapsed="false">
      <c r="A49" s="85" t="s">
        <v>176</v>
      </c>
      <c r="B49" s="17"/>
      <c r="C49" s="23" t="e">
        <f aca="false">GrossMargin!M50</f>
        <v>#NAME?</v>
      </c>
      <c r="D49" s="24" t="e">
        <f aca="false">Expenses!E49</f>
        <v>#NAME?</v>
      </c>
      <c r="E49" s="104" t="e">
        <f aca="false">C49-D49</f>
        <v>#NAME?</v>
      </c>
      <c r="F49" s="55"/>
      <c r="G49" s="23" t="n">
        <f aca="false">GrossMargin!I50</f>
        <v>0</v>
      </c>
      <c r="H49" s="24" t="n">
        <f aca="false">GrossMargin!J50</f>
        <v>0</v>
      </c>
      <c r="I49" s="24" t="n">
        <f aca="false">GrossMargin!K50</f>
        <v>0</v>
      </c>
      <c r="J49" s="136" t="n">
        <f aca="false">SUM(G49:I49)</f>
        <v>0</v>
      </c>
      <c r="K49" s="55"/>
      <c r="L49" s="24"/>
      <c r="M49" s="24" t="e">
        <f aca="false">Expenses!D49</f>
        <v>#NAME?</v>
      </c>
      <c r="N49" s="25"/>
      <c r="O49" s="136" t="e">
        <f aca="false">J49-K49-M49-N49-L49</f>
        <v>#NAME?</v>
      </c>
      <c r="P49" s="24"/>
      <c r="Q49" s="23" t="e">
        <f aca="false">GrossMargin!N50</f>
        <v>#NAME?</v>
      </c>
      <c r="R49" s="24"/>
      <c r="S49" s="24"/>
      <c r="T49" s="24" t="e">
        <f aca="false">Expenses!F49</f>
        <v>#NAME?</v>
      </c>
      <c r="U49" s="24"/>
      <c r="V49" s="104" t="e">
        <f aca="false">ROUND(SUM(Q49:U49),0)</f>
        <v>#NAME?</v>
      </c>
    </row>
    <row r="50" customFormat="false" ht="3" hidden="false" customHeight="true" outlineLevel="0" collapsed="false">
      <c r="A50" s="85"/>
      <c r="B50" s="17"/>
      <c r="C50" s="23"/>
      <c r="D50" s="24"/>
      <c r="E50" s="104"/>
      <c r="F50" s="24"/>
      <c r="G50" s="23"/>
      <c r="H50" s="24"/>
      <c r="I50" s="24"/>
      <c r="J50" s="136"/>
      <c r="K50" s="55"/>
      <c r="L50" s="55"/>
      <c r="M50" s="24"/>
      <c r="N50" s="25"/>
      <c r="O50" s="136"/>
      <c r="P50" s="24"/>
      <c r="Q50" s="23"/>
      <c r="R50" s="24"/>
      <c r="S50" s="24"/>
      <c r="T50" s="24"/>
      <c r="U50" s="24"/>
      <c r="V50" s="104"/>
    </row>
    <row r="51" customFormat="false" ht="12" hidden="false" customHeight="true" outlineLevel="0" collapsed="false">
      <c r="A51" s="85" t="s">
        <v>177</v>
      </c>
      <c r="B51" s="17"/>
      <c r="C51" s="23"/>
      <c r="D51" s="24" t="e">
        <f aca="false">'CapChrg-AllocExp'!E46</f>
        <v>#NAME?</v>
      </c>
      <c r="E51" s="104" t="e">
        <f aca="false">C51-D51</f>
        <v>#NAME?</v>
      </c>
      <c r="F51" s="24"/>
      <c r="G51" s="23"/>
      <c r="H51" s="24"/>
      <c r="I51" s="24"/>
      <c r="J51" s="136" t="n">
        <f aca="false">SUM(G51:I51)</f>
        <v>0</v>
      </c>
      <c r="K51" s="55"/>
      <c r="L51" s="24" t="e">
        <f aca="false">'CapChrg-AllocExp'!D46</f>
        <v>#NAME?</v>
      </c>
      <c r="M51" s="24"/>
      <c r="N51" s="25"/>
      <c r="O51" s="136" t="e">
        <f aca="false">J51-K51-M51-N51-L51</f>
        <v>#NAME?</v>
      </c>
      <c r="P51" s="24"/>
      <c r="Q51" s="23"/>
      <c r="R51" s="24"/>
      <c r="S51" s="24" t="e">
        <f aca="false">'CapChrg-AllocExp'!F46</f>
        <v>#NAME?</v>
      </c>
      <c r="T51" s="24"/>
      <c r="U51" s="24"/>
      <c r="V51" s="104" t="e">
        <f aca="false">ROUND(SUM(Q51:U51),0)</f>
        <v>#NAME?</v>
      </c>
    </row>
    <row r="52" customFormat="false" ht="3" hidden="false" customHeight="true" outlineLevel="0" collapsed="false">
      <c r="A52" s="85"/>
      <c r="B52" s="17"/>
      <c r="C52" s="23"/>
      <c r="D52" s="24"/>
      <c r="E52" s="104"/>
      <c r="F52" s="24"/>
      <c r="G52" s="23"/>
      <c r="H52" s="24"/>
      <c r="I52" s="24"/>
      <c r="J52" s="136"/>
      <c r="K52" s="55"/>
      <c r="L52" s="55"/>
      <c r="M52" s="24"/>
      <c r="N52" s="25"/>
      <c r="O52" s="136"/>
      <c r="P52" s="24"/>
      <c r="Q52" s="23"/>
      <c r="R52" s="24"/>
      <c r="S52" s="24"/>
      <c r="T52" s="24"/>
      <c r="U52" s="24"/>
      <c r="V52" s="104" t="n">
        <f aca="false">ROUND(SUM(Q52:U52),0)</f>
        <v>0</v>
      </c>
    </row>
    <row r="53" customFormat="false" ht="12" hidden="false" customHeight="true" outlineLevel="0" collapsed="false">
      <c r="A53" s="85" t="s">
        <v>13</v>
      </c>
      <c r="B53" s="17"/>
      <c r="C53" s="23" t="n">
        <f aca="false">GrossMargin!M52</f>
        <v>38074</v>
      </c>
      <c r="D53" s="24"/>
      <c r="E53" s="104" t="n">
        <f aca="false">C53-D53</f>
        <v>38074</v>
      </c>
      <c r="F53" s="24"/>
      <c r="G53" s="23" t="n">
        <f aca="false">GrossMargin!I52</f>
        <v>0</v>
      </c>
      <c r="H53" s="24"/>
      <c r="I53" s="24" t="n">
        <f aca="false">GrossMargin!K52</f>
        <v>0</v>
      </c>
      <c r="J53" s="136" t="n">
        <f aca="false">SUM(G53:I53)</f>
        <v>0</v>
      </c>
      <c r="K53" s="55"/>
      <c r="L53" s="24"/>
      <c r="M53" s="24"/>
      <c r="N53" s="25"/>
      <c r="O53" s="136" t="n">
        <f aca="false">J53-K53-M53-N53-L53</f>
        <v>0</v>
      </c>
      <c r="P53" s="24"/>
      <c r="Q53" s="23" t="n">
        <f aca="false">GrossMargin!N52</f>
        <v>-38074</v>
      </c>
      <c r="R53" s="24"/>
      <c r="S53" s="24"/>
      <c r="T53" s="24" t="n">
        <v>0</v>
      </c>
      <c r="U53" s="24"/>
      <c r="V53" s="104" t="n">
        <f aca="false">ROUND(SUM(Q53:U53),0)</f>
        <v>-38074</v>
      </c>
    </row>
    <row r="54" customFormat="false" ht="3" hidden="false" customHeight="true" outlineLevel="0" collapsed="false">
      <c r="A54" s="85"/>
      <c r="B54" s="17"/>
      <c r="C54" s="23"/>
      <c r="D54" s="24"/>
      <c r="E54" s="104"/>
      <c r="F54" s="24"/>
      <c r="G54" s="23"/>
      <c r="H54" s="24"/>
      <c r="I54" s="24"/>
      <c r="J54" s="136"/>
      <c r="K54" s="55"/>
      <c r="L54" s="55"/>
      <c r="M54" s="24"/>
      <c r="N54" s="25"/>
      <c r="O54" s="136"/>
      <c r="P54" s="24"/>
      <c r="Q54" s="23"/>
      <c r="R54" s="24"/>
      <c r="S54" s="24"/>
      <c r="T54" s="24"/>
      <c r="U54" s="24"/>
      <c r="V54" s="104"/>
    </row>
    <row r="55" customFormat="false" ht="12" hidden="false" customHeight="true" outlineLevel="0" collapsed="false">
      <c r="A55" s="137" t="s">
        <v>178</v>
      </c>
      <c r="B55" s="138"/>
      <c r="C55" s="139" t="e">
        <f aca="false">SUM(C45:C53)</f>
        <v>#NAME?</v>
      </c>
      <c r="D55" s="140" t="e">
        <f aca="false">SUM(D45:D53)</f>
        <v>#NAME?</v>
      </c>
      <c r="E55" s="141" t="e">
        <f aca="false">SUM(E45:E53)</f>
        <v>#NAME?</v>
      </c>
      <c r="F55" s="142"/>
      <c r="G55" s="139" t="n">
        <f aca="false">SUM(G45:G53)</f>
        <v>-8488</v>
      </c>
      <c r="H55" s="140" t="n">
        <f aca="false">SUM(H45:H53)</f>
        <v>69380</v>
      </c>
      <c r="I55" s="140" t="n">
        <f aca="false">SUM(I45:I53)</f>
        <v>0</v>
      </c>
      <c r="J55" s="143" t="n">
        <f aca="false">SUM(J45:J53)</f>
        <v>60892</v>
      </c>
      <c r="K55" s="140" t="n">
        <f aca="false">SUM(K45:K53)</f>
        <v>48426</v>
      </c>
      <c r="L55" s="140" t="e">
        <f aca="false">SUM(L45:L53)</f>
        <v>#NAME?</v>
      </c>
      <c r="M55" s="140" t="e">
        <f aca="false">SUM(M45:M53)</f>
        <v>#NAME?</v>
      </c>
      <c r="N55" s="141" t="e">
        <f aca="false">SUM(N45:N53)</f>
        <v>#NAME?</v>
      </c>
      <c r="O55" s="143" t="e">
        <f aca="false">J55-K55-M55-N55-L55</f>
        <v>#NAME?</v>
      </c>
      <c r="P55" s="142"/>
      <c r="Q55" s="139" t="e">
        <f aca="false">SUM(Q45:Q53)</f>
        <v>#NAME?</v>
      </c>
      <c r="R55" s="140" t="n">
        <f aca="false">SUM(R45:R53)</f>
        <v>-3026</v>
      </c>
      <c r="S55" s="140" t="e">
        <f aca="false">SUM(S45:S53)</f>
        <v>#NAME?</v>
      </c>
      <c r="T55" s="140" t="e">
        <f aca="false">SUM(T45:T53)</f>
        <v>#NAME?</v>
      </c>
      <c r="U55" s="140" t="e">
        <f aca="false">SUM(U45:U53)</f>
        <v>#NAME?</v>
      </c>
      <c r="V55" s="141" t="e">
        <f aca="false">SUM(V45:V53)</f>
        <v>#NAME?</v>
      </c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  <c r="AY55" s="144"/>
      <c r="AZ55" s="144"/>
      <c r="BA55" s="144"/>
      <c r="BB55" s="144"/>
      <c r="BC55" s="144"/>
      <c r="BD55" s="144"/>
      <c r="BE55" s="144"/>
      <c r="BF55" s="144"/>
      <c r="BG55" s="144"/>
      <c r="BH55" s="144"/>
      <c r="BI55" s="144"/>
      <c r="BJ55" s="144"/>
      <c r="BK55" s="144"/>
      <c r="BL55" s="144"/>
      <c r="BM55" s="144"/>
      <c r="BN55" s="144"/>
      <c r="BO55" s="144"/>
      <c r="BP55" s="144"/>
      <c r="BQ55" s="144"/>
      <c r="BR55" s="144"/>
      <c r="BS55" s="144"/>
      <c r="BT55" s="144"/>
      <c r="BU55" s="144"/>
      <c r="BV55" s="144"/>
      <c r="BW55" s="144"/>
      <c r="BX55" s="144"/>
      <c r="BY55" s="144"/>
      <c r="BZ55" s="144"/>
      <c r="CA55" s="144"/>
      <c r="CB55" s="144"/>
      <c r="CC55" s="144"/>
      <c r="CD55" s="144"/>
      <c r="CE55" s="144"/>
      <c r="CF55" s="144"/>
      <c r="CG55" s="144"/>
      <c r="CH55" s="144"/>
      <c r="CI55" s="144"/>
      <c r="CJ55" s="144"/>
      <c r="CK55" s="144"/>
      <c r="CL55" s="144"/>
      <c r="CM55" s="144"/>
      <c r="CN55" s="144"/>
      <c r="CO55" s="144"/>
      <c r="CP55" s="144"/>
      <c r="CQ55" s="144"/>
      <c r="CR55" s="144"/>
      <c r="CS55" s="144"/>
      <c r="CT55" s="144"/>
      <c r="CU55" s="144"/>
      <c r="CV55" s="144"/>
      <c r="CW55" s="144"/>
      <c r="CX55" s="144"/>
      <c r="CY55" s="144"/>
      <c r="CZ55" s="144"/>
      <c r="DA55" s="144"/>
      <c r="DB55" s="144"/>
      <c r="DC55" s="144"/>
      <c r="DD55" s="144"/>
      <c r="DE55" s="144"/>
      <c r="DF55" s="144"/>
      <c r="DG55" s="144"/>
      <c r="DH55" s="144"/>
      <c r="DI55" s="144"/>
      <c r="DJ55" s="144"/>
      <c r="DK55" s="144"/>
      <c r="DL55" s="144"/>
      <c r="DM55" s="144"/>
      <c r="DN55" s="144"/>
      <c r="DO55" s="144"/>
      <c r="DP55" s="144"/>
      <c r="DQ55" s="144"/>
      <c r="DR55" s="144"/>
      <c r="DS55" s="144"/>
      <c r="DT55" s="144"/>
      <c r="DU55" s="144"/>
      <c r="DV55" s="144"/>
      <c r="DW55" s="144"/>
      <c r="DX55" s="144"/>
      <c r="DY55" s="144"/>
      <c r="DZ55" s="144"/>
      <c r="EA55" s="144"/>
      <c r="EB55" s="144"/>
      <c r="EC55" s="144"/>
      <c r="ED55" s="144"/>
      <c r="EE55" s="144"/>
      <c r="EF55" s="144"/>
      <c r="EG55" s="144"/>
      <c r="EH55" s="144"/>
      <c r="EI55" s="144"/>
      <c r="EJ55" s="144"/>
      <c r="EK55" s="144"/>
      <c r="EL55" s="144"/>
      <c r="EM55" s="144"/>
      <c r="EN55" s="144"/>
      <c r="EO55" s="144"/>
      <c r="EP55" s="144"/>
      <c r="EQ55" s="144"/>
      <c r="ER55" s="144"/>
      <c r="ES55" s="144"/>
      <c r="ET55" s="144"/>
      <c r="EU55" s="144"/>
      <c r="EV55" s="144"/>
      <c r="EW55" s="144"/>
      <c r="EX55" s="144"/>
      <c r="EY55" s="144"/>
      <c r="EZ55" s="144"/>
      <c r="FA55" s="144"/>
      <c r="FB55" s="144"/>
      <c r="FC55" s="144"/>
      <c r="FD55" s="144"/>
      <c r="FE55" s="144"/>
      <c r="FF55" s="144"/>
      <c r="FG55" s="144"/>
      <c r="FH55" s="144"/>
      <c r="FI55" s="144"/>
      <c r="FJ55" s="144"/>
      <c r="FK55" s="144"/>
      <c r="FL55" s="144"/>
      <c r="FM55" s="144"/>
      <c r="FN55" s="144"/>
      <c r="FO55" s="144"/>
      <c r="FP55" s="144"/>
      <c r="FQ55" s="144"/>
      <c r="FR55" s="144"/>
      <c r="FS55" s="144"/>
      <c r="FT55" s="144"/>
      <c r="FU55" s="144"/>
      <c r="FV55" s="144"/>
      <c r="FW55" s="144"/>
      <c r="FX55" s="144"/>
      <c r="FY55" s="144"/>
      <c r="FZ55" s="144"/>
      <c r="GA55" s="144"/>
      <c r="GB55" s="144"/>
      <c r="GC55" s="144"/>
      <c r="GD55" s="144"/>
      <c r="GE55" s="144"/>
      <c r="GF55" s="144"/>
      <c r="GG55" s="144"/>
      <c r="GH55" s="144"/>
      <c r="GI55" s="144"/>
      <c r="GJ55" s="144"/>
      <c r="GK55" s="144"/>
      <c r="GL55" s="144"/>
      <c r="GM55" s="144"/>
      <c r="GN55" s="144"/>
      <c r="GO55" s="144"/>
      <c r="GP55" s="144"/>
      <c r="GQ55" s="144"/>
      <c r="GR55" s="144"/>
      <c r="GS55" s="144"/>
      <c r="GT55" s="144"/>
      <c r="GU55" s="144"/>
      <c r="GV55" s="144"/>
      <c r="GW55" s="144"/>
      <c r="GX55" s="144"/>
      <c r="GY55" s="144"/>
      <c r="GZ55" s="144"/>
      <c r="HA55" s="144"/>
      <c r="HB55" s="144"/>
      <c r="HC55" s="144"/>
      <c r="HD55" s="144"/>
      <c r="HE55" s="144"/>
      <c r="HF55" s="144"/>
      <c r="HG55" s="144"/>
      <c r="HH55" s="144"/>
      <c r="HI55" s="144"/>
      <c r="HJ55" s="144"/>
      <c r="HK55" s="144"/>
      <c r="HL55" s="144"/>
      <c r="HM55" s="144"/>
      <c r="HN55" s="144"/>
      <c r="HO55" s="144"/>
      <c r="HP55" s="144"/>
      <c r="HQ55" s="144"/>
      <c r="HR55" s="144"/>
      <c r="HS55" s="144"/>
      <c r="HT55" s="144"/>
      <c r="HU55" s="144"/>
      <c r="HV55" s="144"/>
      <c r="HW55" s="144"/>
      <c r="HX55" s="144"/>
      <c r="HY55" s="144"/>
      <c r="HZ55" s="144"/>
      <c r="IA55" s="144"/>
      <c r="IB55" s="144"/>
      <c r="IC55" s="144"/>
      <c r="ID55" s="144"/>
      <c r="IE55" s="144"/>
      <c r="IF55" s="144"/>
      <c r="IG55" s="144"/>
      <c r="IH55" s="144"/>
      <c r="II55" s="144"/>
      <c r="IJ55" s="144"/>
      <c r="IK55" s="144"/>
      <c r="IL55" s="144"/>
      <c r="IM55" s="144"/>
      <c r="IN55" s="144"/>
      <c r="IO55" s="144"/>
      <c r="IP55" s="144"/>
      <c r="IQ55" s="144"/>
      <c r="IR55" s="144"/>
      <c r="IS55" s="144"/>
      <c r="IT55" s="144"/>
      <c r="IU55" s="144"/>
      <c r="IV55" s="144"/>
      <c r="IW55" s="144"/>
    </row>
    <row r="56" customFormat="false" ht="3" hidden="false" customHeight="true" outlineLevel="0" collapsed="false">
      <c r="A56" s="85"/>
      <c r="B56" s="17"/>
      <c r="C56" s="23"/>
      <c r="D56" s="24"/>
      <c r="E56" s="104"/>
      <c r="F56" s="24"/>
      <c r="G56" s="23"/>
      <c r="H56" s="24"/>
      <c r="I56" s="24"/>
      <c r="J56" s="136"/>
      <c r="K56" s="55"/>
      <c r="L56" s="55"/>
      <c r="M56" s="24"/>
      <c r="N56" s="25"/>
      <c r="O56" s="136"/>
      <c r="P56" s="24"/>
      <c r="Q56" s="23"/>
      <c r="R56" s="24"/>
      <c r="S56" s="24"/>
      <c r="T56" s="24"/>
      <c r="U56" s="24"/>
      <c r="V56" s="104"/>
    </row>
    <row r="57" customFormat="false" ht="12" hidden="false" customHeight="true" outlineLevel="0" collapsed="false">
      <c r="A57" s="85" t="s">
        <v>179</v>
      </c>
      <c r="B57" s="17"/>
      <c r="C57" s="23"/>
      <c r="D57" s="24" t="n">
        <v>8600</v>
      </c>
      <c r="E57" s="104" t="n">
        <f aca="false">C57-D57</f>
        <v>-8600</v>
      </c>
      <c r="F57" s="24"/>
      <c r="G57" s="23"/>
      <c r="H57" s="24"/>
      <c r="I57" s="24"/>
      <c r="J57" s="136"/>
      <c r="K57" s="55"/>
      <c r="L57" s="55"/>
      <c r="M57" s="24" t="n">
        <v>8600</v>
      </c>
      <c r="N57" s="25"/>
      <c r="O57" s="136" t="n">
        <f aca="false">J57-K57-M57-N57-L57</f>
        <v>-8600</v>
      </c>
      <c r="P57" s="24"/>
      <c r="Q57" s="23"/>
      <c r="R57" s="24"/>
      <c r="S57" s="24"/>
      <c r="T57" s="24" t="n">
        <f aca="false">D57-M57</f>
        <v>0</v>
      </c>
      <c r="U57" s="24"/>
      <c r="V57" s="104" t="n">
        <f aca="false">ROUND(SUM(Q57:U57),0)</f>
        <v>0</v>
      </c>
    </row>
    <row r="58" customFormat="false" ht="3" hidden="false" customHeight="true" outlineLevel="0" collapsed="false">
      <c r="A58" s="85"/>
      <c r="B58" s="17"/>
      <c r="C58" s="23"/>
      <c r="D58" s="24"/>
      <c r="E58" s="104"/>
      <c r="F58" s="24"/>
      <c r="G58" s="23"/>
      <c r="H58" s="24"/>
      <c r="I58" s="24"/>
      <c r="J58" s="136"/>
      <c r="K58" s="55"/>
      <c r="L58" s="55"/>
      <c r="M58" s="24"/>
      <c r="N58" s="25"/>
      <c r="O58" s="136"/>
      <c r="P58" s="24"/>
      <c r="Q58" s="23"/>
      <c r="R58" s="24"/>
      <c r="S58" s="24"/>
      <c r="T58" s="24"/>
      <c r="U58" s="24"/>
      <c r="V58" s="104"/>
    </row>
    <row r="59" customFormat="false" ht="12" hidden="false" customHeight="true" outlineLevel="0" collapsed="false">
      <c r="A59" s="137" t="s">
        <v>180</v>
      </c>
      <c r="B59" s="138"/>
      <c r="C59" s="145" t="e">
        <f aca="false">SUM(C55:C57)</f>
        <v>#NAME?</v>
      </c>
      <c r="D59" s="146" t="e">
        <f aca="false">SUM(D55:D57)</f>
        <v>#NAME?</v>
      </c>
      <c r="E59" s="147" t="e">
        <f aca="false">SUM(E55:E57)</f>
        <v>#NAME?</v>
      </c>
      <c r="F59" s="142"/>
      <c r="G59" s="145" t="n">
        <f aca="false">SUM(G55:G57)</f>
        <v>-8488</v>
      </c>
      <c r="H59" s="146" t="n">
        <f aca="false">SUM(H55:H57)</f>
        <v>69380</v>
      </c>
      <c r="I59" s="146" t="n">
        <f aca="false">SUM(I55:I57)</f>
        <v>0</v>
      </c>
      <c r="J59" s="148" t="n">
        <f aca="false">SUM(J55:J57)</f>
        <v>60892</v>
      </c>
      <c r="K59" s="146" t="n">
        <f aca="false">SUM(K55:K57)</f>
        <v>48426</v>
      </c>
      <c r="L59" s="146" t="e">
        <f aca="false">SUM(L55:L57)</f>
        <v>#NAME?</v>
      </c>
      <c r="M59" s="146" t="e">
        <f aca="false">SUM(M55:M57)</f>
        <v>#NAME?</v>
      </c>
      <c r="N59" s="147" t="e">
        <f aca="false">SUM(N55:N57)</f>
        <v>#NAME?</v>
      </c>
      <c r="O59" s="148" t="e">
        <f aca="false">J59-K59-M59-N59-L59</f>
        <v>#NAME?</v>
      </c>
      <c r="P59" s="142"/>
      <c r="Q59" s="145" t="e">
        <f aca="false">SUM(Q55:Q57)</f>
        <v>#NAME?</v>
      </c>
      <c r="R59" s="146" t="n">
        <f aca="false">SUM(R55:R57)</f>
        <v>-3026</v>
      </c>
      <c r="S59" s="146" t="e">
        <f aca="false">SUM(S55:S57)</f>
        <v>#NAME?</v>
      </c>
      <c r="T59" s="146" t="e">
        <f aca="false">SUM(T55:T57)</f>
        <v>#NAME?</v>
      </c>
      <c r="U59" s="146" t="e">
        <f aca="false">SUM(U55:U57)</f>
        <v>#NAME?</v>
      </c>
      <c r="V59" s="147" t="e">
        <f aca="false">SUM(V55:V57)</f>
        <v>#NAME?</v>
      </c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  <c r="AO59" s="144"/>
      <c r="AP59" s="144"/>
      <c r="AQ59" s="144"/>
      <c r="AR59" s="144"/>
      <c r="AS59" s="144"/>
      <c r="AT59" s="144"/>
      <c r="AU59" s="144"/>
      <c r="AV59" s="144"/>
      <c r="AW59" s="144"/>
      <c r="AX59" s="144"/>
      <c r="AY59" s="144"/>
      <c r="AZ59" s="144"/>
      <c r="BA59" s="144"/>
      <c r="BB59" s="144"/>
      <c r="BC59" s="144"/>
      <c r="BD59" s="144"/>
      <c r="BE59" s="144"/>
      <c r="BF59" s="144"/>
      <c r="BG59" s="144"/>
      <c r="BH59" s="144"/>
      <c r="BI59" s="144"/>
      <c r="BJ59" s="144"/>
      <c r="BK59" s="144"/>
      <c r="BL59" s="144"/>
      <c r="BM59" s="144"/>
      <c r="BN59" s="144"/>
      <c r="BO59" s="144"/>
      <c r="BP59" s="144"/>
      <c r="BQ59" s="144"/>
      <c r="BR59" s="144"/>
      <c r="BS59" s="144"/>
      <c r="BT59" s="144"/>
      <c r="BU59" s="144"/>
      <c r="BV59" s="144"/>
      <c r="BW59" s="144"/>
      <c r="BX59" s="144"/>
      <c r="BY59" s="144"/>
      <c r="BZ59" s="144"/>
      <c r="CA59" s="144"/>
      <c r="CB59" s="144"/>
      <c r="CC59" s="144"/>
      <c r="CD59" s="144"/>
      <c r="CE59" s="144"/>
      <c r="CF59" s="144"/>
      <c r="CG59" s="144"/>
      <c r="CH59" s="144"/>
      <c r="CI59" s="144"/>
      <c r="CJ59" s="144"/>
      <c r="CK59" s="144"/>
      <c r="CL59" s="144"/>
      <c r="CM59" s="144"/>
      <c r="CN59" s="144"/>
      <c r="CO59" s="144"/>
      <c r="CP59" s="144"/>
      <c r="CQ59" s="144"/>
      <c r="CR59" s="144"/>
      <c r="CS59" s="144"/>
      <c r="CT59" s="144"/>
      <c r="CU59" s="144"/>
      <c r="CV59" s="144"/>
      <c r="CW59" s="144"/>
      <c r="CX59" s="144"/>
      <c r="CY59" s="144"/>
      <c r="CZ59" s="144"/>
      <c r="DA59" s="144"/>
      <c r="DB59" s="144"/>
      <c r="DC59" s="144"/>
      <c r="DD59" s="144"/>
      <c r="DE59" s="144"/>
      <c r="DF59" s="144"/>
      <c r="DG59" s="144"/>
      <c r="DH59" s="144"/>
      <c r="DI59" s="144"/>
      <c r="DJ59" s="144"/>
      <c r="DK59" s="144"/>
      <c r="DL59" s="144"/>
      <c r="DM59" s="144"/>
      <c r="DN59" s="144"/>
      <c r="DO59" s="144"/>
      <c r="DP59" s="144"/>
      <c r="DQ59" s="144"/>
      <c r="DR59" s="144"/>
      <c r="DS59" s="144"/>
      <c r="DT59" s="144"/>
      <c r="DU59" s="144"/>
      <c r="DV59" s="144"/>
      <c r="DW59" s="144"/>
      <c r="DX59" s="144"/>
      <c r="DY59" s="144"/>
      <c r="DZ59" s="144"/>
      <c r="EA59" s="144"/>
      <c r="EB59" s="144"/>
      <c r="EC59" s="144"/>
      <c r="ED59" s="144"/>
      <c r="EE59" s="144"/>
      <c r="EF59" s="144"/>
      <c r="EG59" s="144"/>
      <c r="EH59" s="144"/>
      <c r="EI59" s="144"/>
      <c r="EJ59" s="144"/>
      <c r="EK59" s="144"/>
      <c r="EL59" s="144"/>
      <c r="EM59" s="144"/>
      <c r="EN59" s="144"/>
      <c r="EO59" s="144"/>
      <c r="EP59" s="144"/>
      <c r="EQ59" s="144"/>
      <c r="ER59" s="144"/>
      <c r="ES59" s="144"/>
      <c r="ET59" s="144"/>
      <c r="EU59" s="144"/>
      <c r="EV59" s="144"/>
      <c r="EW59" s="144"/>
      <c r="EX59" s="144"/>
      <c r="EY59" s="144"/>
      <c r="EZ59" s="144"/>
      <c r="FA59" s="144"/>
      <c r="FB59" s="144"/>
      <c r="FC59" s="144"/>
      <c r="FD59" s="144"/>
      <c r="FE59" s="144"/>
      <c r="FF59" s="144"/>
      <c r="FG59" s="144"/>
      <c r="FH59" s="144"/>
      <c r="FI59" s="144"/>
      <c r="FJ59" s="144"/>
      <c r="FK59" s="144"/>
      <c r="FL59" s="144"/>
      <c r="FM59" s="144"/>
      <c r="FN59" s="144"/>
      <c r="FO59" s="144"/>
      <c r="FP59" s="144"/>
      <c r="FQ59" s="144"/>
      <c r="FR59" s="144"/>
      <c r="FS59" s="144"/>
      <c r="FT59" s="144"/>
      <c r="FU59" s="144"/>
      <c r="FV59" s="144"/>
      <c r="FW59" s="144"/>
      <c r="FX59" s="144"/>
      <c r="FY59" s="144"/>
      <c r="FZ59" s="144"/>
      <c r="GA59" s="144"/>
      <c r="GB59" s="144"/>
      <c r="GC59" s="144"/>
      <c r="GD59" s="144"/>
      <c r="GE59" s="144"/>
      <c r="GF59" s="144"/>
      <c r="GG59" s="144"/>
      <c r="GH59" s="144"/>
      <c r="GI59" s="144"/>
      <c r="GJ59" s="144"/>
      <c r="GK59" s="144"/>
      <c r="GL59" s="144"/>
      <c r="GM59" s="144"/>
      <c r="GN59" s="144"/>
      <c r="GO59" s="144"/>
      <c r="GP59" s="144"/>
      <c r="GQ59" s="144"/>
      <c r="GR59" s="144"/>
      <c r="GS59" s="144"/>
      <c r="GT59" s="144"/>
      <c r="GU59" s="144"/>
      <c r="GV59" s="144"/>
      <c r="GW59" s="144"/>
      <c r="GX59" s="144"/>
      <c r="GY59" s="144"/>
      <c r="GZ59" s="144"/>
      <c r="HA59" s="144"/>
      <c r="HB59" s="144"/>
      <c r="HC59" s="144"/>
      <c r="HD59" s="144"/>
      <c r="HE59" s="144"/>
      <c r="HF59" s="144"/>
      <c r="HG59" s="144"/>
      <c r="HH59" s="144"/>
      <c r="HI59" s="144"/>
      <c r="HJ59" s="144"/>
      <c r="HK59" s="144"/>
      <c r="HL59" s="144"/>
      <c r="HM59" s="144"/>
      <c r="HN59" s="144"/>
      <c r="HO59" s="144"/>
      <c r="HP59" s="144"/>
      <c r="HQ59" s="144"/>
      <c r="HR59" s="144"/>
      <c r="HS59" s="144"/>
      <c r="HT59" s="144"/>
      <c r="HU59" s="144"/>
      <c r="HV59" s="144"/>
      <c r="HW59" s="144"/>
      <c r="HX59" s="144"/>
      <c r="HY59" s="144"/>
      <c r="HZ59" s="144"/>
      <c r="IA59" s="144"/>
      <c r="IB59" s="144"/>
      <c r="IC59" s="144"/>
      <c r="ID59" s="144"/>
      <c r="IE59" s="144"/>
      <c r="IF59" s="144"/>
      <c r="IG59" s="144"/>
      <c r="IH59" s="144"/>
      <c r="II59" s="144"/>
      <c r="IJ59" s="144"/>
      <c r="IK59" s="144"/>
      <c r="IL59" s="144"/>
      <c r="IM59" s="144"/>
      <c r="IN59" s="144"/>
      <c r="IO59" s="144"/>
      <c r="IP59" s="144"/>
      <c r="IQ59" s="144"/>
      <c r="IR59" s="144"/>
      <c r="IS59" s="144"/>
      <c r="IT59" s="144"/>
      <c r="IU59" s="144"/>
      <c r="IV59" s="144"/>
      <c r="IW59" s="144"/>
    </row>
    <row r="60" customFormat="false" ht="3" hidden="false" customHeight="true" outlineLevel="0" collapsed="false">
      <c r="A60" s="108"/>
      <c r="B60" s="89"/>
      <c r="C60" s="109"/>
      <c r="D60" s="110"/>
      <c r="E60" s="111"/>
      <c r="F60" s="24"/>
      <c r="G60" s="149"/>
      <c r="H60" s="60"/>
      <c r="I60" s="60"/>
      <c r="J60" s="108"/>
      <c r="K60" s="60"/>
      <c r="L60" s="60"/>
      <c r="M60" s="60"/>
      <c r="N60" s="114"/>
      <c r="O60" s="108"/>
      <c r="P60" s="17"/>
      <c r="Q60" s="149"/>
      <c r="R60" s="60"/>
      <c r="S60" s="60"/>
      <c r="T60" s="60"/>
      <c r="U60" s="60"/>
      <c r="V60" s="114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  <c r="IS60" s="17"/>
      <c r="IT60" s="17"/>
      <c r="IU60" s="17"/>
      <c r="IV60" s="17"/>
      <c r="IW60" s="17"/>
    </row>
    <row r="61" customFormat="false" ht="13.5" hidden="false" customHeight="false" outlineLevel="0" collapsed="false">
      <c r="A61" s="115"/>
      <c r="C61" s="67"/>
      <c r="D61" s="24"/>
      <c r="E61" s="115" t="s">
        <v>184</v>
      </c>
      <c r="F61" s="24"/>
      <c r="G61" s="150" t="n">
        <f aca="false">'GM-WklyChnge'!D53</f>
        <v>-20144</v>
      </c>
    </row>
    <row r="62" customFormat="false" ht="6" hidden="false" customHeight="true" outlineLevel="0" collapsed="false">
      <c r="C62" s="24"/>
      <c r="D62" s="24"/>
      <c r="E62" s="24"/>
      <c r="F62" s="24"/>
    </row>
    <row r="63" customFormat="false" ht="12.75" hidden="false" customHeight="false" outlineLevel="0" collapsed="false">
      <c r="A63" s="116" t="s">
        <v>181</v>
      </c>
      <c r="C63" s="24"/>
      <c r="D63" s="24"/>
      <c r="E63" s="24"/>
      <c r="F63" s="24"/>
    </row>
    <row r="64" customFormat="false" ht="12.75" hidden="false" customHeight="false" outlineLevel="0" collapsed="false">
      <c r="C64" s="24"/>
      <c r="D64" s="24"/>
      <c r="E64" s="24"/>
      <c r="F64" s="24"/>
    </row>
    <row r="65" customFormat="false" ht="12.75" hidden="false" customHeight="false" outlineLevel="0" collapsed="false">
      <c r="C65" s="24"/>
      <c r="D65" s="24"/>
      <c r="E65" s="24"/>
      <c r="F65" s="24"/>
    </row>
    <row r="66" customFormat="false" ht="12.75" hidden="false" customHeight="false" outlineLevel="0" collapsed="false">
      <c r="C66" s="24"/>
      <c r="D66" s="24"/>
      <c r="E66" s="24"/>
      <c r="F66" s="24"/>
    </row>
    <row r="67" customFormat="false" ht="12.75" hidden="false" customHeight="false" outlineLevel="0" collapsed="false">
      <c r="C67" s="24"/>
      <c r="D67" s="24"/>
      <c r="E67" s="24"/>
      <c r="F67" s="24"/>
    </row>
    <row r="68" customFormat="false" ht="12.75" hidden="false" customHeight="false" outlineLevel="0" collapsed="false">
      <c r="C68" s="24"/>
      <c r="D68" s="24"/>
      <c r="E68" s="24"/>
      <c r="F68" s="24"/>
    </row>
    <row r="69" customFormat="false" ht="12.75" hidden="false" customHeight="false" outlineLevel="0" collapsed="false">
      <c r="C69" s="24"/>
      <c r="D69" s="24"/>
      <c r="E69" s="24"/>
      <c r="F69" s="24"/>
    </row>
    <row r="70" customFormat="false" ht="12.75" hidden="false" customHeight="false" outlineLevel="0" collapsed="false">
      <c r="C70" s="24"/>
      <c r="D70" s="24"/>
      <c r="E70" s="24"/>
      <c r="F70" s="24"/>
    </row>
    <row r="71" customFormat="false" ht="12.75" hidden="false" customHeight="false" outlineLevel="0" collapsed="false">
      <c r="C71" s="24"/>
      <c r="D71" s="24"/>
      <c r="E71" s="24"/>
      <c r="F71" s="24"/>
    </row>
    <row r="72" customFormat="false" ht="12.75" hidden="false" customHeight="false" outlineLevel="0" collapsed="false">
      <c r="C72" s="24"/>
      <c r="D72" s="24"/>
      <c r="E72" s="24"/>
      <c r="F72" s="24"/>
    </row>
    <row r="73" customFormat="false" ht="12.75" hidden="false" customHeight="false" outlineLevel="0" collapsed="false">
      <c r="C73" s="24"/>
      <c r="D73" s="24"/>
      <c r="E73" s="24"/>
      <c r="F73" s="24"/>
    </row>
    <row r="74" customFormat="false" ht="12.75" hidden="false" customHeight="false" outlineLevel="0" collapsed="false">
      <c r="C74" s="24"/>
      <c r="D74" s="24"/>
      <c r="E74" s="24"/>
      <c r="F74" s="24"/>
    </row>
    <row r="75" customFormat="false" ht="12.75" hidden="false" customHeight="false" outlineLevel="0" collapsed="false">
      <c r="C75" s="24"/>
      <c r="D75" s="24"/>
      <c r="E75" s="24"/>
      <c r="F75" s="24"/>
    </row>
    <row r="76" customFormat="false" ht="12.75" hidden="false" customHeight="false" outlineLevel="0" collapsed="false">
      <c r="C76" s="24"/>
      <c r="D76" s="24"/>
      <c r="E76" s="24"/>
      <c r="F76" s="24"/>
    </row>
    <row r="77" customFormat="false" ht="12.75" hidden="false" customHeight="false" outlineLevel="0" collapsed="false">
      <c r="C77" s="24"/>
      <c r="D77" s="24"/>
      <c r="E77" s="24"/>
      <c r="F77" s="24"/>
    </row>
    <row r="78" customFormat="false" ht="12.75" hidden="false" customHeight="false" outlineLevel="0" collapsed="false">
      <c r="C78" s="24"/>
      <c r="D78" s="24"/>
      <c r="E78" s="24"/>
      <c r="F78" s="24"/>
    </row>
    <row r="79" customFormat="false" ht="12.75" hidden="false" customHeight="false" outlineLevel="0" collapsed="false">
      <c r="C79" s="24"/>
      <c r="D79" s="24"/>
      <c r="E79" s="24"/>
      <c r="F79" s="24"/>
    </row>
    <row r="80" customFormat="false" ht="12.75" hidden="false" customHeight="false" outlineLevel="0" collapsed="false">
      <c r="C80" s="24"/>
      <c r="D80" s="24"/>
      <c r="E80" s="24"/>
      <c r="F80" s="24"/>
    </row>
    <row r="81" customFormat="false" ht="12.75" hidden="false" customHeight="false" outlineLevel="0" collapsed="false">
      <c r="C81" s="24"/>
      <c r="D81" s="24"/>
      <c r="E81" s="24"/>
      <c r="F81" s="24"/>
    </row>
    <row r="82" customFormat="false" ht="12.75" hidden="false" customHeight="false" outlineLevel="0" collapsed="false">
      <c r="C82" s="24"/>
      <c r="D82" s="24"/>
      <c r="E82" s="24"/>
      <c r="F82" s="24"/>
    </row>
    <row r="83" customFormat="false" ht="12.75" hidden="false" customHeight="false" outlineLevel="0" collapsed="false">
      <c r="C83" s="24"/>
      <c r="D83" s="24"/>
      <c r="E83" s="24"/>
      <c r="F83" s="24"/>
    </row>
    <row r="84" customFormat="false" ht="12.75" hidden="false" customHeight="false" outlineLevel="0" collapsed="false">
      <c r="C84" s="24"/>
      <c r="D84" s="24"/>
      <c r="E84" s="24"/>
      <c r="F84" s="24"/>
    </row>
    <row r="85" customFormat="false" ht="12.75" hidden="false" customHeight="false" outlineLevel="0" collapsed="false">
      <c r="C85" s="24"/>
      <c r="D85" s="24"/>
      <c r="E85" s="24"/>
      <c r="F85" s="24"/>
    </row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7"/>
    <col collapsed="false" customWidth="true" hidden="false" outlineLevel="0" max="2" min="2" style="1" width="0.99"/>
    <col collapsed="false" customWidth="true" hidden="false" outlineLevel="0" max="5" min="3" style="1" width="7.7"/>
    <col collapsed="false" customWidth="true" hidden="false" outlineLevel="0" max="6" min="6" style="1" width="0.85"/>
    <col collapsed="false" customWidth="true" hidden="false" outlineLevel="0" max="9" min="7" style="1" width="7.7"/>
    <col collapsed="false" customWidth="true" hidden="false" outlineLevel="0" max="12" min="10" style="1" width="9.28"/>
    <col collapsed="false" customWidth="true" hidden="false" outlineLevel="0" max="15" min="13" style="1" width="7.7"/>
    <col collapsed="false" customWidth="true" hidden="false" outlineLevel="0" max="16" min="16" style="1" width="0.85"/>
    <col collapsed="false" customWidth="true" hidden="false" outlineLevel="0" max="21" min="17" style="1" width="7.7"/>
    <col collapsed="false" customWidth="true" hidden="false" outlineLevel="0" max="22" min="22" style="1" width="8.7"/>
    <col collapsed="false" customWidth="false" hidden="false" outlineLevel="0" max="23" min="23" style="1" width="9.14"/>
    <col collapsed="false" customWidth="true" hidden="false" outlineLevel="0" max="24" min="24" style="151" width="16.84"/>
    <col collapsed="false" customWidth="false" hidden="false" outlineLevel="0" max="257" min="25" style="1" width="9.14"/>
  </cols>
  <sheetData>
    <row r="1" customFormat="false" ht="15.75" hidden="false" customHeight="false" outlineLevel="0" collapsed="false">
      <c r="A1" s="38" t="s">
        <v>76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X1" s="151" t="s">
        <v>198</v>
      </c>
      <c r="Y1" s="151" t="s">
        <v>199</v>
      </c>
      <c r="Z1" s="151"/>
      <c r="AA1" s="151" t="s">
        <v>200</v>
      </c>
      <c r="AB1" s="151" t="s">
        <v>201</v>
      </c>
      <c r="AC1" s="151" t="s">
        <v>202</v>
      </c>
      <c r="AE1" s="151" t="s">
        <v>199</v>
      </c>
      <c r="AF1" s="151"/>
      <c r="AG1" s="151" t="s">
        <v>200</v>
      </c>
      <c r="AH1" s="151" t="s">
        <v>201</v>
      </c>
      <c r="AI1" s="151" t="s">
        <v>202</v>
      </c>
    </row>
    <row r="2" customFormat="false" ht="16.5" hidden="false" customHeight="false" outlineLevel="0" collapsed="false">
      <c r="A2" s="41" t="s">
        <v>145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X2" s="152" t="n">
        <v>36707</v>
      </c>
      <c r="Y2" s="151"/>
      <c r="Z2" s="151"/>
      <c r="AA2" s="151"/>
      <c r="AB2" s="151"/>
      <c r="AC2" s="151"/>
      <c r="AE2" s="151" t="s">
        <v>203</v>
      </c>
      <c r="AF2" s="152" t="n">
        <v>36616</v>
      </c>
      <c r="AG2" s="151"/>
      <c r="AH2" s="151"/>
      <c r="AI2" s="151"/>
    </row>
    <row r="3" customFormat="false" ht="13.5" hidden="false" customHeight="false" outlineLevel="0" collapsed="false">
      <c r="A3" s="44" t="s">
        <v>204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X3" s="151" t="s">
        <v>205</v>
      </c>
      <c r="Y3" s="151"/>
      <c r="Z3" s="151"/>
      <c r="AA3" s="151"/>
      <c r="AB3" s="151"/>
      <c r="AC3" s="151"/>
      <c r="AE3" s="151"/>
      <c r="AF3" s="151"/>
      <c r="AG3" s="151"/>
      <c r="AH3" s="151"/>
      <c r="AI3" s="151"/>
    </row>
    <row r="4" customFormat="false" ht="3" hidden="false" customHeight="true" outlineLevel="0" collapsed="false"/>
    <row r="5" customFormat="false" ht="12" hidden="false" customHeight="true" outlineLevel="0" collapsed="false">
      <c r="A5" s="90"/>
      <c r="C5" s="52" t="s">
        <v>151</v>
      </c>
      <c r="D5" s="52"/>
      <c r="E5" s="52"/>
      <c r="G5" s="52" t="s">
        <v>189</v>
      </c>
      <c r="H5" s="52"/>
      <c r="I5" s="52"/>
      <c r="J5" s="52"/>
      <c r="K5" s="52"/>
      <c r="L5" s="52"/>
      <c r="M5" s="52"/>
      <c r="N5" s="52"/>
      <c r="O5" s="52"/>
      <c r="Q5" s="52" t="s">
        <v>190</v>
      </c>
      <c r="R5" s="52"/>
      <c r="S5" s="52"/>
      <c r="T5" s="52"/>
      <c r="U5" s="52"/>
      <c r="V5" s="52"/>
      <c r="X5" s="151" t="s">
        <v>206</v>
      </c>
      <c r="Y5" s="52" t="s">
        <v>207</v>
      </c>
      <c r="Z5" s="52"/>
      <c r="AA5" s="52"/>
      <c r="AB5" s="52"/>
      <c r="AC5" s="52"/>
      <c r="AE5" s="52" t="s">
        <v>207</v>
      </c>
      <c r="AF5" s="52"/>
      <c r="AG5" s="52"/>
      <c r="AH5" s="52"/>
      <c r="AI5" s="52"/>
    </row>
    <row r="6" customFormat="false" ht="12" hidden="false" customHeight="true" outlineLevel="0" collapsed="false">
      <c r="A6" s="85"/>
      <c r="C6" s="79"/>
      <c r="D6" s="81"/>
      <c r="E6" s="82"/>
      <c r="G6" s="131" t="s">
        <v>152</v>
      </c>
      <c r="H6" s="131" t="s">
        <v>149</v>
      </c>
      <c r="I6" s="131" t="s">
        <v>154</v>
      </c>
      <c r="J6" s="131" t="s">
        <v>6</v>
      </c>
      <c r="K6" s="131" t="s">
        <v>191</v>
      </c>
      <c r="L6" s="131" t="s">
        <v>192</v>
      </c>
      <c r="M6" s="131" t="s">
        <v>193</v>
      </c>
      <c r="N6" s="131" t="s">
        <v>194</v>
      </c>
      <c r="O6" s="131"/>
      <c r="Q6" s="132" t="s">
        <v>6</v>
      </c>
      <c r="R6" s="131" t="s">
        <v>191</v>
      </c>
      <c r="S6" s="131" t="s">
        <v>192</v>
      </c>
      <c r="T6" s="132" t="s">
        <v>193</v>
      </c>
      <c r="U6" s="132" t="s">
        <v>194</v>
      </c>
      <c r="V6" s="132"/>
      <c r="Y6" s="132" t="s">
        <v>6</v>
      </c>
      <c r="Z6" s="132" t="s">
        <v>191</v>
      </c>
      <c r="AA6" s="132" t="s">
        <v>192</v>
      </c>
      <c r="AB6" s="132" t="s">
        <v>193</v>
      </c>
      <c r="AC6" s="132" t="s">
        <v>194</v>
      </c>
      <c r="AE6" s="132" t="s">
        <v>6</v>
      </c>
      <c r="AF6" s="132" t="s">
        <v>191</v>
      </c>
      <c r="AG6" s="132" t="s">
        <v>192</v>
      </c>
      <c r="AH6" s="132" t="s">
        <v>193</v>
      </c>
      <c r="AI6" s="132" t="s">
        <v>194</v>
      </c>
    </row>
    <row r="7" customFormat="false" ht="12" hidden="false" customHeight="true" outlineLevel="0" collapsed="false">
      <c r="A7" s="131" t="s">
        <v>150</v>
      </c>
      <c r="B7" s="85"/>
      <c r="C7" s="86" t="s">
        <v>146</v>
      </c>
      <c r="D7" s="87" t="s">
        <v>195</v>
      </c>
      <c r="E7" s="88" t="s">
        <v>196</v>
      </c>
      <c r="F7" s="89"/>
      <c r="G7" s="133" t="s">
        <v>146</v>
      </c>
      <c r="H7" s="133" t="s">
        <v>153</v>
      </c>
      <c r="I7" s="133" t="s">
        <v>146</v>
      </c>
      <c r="J7" s="133" t="s">
        <v>146</v>
      </c>
      <c r="K7" s="133" t="s">
        <v>147</v>
      </c>
      <c r="L7" s="133" t="s">
        <v>197</v>
      </c>
      <c r="M7" s="133" t="s">
        <v>147</v>
      </c>
      <c r="N7" s="133" t="s">
        <v>147</v>
      </c>
      <c r="O7" s="133" t="s">
        <v>6</v>
      </c>
      <c r="Q7" s="133" t="s">
        <v>146</v>
      </c>
      <c r="R7" s="133" t="s">
        <v>147</v>
      </c>
      <c r="S7" s="133" t="s">
        <v>197</v>
      </c>
      <c r="T7" s="133" t="s">
        <v>147</v>
      </c>
      <c r="U7" s="133" t="s">
        <v>147</v>
      </c>
      <c r="V7" s="133" t="s">
        <v>6</v>
      </c>
      <c r="Y7" s="133" t="s">
        <v>146</v>
      </c>
      <c r="Z7" s="133" t="s">
        <v>147</v>
      </c>
      <c r="AA7" s="133" t="s">
        <v>197</v>
      </c>
      <c r="AB7" s="133" t="s">
        <v>147</v>
      </c>
      <c r="AC7" s="133" t="s">
        <v>147</v>
      </c>
      <c r="AE7" s="133" t="s">
        <v>146</v>
      </c>
      <c r="AF7" s="133" t="s">
        <v>147</v>
      </c>
      <c r="AG7" s="133" t="s">
        <v>197</v>
      </c>
      <c r="AH7" s="133" t="s">
        <v>147</v>
      </c>
      <c r="AI7" s="133" t="s">
        <v>147</v>
      </c>
    </row>
    <row r="8" customFormat="false" ht="3" hidden="false" customHeight="true" outlineLevel="0" collapsed="false">
      <c r="A8" s="90"/>
      <c r="B8" s="17"/>
      <c r="C8" s="91"/>
      <c r="D8" s="92"/>
      <c r="E8" s="93"/>
      <c r="F8" s="17"/>
      <c r="G8" s="91"/>
      <c r="H8" s="92"/>
      <c r="I8" s="92"/>
      <c r="J8" s="90"/>
      <c r="K8" s="92"/>
      <c r="L8" s="92"/>
      <c r="M8" s="92"/>
      <c r="N8" s="93"/>
      <c r="O8" s="90"/>
      <c r="Q8" s="91"/>
      <c r="R8" s="92"/>
      <c r="S8" s="92"/>
      <c r="T8" s="92"/>
      <c r="U8" s="92"/>
      <c r="V8" s="93"/>
    </row>
    <row r="9" customFormat="false" ht="12" hidden="false" customHeight="true" outlineLevel="0" collapsed="false">
      <c r="A9" s="85" t="s">
        <v>156</v>
      </c>
      <c r="B9" s="17"/>
      <c r="C9" s="94" t="e">
        <f aca="false">Y9</f>
        <v>#NAME?</v>
      </c>
      <c r="D9" s="95" t="e">
        <f aca="false">SUM(Z9:AC9)</f>
        <v>#NAME?</v>
      </c>
      <c r="E9" s="104" t="e">
        <f aca="false">C9-D9</f>
        <v>#NAME?</v>
      </c>
      <c r="F9" s="24"/>
      <c r="G9" s="94"/>
      <c r="H9" s="95"/>
      <c r="I9" s="95"/>
      <c r="J9" s="135" t="n">
        <f aca="false">SUM(G9:I9)</f>
        <v>0</v>
      </c>
      <c r="K9" s="67"/>
      <c r="L9" s="67"/>
      <c r="M9" s="95"/>
      <c r="N9" s="96"/>
      <c r="O9" s="135" t="n">
        <f aca="false">J9-M9-N9</f>
        <v>0</v>
      </c>
      <c r="P9" s="24"/>
      <c r="Q9" s="94"/>
      <c r="R9" s="95"/>
      <c r="S9" s="95"/>
      <c r="T9" s="95"/>
      <c r="U9" s="95"/>
      <c r="V9" s="134" t="n">
        <f aca="false">ROUND(SUM(Q9:U9),0)</f>
        <v>0</v>
      </c>
      <c r="X9" s="151" t="s">
        <v>208</v>
      </c>
      <c r="Y9" s="24" t="e">
        <f aca="false">HPVAL($X9,$X$1,Y$1,$X$2,$X$3,$X$5)/1000</f>
        <v>#NAME?</v>
      </c>
      <c r="AA9" s="24" t="e">
        <f aca="false">HPVAL($X9,$X$1,AA$1,$X$2,$X$3,$X$5)/1000</f>
        <v>#NAME?</v>
      </c>
      <c r="AB9" s="24" t="e">
        <f aca="false">HPVAL($X9,$X$1,AB$1,$X$2,$X$3,$X$5)/1000</f>
        <v>#NAME?</v>
      </c>
      <c r="AC9" s="24" t="e">
        <f aca="false">HPVAL($X9,$X$1,AC$1,$X$2,$X$3,$X$5)/1000</f>
        <v>#NAME?</v>
      </c>
      <c r="AE9" s="24" t="e">
        <f aca="false">HPVAL($X9,$AE$2,AE$1,$AF$2,$X$3,$X$5)/1000</f>
        <v>#NAME?</v>
      </c>
      <c r="AG9" s="24" t="e">
        <f aca="false">HPVAL($X9,$AE$2,AG$1,$AF$2,$X$3,$X$5)/1000</f>
        <v>#NAME?</v>
      </c>
      <c r="AH9" s="24" t="e">
        <f aca="false">HPVAL($X9,$AE$2,AH$1,$AF$2,$X$3,$X$5)/1000</f>
        <v>#NAME?</v>
      </c>
      <c r="AI9" s="24" t="e">
        <f aca="false">HPVAL($X9,$AE$2,AI$1,$AF$2,$X$3,$X$5)/1000</f>
        <v>#NAME?</v>
      </c>
    </row>
    <row r="10" customFormat="false" ht="12" hidden="false" customHeight="true" outlineLevel="0" collapsed="false">
      <c r="A10" s="85" t="s">
        <v>157</v>
      </c>
      <c r="B10" s="17"/>
      <c r="C10" s="23" t="e">
        <f aca="false">Y10</f>
        <v>#NAME?</v>
      </c>
      <c r="D10" s="24" t="e">
        <f aca="false">SUM(Z10:AC10)</f>
        <v>#NAME?</v>
      </c>
      <c r="E10" s="104" t="e">
        <f aca="false">C10-D10</f>
        <v>#NAME?</v>
      </c>
      <c r="F10" s="24"/>
      <c r="G10" s="23"/>
      <c r="H10" s="24"/>
      <c r="I10" s="24"/>
      <c r="J10" s="136" t="n">
        <f aca="false">SUM(G10:I10)</f>
        <v>0</v>
      </c>
      <c r="K10" s="55"/>
      <c r="L10" s="55"/>
      <c r="M10" s="24"/>
      <c r="N10" s="25"/>
      <c r="O10" s="136" t="n">
        <f aca="false">J10-M10-N10</f>
        <v>0</v>
      </c>
      <c r="P10" s="24"/>
      <c r="Q10" s="23"/>
      <c r="R10" s="24"/>
      <c r="S10" s="24"/>
      <c r="T10" s="24"/>
      <c r="U10" s="24"/>
      <c r="V10" s="104" t="n">
        <f aca="false">ROUND(SUM(Q10:U10),0)</f>
        <v>0</v>
      </c>
      <c r="X10" s="151" t="s">
        <v>209</v>
      </c>
      <c r="Y10" s="24" t="e">
        <f aca="false">HPVAL($X10,$X$1,Y$1,$X$2,$X$3,$X$5)/1000-HPVAL("gencos",$X$1,Y$1,$X$2,$X$3,$X$5)/1000</f>
        <v>#NAME?</v>
      </c>
      <c r="AA10" s="24" t="e">
        <f aca="false">HPVAL($X10,$X$1,AA$1,$X$2,$X$3,$X$5)/1000-AA29</f>
        <v>#NAME?</v>
      </c>
      <c r="AB10" s="24" t="e">
        <f aca="false">HPVAL($X10,$X$1,AB$1,$X$2,$X$3,$X$5)/1000-AB29</f>
        <v>#NAME?</v>
      </c>
      <c r="AC10" s="24" t="e">
        <f aca="false">HPVAL($X10,$X$1,AC$1,$X$2,$X$3,$X$5)/1000-AC29</f>
        <v>#NAME?</v>
      </c>
      <c r="AE10" s="24" t="e">
        <f aca="false">HPVAL($X10,$AE$2,AE$1,$AF$2,$X$3,$X$5)/1000-HPVAL("gencos",$AE$2,AE$1,$AF$2,$X$3,$X$5)/1000</f>
        <v>#NAME?</v>
      </c>
      <c r="AG10" s="24" t="e">
        <f aca="false">HPVAL($X10,$AE$2,AG$1,$AF$2,$X$3,$X$5)/1000-AG29</f>
        <v>#NAME?</v>
      </c>
      <c r="AH10" s="24" t="e">
        <f aca="false">HPVAL($X10,$AE$2,AH$1,$AF$2,$X$3,$X$5)/1000-AH29</f>
        <v>#NAME?</v>
      </c>
      <c r="AI10" s="24" t="e">
        <f aca="false">HPVAL($X10,$AE$2,AI$1,$AF$2,$X$3,$X$5)/1000-AI29</f>
        <v>#NAME?</v>
      </c>
    </row>
    <row r="11" customFormat="false" ht="12" hidden="false" customHeight="true" outlineLevel="0" collapsed="false">
      <c r="A11" s="85" t="s">
        <v>158</v>
      </c>
      <c r="B11" s="17"/>
      <c r="C11" s="23" t="e">
        <f aca="false">Y11</f>
        <v>#NAME?</v>
      </c>
      <c r="D11" s="24" t="e">
        <f aca="false">SUM(Z11:AC11)</f>
        <v>#NAME?</v>
      </c>
      <c r="E11" s="104" t="e">
        <f aca="false">C11-D11</f>
        <v>#NAME?</v>
      </c>
      <c r="F11" s="24"/>
      <c r="G11" s="23"/>
      <c r="H11" s="24"/>
      <c r="I11" s="24"/>
      <c r="J11" s="136" t="n">
        <f aca="false">SUM(G11:I11)</f>
        <v>0</v>
      </c>
      <c r="K11" s="55"/>
      <c r="L11" s="55"/>
      <c r="M11" s="24"/>
      <c r="N11" s="25"/>
      <c r="O11" s="136" t="n">
        <f aca="false">J11-M11-N11</f>
        <v>0</v>
      </c>
      <c r="P11" s="24"/>
      <c r="Q11" s="23"/>
      <c r="R11" s="24"/>
      <c r="S11" s="24"/>
      <c r="T11" s="24"/>
      <c r="U11" s="24"/>
      <c r="V11" s="104" t="n">
        <f aca="false">ROUND(SUM(Q11:U11),0)</f>
        <v>0</v>
      </c>
      <c r="X11" s="151" t="s">
        <v>210</v>
      </c>
      <c r="Y11" s="24" t="e">
        <f aca="false">HPVAL($X11,$X$1,"other",$X$2,$X$3,$X$5)/1000+HPVAL($X11,$X$1,"overview",$X$2,$X$3,$X$5)/1000</f>
        <v>#NAME?</v>
      </c>
      <c r="AA11" s="24" t="e">
        <f aca="false">HPVAL($X11,$X$1,AA$1,$X$2,$X$3,$X$5)/1000</f>
        <v>#NAME?</v>
      </c>
      <c r="AB11" s="24" t="e">
        <f aca="false">HPVAL($X11,$X$1,AB$1,$X$2,$X$3,$X$5)/1000*0.8577</f>
        <v>#NAME?</v>
      </c>
      <c r="AC11" s="24" t="e">
        <f aca="false">HPVAL($X11,$X$1,AC$1,$X$2,$X$3,$X$5)/1000*0.8577</f>
        <v>#NAME?</v>
      </c>
      <c r="AE11" s="24" t="e">
        <f aca="false">HPVAL($X11,$AE$2,"other",$AF$2,$X$3,$X$5)/1000+HPVAL($X11,$AE$2,"overview",$AF$2,$X$3,$X$5)/1000</f>
        <v>#NAME?</v>
      </c>
      <c r="AG11" s="24" t="e">
        <f aca="false">HPVAL($X11,$AE$2,AG$1,$AF$2,$X$3,$X$5)/1000</f>
        <v>#NAME?</v>
      </c>
      <c r="AH11" s="24" t="e">
        <f aca="false">HPVAL($X11,$AE$2,AH$1,$AF$2,$X$3,$X$5)/1000*0.8577</f>
        <v>#NAME?</v>
      </c>
      <c r="AI11" s="24" t="e">
        <f aca="false">HPVAL($X11,$AE$2,AI$1,$AF$2,$X$3,$X$5)/1000*0.8577</f>
        <v>#NAME?</v>
      </c>
    </row>
    <row r="12" customFormat="false" ht="12" hidden="false" customHeight="true" outlineLevel="0" collapsed="false">
      <c r="A12" s="85" t="s">
        <v>159</v>
      </c>
      <c r="B12" s="17"/>
      <c r="C12" s="23" t="e">
        <f aca="false">Y12</f>
        <v>#NAME?</v>
      </c>
      <c r="D12" s="24" t="e">
        <f aca="false">SUM(Z12:AC12)</f>
        <v>#NAME?</v>
      </c>
      <c r="E12" s="104" t="e">
        <f aca="false">C12-D12</f>
        <v>#NAME?</v>
      </c>
      <c r="F12" s="24"/>
      <c r="G12" s="23"/>
      <c r="H12" s="24"/>
      <c r="I12" s="24"/>
      <c r="J12" s="136" t="n">
        <f aca="false">SUM(G12:I12)</f>
        <v>0</v>
      </c>
      <c r="K12" s="55"/>
      <c r="L12" s="55"/>
      <c r="M12" s="24"/>
      <c r="N12" s="25"/>
      <c r="O12" s="136" t="n">
        <f aca="false">J12-M12-N12</f>
        <v>0</v>
      </c>
      <c r="P12" s="24"/>
      <c r="Q12" s="23"/>
      <c r="R12" s="24"/>
      <c r="S12" s="24"/>
      <c r="T12" s="24"/>
      <c r="U12" s="24"/>
      <c r="V12" s="104" t="n">
        <f aca="false">ROUND(SUM(Q12:U12),0)</f>
        <v>0</v>
      </c>
      <c r="X12" s="151" t="s">
        <v>211</v>
      </c>
      <c r="Y12" s="24" t="e">
        <f aca="false">HPVAL($X12,$X$1,Y$1,$X$2,$X$3,$X$5)/1000-Y11</f>
        <v>#NAME?</v>
      </c>
      <c r="AA12" s="24" t="e">
        <f aca="false">HPVAL($X12,$X$1,AA$1,$X$2,$X$3,$X$5)/1000</f>
        <v>#NAME?</v>
      </c>
      <c r="AB12" s="24" t="e">
        <f aca="false">HPVAL($X12,$X$1,AB$1,$X$2,$X$3,$X$5)/1000-AB11</f>
        <v>#NAME?</v>
      </c>
      <c r="AC12" s="24" t="e">
        <f aca="false">HPVAL($X12,$X$1,AC$1,$X$2,$X$3,$X$5)/1000-AC11</f>
        <v>#NAME?</v>
      </c>
      <c r="AE12" s="24" t="e">
        <f aca="false">HPVAL($X12,$AE$2,AE$1,$AF$2,$X$3,$X$5)/1000-AE11</f>
        <v>#NAME?</v>
      </c>
      <c r="AG12" s="24" t="e">
        <f aca="false">HPVAL($X12,$AE$2,AG$1,$AF$2,$X$3,$X$5)/1000</f>
        <v>#NAME?</v>
      </c>
      <c r="AH12" s="24" t="e">
        <f aca="false">HPVAL($X12,$AE$2,AH$1,$AF$2,$X$3,$X$5)/1000-AH11</f>
        <v>#NAME?</v>
      </c>
      <c r="AI12" s="24" t="e">
        <f aca="false">HPVAL($X12,$AE$2,AI$1,$AF$2,$X$3,$X$5)/1000-AI11</f>
        <v>#NAME?</v>
      </c>
    </row>
    <row r="13" customFormat="false" ht="12" hidden="false" customHeight="true" outlineLevel="0" collapsed="false">
      <c r="A13" s="85" t="s">
        <v>75</v>
      </c>
      <c r="B13" s="17"/>
      <c r="C13" s="23" t="e">
        <f aca="false">Y13</f>
        <v>#NAME?</v>
      </c>
      <c r="D13" s="24" t="e">
        <f aca="false">SUM(Z13:AC13)</f>
        <v>#NAME?</v>
      </c>
      <c r="E13" s="104" t="e">
        <f aca="false">C13-D13</f>
        <v>#NAME?</v>
      </c>
      <c r="F13" s="24"/>
      <c r="G13" s="23"/>
      <c r="H13" s="24"/>
      <c r="I13" s="24"/>
      <c r="J13" s="136" t="n">
        <f aca="false">SUM(G13:I13)</f>
        <v>0</v>
      </c>
      <c r="K13" s="55"/>
      <c r="L13" s="55"/>
      <c r="M13" s="24"/>
      <c r="N13" s="25"/>
      <c r="O13" s="136" t="n">
        <f aca="false">J13-M13-N13</f>
        <v>0</v>
      </c>
      <c r="P13" s="24"/>
      <c r="Q13" s="23"/>
      <c r="R13" s="24"/>
      <c r="S13" s="24"/>
      <c r="T13" s="24"/>
      <c r="U13" s="24"/>
      <c r="V13" s="104" t="n">
        <f aca="false">ROUND(SUM(Q13:U13),0)</f>
        <v>0</v>
      </c>
      <c r="X13" s="151" t="s">
        <v>212</v>
      </c>
      <c r="Y13" s="24" t="e">
        <f aca="false">HPVAL($X13,$X$1,Y$1,$X$2,$X$3,$X$5)/1000</f>
        <v>#NAME?</v>
      </c>
      <c r="AA13" s="24" t="e">
        <f aca="false">HPVAL($X13,$X$1,AA$1,$X$2,$X$3,$X$5)/1000</f>
        <v>#NAME?</v>
      </c>
      <c r="AB13" s="24" t="e">
        <f aca="false">HPVAL($X13,$X$1,AB$1,$X$2,$X$3,$X$5)/1000</f>
        <v>#NAME?</v>
      </c>
      <c r="AC13" s="24" t="e">
        <f aca="false">HPVAL($X13,$X$1,AC$1,$X$2,$X$3,$X$5)/1000</f>
        <v>#NAME?</v>
      </c>
      <c r="AE13" s="24" t="e">
        <f aca="false">HPVAL($X13,$AE$2,AE$1,$AF$2,$X$3,$X$5)/1000</f>
        <v>#NAME?</v>
      </c>
      <c r="AG13" s="24" t="e">
        <f aca="false">HPVAL($X13,$AE$2,AG$1,$AF$2,$X$3,$X$5)/1000</f>
        <v>#NAME?</v>
      </c>
      <c r="AH13" s="24" t="e">
        <f aca="false">HPVAL($X13,$AE$2,AH$1,$AF$2,$X$3,$X$5)/1000</f>
        <v>#NAME?</v>
      </c>
      <c r="AI13" s="24" t="e">
        <f aca="false">HPVAL($X13,$AE$2,AI$1,$AF$2,$X$3,$X$5)/1000</f>
        <v>#NAME?</v>
      </c>
    </row>
    <row r="14" customFormat="false" ht="12" hidden="false" customHeight="true" outlineLevel="0" collapsed="false">
      <c r="A14" s="85" t="s">
        <v>70</v>
      </c>
      <c r="B14" s="17"/>
      <c r="C14" s="23" t="e">
        <f aca="false">Y14</f>
        <v>#NAME?</v>
      </c>
      <c r="D14" s="24" t="e">
        <f aca="false">SUM(Z14:AC14)</f>
        <v>#NAME?</v>
      </c>
      <c r="E14" s="104" t="e">
        <f aca="false">C14-D14</f>
        <v>#NAME?</v>
      </c>
      <c r="F14" s="24"/>
      <c r="G14" s="23"/>
      <c r="H14" s="24"/>
      <c r="I14" s="24"/>
      <c r="J14" s="136" t="n">
        <f aca="false">SUM(G14:I14)</f>
        <v>0</v>
      </c>
      <c r="K14" s="55"/>
      <c r="L14" s="55"/>
      <c r="M14" s="24"/>
      <c r="N14" s="25"/>
      <c r="O14" s="136" t="n">
        <f aca="false">J14-M14-N14</f>
        <v>0</v>
      </c>
      <c r="P14" s="24"/>
      <c r="Q14" s="23"/>
      <c r="R14" s="24"/>
      <c r="S14" s="24"/>
      <c r="T14" s="24"/>
      <c r="U14" s="24"/>
      <c r="V14" s="104" t="n">
        <f aca="false">ROUND(SUM(Q14:U14),0)</f>
        <v>0</v>
      </c>
      <c r="X14" s="151" t="s">
        <v>213</v>
      </c>
      <c r="Y14" s="24" t="e">
        <f aca="false">HPVAL($X14,$X$1,Y$1,$X$2,$X$3,$X$5)/1000</f>
        <v>#NAME?</v>
      </c>
      <c r="AA14" s="24" t="e">
        <f aca="false">HPVAL($X14,$X$1,AA$1,$X$2,$X$3,$X$5)/1000</f>
        <v>#NAME?</v>
      </c>
      <c r="AB14" s="24" t="e">
        <f aca="false">HPVAL($X14,$X$1,AB$1,$X$2,$X$3,$X$5)/1000</f>
        <v>#NAME?</v>
      </c>
      <c r="AC14" s="24" t="e">
        <f aca="false">HPVAL($X14,$X$1,AC$1,$X$2,$X$3,$X$5)/1000</f>
        <v>#NAME?</v>
      </c>
      <c r="AE14" s="24" t="e">
        <f aca="false">HPVAL($X14,$AE$2,AE$1,$AF$2,$X$3,$X$5)/1000</f>
        <v>#NAME?</v>
      </c>
      <c r="AG14" s="24" t="e">
        <f aca="false">HPVAL($X14,$AE$2,AG$1,$AF$2,$X$3,$X$5)/1000</f>
        <v>#NAME?</v>
      </c>
      <c r="AH14" s="24" t="e">
        <f aca="false">HPVAL($X14,$AE$2,AH$1,$AF$2,$X$3,$X$5)/1000</f>
        <v>#NAME?</v>
      </c>
      <c r="AI14" s="24" t="e">
        <f aca="false">HPVAL($X14,$AE$2,AI$1,$AF$2,$X$3,$X$5)/1000</f>
        <v>#NAME?</v>
      </c>
    </row>
    <row r="15" customFormat="false" ht="12" hidden="false" customHeight="true" outlineLevel="0" collapsed="false">
      <c r="A15" s="85" t="s">
        <v>160</v>
      </c>
      <c r="B15" s="17"/>
      <c r="C15" s="23" t="e">
        <f aca="false">Y15</f>
        <v>#NAME?</v>
      </c>
      <c r="D15" s="24" t="e">
        <f aca="false">SUM(Z15:AC15)</f>
        <v>#NAME?</v>
      </c>
      <c r="E15" s="104" t="e">
        <f aca="false">C15-D15</f>
        <v>#NAME?</v>
      </c>
      <c r="F15" s="24"/>
      <c r="G15" s="23"/>
      <c r="H15" s="24"/>
      <c r="I15" s="24"/>
      <c r="J15" s="136" t="n">
        <f aca="false">SUM(G15:I15)</f>
        <v>0</v>
      </c>
      <c r="K15" s="55"/>
      <c r="L15" s="55"/>
      <c r="M15" s="24"/>
      <c r="N15" s="25"/>
      <c r="O15" s="136" t="n">
        <f aca="false">J15-M15-N15</f>
        <v>0</v>
      </c>
      <c r="P15" s="24"/>
      <c r="Q15" s="23"/>
      <c r="R15" s="24"/>
      <c r="S15" s="24"/>
      <c r="T15" s="24"/>
      <c r="U15" s="24"/>
      <c r="V15" s="104" t="n">
        <f aca="false">ROUND(SUM(Q15:U15),0)</f>
        <v>0</v>
      </c>
      <c r="X15" s="151" t="s">
        <v>214</v>
      </c>
      <c r="Y15" s="24" t="e">
        <f aca="false">HPVAL($X15,$X$1,Y$1,$X$2,$X$3,$X$5)/1000</f>
        <v>#NAME?</v>
      </c>
      <c r="AA15" s="24" t="e">
        <f aca="false">HPVAL($X15,$X$1,AA$1,$X$2,$X$3,$X$5)/1000</f>
        <v>#NAME?</v>
      </c>
      <c r="AB15" s="24" t="e">
        <f aca="false">HPVAL($X15,$X$1,AB$1,$X$2,$X$3,$X$5)/1000</f>
        <v>#NAME?</v>
      </c>
      <c r="AC15" s="24" t="e">
        <f aca="false">HPVAL($X15,$X$1,AC$1,$X$2,$X$3,$X$5)/1000</f>
        <v>#NAME?</v>
      </c>
      <c r="AE15" s="24" t="e">
        <f aca="false">HPVAL($X15,$AE$2,AE$1,$AF$2,$X$3,$X$5)/1000</f>
        <v>#NAME?</v>
      </c>
      <c r="AG15" s="24" t="e">
        <f aca="false">HPVAL($X15,$AE$2,AG$1,$AF$2,$X$3,$X$5)/1000</f>
        <v>#NAME?</v>
      </c>
      <c r="AH15" s="24" t="e">
        <f aca="false">HPVAL($X15,$AE$2,AH$1,$AF$2,$X$3,$X$5)/1000</f>
        <v>#NAME?</v>
      </c>
      <c r="AI15" s="24" t="e">
        <f aca="false">HPVAL($X15,$AE$2,AI$1,$AF$2,$X$3,$X$5)/1000</f>
        <v>#NAME?</v>
      </c>
    </row>
    <row r="16" customFormat="false" ht="12" hidden="false" customHeight="true" outlineLevel="0" collapsed="false">
      <c r="A16" s="85" t="s">
        <v>161</v>
      </c>
      <c r="B16" s="17"/>
      <c r="C16" s="23" t="e">
        <f aca="false">Y16</f>
        <v>#NAME?</v>
      </c>
      <c r="D16" s="24" t="e">
        <f aca="false">SUM(Z16:AC16)</f>
        <v>#NAME?</v>
      </c>
      <c r="E16" s="104" t="e">
        <f aca="false">C16-D16</f>
        <v>#NAME?</v>
      </c>
      <c r="F16" s="24"/>
      <c r="G16" s="23"/>
      <c r="H16" s="24"/>
      <c r="I16" s="24"/>
      <c r="J16" s="136" t="n">
        <f aca="false">SUM(G16:I16)</f>
        <v>0</v>
      </c>
      <c r="K16" s="55"/>
      <c r="L16" s="55"/>
      <c r="M16" s="24"/>
      <c r="N16" s="25"/>
      <c r="O16" s="136" t="n">
        <f aca="false">J16-M16-N16</f>
        <v>0</v>
      </c>
      <c r="P16" s="24"/>
      <c r="Q16" s="23"/>
      <c r="R16" s="24"/>
      <c r="S16" s="24"/>
      <c r="T16" s="24"/>
      <c r="U16" s="24"/>
      <c r="V16" s="104" t="n">
        <f aca="false">ROUND(SUM(Q16:U16),0)</f>
        <v>0</v>
      </c>
      <c r="X16" s="151" t="s">
        <v>215</v>
      </c>
      <c r="Y16" s="24" t="e">
        <f aca="false">HPVAL($X16,$X$1,Y$1,$X$2,$X$3,$X$5)/1000</f>
        <v>#NAME?</v>
      </c>
      <c r="AA16" s="24" t="e">
        <f aca="false">HPVAL($X16,$X$1,AA$1,$X$2,$X$3,$X$5)/1000</f>
        <v>#NAME?</v>
      </c>
      <c r="AB16" s="24" t="e">
        <f aca="false">HPVAL($X16,$X$1,AB$1,$X$2,$X$3,$X$5)/1000</f>
        <v>#NAME?</v>
      </c>
      <c r="AC16" s="24" t="e">
        <f aca="false">HPVAL($X16,$X$1,AC$1,$X$2,$X$3,$X$5)/1000</f>
        <v>#NAME?</v>
      </c>
      <c r="AE16" s="24" t="e">
        <f aca="false">HPVAL($X16,$AE$2,AE$1,$AF$2,$X$3,$X$5)/1000</f>
        <v>#NAME?</v>
      </c>
      <c r="AG16" s="24" t="e">
        <f aca="false">HPVAL($X16,$AE$2,AG$1,$AF$2,$X$3,$X$5)/1000</f>
        <v>#NAME?</v>
      </c>
      <c r="AH16" s="24" t="e">
        <f aca="false">HPVAL($X16,$AE$2,AH$1,$AF$2,$X$3,$X$5)/1000</f>
        <v>#NAME?</v>
      </c>
      <c r="AI16" s="24" t="e">
        <f aca="false">HPVAL($X16,$AE$2,AI$1,$AF$2,$X$3,$X$5)/1000</f>
        <v>#NAME?</v>
      </c>
    </row>
    <row r="17" customFormat="false" ht="12" hidden="false" customHeight="true" outlineLevel="0" collapsed="false">
      <c r="A17" s="85" t="s">
        <v>88</v>
      </c>
      <c r="B17" s="17"/>
      <c r="C17" s="23" t="e">
        <f aca="false">Y17</f>
        <v>#NAME?</v>
      </c>
      <c r="D17" s="24" t="e">
        <f aca="false">SUM(Z17:AC17)</f>
        <v>#NAME?</v>
      </c>
      <c r="E17" s="104" t="e">
        <f aca="false">C17-D17</f>
        <v>#NAME?</v>
      </c>
      <c r="F17" s="24"/>
      <c r="G17" s="23"/>
      <c r="H17" s="24"/>
      <c r="I17" s="24"/>
      <c r="J17" s="136" t="n">
        <f aca="false">SUM(G17:I17)</f>
        <v>0</v>
      </c>
      <c r="K17" s="55"/>
      <c r="L17" s="55"/>
      <c r="M17" s="24"/>
      <c r="N17" s="25"/>
      <c r="O17" s="136" t="n">
        <f aca="false">J17-M17-N17</f>
        <v>0</v>
      </c>
      <c r="P17" s="24"/>
      <c r="Q17" s="23"/>
      <c r="R17" s="24"/>
      <c r="S17" s="24"/>
      <c r="T17" s="24"/>
      <c r="U17" s="24"/>
      <c r="V17" s="104" t="n">
        <f aca="false">ROUND(SUM(Q17:U17),0)</f>
        <v>0</v>
      </c>
      <c r="X17" s="151" t="s">
        <v>216</v>
      </c>
      <c r="Y17" s="24" t="e">
        <f aca="false">HPVAL($X17,$X$1,Y$1,$X$2,$X$3,$X$5)/1000</f>
        <v>#NAME?</v>
      </c>
      <c r="AA17" s="24" t="e">
        <f aca="false">HPVAL($X17,$X$1,AA$1,$X$2,$X$3,$X$5)/1000</f>
        <v>#NAME?</v>
      </c>
      <c r="AB17" s="24" t="e">
        <f aca="false">HPVAL($X17,$X$1,AB$1,$X$2,$X$3,$X$5)/1000</f>
        <v>#NAME?</v>
      </c>
      <c r="AC17" s="24" t="e">
        <f aca="false">HPVAL($X17,$X$1,AC$1,$X$2,$X$3,$X$5)/1000</f>
        <v>#NAME?</v>
      </c>
      <c r="AE17" s="24" t="e">
        <f aca="false">HPVAL($X17,$AE$2,AE$1,$AF$2,$X$3,$X$5)/1000</f>
        <v>#NAME?</v>
      </c>
      <c r="AG17" s="24" t="e">
        <f aca="false">HPVAL($X17,$AE$2,AG$1,$AF$2,$X$3,$X$5)/1000</f>
        <v>#NAME?</v>
      </c>
      <c r="AH17" s="24" t="e">
        <f aca="false">HPVAL($X17,$AE$2,AH$1,$AF$2,$X$3,$X$5)/1000</f>
        <v>#NAME?</v>
      </c>
      <c r="AI17" s="24" t="e">
        <f aca="false">HPVAL($X17,$AE$2,AI$1,$AF$2,$X$3,$X$5)/1000</f>
        <v>#NAME?</v>
      </c>
    </row>
    <row r="18" customFormat="false" ht="12" hidden="false" customHeight="true" outlineLevel="0" collapsed="false">
      <c r="A18" s="85" t="s">
        <v>162</v>
      </c>
      <c r="B18" s="17"/>
      <c r="C18" s="23" t="e">
        <f aca="false">Y18</f>
        <v>#NAME?</v>
      </c>
      <c r="D18" s="24" t="e">
        <f aca="false">SUM(Z18:AC18)</f>
        <v>#NAME?</v>
      </c>
      <c r="E18" s="104" t="e">
        <f aca="false">C18-D18</f>
        <v>#NAME?</v>
      </c>
      <c r="F18" s="24"/>
      <c r="G18" s="23"/>
      <c r="H18" s="24"/>
      <c r="I18" s="24"/>
      <c r="J18" s="136" t="n">
        <f aca="false">SUM(G18:I18)</f>
        <v>0</v>
      </c>
      <c r="K18" s="55"/>
      <c r="L18" s="55"/>
      <c r="M18" s="24"/>
      <c r="N18" s="25"/>
      <c r="O18" s="136" t="n">
        <f aca="false">J18-M18-N18</f>
        <v>0</v>
      </c>
      <c r="P18" s="24"/>
      <c r="Q18" s="23"/>
      <c r="R18" s="24"/>
      <c r="S18" s="24"/>
      <c r="T18" s="24"/>
      <c r="U18" s="24"/>
      <c r="V18" s="104" t="n">
        <f aca="false">ROUND(SUM(Q18:U18),0)</f>
        <v>0</v>
      </c>
      <c r="X18" s="151" t="s">
        <v>217</v>
      </c>
      <c r="Y18" s="24" t="e">
        <f aca="false">HPVAL($X18,$X$1,Y$1,$X$2,$X$3,$X$5)/1000</f>
        <v>#NAME?</v>
      </c>
      <c r="AA18" s="24" t="e">
        <f aca="false">HPVAL($X18,$X$1,AA$1,$X$2,$X$3,$X$5)/1000</f>
        <v>#NAME?</v>
      </c>
      <c r="AB18" s="24" t="e">
        <f aca="false">HPVAL($X18,$X$1,AB$1,$X$2,$X$3,$X$5)/1000</f>
        <v>#NAME?</v>
      </c>
      <c r="AC18" s="24" t="e">
        <f aca="false">HPVAL($X18,$X$1,AC$1,$X$2,$X$3,$X$5)/1000</f>
        <v>#NAME?</v>
      </c>
      <c r="AE18" s="24" t="e">
        <f aca="false">HPVAL($X18,$AE$2,AE$1,$AF$2,$X$3,$X$5)/1000</f>
        <v>#NAME?</v>
      </c>
      <c r="AG18" s="24" t="e">
        <f aca="false">HPVAL($X18,$AE$2,AG$1,$AF$2,$X$3,$X$5)/1000</f>
        <v>#NAME?</v>
      </c>
      <c r="AH18" s="24" t="e">
        <f aca="false">HPVAL($X18,$AE$2,AH$1,$AF$2,$X$3,$X$5)/1000</f>
        <v>#NAME?</v>
      </c>
      <c r="AI18" s="24" t="e">
        <f aca="false">HPVAL($X18,$AE$2,AI$1,$AF$2,$X$3,$X$5)/1000</f>
        <v>#NAME?</v>
      </c>
    </row>
    <row r="19" customFormat="false" ht="12" hidden="false" customHeight="true" outlineLevel="0" collapsed="false">
      <c r="A19" s="153" t="s">
        <v>163</v>
      </c>
      <c r="B19" s="17"/>
      <c r="C19" s="154" t="e">
        <f aca="false">SUM(C9:C18)</f>
        <v>#NAME?</v>
      </c>
      <c r="D19" s="155" t="e">
        <f aca="false">SUM(D9:D18)</f>
        <v>#NAME?</v>
      </c>
      <c r="E19" s="156" t="e">
        <f aca="false">SUM(E9:E18)</f>
        <v>#NAME?</v>
      </c>
      <c r="F19" s="24"/>
      <c r="G19" s="154" t="n">
        <f aca="false">SUM(G9:G18)</f>
        <v>0</v>
      </c>
      <c r="H19" s="155" t="n">
        <f aca="false">SUM(H9:H18)</f>
        <v>0</v>
      </c>
      <c r="I19" s="156" t="n">
        <f aca="false">SUM(I9:I18)</f>
        <v>0</v>
      </c>
      <c r="J19" s="157" t="n">
        <f aca="false">SUM(J9:J18)</f>
        <v>0</v>
      </c>
      <c r="K19" s="154"/>
      <c r="L19" s="155"/>
      <c r="M19" s="155" t="n">
        <f aca="false">SUM(M9:M18)</f>
        <v>0</v>
      </c>
      <c r="N19" s="156" t="n">
        <f aca="false">SUM(N9:N18)</f>
        <v>0</v>
      </c>
      <c r="O19" s="157" t="n">
        <f aca="false">J19-M19-N19</f>
        <v>0</v>
      </c>
      <c r="P19" s="24"/>
      <c r="Q19" s="154" t="n">
        <f aca="false">SUM(Q9:Q18)</f>
        <v>0</v>
      </c>
      <c r="R19" s="155"/>
      <c r="S19" s="155"/>
      <c r="T19" s="155" t="n">
        <f aca="false">SUM(T9:T18)</f>
        <v>0</v>
      </c>
      <c r="U19" s="155" t="n">
        <f aca="false">SUM(U9:U18)</f>
        <v>0</v>
      </c>
      <c r="V19" s="156" t="n">
        <f aca="false">SUM(V9:V18)</f>
        <v>0</v>
      </c>
    </row>
    <row r="20" customFormat="false" ht="3" hidden="false" customHeight="true" outlineLevel="0" collapsed="false">
      <c r="A20" s="85"/>
      <c r="B20" s="17"/>
      <c r="C20" s="23"/>
      <c r="D20" s="24"/>
      <c r="E20" s="104"/>
      <c r="F20" s="24"/>
      <c r="G20" s="23"/>
      <c r="H20" s="24"/>
      <c r="I20" s="24"/>
      <c r="J20" s="136"/>
      <c r="K20" s="55"/>
      <c r="L20" s="55"/>
      <c r="M20" s="24"/>
      <c r="N20" s="25"/>
      <c r="O20" s="136"/>
      <c r="P20" s="24"/>
      <c r="Q20" s="23"/>
      <c r="R20" s="24"/>
      <c r="S20" s="24"/>
      <c r="T20" s="24"/>
      <c r="U20" s="24"/>
      <c r="V20" s="104"/>
    </row>
    <row r="21" customFormat="false" ht="12" hidden="false" customHeight="true" outlineLevel="0" collapsed="false">
      <c r="A21" s="85" t="s">
        <v>164</v>
      </c>
      <c r="B21" s="17"/>
      <c r="C21" s="23" t="e">
        <f aca="false">Y21</f>
        <v>#NAME?</v>
      </c>
      <c r="D21" s="24" t="e">
        <f aca="false">SUM(Z21:AC21)</f>
        <v>#NAME?</v>
      </c>
      <c r="E21" s="104" t="e">
        <f aca="false">C21-D21</f>
        <v>#NAME?</v>
      </c>
      <c r="F21" s="24"/>
      <c r="G21" s="23"/>
      <c r="H21" s="24"/>
      <c r="I21" s="24"/>
      <c r="J21" s="136" t="n">
        <f aca="false">SUM(G21:I21)</f>
        <v>0</v>
      </c>
      <c r="K21" s="55"/>
      <c r="L21" s="55"/>
      <c r="M21" s="24"/>
      <c r="N21" s="25"/>
      <c r="O21" s="136" t="n">
        <f aca="false">J21-M21-N21</f>
        <v>0</v>
      </c>
      <c r="P21" s="24"/>
      <c r="Q21" s="23"/>
      <c r="R21" s="24"/>
      <c r="S21" s="24"/>
      <c r="T21" s="24"/>
      <c r="U21" s="24"/>
      <c r="V21" s="104" t="n">
        <f aca="false">ROUND(SUM(Q21:U21),0)</f>
        <v>0</v>
      </c>
      <c r="X21" s="151" t="s">
        <v>218</v>
      </c>
      <c r="Y21" s="24" t="e">
        <f aca="false">HPVAL($X21,$X$1,Y$1,$X$2,$X$3,$X$5)/1000</f>
        <v>#NAME?</v>
      </c>
      <c r="Z21" s="24"/>
      <c r="AA21" s="24" t="e">
        <f aca="false">HPVAL($X21,$X$1,AA$1,$X$2,$X$3,$X$5)/1000</f>
        <v>#NAME?</v>
      </c>
      <c r="AB21" s="24" t="e">
        <f aca="false">HPVAL($X21,$X$1,AB$1,$X$2,$X$3,$X$5)/1000</f>
        <v>#NAME?</v>
      </c>
      <c r="AC21" s="24" t="e">
        <f aca="false">HPVAL($X21,$X$1,AC$1,$X$2,$X$3,$X$5)/1000</f>
        <v>#NAME?</v>
      </c>
      <c r="AE21" s="24" t="e">
        <f aca="false">HPVAL($X21,$AE$2,AE$1,$AF$2,$X$3,$X$5)/1000</f>
        <v>#NAME?</v>
      </c>
      <c r="AF21" s="24"/>
      <c r="AG21" s="24" t="e">
        <f aca="false">HPVAL($X21,$AE$2,AG$1,$AF$2,$X$3,$X$5)/1000</f>
        <v>#NAME?</v>
      </c>
      <c r="AH21" s="24" t="e">
        <f aca="false">HPVAL($X21,$AE$2,AH$1,$AF$2,$X$3,$X$5)/1000</f>
        <v>#NAME?</v>
      </c>
      <c r="AI21" s="24" t="e">
        <f aca="false">HPVAL($X21,$AE$2,AI$1,$AF$2,$X$3,$X$5)/1000</f>
        <v>#NAME?</v>
      </c>
    </row>
    <row r="22" customFormat="false" ht="12" hidden="false" customHeight="true" outlineLevel="0" collapsed="false">
      <c r="A22" s="85" t="s">
        <v>165</v>
      </c>
      <c r="B22" s="17"/>
      <c r="C22" s="23" t="e">
        <f aca="false">Y22</f>
        <v>#NAME?</v>
      </c>
      <c r="D22" s="24" t="e">
        <f aca="false">SUM(Z22:AC22)</f>
        <v>#NAME?</v>
      </c>
      <c r="E22" s="104" t="e">
        <f aca="false">C22-D22</f>
        <v>#NAME?</v>
      </c>
      <c r="F22" s="24"/>
      <c r="G22" s="23"/>
      <c r="H22" s="24"/>
      <c r="I22" s="24"/>
      <c r="J22" s="136" t="n">
        <f aca="false">SUM(G22:I22)</f>
        <v>0</v>
      </c>
      <c r="K22" s="55"/>
      <c r="L22" s="55"/>
      <c r="M22" s="24"/>
      <c r="N22" s="25"/>
      <c r="O22" s="136" t="n">
        <f aca="false">J22-M22-N22</f>
        <v>0</v>
      </c>
      <c r="P22" s="24"/>
      <c r="Q22" s="23"/>
      <c r="R22" s="24"/>
      <c r="S22" s="24"/>
      <c r="T22" s="24"/>
      <c r="U22" s="24"/>
      <c r="V22" s="104" t="n">
        <f aca="false">ROUND(SUM(Q22:U22),0)</f>
        <v>0</v>
      </c>
      <c r="X22" s="151" t="s">
        <v>219</v>
      </c>
      <c r="Y22" s="24" t="e">
        <f aca="false">HPVAL($X22,$X$1,Y$1,$X$2,$X$3,$X$5)/1000</f>
        <v>#NAME?</v>
      </c>
      <c r="Z22" s="24"/>
      <c r="AA22" s="24" t="e">
        <f aca="false">HPVAL($X22,$X$1,AA$1,$X$2,$X$3,$X$5)/1000</f>
        <v>#NAME?</v>
      </c>
      <c r="AB22" s="24" t="e">
        <f aca="false">HPVAL($X22,$X$1,AB$1,$X$2,$X$3,$X$5)/1000</f>
        <v>#NAME?</v>
      </c>
      <c r="AC22" s="24" t="e">
        <f aca="false">HPVAL($X22,$X$1,AC$1,$X$2,$X$3,$X$5)/1000</f>
        <v>#NAME?</v>
      </c>
      <c r="AE22" s="24" t="e">
        <f aca="false">HPVAL($X22,$AE$2,AE$1,$AF$2,$X$3,$X$5)/1000</f>
        <v>#NAME?</v>
      </c>
      <c r="AF22" s="24"/>
      <c r="AG22" s="24" t="e">
        <f aca="false">HPVAL($X22,$AE$2,AG$1,$AF$2,$X$3,$X$5)/1000</f>
        <v>#NAME?</v>
      </c>
      <c r="AH22" s="24" t="e">
        <f aca="false">HPVAL($X22,$AE$2,AH$1,$AF$2,$X$3,$X$5)/1000</f>
        <v>#NAME?</v>
      </c>
      <c r="AI22" s="24" t="e">
        <f aca="false">HPVAL($X22,$AE$2,AI$1,$AF$2,$X$3,$X$5)/1000</f>
        <v>#NAME?</v>
      </c>
    </row>
    <row r="23" customFormat="false" ht="12" hidden="false" customHeight="true" outlineLevel="0" collapsed="false">
      <c r="A23" s="85" t="s">
        <v>94</v>
      </c>
      <c r="B23" s="17"/>
      <c r="C23" s="23" t="e">
        <f aca="false">Y23</f>
        <v>#NAME?</v>
      </c>
      <c r="D23" s="24" t="e">
        <f aca="false">SUM(Z23:AC23)</f>
        <v>#NAME?</v>
      </c>
      <c r="E23" s="104" t="e">
        <f aca="false">C23-D23</f>
        <v>#NAME?</v>
      </c>
      <c r="F23" s="24"/>
      <c r="G23" s="23"/>
      <c r="H23" s="24"/>
      <c r="I23" s="24"/>
      <c r="J23" s="136" t="n">
        <f aca="false">SUM(G23:I23)</f>
        <v>0</v>
      </c>
      <c r="K23" s="55"/>
      <c r="L23" s="55"/>
      <c r="M23" s="24"/>
      <c r="N23" s="25"/>
      <c r="O23" s="136" t="n">
        <f aca="false">J23-M23-N23</f>
        <v>0</v>
      </c>
      <c r="P23" s="24"/>
      <c r="Q23" s="23"/>
      <c r="R23" s="24"/>
      <c r="S23" s="24"/>
      <c r="T23" s="24"/>
      <c r="U23" s="24"/>
      <c r="V23" s="104" t="n">
        <f aca="false">ROUND(SUM(Q23:U23),0)</f>
        <v>0</v>
      </c>
      <c r="X23" s="151" t="s">
        <v>220</v>
      </c>
      <c r="Y23" s="24" t="e">
        <f aca="false">HPVAL($X23,$X$1,Y$1,$X$2,$X$3,$X$5)/1000</f>
        <v>#NAME?</v>
      </c>
      <c r="Z23" s="24"/>
      <c r="AA23" s="24" t="e">
        <f aca="false">HPVAL($X23,$X$1,AA$1,$X$2,$X$3,$X$5)/1000</f>
        <v>#NAME?</v>
      </c>
      <c r="AB23" s="24" t="e">
        <f aca="false">HPVAL($X23,$X$1,AB$1,$X$2,$X$3,$X$5)/1000</f>
        <v>#NAME?</v>
      </c>
      <c r="AC23" s="24" t="e">
        <f aca="false">HPVAL($X23,$X$1,AC$1,$X$2,$X$3,$X$5)/1000</f>
        <v>#NAME?</v>
      </c>
      <c r="AE23" s="24" t="e">
        <f aca="false">HPVAL($X23,$AE$2,AE$1,$AF$2,$X$3,$X$5)/1000</f>
        <v>#NAME?</v>
      </c>
      <c r="AF23" s="24"/>
      <c r="AG23" s="24" t="e">
        <f aca="false">HPVAL($X23,$AE$2,AG$1,$AF$2,$X$3,$X$5)/1000</f>
        <v>#NAME?</v>
      </c>
      <c r="AH23" s="24" t="e">
        <f aca="false">HPVAL($X23,$AE$2,AH$1,$AF$2,$X$3,$X$5)/1000</f>
        <v>#NAME?</v>
      </c>
      <c r="AI23" s="24" t="e">
        <f aca="false">HPVAL($X23,$AE$2,AI$1,$AF$2,$X$3,$X$5)/1000</f>
        <v>#NAME?</v>
      </c>
    </row>
    <row r="24" customFormat="false" ht="12" hidden="false" customHeight="true" outlineLevel="0" collapsed="false">
      <c r="A24" s="85" t="s">
        <v>99</v>
      </c>
      <c r="B24" s="17"/>
      <c r="C24" s="23" t="e">
        <f aca="false">Y24</f>
        <v>#NAME?</v>
      </c>
      <c r="D24" s="24" t="e">
        <f aca="false">SUM(Z24:AC24)</f>
        <v>#NAME?</v>
      </c>
      <c r="E24" s="104" t="e">
        <f aca="false">C24-D24</f>
        <v>#NAME?</v>
      </c>
      <c r="F24" s="24"/>
      <c r="G24" s="23"/>
      <c r="H24" s="24"/>
      <c r="I24" s="24"/>
      <c r="J24" s="136" t="n">
        <f aca="false">SUM(G24:I24)</f>
        <v>0</v>
      </c>
      <c r="K24" s="55"/>
      <c r="L24" s="55"/>
      <c r="M24" s="24"/>
      <c r="N24" s="25"/>
      <c r="O24" s="136" t="n">
        <f aca="false">J24-M24-N24</f>
        <v>0</v>
      </c>
      <c r="P24" s="24"/>
      <c r="Q24" s="23"/>
      <c r="R24" s="24"/>
      <c r="S24" s="24"/>
      <c r="T24" s="24"/>
      <c r="U24" s="24"/>
      <c r="V24" s="104" t="n">
        <f aca="false">ROUND(SUM(Q24:U24),0)</f>
        <v>0</v>
      </c>
      <c r="X24" s="151" t="s">
        <v>221</v>
      </c>
      <c r="Y24" s="24" t="e">
        <f aca="false">HPVAL($X24,$X$1,Y$1,$X$2,$X$3,$X$5)/1000</f>
        <v>#NAME?</v>
      </c>
      <c r="Z24" s="24"/>
      <c r="AA24" s="24" t="e">
        <f aca="false">HPVAL($X24,$X$1,AA$1,$X$2,$X$3,$X$5)/1000</f>
        <v>#NAME?</v>
      </c>
      <c r="AB24" s="24" t="e">
        <f aca="false">HPVAL($X24,$X$1,AB$1,$X$2,$X$3,$X$5)/1000</f>
        <v>#NAME?</v>
      </c>
      <c r="AC24" s="24" t="e">
        <f aca="false">HPVAL($X24,$X$1,AC$1,$X$2,$X$3,$X$5)/1000</f>
        <v>#NAME?</v>
      </c>
      <c r="AE24" s="24" t="e">
        <f aca="false">HPVAL($X24,$AE$2,AE$1,$AF$2,$X$3,$X$5)/1000</f>
        <v>#NAME?</v>
      </c>
      <c r="AF24" s="24"/>
      <c r="AG24" s="24" t="e">
        <f aca="false">HPVAL($X24,$AE$2,AG$1,$AF$2,$X$3,$X$5)/1000</f>
        <v>#NAME?</v>
      </c>
      <c r="AH24" s="24" t="e">
        <f aca="false">HPVAL($X24,$AE$2,AH$1,$AF$2,$X$3,$X$5)/1000</f>
        <v>#NAME?</v>
      </c>
      <c r="AI24" s="24" t="e">
        <f aca="false">HPVAL($X24,$AE$2,AI$1,$AF$2,$X$3,$X$5)/1000</f>
        <v>#NAME?</v>
      </c>
    </row>
    <row r="25" customFormat="false" ht="12" hidden="false" customHeight="true" outlineLevel="0" collapsed="false">
      <c r="A25" s="85" t="s">
        <v>101</v>
      </c>
      <c r="B25" s="17"/>
      <c r="C25" s="23" t="e">
        <f aca="false">Y25</f>
        <v>#NAME?</v>
      </c>
      <c r="D25" s="24" t="e">
        <f aca="false">SUM(Z25:AC25)</f>
        <v>#NAME?</v>
      </c>
      <c r="E25" s="104" t="e">
        <f aca="false">C25-D25</f>
        <v>#NAME?</v>
      </c>
      <c r="F25" s="24"/>
      <c r="G25" s="23"/>
      <c r="H25" s="24"/>
      <c r="I25" s="24"/>
      <c r="J25" s="136" t="n">
        <f aca="false">SUM(G25:I25)</f>
        <v>0</v>
      </c>
      <c r="K25" s="55"/>
      <c r="L25" s="55"/>
      <c r="M25" s="24"/>
      <c r="N25" s="25"/>
      <c r="O25" s="136" t="n">
        <f aca="false">J25-M25-N25</f>
        <v>0</v>
      </c>
      <c r="P25" s="24"/>
      <c r="Q25" s="23"/>
      <c r="R25" s="24"/>
      <c r="S25" s="24"/>
      <c r="T25" s="24"/>
      <c r="U25" s="24"/>
      <c r="V25" s="104" t="n">
        <f aca="false">ROUND(SUM(Q25:U25),0)</f>
        <v>0</v>
      </c>
      <c r="X25" s="151" t="s">
        <v>222</v>
      </c>
      <c r="Y25" s="24" t="e">
        <f aca="false">HPVAL($X25,$X$1,Y$1,$X$2,$X$3,$X$5)/1000</f>
        <v>#NAME?</v>
      </c>
      <c r="Z25" s="24"/>
      <c r="AA25" s="24" t="e">
        <f aca="false">HPVAL($X25,$X$1,AA$1,$X$2,$X$3,$X$5)/1000</f>
        <v>#NAME?</v>
      </c>
      <c r="AB25" s="24" t="e">
        <f aca="false">HPVAL($X25,$X$1,AB$1,$X$2,$X$3,$X$5)/1000</f>
        <v>#NAME?</v>
      </c>
      <c r="AC25" s="24" t="e">
        <f aca="false">HPVAL($X25,$X$1,AC$1,$X$2,$X$3,$X$5)/1000</f>
        <v>#NAME?</v>
      </c>
      <c r="AE25" s="24" t="e">
        <f aca="false">HPVAL($X25,$AE$2,AE$1,$AF$2,$X$3,$X$5)/1000</f>
        <v>#NAME?</v>
      </c>
      <c r="AF25" s="24"/>
      <c r="AG25" s="24" t="e">
        <f aca="false">HPVAL($X25,$AE$2,AG$1,$AF$2,$X$3,$X$5)/1000</f>
        <v>#NAME?</v>
      </c>
      <c r="AH25" s="24" t="e">
        <f aca="false">HPVAL($X25,$AE$2,AH$1,$AF$2,$X$3,$X$5)/1000</f>
        <v>#NAME?</v>
      </c>
      <c r="AI25" s="24" t="e">
        <f aca="false">HPVAL($X25,$AE$2,AI$1,$AF$2,$X$3,$X$5)/1000</f>
        <v>#NAME?</v>
      </c>
    </row>
    <row r="26" customFormat="false" ht="12" hidden="false" customHeight="true" outlineLevel="0" collapsed="false">
      <c r="A26" s="85" t="s">
        <v>27</v>
      </c>
      <c r="B26" s="17"/>
      <c r="C26" s="23" t="e">
        <f aca="false">Y26</f>
        <v>#NAME?</v>
      </c>
      <c r="D26" s="24" t="e">
        <f aca="false">SUM(Z26:AC26)</f>
        <v>#NAME?</v>
      </c>
      <c r="E26" s="104" t="e">
        <f aca="false">C26-D26</f>
        <v>#NAME?</v>
      </c>
      <c r="F26" s="24"/>
      <c r="G26" s="23"/>
      <c r="H26" s="24"/>
      <c r="I26" s="24"/>
      <c r="J26" s="136" t="n">
        <f aca="false">SUM(G26:I26)</f>
        <v>0</v>
      </c>
      <c r="K26" s="55"/>
      <c r="L26" s="55"/>
      <c r="M26" s="24"/>
      <c r="N26" s="25"/>
      <c r="O26" s="136" t="n">
        <f aca="false">J26-M26-N26</f>
        <v>0</v>
      </c>
      <c r="P26" s="24"/>
      <c r="Q26" s="23"/>
      <c r="R26" s="24"/>
      <c r="S26" s="24"/>
      <c r="T26" s="24"/>
      <c r="U26" s="24"/>
      <c r="V26" s="104" t="n">
        <f aca="false">ROUND(SUM(Q26:U26),0)</f>
        <v>0</v>
      </c>
      <c r="X26" s="151" t="s">
        <v>223</v>
      </c>
      <c r="Y26" s="24" t="e">
        <f aca="false">HPVAL($X26,$X$1,Y$1,$X$2,$X$3,$X$5)/1000</f>
        <v>#NAME?</v>
      </c>
      <c r="Z26" s="24"/>
      <c r="AA26" s="24" t="e">
        <f aca="false">HPVAL($X26,$X$1,AA$1,$X$2,$X$3,$X$5)/1000</f>
        <v>#NAME?</v>
      </c>
      <c r="AB26" s="24" t="e">
        <f aca="false">HPVAL($X26,$X$1,AB$1,$X$2,$X$3,$X$5)/1000</f>
        <v>#NAME?</v>
      </c>
      <c r="AC26" s="24" t="e">
        <f aca="false">HPVAL($X26,$X$1,AC$1,$X$2,$X$3,$X$5)/1000</f>
        <v>#NAME?</v>
      </c>
      <c r="AE26" s="24" t="e">
        <f aca="false">HPVAL($X26,$AE$2,AE$1,$AF$2,$X$3,$X$5)/1000</f>
        <v>#NAME?</v>
      </c>
      <c r="AF26" s="24"/>
      <c r="AG26" s="24" t="e">
        <f aca="false">HPVAL($X26,$AE$2,AG$1,$AF$2,$X$3,$X$5)/1000</f>
        <v>#NAME?</v>
      </c>
      <c r="AH26" s="24" t="e">
        <f aca="false">HPVAL($X26,$AE$2,AH$1,$AF$2,$X$3,$X$5)/1000</f>
        <v>#NAME?</v>
      </c>
      <c r="AI26" s="24" t="e">
        <f aca="false">HPVAL($X26,$AE$2,AI$1,$AF$2,$X$3,$X$5)/1000</f>
        <v>#NAME?</v>
      </c>
    </row>
    <row r="27" customFormat="false" ht="12" hidden="false" customHeight="true" outlineLevel="0" collapsed="false">
      <c r="A27" s="153" t="s">
        <v>166</v>
      </c>
      <c r="B27" s="17"/>
      <c r="C27" s="154" t="e">
        <f aca="false">SUM(C21:C26)</f>
        <v>#NAME?</v>
      </c>
      <c r="D27" s="155" t="e">
        <f aca="false">SUM(D21:D26)</f>
        <v>#NAME?</v>
      </c>
      <c r="E27" s="156" t="e">
        <f aca="false">SUM(E21:E26)</f>
        <v>#NAME?</v>
      </c>
      <c r="F27" s="24"/>
      <c r="G27" s="154" t="n">
        <f aca="false">SUM(G21:G26)</f>
        <v>0</v>
      </c>
      <c r="H27" s="155" t="n">
        <f aca="false">SUM(H21:H26)</f>
        <v>0</v>
      </c>
      <c r="I27" s="155" t="n">
        <f aca="false">SUM(I21:I26)</f>
        <v>0</v>
      </c>
      <c r="J27" s="157" t="n">
        <f aca="false">SUM(J21:J26)</f>
        <v>0</v>
      </c>
      <c r="K27" s="155"/>
      <c r="L27" s="155"/>
      <c r="M27" s="155" t="n">
        <f aca="false">SUM(M21:M26)</f>
        <v>0</v>
      </c>
      <c r="N27" s="156" t="n">
        <f aca="false">SUM(N21:N26)</f>
        <v>0</v>
      </c>
      <c r="O27" s="157" t="n">
        <f aca="false">J27-M27-N27</f>
        <v>0</v>
      </c>
      <c r="P27" s="24"/>
      <c r="Q27" s="154" t="n">
        <f aca="false">SUM(Q21:Q26)</f>
        <v>0</v>
      </c>
      <c r="R27" s="155"/>
      <c r="S27" s="155"/>
      <c r="T27" s="155" t="n">
        <f aca="false">SUM(T21:T26)</f>
        <v>0</v>
      </c>
      <c r="U27" s="155" t="n">
        <f aca="false">SUM(U21:U26)</f>
        <v>0</v>
      </c>
      <c r="V27" s="156" t="n">
        <f aca="false">SUM(V21:V26)</f>
        <v>0</v>
      </c>
    </row>
    <row r="28" customFormat="false" ht="3" hidden="false" customHeight="true" outlineLevel="0" collapsed="false">
      <c r="A28" s="85"/>
      <c r="B28" s="17"/>
      <c r="C28" s="23"/>
      <c r="D28" s="24"/>
      <c r="E28" s="104"/>
      <c r="F28" s="24"/>
      <c r="G28" s="23"/>
      <c r="H28" s="24"/>
      <c r="I28" s="24"/>
      <c r="J28" s="136"/>
      <c r="K28" s="55"/>
      <c r="L28" s="55"/>
      <c r="M28" s="24"/>
      <c r="N28" s="25"/>
      <c r="O28" s="136"/>
      <c r="P28" s="24"/>
      <c r="Q28" s="23"/>
      <c r="R28" s="24"/>
      <c r="S28" s="24"/>
      <c r="T28" s="24"/>
      <c r="U28" s="24"/>
      <c r="V28" s="104"/>
    </row>
    <row r="29" customFormat="false" ht="12" hidden="false" customHeight="true" outlineLevel="0" collapsed="false">
      <c r="A29" s="85" t="s">
        <v>167</v>
      </c>
      <c r="B29" s="17"/>
      <c r="C29" s="23" t="e">
        <f aca="false">Y29</f>
        <v>#NAME?</v>
      </c>
      <c r="D29" s="24" t="e">
        <f aca="false">SUM(Z29:AC29)</f>
        <v>#NAME?</v>
      </c>
      <c r="E29" s="104" t="e">
        <f aca="false">C29-D29</f>
        <v>#NAME?</v>
      </c>
      <c r="F29" s="24"/>
      <c r="G29" s="23"/>
      <c r="H29" s="24"/>
      <c r="I29" s="24"/>
      <c r="J29" s="136" t="n">
        <f aca="false">SUM(G29:I29)</f>
        <v>0</v>
      </c>
      <c r="K29" s="55"/>
      <c r="L29" s="55"/>
      <c r="M29" s="24"/>
      <c r="N29" s="25"/>
      <c r="O29" s="136" t="n">
        <f aca="false">J29-M29-N29</f>
        <v>0</v>
      </c>
      <c r="P29" s="24"/>
      <c r="Q29" s="23"/>
      <c r="R29" s="24"/>
      <c r="S29" s="24"/>
      <c r="T29" s="24"/>
      <c r="U29" s="24"/>
      <c r="V29" s="104" t="n">
        <f aca="false">ROUND(SUM(Q29:U29),0)</f>
        <v>0</v>
      </c>
      <c r="X29" s="151" t="s">
        <v>224</v>
      </c>
      <c r="Y29" s="24" t="e">
        <f aca="false">HPVAL($X29,$X$1,Y$1,$X$2,$X$3,$X$5)/1000+Z29</f>
        <v>#NAME?</v>
      </c>
      <c r="Z29" s="24" t="n">
        <f aca="false">6605+8789</f>
        <v>15394</v>
      </c>
      <c r="AA29" s="24" t="e">
        <f aca="false">HPVAL($X29,$X$1,AA$1,$X$2,$X$3,$X$5)/1000</f>
        <v>#NAME?</v>
      </c>
      <c r="AB29" s="24" t="e">
        <f aca="false">HPVAL($X29,$X$1,AB$1,$X$2,$X$3,$X$5)/1000</f>
        <v>#NAME?</v>
      </c>
      <c r="AC29" s="24" t="e">
        <f aca="false">HPVAL($X29,$X$1,AC$1,$X$2,$X$3,$X$5)/1000</f>
        <v>#NAME?</v>
      </c>
      <c r="AE29" s="24" t="e">
        <f aca="false">HPVAL($X29,$AE$2,AE$1,$AF$2,$X$3,$X$5)/1000+AF29</f>
        <v>#NAME?</v>
      </c>
      <c r="AF29" s="24" t="n">
        <v>6640</v>
      </c>
      <c r="AG29" s="24" t="e">
        <f aca="false">HPVAL($X29,$AE$2,AG$1,$AF$2,$X$3,$X$5)/1000</f>
        <v>#NAME?</v>
      </c>
      <c r="AH29" s="24" t="e">
        <f aca="false">HPVAL($X29,$AE$2,AH$1,$AF$2,$X$3,$X$5)/1000</f>
        <v>#NAME?</v>
      </c>
      <c r="AI29" s="24" t="e">
        <f aca="false">HPVAL($X29,$AE$2,AI$1,$AF$2,$X$3,$X$5)/1000</f>
        <v>#NAME?</v>
      </c>
    </row>
    <row r="30" customFormat="false" ht="12" hidden="false" customHeight="true" outlineLevel="0" collapsed="false">
      <c r="A30" s="85" t="s">
        <v>103</v>
      </c>
      <c r="B30" s="17"/>
      <c r="C30" s="23" t="e">
        <f aca="false">Y30</f>
        <v>#NAME?</v>
      </c>
      <c r="D30" s="24" t="e">
        <f aca="false">SUM(Z30:AC30)</f>
        <v>#NAME?</v>
      </c>
      <c r="E30" s="104" t="e">
        <f aca="false">C30-D30</f>
        <v>#NAME?</v>
      </c>
      <c r="F30" s="24"/>
      <c r="G30" s="23"/>
      <c r="H30" s="24"/>
      <c r="I30" s="24"/>
      <c r="J30" s="136" t="n">
        <f aca="false">SUM(G30:I30)</f>
        <v>0</v>
      </c>
      <c r="K30" s="55"/>
      <c r="L30" s="55"/>
      <c r="M30" s="24"/>
      <c r="N30" s="25"/>
      <c r="O30" s="136" t="n">
        <f aca="false">J30-M30-N30</f>
        <v>0</v>
      </c>
      <c r="P30" s="24"/>
      <c r="Q30" s="23"/>
      <c r="R30" s="24"/>
      <c r="S30" s="24"/>
      <c r="T30" s="24"/>
      <c r="U30" s="24"/>
      <c r="V30" s="104" t="n">
        <f aca="false">ROUND(SUM(Q30:U30),0)</f>
        <v>0</v>
      </c>
      <c r="X30" s="151" t="s">
        <v>225</v>
      </c>
      <c r="Y30" s="24" t="e">
        <f aca="false">HPVAL($X30,$X$1,Y$1,$X$2,$X$3,$X$5)/1000</f>
        <v>#NAME?</v>
      </c>
      <c r="Z30" s="24"/>
      <c r="AA30" s="24" t="e">
        <f aca="false">HPVAL($X30,$X$1,AA$1,$X$2,$X$3,$X$5)/1000</f>
        <v>#NAME?</v>
      </c>
      <c r="AB30" s="24" t="e">
        <f aca="false">HPVAL($X30,$X$1,AB$1,$X$2,$X$3,$X$5)/1000</f>
        <v>#NAME?</v>
      </c>
      <c r="AC30" s="24" t="e">
        <f aca="false">HPVAL($X30,$X$1,AC$1,$X$2,$X$3,$X$5)/1000</f>
        <v>#NAME?</v>
      </c>
      <c r="AE30" s="24" t="e">
        <f aca="false">HPVAL($X30,$AE$2,AE$1,$AF$2,$X$3,$X$5)/1000</f>
        <v>#NAME?</v>
      </c>
      <c r="AF30" s="24"/>
      <c r="AG30" s="24" t="e">
        <f aca="false">HPVAL($X30,$AE$2,AG$1,$AF$2,$X$3,$X$5)/1000</f>
        <v>#NAME?</v>
      </c>
      <c r="AH30" s="24" t="e">
        <f aca="false">HPVAL($X30,$AE$2,AH$1,$AF$2,$X$3,$X$5)/1000</f>
        <v>#NAME?</v>
      </c>
      <c r="AI30" s="24" t="e">
        <f aca="false">HPVAL($X30,$AE$2,AI$1,$AF$2,$X$3,$X$5)/1000</f>
        <v>#NAME?</v>
      </c>
    </row>
    <row r="31" customFormat="false" ht="12" hidden="false" customHeight="true" outlineLevel="0" collapsed="false">
      <c r="A31" s="85" t="s">
        <v>106</v>
      </c>
      <c r="B31" s="17"/>
      <c r="C31" s="23" t="e">
        <f aca="false">Y31</f>
        <v>#NAME?</v>
      </c>
      <c r="D31" s="24" t="e">
        <f aca="false">SUM(Z31:AC31)</f>
        <v>#NAME?</v>
      </c>
      <c r="E31" s="104" t="e">
        <f aca="false">C31-D31</f>
        <v>#NAME?</v>
      </c>
      <c r="F31" s="24"/>
      <c r="G31" s="23"/>
      <c r="H31" s="24"/>
      <c r="I31" s="24"/>
      <c r="J31" s="136" t="n">
        <f aca="false">SUM(G31:I31)</f>
        <v>0</v>
      </c>
      <c r="K31" s="55"/>
      <c r="L31" s="55"/>
      <c r="M31" s="24"/>
      <c r="N31" s="25"/>
      <c r="O31" s="136" t="n">
        <f aca="false">J31-M31-N31</f>
        <v>0</v>
      </c>
      <c r="P31" s="24"/>
      <c r="Q31" s="23"/>
      <c r="R31" s="24"/>
      <c r="S31" s="24"/>
      <c r="T31" s="24"/>
      <c r="U31" s="24"/>
      <c r="V31" s="104" t="n">
        <f aca="false">ROUND(SUM(Q31:U31),0)</f>
        <v>0</v>
      </c>
      <c r="X31" s="151" t="s">
        <v>226</v>
      </c>
      <c r="Y31" s="24" t="e">
        <f aca="false">HPVAL($X31,$X$1,Y$1,$X$2,$X$3,$X$5)/1000+Z31</f>
        <v>#NAME?</v>
      </c>
      <c r="Z31" s="24" t="n">
        <f aca="false">35122+34587</f>
        <v>69709</v>
      </c>
      <c r="AA31" s="24" t="e">
        <f aca="false">HPVAL($X31,$X$1,AA$1,$X$2,$X$3,$X$5)/1000</f>
        <v>#NAME?</v>
      </c>
      <c r="AB31" s="24" t="e">
        <f aca="false">HPVAL($X31,$X$1,AB$1,$X$2,$X$3,$X$5)/1000</f>
        <v>#NAME?</v>
      </c>
      <c r="AC31" s="24" t="e">
        <f aca="false">HPVAL($X31,$X$1,AC$1,$X$2,$X$3,$X$5)/1000</f>
        <v>#NAME?</v>
      </c>
      <c r="AE31" s="24" t="e">
        <f aca="false">HPVAL($X31,$AE$2,AE$1,$AF$2,$X$3,$X$5)/1000+AF31</f>
        <v>#NAME?</v>
      </c>
      <c r="AF31" s="24" t="n">
        <v>42177</v>
      </c>
      <c r="AG31" s="24" t="e">
        <f aca="false">HPVAL($X31,$AE$2,AG$1,$AF$2,$X$3,$X$5)/1000</f>
        <v>#NAME?</v>
      </c>
      <c r="AH31" s="24" t="e">
        <f aca="false">HPVAL($X31,$AE$2,AH$1,$AF$2,$X$3,$X$5)/1000</f>
        <v>#NAME?</v>
      </c>
      <c r="AI31" s="24" t="e">
        <f aca="false">HPVAL($X31,$AE$2,AI$1,$AF$2,$X$3,$X$5)/1000</f>
        <v>#NAME?</v>
      </c>
    </row>
    <row r="32" customFormat="false" ht="12" hidden="false" customHeight="true" outlineLevel="0" collapsed="false">
      <c r="A32" s="85" t="s">
        <v>168</v>
      </c>
      <c r="B32" s="17"/>
      <c r="C32" s="23" t="e">
        <f aca="false">Y32</f>
        <v>#NAME?</v>
      </c>
      <c r="D32" s="24" t="e">
        <f aca="false">SUM(Z32:AC32)</f>
        <v>#NAME?</v>
      </c>
      <c r="E32" s="104" t="e">
        <f aca="false">C32-D32</f>
        <v>#NAME?</v>
      </c>
      <c r="F32" s="24"/>
      <c r="G32" s="23"/>
      <c r="H32" s="24"/>
      <c r="I32" s="24"/>
      <c r="J32" s="136" t="n">
        <f aca="false">SUM(G32:I32)</f>
        <v>0</v>
      </c>
      <c r="K32" s="55"/>
      <c r="L32" s="55"/>
      <c r="M32" s="24"/>
      <c r="N32" s="25"/>
      <c r="O32" s="136" t="n">
        <f aca="false">J32-M32-N32</f>
        <v>0</v>
      </c>
      <c r="P32" s="24"/>
      <c r="Q32" s="23"/>
      <c r="R32" s="24"/>
      <c r="S32" s="24"/>
      <c r="T32" s="24"/>
      <c r="U32" s="24"/>
      <c r="V32" s="104" t="n">
        <f aca="false">ROUND(SUM(Q32:U32),0)</f>
        <v>0</v>
      </c>
      <c r="X32" s="151" t="s">
        <v>227</v>
      </c>
      <c r="Y32" s="24" t="e">
        <f aca="false">HPVAL($X32,$X$1,Y$1,$X$2,$X$3,$X$5)/1000</f>
        <v>#NAME?</v>
      </c>
      <c r="Z32" s="24"/>
      <c r="AA32" s="24" t="e">
        <f aca="false">HPVAL($X32,$X$1,AA$1,$X$2,$X$3,$X$5)/1000</f>
        <v>#NAME?</v>
      </c>
      <c r="AB32" s="24" t="e">
        <f aca="false">HPVAL($X32,$X$1,AB$1,$X$2,$X$3,$X$5)/1000</f>
        <v>#NAME?</v>
      </c>
      <c r="AC32" s="24" t="e">
        <f aca="false">HPVAL($X32,$X$1,AC$1,$X$2,$X$3,$X$5)/1000</f>
        <v>#NAME?</v>
      </c>
      <c r="AE32" s="24" t="e">
        <f aca="false">HPVAL($X32,$AE$2,AE$1,$AF$2,$X$3,$X$5)/1000</f>
        <v>#NAME?</v>
      </c>
      <c r="AF32" s="24"/>
      <c r="AG32" s="24" t="e">
        <f aca="false">HPVAL($X32,$AE$2,AG$1,$AF$2,$X$3,$X$5)/1000</f>
        <v>#NAME?</v>
      </c>
      <c r="AH32" s="24" t="e">
        <f aca="false">HPVAL($X32,$AE$2,AH$1,$AF$2,$X$3,$X$5)/1000</f>
        <v>#NAME?</v>
      </c>
      <c r="AI32" s="24" t="e">
        <f aca="false">HPVAL($X32,$AE$2,AI$1,$AF$2,$X$3,$X$5)/1000</f>
        <v>#NAME?</v>
      </c>
    </row>
    <row r="33" customFormat="false" ht="12" hidden="false" customHeight="true" outlineLevel="0" collapsed="false">
      <c r="A33" s="153" t="s">
        <v>169</v>
      </c>
      <c r="B33" s="17"/>
      <c r="C33" s="154" t="e">
        <f aca="false">SUM(C29:C32)</f>
        <v>#NAME?</v>
      </c>
      <c r="D33" s="155" t="e">
        <f aca="false">SUM(D29:D32)</f>
        <v>#NAME?</v>
      </c>
      <c r="E33" s="156" t="e">
        <f aca="false">SUM(E29:E32)</f>
        <v>#NAME?</v>
      </c>
      <c r="F33" s="24"/>
      <c r="G33" s="154" t="n">
        <f aca="false">SUM(G29:G32)</f>
        <v>0</v>
      </c>
      <c r="H33" s="155" t="n">
        <f aca="false">SUM(H29:H32)</f>
        <v>0</v>
      </c>
      <c r="I33" s="155" t="n">
        <f aca="false">SUM(I29:I32)</f>
        <v>0</v>
      </c>
      <c r="J33" s="157" t="n">
        <f aca="false">SUM(J29:J32)</f>
        <v>0</v>
      </c>
      <c r="K33" s="155"/>
      <c r="L33" s="155"/>
      <c r="M33" s="155" t="n">
        <f aca="false">SUM(M29:M32)</f>
        <v>0</v>
      </c>
      <c r="N33" s="156" t="n">
        <f aca="false">SUM(N29:N32)</f>
        <v>0</v>
      </c>
      <c r="O33" s="157" t="n">
        <f aca="false">J33-M33-N33</f>
        <v>0</v>
      </c>
      <c r="P33" s="24"/>
      <c r="Q33" s="154" t="n">
        <f aca="false">SUM(Q29:Q32)</f>
        <v>0</v>
      </c>
      <c r="R33" s="155"/>
      <c r="S33" s="155"/>
      <c r="T33" s="155" t="n">
        <f aca="false">SUM(T29:T32)</f>
        <v>0</v>
      </c>
      <c r="U33" s="155" t="n">
        <f aca="false">SUM(U29:U32)</f>
        <v>0</v>
      </c>
      <c r="V33" s="156" t="n">
        <f aca="false">SUM(V29:V32)</f>
        <v>0</v>
      </c>
    </row>
    <row r="34" customFormat="false" ht="3" hidden="false" customHeight="true" outlineLevel="0" collapsed="false">
      <c r="A34" s="85"/>
      <c r="B34" s="17"/>
      <c r="C34" s="23"/>
      <c r="D34" s="24"/>
      <c r="E34" s="104"/>
      <c r="F34" s="24"/>
      <c r="G34" s="23"/>
      <c r="H34" s="24"/>
      <c r="I34" s="24"/>
      <c r="J34" s="136"/>
      <c r="K34" s="55"/>
      <c r="L34" s="55"/>
      <c r="M34" s="24"/>
      <c r="N34" s="25"/>
      <c r="O34" s="136"/>
      <c r="P34" s="24"/>
      <c r="Q34" s="23"/>
      <c r="R34" s="24"/>
      <c r="S34" s="24"/>
      <c r="T34" s="24"/>
      <c r="U34" s="24"/>
      <c r="V34" s="104"/>
    </row>
    <row r="35" customFormat="false" ht="12" hidden="false" customHeight="true" outlineLevel="0" collapsed="false">
      <c r="A35" s="85" t="s">
        <v>125</v>
      </c>
      <c r="B35" s="17"/>
      <c r="C35" s="23" t="e">
        <f aca="false">Y35</f>
        <v>#NAME?</v>
      </c>
      <c r="D35" s="24" t="e">
        <f aca="false">SUM(Z35:AC35)</f>
        <v>#NAME?</v>
      </c>
      <c r="E35" s="104" t="e">
        <f aca="false">C35-D35</f>
        <v>#NAME?</v>
      </c>
      <c r="F35" s="24"/>
      <c r="G35" s="23"/>
      <c r="H35" s="24"/>
      <c r="I35" s="24"/>
      <c r="J35" s="136" t="n">
        <f aca="false">SUM(G35:I35)</f>
        <v>0</v>
      </c>
      <c r="K35" s="55"/>
      <c r="L35" s="55"/>
      <c r="M35" s="24"/>
      <c r="N35" s="25"/>
      <c r="O35" s="136" t="n">
        <f aca="false">J35-M35-N35</f>
        <v>0</v>
      </c>
      <c r="P35" s="24"/>
      <c r="Q35" s="23"/>
      <c r="R35" s="24"/>
      <c r="S35" s="24"/>
      <c r="T35" s="24"/>
      <c r="U35" s="24"/>
      <c r="V35" s="104" t="n">
        <f aca="false">ROUND(SUM(Q35:U35),0)</f>
        <v>0</v>
      </c>
      <c r="X35" s="151" t="s">
        <v>228</v>
      </c>
      <c r="Y35" s="24" t="e">
        <f aca="false">HPVAL($X35,$X$1,Y$1,$X$2,$X$3,$X$5)/1000</f>
        <v>#NAME?</v>
      </c>
      <c r="Z35" s="24"/>
      <c r="AA35" s="24" t="e">
        <f aca="false">HPVAL($X35,$X$1,AA$1,$X$2,$X$3,$X$5)/1000</f>
        <v>#NAME?</v>
      </c>
      <c r="AB35" s="24" t="e">
        <f aca="false">HPVAL($X35,$X$1,AB$1,$X$2,$X$3,$X$5)/1000</f>
        <v>#NAME?</v>
      </c>
      <c r="AC35" s="24" t="e">
        <f aca="false">HPVAL($X35,$X$1,AC$1,$X$2,$X$3,$X$5)/1000</f>
        <v>#NAME?</v>
      </c>
      <c r="AE35" s="24" t="e">
        <f aca="false">HPVAL($X35,$AE$2,AE$1,$AF$2,$X$3,$X$5)/1000</f>
        <v>#NAME?</v>
      </c>
      <c r="AF35" s="24"/>
      <c r="AG35" s="24" t="e">
        <f aca="false">HPVAL($X35,$AE$2,AG$1,$AF$2,$X$3,$X$5)/1000</f>
        <v>#NAME?</v>
      </c>
      <c r="AH35" s="24" t="e">
        <f aca="false">HPVAL($X35,$AE$2,AH$1,$AF$2,$X$3,$X$5)/1000</f>
        <v>#NAME?</v>
      </c>
      <c r="AI35" s="24" t="e">
        <f aca="false">HPVAL($X35,$AE$2,AI$1,$AF$2,$X$3,$X$5)/1000</f>
        <v>#NAME?</v>
      </c>
    </row>
    <row r="36" customFormat="false" ht="12" hidden="false" customHeight="true" outlineLevel="0" collapsed="false">
      <c r="A36" s="85" t="s">
        <v>126</v>
      </c>
      <c r="B36" s="17"/>
      <c r="C36" s="23" t="e">
        <f aca="false">Y36</f>
        <v>#NAME?</v>
      </c>
      <c r="D36" s="24" t="e">
        <f aca="false">SUM(Z36:AC36)</f>
        <v>#NAME?</v>
      </c>
      <c r="E36" s="104" t="e">
        <f aca="false">C36-D36</f>
        <v>#NAME?</v>
      </c>
      <c r="F36" s="24"/>
      <c r="G36" s="23"/>
      <c r="H36" s="24"/>
      <c r="I36" s="24"/>
      <c r="J36" s="136" t="n">
        <f aca="false">SUM(G36:I36)</f>
        <v>0</v>
      </c>
      <c r="K36" s="55"/>
      <c r="L36" s="55"/>
      <c r="M36" s="24"/>
      <c r="N36" s="25"/>
      <c r="O36" s="136" t="n">
        <f aca="false">J36-M36-N36</f>
        <v>0</v>
      </c>
      <c r="P36" s="24"/>
      <c r="Q36" s="23"/>
      <c r="R36" s="24"/>
      <c r="S36" s="24"/>
      <c r="T36" s="24"/>
      <c r="U36" s="24"/>
      <c r="V36" s="104" t="n">
        <f aca="false">ROUND(SUM(Q36:U36),0)</f>
        <v>0</v>
      </c>
      <c r="X36" s="151" t="s">
        <v>229</v>
      </c>
      <c r="Y36" s="24" t="e">
        <f aca="false">HPVAL($X36,$X$1,Y$1,$X$2,$X$3,$X$5)/1000</f>
        <v>#NAME?</v>
      </c>
      <c r="Z36" s="24"/>
      <c r="AA36" s="24" t="e">
        <f aca="false">HPVAL($X36,$X$1,AA$1,$X$2,$X$3,$X$5)/1000</f>
        <v>#NAME?</v>
      </c>
      <c r="AB36" s="24" t="e">
        <f aca="false">HPVAL($X36,$X$1,AB$1,$X$2,$X$3,$X$5)/1000</f>
        <v>#NAME?</v>
      </c>
      <c r="AC36" s="24" t="e">
        <f aca="false">HPVAL($X36,$X$1,AC$1,$X$2,$X$3,$X$5)/1000</f>
        <v>#NAME?</v>
      </c>
      <c r="AE36" s="24" t="e">
        <f aca="false">HPVAL($X36,$AE$2,AE$1,$AF$2,$X$3,$X$5)/1000</f>
        <v>#NAME?</v>
      </c>
      <c r="AF36" s="24"/>
      <c r="AG36" s="24" t="e">
        <f aca="false">HPVAL($X36,$AE$2,AG$1,$AF$2,$X$3,$X$5)/1000</f>
        <v>#NAME?</v>
      </c>
      <c r="AH36" s="24" t="e">
        <f aca="false">HPVAL($X36,$AE$2,AH$1,$AF$2,$X$3,$X$5)/1000</f>
        <v>#NAME?</v>
      </c>
      <c r="AI36" s="24" t="e">
        <f aca="false">HPVAL($X36,$AE$2,AI$1,$AF$2,$X$3,$X$5)/1000</f>
        <v>#NAME?</v>
      </c>
    </row>
    <row r="37" customFormat="false" ht="12" hidden="false" customHeight="true" outlineLevel="0" collapsed="false">
      <c r="A37" s="85" t="s">
        <v>127</v>
      </c>
      <c r="B37" s="17"/>
      <c r="C37" s="23" t="e">
        <f aca="false">Y37</f>
        <v>#NAME?</v>
      </c>
      <c r="D37" s="24" t="e">
        <f aca="false">SUM(Z37:AC37)</f>
        <v>#NAME?</v>
      </c>
      <c r="E37" s="104" t="e">
        <f aca="false">C37-D37</f>
        <v>#NAME?</v>
      </c>
      <c r="F37" s="24"/>
      <c r="G37" s="23"/>
      <c r="H37" s="24"/>
      <c r="I37" s="24"/>
      <c r="J37" s="136" t="n">
        <f aca="false">SUM(G37:I37)</f>
        <v>0</v>
      </c>
      <c r="K37" s="55"/>
      <c r="L37" s="55"/>
      <c r="M37" s="24"/>
      <c r="N37" s="25"/>
      <c r="O37" s="136" t="n">
        <f aca="false">J37-M37-N37</f>
        <v>0</v>
      </c>
      <c r="P37" s="24"/>
      <c r="Q37" s="23"/>
      <c r="R37" s="24"/>
      <c r="S37" s="24"/>
      <c r="T37" s="24"/>
      <c r="U37" s="24"/>
      <c r="V37" s="104" t="n">
        <f aca="false">ROUND(SUM(Q37:U37),0)</f>
        <v>0</v>
      </c>
      <c r="X37" s="151" t="s">
        <v>230</v>
      </c>
      <c r="Y37" s="24" t="e">
        <f aca="false">HPVAL($X37,$X$1,Y$1,$X$2,$X$3,$X$5)/1000</f>
        <v>#NAME?</v>
      </c>
      <c r="Z37" s="24"/>
      <c r="AA37" s="24" t="e">
        <f aca="false">HPVAL($X37,$X$1,AA$1,$X$2,$X$3,$X$5)/1000</f>
        <v>#NAME?</v>
      </c>
      <c r="AB37" s="24" t="e">
        <f aca="false">HPVAL($X37,$X$1,AB$1,$X$2,$X$3,$X$5)/1000</f>
        <v>#NAME?</v>
      </c>
      <c r="AC37" s="24" t="e">
        <f aca="false">HPVAL($X37,$X$1,AC$1,$X$2,$X$3,$X$5)/1000</f>
        <v>#NAME?</v>
      </c>
      <c r="AE37" s="24" t="e">
        <f aca="false">HPVAL($X37,$AE$2,AE$1,$AF$2,$X$3,$X$5)/1000</f>
        <v>#NAME?</v>
      </c>
      <c r="AF37" s="24"/>
      <c r="AG37" s="24" t="e">
        <f aca="false">HPVAL($X37,$AE$2,AG$1,$AF$2,$X$3,$X$5)/1000</f>
        <v>#NAME?</v>
      </c>
      <c r="AH37" s="24" t="e">
        <f aca="false">HPVAL($X37,$AE$2,AH$1,$AF$2,$X$3,$X$5)/1000</f>
        <v>#NAME?</v>
      </c>
      <c r="AI37" s="24" t="e">
        <f aca="false">HPVAL($X37,$AE$2,AI$1,$AF$2,$X$3,$X$5)/1000</f>
        <v>#NAME?</v>
      </c>
    </row>
    <row r="38" customFormat="false" ht="12" hidden="false" customHeight="true" outlineLevel="0" collapsed="false">
      <c r="A38" s="85" t="s">
        <v>170</v>
      </c>
      <c r="B38" s="17"/>
      <c r="C38" s="23" t="e">
        <f aca="false">Y38</f>
        <v>#NAME?</v>
      </c>
      <c r="D38" s="24" t="e">
        <f aca="false">SUM(Z38:AC38)</f>
        <v>#NAME?</v>
      </c>
      <c r="E38" s="104" t="e">
        <f aca="false">C38-D38</f>
        <v>#NAME?</v>
      </c>
      <c r="F38" s="24"/>
      <c r="G38" s="23"/>
      <c r="H38" s="24"/>
      <c r="I38" s="24"/>
      <c r="J38" s="136" t="n">
        <f aca="false">SUM(G38:I38)</f>
        <v>0</v>
      </c>
      <c r="K38" s="55"/>
      <c r="L38" s="55"/>
      <c r="M38" s="24"/>
      <c r="N38" s="25"/>
      <c r="O38" s="136" t="n">
        <f aca="false">J38-M38-N38</f>
        <v>0</v>
      </c>
      <c r="P38" s="24"/>
      <c r="Q38" s="23"/>
      <c r="R38" s="24"/>
      <c r="S38" s="24"/>
      <c r="T38" s="24"/>
      <c r="U38" s="24"/>
      <c r="V38" s="104" t="n">
        <f aca="false">ROUND(SUM(Q38:U38),0)</f>
        <v>0</v>
      </c>
      <c r="X38" s="151" t="s">
        <v>231</v>
      </c>
      <c r="Y38" s="24" t="e">
        <f aca="false">HPVAL($X38,$X$1,Y$1,$X$2,$X$3,$X$5)/1000</f>
        <v>#NAME?</v>
      </c>
      <c r="Z38" s="24"/>
      <c r="AA38" s="24" t="e">
        <f aca="false">HPVAL($X38,$X$1,AA$1,$X$2,$X$3,$X$5)/1000</f>
        <v>#NAME?</v>
      </c>
      <c r="AB38" s="24" t="e">
        <f aca="false">HPVAL($X38,$X$1,AB$1,$X$2,$X$3,$X$5)/1000</f>
        <v>#NAME?</v>
      </c>
      <c r="AC38" s="24" t="e">
        <f aca="false">HPVAL($X38,$X$1,AC$1,$X$2,$X$3,$X$5)/1000</f>
        <v>#NAME?</v>
      </c>
      <c r="AE38" s="24" t="e">
        <f aca="false">HPVAL($X38,$AE$2,AE$1,$AF$2,$X$3,$X$5)/1000</f>
        <v>#NAME?</v>
      </c>
      <c r="AF38" s="24"/>
      <c r="AG38" s="24" t="e">
        <f aca="false">HPVAL($X38,$AE$2,AG$1,$AF$2,$X$3,$X$5)/1000</f>
        <v>#NAME?</v>
      </c>
      <c r="AH38" s="24" t="e">
        <f aca="false">HPVAL($X38,$AE$2,AH$1,$AF$2,$X$3,$X$5)/1000</f>
        <v>#NAME?</v>
      </c>
      <c r="AI38" s="24" t="e">
        <f aca="false">HPVAL($X38,$AE$2,AI$1,$AF$2,$X$3,$X$5)/1000</f>
        <v>#NAME?</v>
      </c>
    </row>
    <row r="39" customFormat="false" ht="12" hidden="false" customHeight="true" outlineLevel="0" collapsed="false">
      <c r="A39" s="153" t="s">
        <v>171</v>
      </c>
      <c r="B39" s="17"/>
      <c r="C39" s="154" t="e">
        <f aca="false">SUM(C35:C38)</f>
        <v>#NAME?</v>
      </c>
      <c r="D39" s="155" t="e">
        <f aca="false">SUM(D35:D38)</f>
        <v>#NAME?</v>
      </c>
      <c r="E39" s="156" t="e">
        <f aca="false">SUM(E35:E38)</f>
        <v>#NAME?</v>
      </c>
      <c r="F39" s="24"/>
      <c r="G39" s="154" t="n">
        <f aca="false">SUM(G35:G38)</f>
        <v>0</v>
      </c>
      <c r="H39" s="155" t="n">
        <f aca="false">SUM(H35:H38)</f>
        <v>0</v>
      </c>
      <c r="I39" s="155" t="n">
        <f aca="false">SUM(I35:I38)</f>
        <v>0</v>
      </c>
      <c r="J39" s="157" t="n">
        <f aca="false">SUM(J35:J38)</f>
        <v>0</v>
      </c>
      <c r="K39" s="155"/>
      <c r="L39" s="155"/>
      <c r="M39" s="155" t="n">
        <f aca="false">SUM(M35:M38)</f>
        <v>0</v>
      </c>
      <c r="N39" s="156" t="n">
        <f aca="false">SUM(N35:N38)</f>
        <v>0</v>
      </c>
      <c r="O39" s="157" t="n">
        <f aca="false">J39-M39-N39</f>
        <v>0</v>
      </c>
      <c r="P39" s="24"/>
      <c r="Q39" s="154" t="n">
        <f aca="false">SUM(Q35:Q38)</f>
        <v>0</v>
      </c>
      <c r="R39" s="155"/>
      <c r="S39" s="155"/>
      <c r="T39" s="155" t="n">
        <f aca="false">SUM(T35:T38)</f>
        <v>0</v>
      </c>
      <c r="U39" s="155" t="n">
        <f aca="false">SUM(U35:U38)</f>
        <v>0</v>
      </c>
      <c r="V39" s="156" t="n">
        <f aca="false">SUM(V35:V38)</f>
        <v>0</v>
      </c>
    </row>
    <row r="40" customFormat="false" ht="3" hidden="false" customHeight="true" outlineLevel="0" collapsed="false">
      <c r="A40" s="85"/>
      <c r="B40" s="17"/>
      <c r="C40" s="23"/>
      <c r="D40" s="24"/>
      <c r="E40" s="104"/>
      <c r="F40" s="24"/>
      <c r="G40" s="23"/>
      <c r="H40" s="24"/>
      <c r="I40" s="24"/>
      <c r="J40" s="136"/>
      <c r="K40" s="55"/>
      <c r="L40" s="55"/>
      <c r="M40" s="24"/>
      <c r="N40" s="25"/>
      <c r="O40" s="136"/>
      <c r="P40" s="24"/>
      <c r="Q40" s="23"/>
      <c r="R40" s="24"/>
      <c r="S40" s="24"/>
      <c r="T40" s="24"/>
      <c r="U40" s="24"/>
      <c r="V40" s="104"/>
    </row>
    <row r="41" customFormat="false" ht="12" hidden="false" customHeight="true" outlineLevel="0" collapsed="false">
      <c r="A41" s="85" t="s">
        <v>172</v>
      </c>
      <c r="B41" s="17"/>
      <c r="C41" s="23" t="e">
        <f aca="false">Y41</f>
        <v>#NAME?</v>
      </c>
      <c r="D41" s="24" t="e">
        <f aca="false">SUM(Z41:AC41)</f>
        <v>#NAME?</v>
      </c>
      <c r="E41" s="104" t="e">
        <f aca="false">C41-D41</f>
        <v>#NAME?</v>
      </c>
      <c r="F41" s="24"/>
      <c r="G41" s="23"/>
      <c r="H41" s="24"/>
      <c r="I41" s="24"/>
      <c r="J41" s="136" t="n">
        <f aca="false">SUM(G41:I41)</f>
        <v>0</v>
      </c>
      <c r="K41" s="55"/>
      <c r="L41" s="55"/>
      <c r="M41" s="24"/>
      <c r="N41" s="25"/>
      <c r="O41" s="136" t="n">
        <f aca="false">J41-M41-N41</f>
        <v>0</v>
      </c>
      <c r="P41" s="24"/>
      <c r="Q41" s="23"/>
      <c r="R41" s="24"/>
      <c r="S41" s="24"/>
      <c r="T41" s="24"/>
      <c r="U41" s="24"/>
      <c r="V41" s="104" t="n">
        <f aca="false">ROUND(SUM(Q41:U41),0)</f>
        <v>0</v>
      </c>
      <c r="X41" s="151" t="s">
        <v>232</v>
      </c>
      <c r="Y41" s="24" t="e">
        <f aca="false">HPVAL($X41,$X$1,Y$1,$X$2,$X$3,$X$5)/1000</f>
        <v>#NAME?</v>
      </c>
      <c r="Z41" s="24"/>
      <c r="AA41" s="24" t="e">
        <f aca="false">HPVAL($X41,$X$1,AA$1,$X$2,$X$3,$X$5)/1000</f>
        <v>#NAME?</v>
      </c>
      <c r="AB41" s="24" t="e">
        <f aca="false">HPVAL($X41,$X$1,AB$1,$X$2,$X$3,$X$5)/1000</f>
        <v>#NAME?</v>
      </c>
      <c r="AC41" s="24" t="e">
        <f aca="false">HPVAL($X41,$X$1,AC$1,$X$2,$X$3,$X$5)/1000</f>
        <v>#NAME?</v>
      </c>
      <c r="AE41" s="24" t="e">
        <f aca="false">HPVAL($X41,$AE$2,AE$1,$AF$2,$X$3,$X$5)/1000</f>
        <v>#NAME?</v>
      </c>
      <c r="AF41" s="24"/>
      <c r="AG41" s="24" t="e">
        <f aca="false">HPVAL($X41,$AE$2,AG$1,$AF$2,$X$3,$X$5)/1000</f>
        <v>#NAME?</v>
      </c>
      <c r="AH41" s="24" t="e">
        <f aca="false">HPVAL($X41,$AE$2,AH$1,$AF$2,$X$3,$X$5)/1000</f>
        <v>#NAME?</v>
      </c>
      <c r="AI41" s="24" t="e">
        <f aca="false">HPVAL($X41,$AE$2,AI$1,$AF$2,$X$3,$X$5)/1000</f>
        <v>#NAME?</v>
      </c>
    </row>
    <row r="42" customFormat="false" ht="3" hidden="false" customHeight="true" outlineLevel="0" collapsed="false">
      <c r="A42" s="85"/>
      <c r="B42" s="17"/>
      <c r="C42" s="23"/>
      <c r="D42" s="24"/>
      <c r="E42" s="104"/>
      <c r="F42" s="24"/>
      <c r="G42" s="23"/>
      <c r="H42" s="24"/>
      <c r="I42" s="24"/>
      <c r="J42" s="136"/>
      <c r="K42" s="55"/>
      <c r="L42" s="55"/>
      <c r="M42" s="24"/>
      <c r="N42" s="25"/>
      <c r="O42" s="136"/>
      <c r="P42" s="24"/>
      <c r="Q42" s="23"/>
      <c r="R42" s="24"/>
      <c r="S42" s="24"/>
      <c r="T42" s="24"/>
      <c r="U42" s="24"/>
      <c r="V42" s="104"/>
    </row>
    <row r="43" customFormat="false" ht="12" hidden="false" customHeight="true" outlineLevel="0" collapsed="false">
      <c r="A43" s="85" t="s">
        <v>173</v>
      </c>
      <c r="B43" s="17"/>
      <c r="C43" s="23"/>
      <c r="D43" s="24" t="e">
        <f aca="false">SUM(Z43:AC43)</f>
        <v>#NAME?</v>
      </c>
      <c r="E43" s="104" t="e">
        <f aca="false">C43-D43</f>
        <v>#NAME?</v>
      </c>
      <c r="F43" s="24"/>
      <c r="G43" s="23"/>
      <c r="H43" s="24"/>
      <c r="I43" s="24"/>
      <c r="J43" s="136" t="n">
        <f aca="false">SUM(G43:I43)</f>
        <v>0</v>
      </c>
      <c r="K43" s="55"/>
      <c r="L43" s="55"/>
      <c r="M43" s="24"/>
      <c r="N43" s="25"/>
      <c r="O43" s="136" t="n">
        <f aca="false">J43-M43-N43</f>
        <v>0</v>
      </c>
      <c r="P43" s="24"/>
      <c r="Q43" s="23"/>
      <c r="R43" s="24"/>
      <c r="S43" s="24"/>
      <c r="T43" s="24"/>
      <c r="U43" s="24"/>
      <c r="V43" s="104" t="n">
        <f aca="false">ROUND(SUM(Q43:U43),0)</f>
        <v>0</v>
      </c>
      <c r="X43" s="151" t="s">
        <v>233</v>
      </c>
      <c r="Y43" s="24"/>
      <c r="Z43" s="24"/>
      <c r="AA43" s="24" t="e">
        <f aca="false">HPVAL($X43,$X$1,AA$1,$X$2,$X$3,$X$5)/1000</f>
        <v>#NAME?</v>
      </c>
      <c r="AB43" s="24" t="e">
        <f aca="false">HPVAL($X43,$X$1,AB$1,$X$2,$X$3,$X$5)/1000</f>
        <v>#NAME?</v>
      </c>
      <c r="AC43" s="24" t="e">
        <f aca="false">HPVAL($X43,$X$1,AC$1,$X$2,$X$3,$X$5)/1000</f>
        <v>#NAME?</v>
      </c>
      <c r="AE43" s="24"/>
      <c r="AF43" s="24"/>
      <c r="AG43" s="24" t="e">
        <f aca="false">HPVAL($X43,$AE$2,AG$1,$AF$2,$X$3,$X$5)/1000</f>
        <v>#NAME?</v>
      </c>
      <c r="AH43" s="24" t="e">
        <f aca="false">HPVAL($X43,$AE$2,AH$1,$AF$2,$X$3,$X$5)/1000</f>
        <v>#NAME?</v>
      </c>
      <c r="AI43" s="24" t="e">
        <f aca="false">HPVAL($X43,$AE$2,AI$1,$AF$2,$X$3,$X$5)/1000</f>
        <v>#NAME?</v>
      </c>
    </row>
    <row r="44" customFormat="false" ht="3" hidden="false" customHeight="true" outlineLevel="0" collapsed="false">
      <c r="A44" s="85"/>
      <c r="B44" s="17"/>
      <c r="C44" s="23"/>
      <c r="D44" s="24"/>
      <c r="E44" s="104"/>
      <c r="F44" s="24"/>
      <c r="G44" s="23"/>
      <c r="H44" s="24"/>
      <c r="I44" s="24"/>
      <c r="J44" s="136"/>
      <c r="K44" s="55"/>
      <c r="L44" s="55"/>
      <c r="M44" s="24"/>
      <c r="N44" s="25"/>
      <c r="O44" s="136"/>
      <c r="P44" s="24"/>
      <c r="Q44" s="23"/>
      <c r="R44" s="24"/>
      <c r="S44" s="24"/>
      <c r="T44" s="24"/>
      <c r="U44" s="24"/>
      <c r="V44" s="104"/>
    </row>
    <row r="45" customFormat="false" ht="12" hidden="false" customHeight="true" outlineLevel="0" collapsed="false">
      <c r="A45" s="153" t="s">
        <v>174</v>
      </c>
      <c r="B45" s="158"/>
      <c r="C45" s="154" t="e">
        <f aca="false">SUM(C39:C43)+C19+C27+C33</f>
        <v>#NAME?</v>
      </c>
      <c r="D45" s="155" t="e">
        <f aca="false">SUM(D39:D43)+D19+D27+D33</f>
        <v>#NAME?</v>
      </c>
      <c r="E45" s="156" t="e">
        <f aca="false">SUM(E39:E43)+E19+E27+E33</f>
        <v>#NAME?</v>
      </c>
      <c r="F45" s="159"/>
      <c r="G45" s="154" t="n">
        <f aca="false">SUM(G39:G43)+G19+G27+G33</f>
        <v>0</v>
      </c>
      <c r="H45" s="155" t="n">
        <f aca="false">SUM(H39:H43)+H19+H27+H33</f>
        <v>0</v>
      </c>
      <c r="I45" s="155" t="n">
        <f aca="false">SUM(I39:I43)+I19+I27+I33</f>
        <v>0</v>
      </c>
      <c r="J45" s="157" t="n">
        <f aca="false">SUM(J39:J43)+J19+J27+J33</f>
        <v>0</v>
      </c>
      <c r="K45" s="155"/>
      <c r="L45" s="155"/>
      <c r="M45" s="155" t="n">
        <f aca="false">SUM(M39:M43)+M19+M27+M33</f>
        <v>0</v>
      </c>
      <c r="N45" s="156" t="n">
        <f aca="false">SUM(N39:N43)+N19+N27+N33</f>
        <v>0</v>
      </c>
      <c r="O45" s="157" t="n">
        <f aca="false">J45-M45-N45</f>
        <v>0</v>
      </c>
      <c r="P45" s="159"/>
      <c r="Q45" s="154" t="n">
        <f aca="false">SUM(Q39:Q43)+Q19+Q27+Q33</f>
        <v>0</v>
      </c>
      <c r="R45" s="155"/>
      <c r="S45" s="155"/>
      <c r="T45" s="155" t="n">
        <f aca="false">SUM(T39:T43)+T19+T27+T33</f>
        <v>0</v>
      </c>
      <c r="U45" s="155" t="n">
        <f aca="false">SUM(U39:U43)+U19+U27+U33</f>
        <v>0</v>
      </c>
      <c r="V45" s="156" t="n">
        <f aca="false">SUM(V39:V43)+V19+V27+V33</f>
        <v>0</v>
      </c>
      <c r="W45" s="160"/>
      <c r="X45" s="161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160"/>
      <c r="BD45" s="160"/>
      <c r="BE45" s="160"/>
      <c r="BF45" s="160"/>
      <c r="BG45" s="160"/>
      <c r="BH45" s="160"/>
      <c r="BI45" s="160"/>
      <c r="BJ45" s="160"/>
      <c r="BK45" s="160"/>
      <c r="BL45" s="160"/>
      <c r="BM45" s="160"/>
      <c r="BN45" s="160"/>
      <c r="BO45" s="160"/>
      <c r="BP45" s="160"/>
      <c r="BQ45" s="160"/>
      <c r="BR45" s="160"/>
      <c r="BS45" s="160"/>
      <c r="BT45" s="160"/>
      <c r="BU45" s="160"/>
      <c r="BV45" s="160"/>
      <c r="BW45" s="160"/>
      <c r="BX45" s="160"/>
      <c r="BY45" s="160"/>
      <c r="BZ45" s="160"/>
      <c r="CA45" s="160"/>
      <c r="CB45" s="160"/>
      <c r="CC45" s="160"/>
      <c r="CD45" s="160"/>
      <c r="CE45" s="160"/>
      <c r="CF45" s="160"/>
      <c r="CG45" s="160"/>
      <c r="CH45" s="160"/>
      <c r="CI45" s="160"/>
      <c r="CJ45" s="160"/>
      <c r="CK45" s="160"/>
      <c r="CL45" s="160"/>
      <c r="CM45" s="160"/>
      <c r="CN45" s="160"/>
      <c r="CO45" s="160"/>
      <c r="CP45" s="160"/>
      <c r="CQ45" s="160"/>
      <c r="CR45" s="160"/>
      <c r="CS45" s="160"/>
      <c r="CT45" s="160"/>
      <c r="CU45" s="160"/>
      <c r="CV45" s="160"/>
      <c r="CW45" s="160"/>
      <c r="CX45" s="160"/>
      <c r="CY45" s="160"/>
      <c r="CZ45" s="160"/>
      <c r="DA45" s="160"/>
      <c r="DB45" s="160"/>
      <c r="DC45" s="160"/>
      <c r="DD45" s="160"/>
      <c r="DE45" s="160"/>
      <c r="DF45" s="160"/>
      <c r="DG45" s="160"/>
      <c r="DH45" s="160"/>
      <c r="DI45" s="160"/>
      <c r="DJ45" s="160"/>
      <c r="DK45" s="160"/>
      <c r="DL45" s="160"/>
      <c r="DM45" s="160"/>
      <c r="DN45" s="160"/>
      <c r="DO45" s="160"/>
      <c r="DP45" s="160"/>
      <c r="DQ45" s="160"/>
      <c r="DR45" s="160"/>
      <c r="DS45" s="160"/>
      <c r="DT45" s="160"/>
      <c r="DU45" s="160"/>
      <c r="DV45" s="160"/>
      <c r="DW45" s="160"/>
      <c r="DX45" s="160"/>
      <c r="DY45" s="160"/>
      <c r="DZ45" s="160"/>
      <c r="EA45" s="160"/>
      <c r="EB45" s="160"/>
      <c r="EC45" s="160"/>
      <c r="ED45" s="160"/>
      <c r="EE45" s="160"/>
      <c r="EF45" s="160"/>
      <c r="EG45" s="160"/>
      <c r="EH45" s="160"/>
      <c r="EI45" s="160"/>
      <c r="EJ45" s="160"/>
      <c r="EK45" s="160"/>
      <c r="EL45" s="160"/>
      <c r="EM45" s="160"/>
      <c r="EN45" s="160"/>
      <c r="EO45" s="160"/>
      <c r="EP45" s="160"/>
      <c r="EQ45" s="160"/>
      <c r="ER45" s="160"/>
      <c r="ES45" s="160"/>
      <c r="ET45" s="160"/>
      <c r="EU45" s="160"/>
      <c r="EV45" s="160"/>
      <c r="EW45" s="160"/>
      <c r="EX45" s="160"/>
      <c r="EY45" s="160"/>
      <c r="EZ45" s="160"/>
      <c r="FA45" s="160"/>
      <c r="FB45" s="160"/>
      <c r="FC45" s="160"/>
      <c r="FD45" s="160"/>
      <c r="FE45" s="160"/>
      <c r="FF45" s="160"/>
      <c r="FG45" s="160"/>
      <c r="FH45" s="160"/>
      <c r="FI45" s="160"/>
      <c r="FJ45" s="160"/>
      <c r="FK45" s="160"/>
      <c r="FL45" s="160"/>
      <c r="FM45" s="160"/>
      <c r="FN45" s="160"/>
      <c r="FO45" s="160"/>
      <c r="FP45" s="160"/>
      <c r="FQ45" s="160"/>
      <c r="FR45" s="160"/>
      <c r="FS45" s="160"/>
      <c r="FT45" s="160"/>
      <c r="FU45" s="160"/>
      <c r="FV45" s="160"/>
      <c r="FW45" s="160"/>
      <c r="FX45" s="160"/>
      <c r="FY45" s="160"/>
      <c r="FZ45" s="160"/>
      <c r="GA45" s="160"/>
      <c r="GB45" s="160"/>
      <c r="GC45" s="160"/>
      <c r="GD45" s="160"/>
      <c r="GE45" s="160"/>
      <c r="GF45" s="160"/>
      <c r="GG45" s="160"/>
      <c r="GH45" s="160"/>
      <c r="GI45" s="160"/>
      <c r="GJ45" s="160"/>
      <c r="GK45" s="160"/>
      <c r="GL45" s="160"/>
      <c r="GM45" s="160"/>
      <c r="GN45" s="160"/>
      <c r="GO45" s="160"/>
      <c r="GP45" s="160"/>
      <c r="GQ45" s="160"/>
      <c r="GR45" s="160"/>
      <c r="GS45" s="160"/>
      <c r="GT45" s="160"/>
      <c r="GU45" s="160"/>
      <c r="GV45" s="160"/>
      <c r="GW45" s="160"/>
      <c r="GX45" s="160"/>
      <c r="GY45" s="160"/>
      <c r="GZ45" s="160"/>
      <c r="HA45" s="160"/>
      <c r="HB45" s="160"/>
      <c r="HC45" s="160"/>
      <c r="HD45" s="160"/>
      <c r="HE45" s="160"/>
      <c r="HF45" s="160"/>
      <c r="HG45" s="160"/>
      <c r="HH45" s="160"/>
      <c r="HI45" s="160"/>
      <c r="HJ45" s="160"/>
      <c r="HK45" s="160"/>
      <c r="HL45" s="160"/>
      <c r="HM45" s="160"/>
      <c r="HN45" s="160"/>
      <c r="HO45" s="160"/>
      <c r="HP45" s="160"/>
      <c r="HQ45" s="160"/>
      <c r="HR45" s="160"/>
      <c r="HS45" s="160"/>
      <c r="HT45" s="160"/>
      <c r="HU45" s="160"/>
      <c r="HV45" s="160"/>
      <c r="HW45" s="160"/>
      <c r="HX45" s="160"/>
      <c r="HY45" s="160"/>
      <c r="HZ45" s="160"/>
      <c r="IA45" s="160"/>
      <c r="IB45" s="160"/>
      <c r="IC45" s="160"/>
      <c r="ID45" s="160"/>
      <c r="IE45" s="160"/>
      <c r="IF45" s="160"/>
      <c r="IG45" s="160"/>
      <c r="IH45" s="160"/>
      <c r="II45" s="160"/>
      <c r="IJ45" s="160"/>
      <c r="IK45" s="160"/>
      <c r="IL45" s="160"/>
      <c r="IM45" s="160"/>
      <c r="IN45" s="160"/>
      <c r="IO45" s="160"/>
      <c r="IP45" s="160"/>
      <c r="IQ45" s="160"/>
      <c r="IR45" s="160"/>
      <c r="IS45" s="160"/>
      <c r="IT45" s="160"/>
      <c r="IU45" s="160"/>
      <c r="IV45" s="160"/>
      <c r="IW45" s="160"/>
    </row>
    <row r="46" customFormat="false" ht="3" hidden="false" customHeight="true" outlineLevel="0" collapsed="false">
      <c r="A46" s="85"/>
      <c r="B46" s="17"/>
      <c r="C46" s="23"/>
      <c r="D46" s="24"/>
      <c r="E46" s="104"/>
      <c r="F46" s="24"/>
      <c r="G46" s="23"/>
      <c r="H46" s="24"/>
      <c r="I46" s="24"/>
      <c r="J46" s="136"/>
      <c r="K46" s="55"/>
      <c r="L46" s="55"/>
      <c r="M46" s="24"/>
      <c r="N46" s="25"/>
      <c r="O46" s="136"/>
      <c r="P46" s="24"/>
      <c r="Q46" s="23"/>
      <c r="R46" s="24"/>
      <c r="S46" s="24"/>
      <c r="T46" s="24"/>
      <c r="U46" s="24"/>
      <c r="V46" s="104"/>
    </row>
    <row r="47" customFormat="false" ht="12" hidden="false" customHeight="true" outlineLevel="0" collapsed="false">
      <c r="A47" s="85" t="s">
        <v>175</v>
      </c>
      <c r="B47" s="17"/>
      <c r="C47" s="23"/>
      <c r="D47" s="24" t="e">
        <f aca="false">SUM(Z47:AC47)</f>
        <v>#NAME?</v>
      </c>
      <c r="E47" s="104" t="e">
        <f aca="false">C47-D47</f>
        <v>#NAME?</v>
      </c>
      <c r="F47" s="24"/>
      <c r="G47" s="23"/>
      <c r="H47" s="24"/>
      <c r="I47" s="24"/>
      <c r="J47" s="136"/>
      <c r="K47" s="55"/>
      <c r="L47" s="55"/>
      <c r="M47" s="24"/>
      <c r="N47" s="25"/>
      <c r="O47" s="136" t="n">
        <f aca="false">J47-M47-N47</f>
        <v>0</v>
      </c>
      <c r="P47" s="24"/>
      <c r="Q47" s="23"/>
      <c r="R47" s="24"/>
      <c r="S47" s="24"/>
      <c r="T47" s="24"/>
      <c r="U47" s="24"/>
      <c r="V47" s="104" t="n">
        <f aca="false">ROUND(SUM(Q47:U47),0)</f>
        <v>0</v>
      </c>
      <c r="X47" s="151" t="s">
        <v>234</v>
      </c>
      <c r="Y47" s="24"/>
      <c r="Z47" s="24"/>
      <c r="AA47" s="24"/>
      <c r="AB47" s="24" t="e">
        <f aca="false">HPVAL($X47,$X$1,AB$1,$X$2,$X$3,$X$5)/1000</f>
        <v>#NAME?</v>
      </c>
      <c r="AC47" s="24" t="e">
        <f aca="false">HPVAL($X47,$X$1,AC$1,$X$2,$X$3,$X$5)/1000</f>
        <v>#NAME?</v>
      </c>
      <c r="AE47" s="24"/>
      <c r="AF47" s="24"/>
      <c r="AG47" s="24"/>
      <c r="AH47" s="24" t="e">
        <f aca="false">HPVAL($X47,$AE$2,AH$1,$AF$2,$X$3,$X$5)/1000</f>
        <v>#NAME?</v>
      </c>
      <c r="AI47" s="24" t="e">
        <f aca="false">HPVAL($X47,$AE$2,AI$1,$AF$2,$X$3,$X$5)/1000</f>
        <v>#NAME?</v>
      </c>
    </row>
    <row r="48" customFormat="false" ht="3" hidden="false" customHeight="true" outlineLevel="0" collapsed="false">
      <c r="A48" s="85"/>
      <c r="B48" s="17"/>
      <c r="C48" s="23"/>
      <c r="D48" s="24"/>
      <c r="E48" s="104"/>
      <c r="F48" s="24"/>
      <c r="G48" s="23"/>
      <c r="H48" s="24"/>
      <c r="I48" s="24"/>
      <c r="J48" s="136"/>
      <c r="K48" s="55"/>
      <c r="L48" s="55"/>
      <c r="M48" s="24"/>
      <c r="N48" s="25"/>
      <c r="O48" s="136"/>
      <c r="P48" s="24"/>
      <c r="Q48" s="23"/>
      <c r="R48" s="24"/>
      <c r="S48" s="24"/>
      <c r="T48" s="24"/>
      <c r="U48" s="24"/>
      <c r="V48" s="104"/>
    </row>
    <row r="49" customFormat="false" ht="12" hidden="false" customHeight="true" outlineLevel="0" collapsed="false">
      <c r="A49" s="85" t="s">
        <v>176</v>
      </c>
      <c r="B49" s="17"/>
      <c r="C49" s="23" t="e">
        <f aca="false">Y49</f>
        <v>#NAME?</v>
      </c>
      <c r="D49" s="24" t="e">
        <f aca="false">SUM(Z49:AC49)</f>
        <v>#NAME?</v>
      </c>
      <c r="E49" s="104" t="e">
        <f aca="false">C49-D49</f>
        <v>#NAME?</v>
      </c>
      <c r="F49" s="55"/>
      <c r="G49" s="23"/>
      <c r="H49" s="24"/>
      <c r="I49" s="24"/>
      <c r="J49" s="136"/>
      <c r="K49" s="55"/>
      <c r="L49" s="55"/>
      <c r="M49" s="24"/>
      <c r="N49" s="25"/>
      <c r="O49" s="136" t="n">
        <f aca="false">J49-M49-N49</f>
        <v>0</v>
      </c>
      <c r="P49" s="24"/>
      <c r="Q49" s="23"/>
      <c r="R49" s="24"/>
      <c r="S49" s="24"/>
      <c r="T49" s="24"/>
      <c r="U49" s="24"/>
      <c r="V49" s="104" t="n">
        <f aca="false">ROUND(SUM(Q49:U49),0)</f>
        <v>0</v>
      </c>
      <c r="X49" s="151" t="s">
        <v>235</v>
      </c>
      <c r="Y49" s="24" t="e">
        <f aca="false">HPVAL($X49,$X$1,Y$1,$X$2,$X$3,$X$5)/1000</f>
        <v>#NAME?</v>
      </c>
      <c r="Z49" s="24"/>
      <c r="AA49" s="24"/>
      <c r="AB49" s="24" t="e">
        <f aca="false">HPVAL($X49,$X$1,AB$1,$X$2,$X$3,$X$5)/1000</f>
        <v>#NAME?</v>
      </c>
      <c r="AC49" s="24"/>
      <c r="AE49" s="24" t="e">
        <f aca="false">HPVAL($X49,$AE$2,AE$1,$AF$2,$X$3,$X$5)/1000</f>
        <v>#NAME?</v>
      </c>
      <c r="AF49" s="24"/>
      <c r="AG49" s="24"/>
      <c r="AH49" s="24" t="e">
        <f aca="false">HPVAL($X49,$AE$2,AH$1,$AF$2,$X$3,$X$5)/1000</f>
        <v>#NAME?</v>
      </c>
      <c r="AI49" s="24"/>
    </row>
    <row r="50" customFormat="false" ht="3" hidden="false" customHeight="true" outlineLevel="0" collapsed="false">
      <c r="A50" s="85"/>
      <c r="B50" s="17"/>
      <c r="C50" s="23"/>
      <c r="D50" s="24"/>
      <c r="E50" s="104"/>
      <c r="F50" s="24"/>
      <c r="G50" s="23"/>
      <c r="H50" s="24"/>
      <c r="I50" s="24"/>
      <c r="J50" s="136"/>
      <c r="K50" s="55"/>
      <c r="L50" s="55"/>
      <c r="M50" s="24"/>
      <c r="N50" s="25"/>
      <c r="O50" s="136"/>
      <c r="P50" s="24"/>
      <c r="Q50" s="23"/>
      <c r="R50" s="24"/>
      <c r="S50" s="24"/>
      <c r="T50" s="24"/>
      <c r="U50" s="24"/>
      <c r="V50" s="104"/>
    </row>
    <row r="51" customFormat="false" ht="12" hidden="false" customHeight="true" outlineLevel="0" collapsed="false">
      <c r="A51" s="85" t="s">
        <v>177</v>
      </c>
      <c r="B51" s="17"/>
      <c r="C51" s="23"/>
      <c r="D51" s="24" t="e">
        <f aca="false">SUM(Z51:AC51)</f>
        <v>#NAME?</v>
      </c>
      <c r="E51" s="104" t="e">
        <f aca="false">C51-D51</f>
        <v>#NAME?</v>
      </c>
      <c r="F51" s="24"/>
      <c r="G51" s="23"/>
      <c r="H51" s="24"/>
      <c r="I51" s="24"/>
      <c r="J51" s="136" t="n">
        <f aca="false">SUM(G51:I51)</f>
        <v>0</v>
      </c>
      <c r="K51" s="55"/>
      <c r="L51" s="55"/>
      <c r="M51" s="24"/>
      <c r="N51" s="25"/>
      <c r="O51" s="136" t="n">
        <f aca="false">J51-M51-N51</f>
        <v>0</v>
      </c>
      <c r="P51" s="24"/>
      <c r="Q51" s="23"/>
      <c r="R51" s="24"/>
      <c r="S51" s="24"/>
      <c r="T51" s="24"/>
      <c r="U51" s="24"/>
      <c r="V51" s="104" t="n">
        <f aca="false">ROUND(SUM(Q51:U51),0)</f>
        <v>0</v>
      </c>
      <c r="X51" s="151" t="s">
        <v>235</v>
      </c>
      <c r="Y51" s="24"/>
      <c r="Z51" s="24"/>
      <c r="AA51" s="24" t="e">
        <f aca="false">HPVAL($X51,$X$1,AA$1,$X$2,$X$3,$X$5)/1000</f>
        <v>#NAME?</v>
      </c>
      <c r="AB51" s="24"/>
      <c r="AC51" s="24"/>
      <c r="AE51" s="24"/>
      <c r="AF51" s="24"/>
      <c r="AG51" s="24" t="e">
        <f aca="false">HPVAL($X51,$AE$2,AG$1,$AF$2,$X$3,$X$5)/1000</f>
        <v>#NAME?</v>
      </c>
      <c r="AH51" s="24"/>
      <c r="AI51" s="24"/>
    </row>
    <row r="52" customFormat="false" ht="3" hidden="false" customHeight="true" outlineLevel="0" collapsed="false">
      <c r="A52" s="85"/>
      <c r="B52" s="17"/>
      <c r="C52" s="23"/>
      <c r="D52" s="24"/>
      <c r="E52" s="104"/>
      <c r="F52" s="24"/>
      <c r="G52" s="23"/>
      <c r="H52" s="24"/>
      <c r="I52" s="24"/>
      <c r="J52" s="136"/>
      <c r="K52" s="55"/>
      <c r="L52" s="55"/>
      <c r="M52" s="24"/>
      <c r="N52" s="25"/>
      <c r="O52" s="136"/>
      <c r="P52" s="24"/>
      <c r="Q52" s="23"/>
      <c r="R52" s="24"/>
      <c r="S52" s="24"/>
      <c r="T52" s="24"/>
      <c r="U52" s="24"/>
      <c r="V52" s="104" t="n">
        <f aca="false">ROUND(SUM(Q52:U52),0)</f>
        <v>0</v>
      </c>
    </row>
    <row r="53" customFormat="false" ht="12" hidden="false" customHeight="true" outlineLevel="0" collapsed="false">
      <c r="A53" s="85" t="s">
        <v>13</v>
      </c>
      <c r="B53" s="17"/>
      <c r="C53" s="23" t="e">
        <f aca="false">Y53</f>
        <v>#NAME?</v>
      </c>
      <c r="D53" s="24"/>
      <c r="E53" s="104" t="e">
        <f aca="false">C53-D53</f>
        <v>#NAME?</v>
      </c>
      <c r="F53" s="24"/>
      <c r="G53" s="23"/>
      <c r="H53" s="24"/>
      <c r="I53" s="24"/>
      <c r="J53" s="136"/>
      <c r="K53" s="55"/>
      <c r="L53" s="55"/>
      <c r="M53" s="24"/>
      <c r="N53" s="25"/>
      <c r="O53" s="136" t="n">
        <f aca="false">J53-M53-N53</f>
        <v>0</v>
      </c>
      <c r="P53" s="24"/>
      <c r="Q53" s="23"/>
      <c r="R53" s="24"/>
      <c r="S53" s="24"/>
      <c r="T53" s="24"/>
      <c r="U53" s="24"/>
      <c r="V53" s="104" t="n">
        <f aca="false">ROUND(SUM(Q53:U53),0)</f>
        <v>0</v>
      </c>
      <c r="X53" s="151" t="s">
        <v>233</v>
      </c>
      <c r="Y53" s="24" t="e">
        <f aca="false">HPVAL($X53,$X$1,Y$1,$X$2,$X$3,$X$5)/1000</f>
        <v>#NAME?</v>
      </c>
      <c r="Z53" s="24"/>
      <c r="AA53" s="24"/>
      <c r="AB53" s="24"/>
      <c r="AC53" s="24"/>
      <c r="AE53" s="24"/>
      <c r="AF53" s="24"/>
      <c r="AG53" s="24"/>
      <c r="AH53" s="24"/>
      <c r="AI53" s="24"/>
    </row>
    <row r="54" customFormat="false" ht="3" hidden="false" customHeight="true" outlineLevel="0" collapsed="false">
      <c r="A54" s="85"/>
      <c r="B54" s="17"/>
      <c r="C54" s="23"/>
      <c r="D54" s="24"/>
      <c r="E54" s="104"/>
      <c r="F54" s="24"/>
      <c r="G54" s="23"/>
      <c r="H54" s="24"/>
      <c r="I54" s="24"/>
      <c r="J54" s="136"/>
      <c r="K54" s="55"/>
      <c r="L54" s="55"/>
      <c r="M54" s="24"/>
      <c r="N54" s="25"/>
      <c r="O54" s="136"/>
      <c r="P54" s="24"/>
      <c r="Q54" s="23"/>
      <c r="R54" s="24"/>
      <c r="S54" s="24"/>
      <c r="T54" s="24"/>
      <c r="U54" s="24"/>
      <c r="V54" s="104"/>
    </row>
    <row r="55" customFormat="false" ht="12" hidden="false" customHeight="true" outlineLevel="0" collapsed="false">
      <c r="A55" s="153" t="s">
        <v>178</v>
      </c>
      <c r="B55" s="17"/>
      <c r="C55" s="154" t="e">
        <f aca="false">SUM(C45:C53)</f>
        <v>#NAME?</v>
      </c>
      <c r="D55" s="155" t="e">
        <f aca="false">SUM(D45:D53)</f>
        <v>#NAME?</v>
      </c>
      <c r="E55" s="156" t="e">
        <f aca="false">SUM(E45:E53)</f>
        <v>#NAME?</v>
      </c>
      <c r="F55" s="24"/>
      <c r="G55" s="154" t="n">
        <f aca="false">SUM(G45:G53)</f>
        <v>0</v>
      </c>
      <c r="H55" s="155" t="n">
        <f aca="false">SUM(H45:H53)</f>
        <v>0</v>
      </c>
      <c r="I55" s="155" t="n">
        <f aca="false">SUM(I45:I53)</f>
        <v>0</v>
      </c>
      <c r="J55" s="157" t="n">
        <f aca="false">SUM(J45:J53)</f>
        <v>0</v>
      </c>
      <c r="K55" s="155"/>
      <c r="L55" s="155"/>
      <c r="M55" s="155" t="n">
        <f aca="false">SUM(M45:M53)</f>
        <v>0</v>
      </c>
      <c r="N55" s="156" t="n">
        <f aca="false">SUM(N45:N53)</f>
        <v>0</v>
      </c>
      <c r="O55" s="157" t="n">
        <f aca="false">J55-M55-N55</f>
        <v>0</v>
      </c>
      <c r="P55" s="24"/>
      <c r="Q55" s="154" t="n">
        <f aca="false">SUM(Q45:Q53)</f>
        <v>0</v>
      </c>
      <c r="R55" s="155"/>
      <c r="S55" s="155"/>
      <c r="T55" s="155" t="n">
        <f aca="false">SUM(T45:T53)</f>
        <v>0</v>
      </c>
      <c r="U55" s="155" t="n">
        <f aca="false">SUM(U45:U53)</f>
        <v>0</v>
      </c>
      <c r="V55" s="156" t="n">
        <f aca="false">SUM(V45:V53)</f>
        <v>0</v>
      </c>
    </row>
    <row r="56" customFormat="false" ht="3" hidden="false" customHeight="true" outlineLevel="0" collapsed="false">
      <c r="A56" s="85"/>
      <c r="B56" s="17"/>
      <c r="C56" s="23"/>
      <c r="D56" s="24"/>
      <c r="E56" s="104"/>
      <c r="F56" s="24"/>
      <c r="G56" s="23"/>
      <c r="H56" s="24"/>
      <c r="I56" s="24"/>
      <c r="J56" s="136"/>
      <c r="K56" s="55"/>
      <c r="L56" s="55"/>
      <c r="M56" s="24"/>
      <c r="N56" s="25"/>
      <c r="O56" s="136"/>
      <c r="P56" s="24"/>
      <c r="Q56" s="23"/>
      <c r="R56" s="24"/>
      <c r="S56" s="24"/>
      <c r="T56" s="24"/>
      <c r="U56" s="24"/>
      <c r="V56" s="104"/>
    </row>
    <row r="57" customFormat="false" ht="12" hidden="false" customHeight="true" outlineLevel="0" collapsed="false">
      <c r="A57" s="85" t="s">
        <v>179</v>
      </c>
      <c r="B57" s="17"/>
      <c r="C57" s="23"/>
      <c r="D57" s="24" t="n">
        <f aca="false">12000+8600</f>
        <v>20600</v>
      </c>
      <c r="E57" s="104" t="n">
        <f aca="false">C57-D57</f>
        <v>-20600</v>
      </c>
      <c r="F57" s="24"/>
      <c r="G57" s="23"/>
      <c r="H57" s="24"/>
      <c r="I57" s="24"/>
      <c r="J57" s="136"/>
      <c r="K57" s="55"/>
      <c r="L57" s="55"/>
      <c r="M57" s="24"/>
      <c r="N57" s="25"/>
      <c r="O57" s="136" t="n">
        <f aca="false">J57-M57-N57</f>
        <v>0</v>
      </c>
      <c r="P57" s="24"/>
      <c r="Q57" s="23"/>
      <c r="R57" s="24"/>
      <c r="S57" s="24"/>
      <c r="T57" s="24"/>
      <c r="U57" s="24"/>
      <c r="V57" s="104" t="n">
        <f aca="false">ROUND(SUM(Q57:U57),0)</f>
        <v>0</v>
      </c>
    </row>
    <row r="58" customFormat="false" ht="3" hidden="false" customHeight="true" outlineLevel="0" collapsed="false">
      <c r="A58" s="85"/>
      <c r="B58" s="17"/>
      <c r="C58" s="23"/>
      <c r="D58" s="24"/>
      <c r="E58" s="104"/>
      <c r="F58" s="24"/>
      <c r="G58" s="23"/>
      <c r="H58" s="24"/>
      <c r="I58" s="24"/>
      <c r="J58" s="136"/>
      <c r="K58" s="55"/>
      <c r="L58" s="55"/>
      <c r="M58" s="24"/>
      <c r="N58" s="25"/>
      <c r="O58" s="136"/>
      <c r="P58" s="24"/>
      <c r="Q58" s="23"/>
      <c r="R58" s="24"/>
      <c r="S58" s="24"/>
      <c r="T58" s="24"/>
      <c r="U58" s="24"/>
      <c r="V58" s="104"/>
    </row>
    <row r="59" customFormat="false" ht="12" hidden="false" customHeight="true" outlineLevel="0" collapsed="false">
      <c r="A59" s="153" t="s">
        <v>180</v>
      </c>
      <c r="B59" s="17"/>
      <c r="C59" s="145" t="e">
        <f aca="false">SUM(C55:C57)</f>
        <v>#NAME?</v>
      </c>
      <c r="D59" s="146" t="e">
        <f aca="false">SUM(D55:D57)</f>
        <v>#NAME?</v>
      </c>
      <c r="E59" s="147" t="e">
        <f aca="false">SUM(E55:E57)</f>
        <v>#NAME?</v>
      </c>
      <c r="F59" s="24"/>
      <c r="G59" s="145" t="n">
        <f aca="false">SUM(G55:G57)</f>
        <v>0</v>
      </c>
      <c r="H59" s="146" t="n">
        <f aca="false">SUM(H55:H57)</f>
        <v>0</v>
      </c>
      <c r="I59" s="146" t="n">
        <f aca="false">SUM(I55:I57)</f>
        <v>0</v>
      </c>
      <c r="J59" s="148" t="n">
        <f aca="false">SUM(J55:J57)</f>
        <v>0</v>
      </c>
      <c r="K59" s="146"/>
      <c r="L59" s="146"/>
      <c r="M59" s="146" t="n">
        <f aca="false">SUM(M55:M57)</f>
        <v>0</v>
      </c>
      <c r="N59" s="147" t="n">
        <f aca="false">SUM(N55:N57)</f>
        <v>0</v>
      </c>
      <c r="O59" s="148" t="n">
        <f aca="false">J59-M59-N59</f>
        <v>0</v>
      </c>
      <c r="P59" s="24"/>
      <c r="Q59" s="145" t="n">
        <f aca="false">SUM(Q55:Q57)</f>
        <v>0</v>
      </c>
      <c r="R59" s="146"/>
      <c r="S59" s="146"/>
      <c r="T59" s="146" t="n">
        <f aca="false">SUM(T55:T57)</f>
        <v>0</v>
      </c>
      <c r="U59" s="146" t="n">
        <f aca="false">SUM(U55:U57)</f>
        <v>0</v>
      </c>
      <c r="V59" s="147" t="n">
        <f aca="false">SUM(V55:V57)</f>
        <v>0</v>
      </c>
    </row>
    <row r="60" customFormat="false" ht="3" hidden="false" customHeight="true" outlineLevel="0" collapsed="false">
      <c r="A60" s="108"/>
      <c r="B60" s="89"/>
      <c r="C60" s="109"/>
      <c r="D60" s="110"/>
      <c r="E60" s="111"/>
      <c r="F60" s="24"/>
      <c r="G60" s="149"/>
      <c r="H60" s="60"/>
      <c r="I60" s="60"/>
      <c r="J60" s="108"/>
      <c r="K60" s="60"/>
      <c r="L60" s="60"/>
      <c r="M60" s="60"/>
      <c r="N60" s="114"/>
      <c r="O60" s="108"/>
      <c r="P60" s="17"/>
      <c r="Q60" s="149"/>
      <c r="R60" s="60"/>
      <c r="S60" s="60"/>
      <c r="T60" s="60"/>
      <c r="U60" s="60"/>
      <c r="V60" s="114"/>
      <c r="W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  <c r="IS60" s="17"/>
      <c r="IT60" s="17"/>
      <c r="IU60" s="17"/>
      <c r="IV60" s="17"/>
      <c r="IW60" s="17"/>
    </row>
    <row r="61" customFormat="false" ht="6" hidden="false" customHeight="true" outlineLevel="0" collapsed="false">
      <c r="A61" s="162"/>
      <c r="C61" s="24"/>
      <c r="D61" s="24"/>
      <c r="E61" s="24"/>
      <c r="F61" s="24"/>
    </row>
    <row r="62" customFormat="false" ht="12.75" hidden="false" customHeight="false" outlineLevel="0" collapsed="false">
      <c r="A62" s="116" t="s">
        <v>181</v>
      </c>
      <c r="C62" s="24"/>
      <c r="D62" s="24"/>
      <c r="E62" s="24"/>
      <c r="F62" s="24"/>
    </row>
    <row r="63" customFormat="false" ht="12.75" hidden="false" customHeight="false" outlineLevel="0" collapsed="false">
      <c r="C63" s="24"/>
      <c r="D63" s="24"/>
      <c r="E63" s="24"/>
      <c r="F63" s="24"/>
    </row>
    <row r="64" customFormat="false" ht="12.75" hidden="false" customHeight="false" outlineLevel="0" collapsed="false">
      <c r="C64" s="24"/>
      <c r="D64" s="24"/>
      <c r="E64" s="24"/>
      <c r="F64" s="24"/>
    </row>
    <row r="65" customFormat="false" ht="12.75" hidden="false" customHeight="false" outlineLevel="0" collapsed="false">
      <c r="C65" s="24"/>
      <c r="D65" s="24"/>
      <c r="E65" s="24"/>
      <c r="F65" s="24"/>
    </row>
    <row r="66" customFormat="false" ht="12.75" hidden="false" customHeight="false" outlineLevel="0" collapsed="false">
      <c r="C66" s="24"/>
      <c r="D66" s="24"/>
      <c r="E66" s="24"/>
      <c r="F66" s="24"/>
    </row>
    <row r="67" customFormat="false" ht="12.75" hidden="false" customHeight="false" outlineLevel="0" collapsed="false">
      <c r="C67" s="24"/>
      <c r="D67" s="24"/>
      <c r="E67" s="24"/>
      <c r="F67" s="24"/>
    </row>
    <row r="68" customFormat="false" ht="12.75" hidden="false" customHeight="false" outlineLevel="0" collapsed="false">
      <c r="C68" s="24"/>
      <c r="D68" s="24"/>
      <c r="E68" s="24"/>
      <c r="F68" s="24"/>
    </row>
    <row r="69" customFormat="false" ht="12.75" hidden="false" customHeight="false" outlineLevel="0" collapsed="false">
      <c r="C69" s="24"/>
      <c r="D69" s="24"/>
      <c r="E69" s="24"/>
      <c r="F69" s="24"/>
    </row>
    <row r="70" customFormat="false" ht="12.75" hidden="false" customHeight="false" outlineLevel="0" collapsed="false">
      <c r="C70" s="24"/>
      <c r="D70" s="24"/>
      <c r="E70" s="24"/>
      <c r="F70" s="24"/>
    </row>
    <row r="71" customFormat="false" ht="12.75" hidden="false" customHeight="false" outlineLevel="0" collapsed="false">
      <c r="C71" s="24"/>
      <c r="D71" s="24"/>
      <c r="E71" s="24"/>
      <c r="F71" s="24"/>
    </row>
    <row r="72" customFormat="false" ht="12.75" hidden="false" customHeight="false" outlineLevel="0" collapsed="false">
      <c r="C72" s="24"/>
      <c r="D72" s="24"/>
      <c r="E72" s="24"/>
      <c r="F72" s="24"/>
    </row>
    <row r="73" customFormat="false" ht="12.75" hidden="false" customHeight="false" outlineLevel="0" collapsed="false">
      <c r="C73" s="24"/>
      <c r="D73" s="24"/>
      <c r="E73" s="24"/>
      <c r="F73" s="24"/>
    </row>
    <row r="74" customFormat="false" ht="12.75" hidden="false" customHeight="false" outlineLevel="0" collapsed="false">
      <c r="C74" s="24"/>
      <c r="D74" s="24"/>
      <c r="E74" s="24"/>
      <c r="F74" s="24"/>
    </row>
    <row r="75" customFormat="false" ht="12.75" hidden="false" customHeight="false" outlineLevel="0" collapsed="false">
      <c r="C75" s="24"/>
      <c r="D75" s="24"/>
      <c r="E75" s="24"/>
      <c r="F75" s="24"/>
    </row>
    <row r="76" customFormat="false" ht="12.75" hidden="false" customHeight="false" outlineLevel="0" collapsed="false">
      <c r="C76" s="24"/>
      <c r="D76" s="24"/>
      <c r="E76" s="24"/>
      <c r="F76" s="24"/>
    </row>
    <row r="77" customFormat="false" ht="12.75" hidden="false" customHeight="false" outlineLevel="0" collapsed="false">
      <c r="C77" s="24"/>
      <c r="D77" s="24"/>
      <c r="E77" s="24"/>
      <c r="F77" s="24"/>
    </row>
    <row r="78" customFormat="false" ht="12.75" hidden="false" customHeight="false" outlineLevel="0" collapsed="false">
      <c r="C78" s="24"/>
      <c r="D78" s="24"/>
      <c r="E78" s="24"/>
      <c r="F78" s="24"/>
    </row>
    <row r="79" customFormat="false" ht="12.75" hidden="false" customHeight="false" outlineLevel="0" collapsed="false">
      <c r="C79" s="24"/>
      <c r="D79" s="24"/>
      <c r="E79" s="24"/>
      <c r="F79" s="24"/>
    </row>
    <row r="80" customFormat="false" ht="12.75" hidden="false" customHeight="false" outlineLevel="0" collapsed="false">
      <c r="C80" s="24"/>
      <c r="D80" s="24"/>
      <c r="E80" s="24"/>
      <c r="F80" s="24"/>
    </row>
    <row r="81" customFormat="false" ht="12.75" hidden="false" customHeight="false" outlineLevel="0" collapsed="false">
      <c r="C81" s="24"/>
      <c r="D81" s="24"/>
      <c r="E81" s="24"/>
      <c r="F81" s="24"/>
    </row>
    <row r="82" customFormat="false" ht="12.75" hidden="false" customHeight="false" outlineLevel="0" collapsed="false">
      <c r="C82" s="24"/>
      <c r="D82" s="24"/>
      <c r="E82" s="24"/>
      <c r="F82" s="24"/>
    </row>
    <row r="83" customFormat="false" ht="12.75" hidden="false" customHeight="false" outlineLevel="0" collapsed="false">
      <c r="C83" s="24"/>
      <c r="D83" s="24"/>
      <c r="E83" s="24"/>
      <c r="F83" s="24"/>
    </row>
    <row r="84" customFormat="false" ht="12.75" hidden="false" customHeight="false" outlineLevel="0" collapsed="false">
      <c r="C84" s="24"/>
      <c r="D84" s="24"/>
      <c r="E84" s="24"/>
      <c r="F84" s="24"/>
    </row>
    <row r="85" customFormat="false" ht="12.75" hidden="false" customHeight="false" outlineLevel="0" collapsed="false">
      <c r="C85" s="24"/>
      <c r="D85" s="24"/>
      <c r="E85" s="24"/>
      <c r="F85" s="24"/>
    </row>
  </sheetData>
  <mergeCells count="8">
    <mergeCell ref="A1:V1"/>
    <mergeCell ref="A2:V2"/>
    <mergeCell ref="A3:V3"/>
    <mergeCell ref="C5:E5"/>
    <mergeCell ref="G5:O5"/>
    <mergeCell ref="Q5:V5"/>
    <mergeCell ref="Y5:AC5"/>
    <mergeCell ref="AE5:AI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51" width="16.84"/>
    <col collapsed="false" customWidth="true" hidden="false" outlineLevel="0" max="2" min="2" style="1" width="23.7"/>
    <col collapsed="false" customWidth="true" hidden="false" outlineLevel="0" max="3" min="3" style="1" width="0.99"/>
    <col collapsed="false" customWidth="true" hidden="false" outlineLevel="0" max="4" min="4" style="1" width="7.7"/>
    <col collapsed="false" customWidth="true" hidden="false" outlineLevel="0" max="5" min="5" style="1" width="8.56"/>
    <col collapsed="false" customWidth="true" hidden="false" outlineLevel="0" max="6" min="6" style="1" width="7.7"/>
    <col collapsed="false" customWidth="true" hidden="false" outlineLevel="0" max="7" min="7" style="1" width="0.85"/>
    <col collapsed="false" customWidth="true" hidden="false" outlineLevel="0" max="10" min="8" style="1" width="7.7"/>
    <col collapsed="false" customWidth="true" hidden="false" outlineLevel="0" max="11" min="11" style="1" width="0.85"/>
    <col collapsed="false" customWidth="true" hidden="false" outlineLevel="0" max="14" min="12" style="1" width="7.7"/>
    <col collapsed="false" customWidth="true" hidden="false" outlineLevel="0" max="15" min="15" style="1" width="0.85"/>
    <col collapsed="false" customWidth="true" hidden="false" outlineLevel="0" max="18" min="16" style="1" width="7.7"/>
    <col collapsed="false" customWidth="true" hidden="false" outlineLevel="0" max="19" min="19" style="1" width="0.85"/>
    <col collapsed="false" customWidth="true" hidden="false" outlineLevel="0" max="22" min="20" style="1" width="7.7"/>
    <col collapsed="false" customWidth="false" hidden="false" outlineLevel="0" max="257" min="23" style="1" width="9.14"/>
  </cols>
  <sheetData>
    <row r="1" customFormat="false" ht="12.75" hidden="true" customHeight="false" outlineLevel="0" collapsed="false">
      <c r="B1" s="151"/>
      <c r="C1" s="151"/>
      <c r="D1" s="151" t="s">
        <v>203</v>
      </c>
      <c r="E1" s="151" t="s">
        <v>198</v>
      </c>
      <c r="F1" s="163" t="n">
        <v>36586</v>
      </c>
      <c r="G1" s="151"/>
      <c r="H1" s="151" t="s">
        <v>198</v>
      </c>
      <c r="I1" s="151" t="s">
        <v>198</v>
      </c>
      <c r="J1" s="163" t="n">
        <v>36678</v>
      </c>
      <c r="K1" s="151"/>
      <c r="L1" s="151" t="s">
        <v>198</v>
      </c>
      <c r="M1" s="151" t="s">
        <v>198</v>
      </c>
      <c r="N1" s="163" t="n">
        <v>36770</v>
      </c>
      <c r="O1" s="151"/>
      <c r="P1" s="151" t="s">
        <v>198</v>
      </c>
      <c r="Q1" s="151" t="s">
        <v>198</v>
      </c>
      <c r="R1" s="163" t="n">
        <v>36861</v>
      </c>
      <c r="S1" s="151"/>
      <c r="T1" s="151"/>
      <c r="U1" s="151"/>
      <c r="V1" s="163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  <c r="BP1" s="151"/>
      <c r="BQ1" s="151"/>
      <c r="BR1" s="151"/>
      <c r="BS1" s="151"/>
      <c r="BT1" s="151"/>
      <c r="BU1" s="151"/>
      <c r="BV1" s="151"/>
      <c r="BW1" s="151"/>
      <c r="BX1" s="151"/>
      <c r="BY1" s="151"/>
      <c r="BZ1" s="151"/>
      <c r="CA1" s="151"/>
      <c r="CB1" s="151"/>
      <c r="CC1" s="151"/>
      <c r="CD1" s="151"/>
      <c r="CE1" s="151"/>
      <c r="CF1" s="151"/>
      <c r="CG1" s="151"/>
      <c r="CH1" s="151"/>
      <c r="CI1" s="151"/>
      <c r="CJ1" s="151"/>
      <c r="CK1" s="151"/>
      <c r="CL1" s="151"/>
      <c r="CM1" s="151"/>
      <c r="CN1" s="151"/>
      <c r="CO1" s="151"/>
      <c r="CP1" s="151"/>
      <c r="CQ1" s="151"/>
      <c r="CR1" s="151"/>
      <c r="CS1" s="151"/>
      <c r="CT1" s="151"/>
      <c r="CU1" s="151"/>
      <c r="CV1" s="151"/>
      <c r="CW1" s="151"/>
      <c r="CX1" s="151"/>
      <c r="CY1" s="151"/>
      <c r="CZ1" s="151"/>
      <c r="DA1" s="151"/>
      <c r="DB1" s="151"/>
      <c r="DC1" s="151"/>
      <c r="DD1" s="151"/>
      <c r="DE1" s="151"/>
      <c r="DF1" s="151"/>
      <c r="DG1" s="151"/>
      <c r="DH1" s="151"/>
      <c r="DI1" s="151"/>
      <c r="DJ1" s="151"/>
      <c r="DK1" s="151"/>
      <c r="DL1" s="151"/>
      <c r="DM1" s="151"/>
      <c r="DN1" s="151"/>
      <c r="DO1" s="151"/>
      <c r="DP1" s="151"/>
      <c r="DQ1" s="151"/>
      <c r="DR1" s="151"/>
      <c r="DS1" s="151"/>
      <c r="DT1" s="151"/>
      <c r="DU1" s="151"/>
      <c r="DV1" s="151"/>
      <c r="DW1" s="151"/>
      <c r="DX1" s="151"/>
      <c r="DY1" s="151"/>
      <c r="DZ1" s="151"/>
      <c r="EA1" s="151"/>
      <c r="EB1" s="151"/>
      <c r="EC1" s="151"/>
      <c r="ED1" s="151"/>
      <c r="EE1" s="151"/>
      <c r="EF1" s="151"/>
      <c r="EG1" s="151"/>
      <c r="EH1" s="151"/>
      <c r="EI1" s="151"/>
      <c r="EJ1" s="151"/>
      <c r="EK1" s="151"/>
      <c r="EL1" s="151"/>
      <c r="EM1" s="151"/>
      <c r="EN1" s="151"/>
      <c r="EO1" s="151"/>
      <c r="EP1" s="151"/>
      <c r="EQ1" s="151"/>
      <c r="ER1" s="151"/>
      <c r="ES1" s="151"/>
      <c r="ET1" s="151"/>
      <c r="EU1" s="151"/>
      <c r="EV1" s="151"/>
      <c r="EW1" s="151"/>
      <c r="EX1" s="151"/>
      <c r="EY1" s="151"/>
      <c r="EZ1" s="151"/>
      <c r="FA1" s="151"/>
      <c r="FB1" s="151"/>
      <c r="FC1" s="151"/>
      <c r="FD1" s="151"/>
      <c r="FE1" s="151"/>
      <c r="FF1" s="151"/>
      <c r="FG1" s="151"/>
      <c r="FH1" s="151"/>
      <c r="FI1" s="151"/>
      <c r="FJ1" s="151"/>
      <c r="FK1" s="151"/>
      <c r="FL1" s="151"/>
      <c r="FM1" s="151"/>
      <c r="FN1" s="151"/>
      <c r="FO1" s="151"/>
      <c r="FP1" s="151"/>
      <c r="FQ1" s="151"/>
      <c r="FR1" s="151"/>
      <c r="FS1" s="151"/>
      <c r="FT1" s="151"/>
      <c r="FU1" s="151"/>
      <c r="FV1" s="151"/>
      <c r="FW1" s="151"/>
      <c r="FX1" s="151"/>
      <c r="FY1" s="151"/>
      <c r="FZ1" s="151"/>
      <c r="GA1" s="151"/>
      <c r="GB1" s="151"/>
      <c r="GC1" s="151"/>
      <c r="GD1" s="151"/>
      <c r="GE1" s="151"/>
      <c r="GF1" s="151"/>
      <c r="GG1" s="151"/>
      <c r="GH1" s="151"/>
      <c r="GI1" s="151"/>
      <c r="GJ1" s="151"/>
      <c r="GK1" s="151"/>
      <c r="GL1" s="151"/>
      <c r="GM1" s="151"/>
      <c r="GN1" s="151"/>
      <c r="GO1" s="151"/>
      <c r="GP1" s="151"/>
      <c r="GQ1" s="151"/>
      <c r="GR1" s="151"/>
      <c r="GS1" s="151"/>
      <c r="GT1" s="151"/>
      <c r="GU1" s="151"/>
      <c r="GV1" s="151"/>
      <c r="GW1" s="151"/>
      <c r="GX1" s="151"/>
      <c r="GY1" s="151"/>
      <c r="GZ1" s="151"/>
      <c r="HA1" s="151"/>
      <c r="HB1" s="151"/>
      <c r="HC1" s="151"/>
      <c r="HD1" s="151"/>
      <c r="HE1" s="151"/>
      <c r="HF1" s="151"/>
      <c r="HG1" s="151"/>
      <c r="HH1" s="151"/>
      <c r="HI1" s="151"/>
      <c r="HJ1" s="151"/>
      <c r="HK1" s="151"/>
      <c r="HL1" s="151"/>
      <c r="HM1" s="151"/>
      <c r="HN1" s="151"/>
      <c r="HO1" s="151"/>
      <c r="HP1" s="151"/>
      <c r="HQ1" s="151"/>
      <c r="HR1" s="151"/>
      <c r="HS1" s="151"/>
      <c r="HT1" s="151"/>
      <c r="HU1" s="151"/>
      <c r="HV1" s="151"/>
      <c r="HW1" s="151"/>
      <c r="HX1" s="151"/>
      <c r="HY1" s="151"/>
      <c r="HZ1" s="151"/>
      <c r="IA1" s="151"/>
      <c r="IB1" s="151"/>
      <c r="IC1" s="151"/>
      <c r="ID1" s="151"/>
      <c r="IE1" s="151"/>
      <c r="IF1" s="151"/>
      <c r="IG1" s="151"/>
      <c r="IH1" s="151"/>
      <c r="II1" s="151"/>
      <c r="IJ1" s="151"/>
      <c r="IK1" s="151"/>
      <c r="IL1" s="151"/>
      <c r="IM1" s="151"/>
      <c r="IN1" s="151"/>
      <c r="IO1" s="151"/>
      <c r="IP1" s="151"/>
      <c r="IQ1" s="151"/>
      <c r="IR1" s="151"/>
      <c r="IS1" s="151"/>
      <c r="IT1" s="151"/>
      <c r="IU1" s="151"/>
      <c r="IV1" s="151"/>
      <c r="IW1" s="151"/>
    </row>
    <row r="2" customFormat="false" ht="15.75" hidden="false" customHeight="false" outlineLevel="0" collapsed="false">
      <c r="A2" s="151" t="s">
        <v>236</v>
      </c>
      <c r="B2" s="38" t="s">
        <v>76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customFormat="false" ht="16.5" hidden="false" customHeight="false" outlineLevel="0" collapsed="false">
      <c r="A3" s="152" t="s">
        <v>237</v>
      </c>
      <c r="B3" s="41" t="s">
        <v>145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customFormat="false" ht="13.5" hidden="false" customHeight="false" outlineLevel="0" collapsed="false">
      <c r="A4" s="151" t="s">
        <v>206</v>
      </c>
      <c r="B4" s="44" t="s">
        <v>204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</row>
    <row r="5" customFormat="false" ht="3" hidden="false" customHeight="true" outlineLevel="0" collapsed="false"/>
    <row r="6" customFormat="false" ht="12" hidden="false" customHeight="true" outlineLevel="0" collapsed="false">
      <c r="B6" s="90"/>
      <c r="D6" s="52" t="s">
        <v>238</v>
      </c>
      <c r="E6" s="52"/>
      <c r="F6" s="52"/>
      <c r="H6" s="52" t="s">
        <v>239</v>
      </c>
      <c r="I6" s="52"/>
      <c r="J6" s="52"/>
      <c r="L6" s="52" t="s">
        <v>240</v>
      </c>
      <c r="M6" s="52"/>
      <c r="N6" s="52"/>
      <c r="P6" s="52" t="s">
        <v>241</v>
      </c>
      <c r="Q6" s="52"/>
      <c r="R6" s="52"/>
      <c r="T6" s="52" t="s">
        <v>6</v>
      </c>
      <c r="U6" s="52"/>
      <c r="V6" s="52"/>
    </row>
    <row r="7" customFormat="false" ht="12" hidden="false" customHeight="true" outlineLevel="0" collapsed="false">
      <c r="B7" s="85"/>
      <c r="D7" s="79"/>
      <c r="E7" s="81"/>
      <c r="F7" s="82"/>
      <c r="H7" s="79"/>
      <c r="I7" s="81"/>
      <c r="J7" s="82"/>
      <c r="L7" s="79"/>
      <c r="M7" s="81"/>
      <c r="N7" s="82"/>
      <c r="P7" s="79"/>
      <c r="Q7" s="81"/>
      <c r="R7" s="82"/>
      <c r="T7" s="79"/>
      <c r="U7" s="81"/>
      <c r="V7" s="82"/>
    </row>
    <row r="8" customFormat="false" ht="12" hidden="false" customHeight="true" outlineLevel="0" collapsed="false">
      <c r="B8" s="131" t="s">
        <v>150</v>
      </c>
      <c r="C8" s="85"/>
      <c r="D8" s="86" t="s">
        <v>152</v>
      </c>
      <c r="E8" s="87" t="s">
        <v>151</v>
      </c>
      <c r="F8" s="88" t="s">
        <v>155</v>
      </c>
      <c r="G8" s="89"/>
      <c r="H8" s="86" t="s">
        <v>242</v>
      </c>
      <c r="I8" s="87" t="s">
        <v>151</v>
      </c>
      <c r="J8" s="88" t="s">
        <v>155</v>
      </c>
      <c r="K8" s="89"/>
      <c r="L8" s="86" t="s">
        <v>151</v>
      </c>
      <c r="M8" s="87" t="s">
        <v>151</v>
      </c>
      <c r="N8" s="88" t="s">
        <v>155</v>
      </c>
      <c r="O8" s="89"/>
      <c r="P8" s="86" t="s">
        <v>151</v>
      </c>
      <c r="Q8" s="87" t="s">
        <v>151</v>
      </c>
      <c r="R8" s="88" t="s">
        <v>155</v>
      </c>
      <c r="S8" s="89"/>
      <c r="T8" s="86" t="s">
        <v>242</v>
      </c>
      <c r="U8" s="87" t="s">
        <v>151</v>
      </c>
      <c r="V8" s="88" t="s">
        <v>155</v>
      </c>
    </row>
    <row r="9" customFormat="false" ht="3" hidden="false" customHeight="true" outlineLevel="0" collapsed="false">
      <c r="B9" s="90"/>
      <c r="C9" s="17"/>
      <c r="D9" s="91"/>
      <c r="E9" s="92"/>
      <c r="F9" s="93"/>
      <c r="G9" s="17"/>
      <c r="H9" s="91"/>
      <c r="I9" s="92"/>
      <c r="J9" s="93"/>
      <c r="K9" s="17"/>
      <c r="L9" s="91"/>
      <c r="M9" s="92"/>
      <c r="N9" s="93"/>
      <c r="O9" s="17"/>
      <c r="P9" s="91"/>
      <c r="Q9" s="92"/>
      <c r="R9" s="93"/>
      <c r="S9" s="17"/>
      <c r="T9" s="91"/>
      <c r="U9" s="92"/>
      <c r="V9" s="93"/>
    </row>
    <row r="10" customFormat="false" ht="12" hidden="false" customHeight="true" outlineLevel="0" collapsed="false">
      <c r="A10" s="151" t="s">
        <v>208</v>
      </c>
      <c r="B10" s="85" t="s">
        <v>156</v>
      </c>
      <c r="C10" s="17"/>
      <c r="D10" s="94" t="e">
        <f aca="false">ROUND(HPVAL($A10,D$1,$A$2,F$1,$A$3,$A$4)/1000,0)</f>
        <v>#NAME?</v>
      </c>
      <c r="E10" s="95" t="e">
        <f aca="false">ROUND(HPVAL($A10,E$1,$A$2,F$1,$A$3,$A$4)/1000,0)</f>
        <v>#NAME?</v>
      </c>
      <c r="F10" s="104" t="e">
        <f aca="false">ROUND(D10-E10,0)</f>
        <v>#NAME?</v>
      </c>
      <c r="G10" s="24"/>
      <c r="H10" s="94" t="e">
        <f aca="false">ROUND(HPVAL($A10,H$1,$A$2,J$1,$A$3,$A$4)/1000,0)</f>
        <v>#NAME?</v>
      </c>
      <c r="I10" s="95" t="e">
        <f aca="false">ROUND(HPVAL($A10,I$1,$A$2,J$1,$A$3,$A$4)/1000,0)</f>
        <v>#NAME?</v>
      </c>
      <c r="J10" s="104" t="e">
        <f aca="false">ROUND(H10-I10,0)</f>
        <v>#NAME?</v>
      </c>
      <c r="K10" s="24"/>
      <c r="L10" s="94" t="e">
        <f aca="false">ROUND(HPVAL($A10,L$1,$A$2,N$1,$A$3,$A$4)/1000,0)</f>
        <v>#NAME?</v>
      </c>
      <c r="M10" s="95" t="e">
        <f aca="false">ROUND(HPVAL($A10,M$1,$A$2,N$1,$A$3,$A$4)/1000,0)</f>
        <v>#NAME?</v>
      </c>
      <c r="N10" s="104" t="e">
        <f aca="false">ROUND(L10-M10,0)</f>
        <v>#NAME?</v>
      </c>
      <c r="O10" s="24"/>
      <c r="P10" s="94" t="e">
        <f aca="false">ROUND(HPVAL($A10,P$1,$A$2,R$1,$A$3,$A$4)/1000,0)</f>
        <v>#NAME?</v>
      </c>
      <c r="Q10" s="95" t="e">
        <f aca="false">ROUND(HPVAL($A10,Q$1,$A$2,R$1,$A$3,$A$4)/1000,0)</f>
        <v>#NAME?</v>
      </c>
      <c r="R10" s="104" t="e">
        <f aca="false">ROUND(P10-Q10,0)</f>
        <v>#NAME?</v>
      </c>
      <c r="S10" s="24"/>
      <c r="T10" s="94" t="e">
        <f aca="false">D10+H10+L10+P10</f>
        <v>#NAME?</v>
      </c>
      <c r="U10" s="95" t="e">
        <f aca="false">E10+I10+M10+Q10</f>
        <v>#NAME?</v>
      </c>
      <c r="V10" s="104" t="e">
        <f aca="false">ROUND(T10-U10,0)</f>
        <v>#NAME?</v>
      </c>
    </row>
    <row r="11" customFormat="false" ht="12" hidden="false" customHeight="true" outlineLevel="0" collapsed="false">
      <c r="A11" s="151" t="s">
        <v>243</v>
      </c>
      <c r="B11" s="85" t="s">
        <v>157</v>
      </c>
      <c r="C11" s="17"/>
      <c r="D11" s="23" t="e">
        <f aca="false">ROUND(HPVAL($A11,D$1,$A$2,F$1,$A$3,$A$4)/1000,0)-D30</f>
        <v>#NAME?</v>
      </c>
      <c r="E11" s="24" t="e">
        <f aca="false">ROUND(HPVAL($A11,E$1,$A$2,F$1,$A$3,$A$4)/1000,0)-E30</f>
        <v>#NAME?</v>
      </c>
      <c r="F11" s="104" t="e">
        <f aca="false">ROUND(D11-E11,0)</f>
        <v>#NAME?</v>
      </c>
      <c r="G11" s="24"/>
      <c r="H11" s="23" t="e">
        <f aca="false">ROUND(HPVAL($A11,H$1,$A$2,J$1,$A$3,$A$4)/1000,0)-H30</f>
        <v>#NAME?</v>
      </c>
      <c r="I11" s="24" t="e">
        <f aca="false">ROUND(HPVAL($A11,I$1,$A$2,J$1,$A$3,$A$4)/1000,0)-I30</f>
        <v>#NAME?</v>
      </c>
      <c r="J11" s="104" t="e">
        <f aca="false">ROUND(H11-I11,0)</f>
        <v>#NAME?</v>
      </c>
      <c r="K11" s="24"/>
      <c r="L11" s="23" t="e">
        <f aca="false">ROUND(HPVAL($A11,L$1,$A$2,N$1,$A$3,$A$4)/1000,0)-L30</f>
        <v>#NAME?</v>
      </c>
      <c r="M11" s="24" t="e">
        <f aca="false">ROUND(HPVAL($A11,M$1,$A$2,N$1,$A$3,$A$4)/1000,0)-M30</f>
        <v>#NAME?</v>
      </c>
      <c r="N11" s="104" t="e">
        <f aca="false">ROUND(L11-M11,0)</f>
        <v>#NAME?</v>
      </c>
      <c r="O11" s="24"/>
      <c r="P11" s="23" t="e">
        <f aca="false">ROUND(HPVAL($A11,P$1,$A$2,R$1,$A$3,$A$4)/1000,0)-P30</f>
        <v>#NAME?</v>
      </c>
      <c r="Q11" s="24" t="e">
        <f aca="false">ROUND(HPVAL($A11,Q$1,$A$2,R$1,$A$3,$A$4)/1000,0)-Q30</f>
        <v>#NAME?</v>
      </c>
      <c r="R11" s="104" t="e">
        <f aca="false">ROUND(P11-Q11,0)</f>
        <v>#NAME?</v>
      </c>
      <c r="S11" s="24"/>
      <c r="T11" s="23" t="e">
        <f aca="false">D11+H11+L11+P11</f>
        <v>#NAME?</v>
      </c>
      <c r="U11" s="24" t="e">
        <f aca="false">E11+I11+M11+Q11</f>
        <v>#NAME?</v>
      </c>
      <c r="V11" s="104" t="e">
        <f aca="false">ROUND(T11-U11,0)</f>
        <v>#NAME?</v>
      </c>
    </row>
    <row r="12" customFormat="false" ht="12" hidden="false" customHeight="true" outlineLevel="0" collapsed="false">
      <c r="A12" s="151" t="s">
        <v>210</v>
      </c>
      <c r="B12" s="85" t="s">
        <v>158</v>
      </c>
      <c r="C12" s="17"/>
      <c r="D12" s="23" t="e">
        <f aca="false">ROUND((HPVAL($A12,D$1,"other",F$1,$A$3,$A$4)+HPVAL($A12,D$1,"overview",F$1,$A$3,$A$4)-(HPVAL($A12,D$1,"tot_ops_expenses",F$1,$A$3,$A$4)*0.8577)-(HPVAL($A12,D$1,"tot_allocation",F$1,$A$3,$A$4)*0.8577))/1000,0)</f>
        <v>#NAME?</v>
      </c>
      <c r="E12" s="24" t="e">
        <f aca="false">ROUND((HPVAL($A12,E$1,"other",F$1,$A$3,$A$4)+HPVAL($A12,E$1,"overview",F$1,$A$3,$A$4)-(HPVAL($A12,E$1,"tot_ops_expenses",F$1,$A$3,$A$4)*0.8577)-(HPVAL($A12,E$1,"tot_allocation",F$1,$A$3,$A$4)*0.8577))/1000,0)</f>
        <v>#NAME?</v>
      </c>
      <c r="F12" s="104" t="e">
        <f aca="false">ROUND(D12-E12,0)</f>
        <v>#NAME?</v>
      </c>
      <c r="G12" s="24"/>
      <c r="H12" s="23" t="e">
        <f aca="false">ROUND((HPVAL($A12,H$1,"other",J$1,$A$3,$A$4)+HPVAL($A12,H$1,"overview",J$1,$A$3,$A$4)-(HPVAL($A12,H$1,"tot_ops_expenses",J$1,$A$3,$A$4)*0.8577)-(HPVAL($A12,H$1,"tot_allocation",J$1,$A$3,$A$4)*0.8577))/1000,0)</f>
        <v>#NAME?</v>
      </c>
      <c r="I12" s="24" t="e">
        <f aca="false">ROUND((HPVAL($A12,I$1,"other",J$1,$A$3,$A$4)+HPVAL($A12,I$1,"overview",J$1,$A$3,$A$4)-(HPVAL($A12,I$1,"tot_ops_expenses",J$1,$A$3,$A$4)*0.8577)-(HPVAL($A12,I$1,"tot_allocation",J$1,$A$3,$A$4)*0.8577))/1000,0)</f>
        <v>#NAME?</v>
      </c>
      <c r="J12" s="104" t="e">
        <f aca="false">ROUND(H12-I12,0)</f>
        <v>#NAME?</v>
      </c>
      <c r="K12" s="24"/>
      <c r="L12" s="23" t="e">
        <f aca="false">ROUND((HPVAL($A12,L$1,"other",N$1,$A$3,$A$4)+HPVAL($A12,L$1,"overview",N$1,$A$3,$A$4)-(HPVAL($A12,L$1,"tot_ops_expenses",N$1,$A$3,$A$4)*0.8577)-(HPVAL($A12,L$1,"tot_allocation",N$1,$A$3,$A$4)*0.8577))/1000,0)</f>
        <v>#NAME?</v>
      </c>
      <c r="M12" s="24" t="e">
        <f aca="false">ROUND((HPVAL($A12,M$1,"other",N$1,$A$3,$A$4)+HPVAL($A12,M$1,"overview",N$1,$A$3,$A$4)-(HPVAL($A12,M$1,"tot_ops_expenses",N$1,$A$3,$A$4)*0.8577)-(HPVAL($A12,M$1,"tot_allocation",N$1,$A$3,$A$4)*0.8577))/1000,0)</f>
        <v>#NAME?</v>
      </c>
      <c r="N12" s="104" t="e">
        <f aca="false">ROUND(L12-M12,0)</f>
        <v>#NAME?</v>
      </c>
      <c r="O12" s="24"/>
      <c r="P12" s="23" t="e">
        <f aca="false">ROUND((HPVAL($A12,P$1,"other",R$1,$A$3,$A$4)+HPVAL($A12,P$1,"overview",R$1,$A$3,$A$4)-(HPVAL($A12,P$1,"tot_ops_expenses",R$1,$A$3,$A$4)*0.8577)-(HPVAL($A12,P$1,"tot_allocation",R$1,$A$3,$A$4)*0.8577))/1000,0)</f>
        <v>#NAME?</v>
      </c>
      <c r="Q12" s="24" t="e">
        <f aca="false">ROUND((HPVAL($A12,Q$1,"other",R$1,$A$3,$A$4)+HPVAL($A12,Q$1,"overview",R$1,$A$3,$A$4)-(HPVAL($A12,Q$1,"tot_ops_expenses",R$1,$A$3,$A$4)*0.8577)-(HPVAL($A12,Q$1,"tot_allocation",R$1,$A$3,$A$4)*0.8577))/1000,0)</f>
        <v>#NAME?</v>
      </c>
      <c r="R12" s="104" t="e">
        <f aca="false">ROUND(P12-Q12,0)</f>
        <v>#NAME?</v>
      </c>
      <c r="S12" s="24"/>
      <c r="T12" s="23" t="e">
        <f aca="false">D12+H12+L12+P12</f>
        <v>#NAME?</v>
      </c>
      <c r="U12" s="24" t="e">
        <f aca="false">E12+I12+M12+Q12</f>
        <v>#NAME?</v>
      </c>
      <c r="V12" s="104" t="e">
        <f aca="false">ROUND(T12-U12,0)</f>
        <v>#NAME?</v>
      </c>
    </row>
    <row r="13" customFormat="false" ht="12" hidden="false" customHeight="true" outlineLevel="0" collapsed="false">
      <c r="A13" s="151" t="s">
        <v>211</v>
      </c>
      <c r="B13" s="85" t="s">
        <v>159</v>
      </c>
      <c r="C13" s="17"/>
      <c r="D13" s="23" t="e">
        <f aca="false">ROUND(HPVAL($A13,D$1,$A$2,F$1,$A$3,$A$4)/1000,0)-D12</f>
        <v>#NAME?</v>
      </c>
      <c r="E13" s="24" t="e">
        <f aca="false">ROUND(HPVAL($A13,E$1,$A$2,F$1,$A$3,$A$4)/1000,0)-E12</f>
        <v>#NAME?</v>
      </c>
      <c r="F13" s="104" t="e">
        <f aca="false">ROUND(D13-E13,0)</f>
        <v>#NAME?</v>
      </c>
      <c r="G13" s="24"/>
      <c r="H13" s="23" t="e">
        <f aca="false">ROUND(HPVAL($A13,H$1,$A$2,J$1,$A$3,$A$4)/1000,0)-H12</f>
        <v>#NAME?</v>
      </c>
      <c r="I13" s="24" t="e">
        <f aca="false">ROUND(HPVAL($A13,I$1,$A$2,J$1,$A$3,$A$4)/1000,0)-I12</f>
        <v>#NAME?</v>
      </c>
      <c r="J13" s="104" t="e">
        <f aca="false">ROUND(H13-I13,0)</f>
        <v>#NAME?</v>
      </c>
      <c r="K13" s="24"/>
      <c r="L13" s="23" t="e">
        <f aca="false">ROUND(HPVAL($A13,L$1,$A$2,N$1,$A$3,$A$4)/1000,0)-L12</f>
        <v>#NAME?</v>
      </c>
      <c r="M13" s="24" t="e">
        <f aca="false">ROUND(HPVAL($A13,M$1,$A$2,N$1,$A$3,$A$4)/1000,0)-M12</f>
        <v>#NAME?</v>
      </c>
      <c r="N13" s="104" t="e">
        <f aca="false">ROUND(L13-M13,0)</f>
        <v>#NAME?</v>
      </c>
      <c r="O13" s="24"/>
      <c r="P13" s="23" t="e">
        <f aca="false">ROUND(HPVAL($A13,P$1,$A$2,R$1,$A$3,$A$4)/1000,0)-P12</f>
        <v>#NAME?</v>
      </c>
      <c r="Q13" s="24" t="e">
        <f aca="false">ROUND(HPVAL($A13,Q$1,$A$2,R$1,$A$3,$A$4)/1000,0)-Q12</f>
        <v>#NAME?</v>
      </c>
      <c r="R13" s="104" t="e">
        <f aca="false">ROUND(P13-Q13,0)</f>
        <v>#NAME?</v>
      </c>
      <c r="S13" s="24"/>
      <c r="T13" s="23" t="e">
        <f aca="false">D13+H13+L13+P13</f>
        <v>#NAME?</v>
      </c>
      <c r="U13" s="24" t="e">
        <f aca="false">E13+I13+M13+Q13</f>
        <v>#NAME?</v>
      </c>
      <c r="V13" s="104" t="e">
        <f aca="false">ROUND(T13-U13,0)</f>
        <v>#NAME?</v>
      </c>
    </row>
    <row r="14" customFormat="false" ht="12" hidden="false" customHeight="true" outlineLevel="0" collapsed="false">
      <c r="A14" s="151" t="s">
        <v>212</v>
      </c>
      <c r="B14" s="85" t="s">
        <v>75</v>
      </c>
      <c r="C14" s="17"/>
      <c r="D14" s="23" t="e">
        <f aca="false">ROUND(HPVAL($A14,D$1,$A$2,F$1,$A$3,$A$4)/1000,0)</f>
        <v>#NAME?</v>
      </c>
      <c r="E14" s="24" t="e">
        <f aca="false">ROUND(HPVAL($A14,E$1,$A$2,F$1,$A$3,$A$4)/1000,0)</f>
        <v>#NAME?</v>
      </c>
      <c r="F14" s="104" t="e">
        <f aca="false">ROUND(D14-E14,0)</f>
        <v>#NAME?</v>
      </c>
      <c r="G14" s="24"/>
      <c r="H14" s="23" t="e">
        <f aca="false">ROUND(HPVAL($A14,H$1,$A$2,J$1,$A$3,$A$4)/1000,0)</f>
        <v>#NAME?</v>
      </c>
      <c r="I14" s="24" t="e">
        <f aca="false">ROUND(HPVAL($A14,I$1,$A$2,J$1,$A$3,$A$4)/1000,0)</f>
        <v>#NAME?</v>
      </c>
      <c r="J14" s="104" t="e">
        <f aca="false">ROUND(H14-I14,0)</f>
        <v>#NAME?</v>
      </c>
      <c r="K14" s="24"/>
      <c r="L14" s="23" t="e">
        <f aca="false">ROUND(HPVAL($A14,L$1,$A$2,N$1,$A$3,$A$4)/1000,0)</f>
        <v>#NAME?</v>
      </c>
      <c r="M14" s="24" t="e">
        <f aca="false">ROUND(HPVAL($A14,M$1,$A$2,N$1,$A$3,$A$4)/1000,0)</f>
        <v>#NAME?</v>
      </c>
      <c r="N14" s="104" t="e">
        <f aca="false">ROUND(L14-M14,0)</f>
        <v>#NAME?</v>
      </c>
      <c r="O14" s="24"/>
      <c r="P14" s="23" t="e">
        <f aca="false">ROUND(HPVAL($A14,P$1,$A$2,R$1,$A$3,$A$4)/1000,0)</f>
        <v>#NAME?</v>
      </c>
      <c r="Q14" s="24" t="e">
        <f aca="false">ROUND(HPVAL($A14,Q$1,$A$2,R$1,$A$3,$A$4)/1000,0)</f>
        <v>#NAME?</v>
      </c>
      <c r="R14" s="104" t="e">
        <f aca="false">ROUND(P14-Q14,0)</f>
        <v>#NAME?</v>
      </c>
      <c r="S14" s="24"/>
      <c r="T14" s="23" t="e">
        <f aca="false">D14+H14+L14+P14</f>
        <v>#NAME?</v>
      </c>
      <c r="U14" s="24" t="e">
        <f aca="false">E14+I14+M14+Q14</f>
        <v>#NAME?</v>
      </c>
      <c r="V14" s="104" t="e">
        <f aca="false">ROUND(T14-U14,0)</f>
        <v>#NAME?</v>
      </c>
    </row>
    <row r="15" customFormat="false" ht="12" hidden="false" customHeight="true" outlineLevel="0" collapsed="false">
      <c r="A15" s="151" t="s">
        <v>213</v>
      </c>
      <c r="B15" s="85" t="s">
        <v>70</v>
      </c>
      <c r="C15" s="17"/>
      <c r="D15" s="23" t="e">
        <f aca="false">ROUND(HPVAL($A15,D$1,$A$2,F$1,$A$3,$A$4)/1000,0)</f>
        <v>#NAME?</v>
      </c>
      <c r="E15" s="24" t="e">
        <f aca="false">ROUND(HPVAL($A15,E$1,$A$2,F$1,$A$3,$A$4)/1000,0)</f>
        <v>#NAME?</v>
      </c>
      <c r="F15" s="104" t="e">
        <f aca="false">ROUND(D15-E15,0)</f>
        <v>#NAME?</v>
      </c>
      <c r="G15" s="24"/>
      <c r="H15" s="23" t="e">
        <f aca="false">ROUND(HPVAL($A15,H$1,$A$2,J$1,$A$3,$A$4)/1000,0)</f>
        <v>#NAME?</v>
      </c>
      <c r="I15" s="24" t="e">
        <f aca="false">ROUND(HPVAL($A15,I$1,$A$2,J$1,$A$3,$A$4)/1000,0)</f>
        <v>#NAME?</v>
      </c>
      <c r="J15" s="104" t="e">
        <f aca="false">ROUND(H15-I15,0)</f>
        <v>#NAME?</v>
      </c>
      <c r="K15" s="24"/>
      <c r="L15" s="23" t="e">
        <f aca="false">ROUND(HPVAL($A15,L$1,$A$2,N$1,$A$3,$A$4)/1000,0)</f>
        <v>#NAME?</v>
      </c>
      <c r="M15" s="24" t="e">
        <f aca="false">ROUND(HPVAL($A15,M$1,$A$2,N$1,$A$3,$A$4)/1000,0)</f>
        <v>#NAME?</v>
      </c>
      <c r="N15" s="104" t="e">
        <f aca="false">ROUND(L15-M15,0)</f>
        <v>#NAME?</v>
      </c>
      <c r="O15" s="24"/>
      <c r="P15" s="23" t="e">
        <f aca="false">ROUND(HPVAL($A15,P$1,$A$2,R$1,$A$3,$A$4)/1000,0)</f>
        <v>#NAME?</v>
      </c>
      <c r="Q15" s="24" t="e">
        <f aca="false">ROUND(HPVAL($A15,Q$1,$A$2,R$1,$A$3,$A$4)/1000,0)</f>
        <v>#NAME?</v>
      </c>
      <c r="R15" s="104" t="e">
        <f aca="false">ROUND(P15-Q15,0)</f>
        <v>#NAME?</v>
      </c>
      <c r="S15" s="24"/>
      <c r="T15" s="23" t="e">
        <f aca="false">D15+H15+L15+P15</f>
        <v>#NAME?</v>
      </c>
      <c r="U15" s="24" t="e">
        <f aca="false">E15+I15+M15+Q15</f>
        <v>#NAME?</v>
      </c>
      <c r="V15" s="104" t="e">
        <f aca="false">ROUND(T15-U15,0)</f>
        <v>#NAME?</v>
      </c>
    </row>
    <row r="16" customFormat="false" ht="12" hidden="false" customHeight="true" outlineLevel="0" collapsed="false">
      <c r="A16" s="151" t="s">
        <v>214</v>
      </c>
      <c r="B16" s="85" t="s">
        <v>160</v>
      </c>
      <c r="C16" s="17"/>
      <c r="D16" s="23" t="e">
        <f aca="false">ROUND(HPVAL($A16,D$1,$A$2,F$1,$A$3,$A$4)/1000,0)</f>
        <v>#NAME?</v>
      </c>
      <c r="E16" s="24" t="e">
        <f aca="false">ROUND(HPVAL($A16,E$1,$A$2,F$1,$A$3,$A$4)/1000,0)</f>
        <v>#NAME?</v>
      </c>
      <c r="F16" s="104" t="e">
        <f aca="false">ROUND(D16-E16,0)</f>
        <v>#NAME?</v>
      </c>
      <c r="G16" s="24"/>
      <c r="H16" s="23" t="e">
        <f aca="false">ROUND(HPVAL($A16,H$1,$A$2,J$1,$A$3,$A$4)/1000,0)</f>
        <v>#NAME?</v>
      </c>
      <c r="I16" s="24" t="e">
        <f aca="false">ROUND(HPVAL($A16,I$1,$A$2,J$1,$A$3,$A$4)/1000,0)</f>
        <v>#NAME?</v>
      </c>
      <c r="J16" s="104" t="e">
        <f aca="false">ROUND(H16-I16,0)</f>
        <v>#NAME?</v>
      </c>
      <c r="K16" s="24"/>
      <c r="L16" s="23" t="e">
        <f aca="false">ROUND(HPVAL($A16,L$1,$A$2,N$1,$A$3,$A$4)/1000,0)</f>
        <v>#NAME?</v>
      </c>
      <c r="M16" s="24" t="e">
        <f aca="false">ROUND(HPVAL($A16,M$1,$A$2,N$1,$A$3,$A$4)/1000,0)</f>
        <v>#NAME?</v>
      </c>
      <c r="N16" s="104" t="e">
        <f aca="false">ROUND(L16-M16,0)</f>
        <v>#NAME?</v>
      </c>
      <c r="O16" s="24"/>
      <c r="P16" s="23" t="e">
        <f aca="false">ROUND(HPVAL($A16,P$1,$A$2,R$1,$A$3,$A$4)/1000,0)</f>
        <v>#NAME?</v>
      </c>
      <c r="Q16" s="24" t="e">
        <f aca="false">ROUND(HPVAL($A16,Q$1,$A$2,R$1,$A$3,$A$4)/1000,0)</f>
        <v>#NAME?</v>
      </c>
      <c r="R16" s="104" t="e">
        <f aca="false">ROUND(P16-Q16,0)</f>
        <v>#NAME?</v>
      </c>
      <c r="S16" s="24"/>
      <c r="T16" s="23" t="e">
        <f aca="false">D16+H16+L16+P16</f>
        <v>#NAME?</v>
      </c>
      <c r="U16" s="24" t="e">
        <f aca="false">E16+I16+M16+Q16</f>
        <v>#NAME?</v>
      </c>
      <c r="V16" s="104" t="e">
        <f aca="false">ROUND(T16-U16,0)</f>
        <v>#NAME?</v>
      </c>
    </row>
    <row r="17" customFormat="false" ht="12" hidden="false" customHeight="true" outlineLevel="0" collapsed="false">
      <c r="A17" s="151" t="s">
        <v>215</v>
      </c>
      <c r="B17" s="85" t="s">
        <v>161</v>
      </c>
      <c r="C17" s="17"/>
      <c r="D17" s="23" t="e">
        <f aca="false">ROUND(HPVAL($A17,D$1,$A$2,F$1,$A$3,$A$4)/1000,0)</f>
        <v>#NAME?</v>
      </c>
      <c r="E17" s="24" t="e">
        <f aca="false">ROUND(HPVAL($A17,E$1,$A$2,F$1,$A$3,$A$4)/1000,0)</f>
        <v>#NAME?</v>
      </c>
      <c r="F17" s="104" t="e">
        <f aca="false">ROUND(D17-E17,0)</f>
        <v>#NAME?</v>
      </c>
      <c r="G17" s="24"/>
      <c r="H17" s="23" t="e">
        <f aca="false">ROUND(HPVAL($A17,H$1,$A$2,J$1,$A$3,$A$4)/1000,0)</f>
        <v>#NAME?</v>
      </c>
      <c r="I17" s="24" t="e">
        <f aca="false">ROUND(HPVAL($A17,I$1,$A$2,J$1,$A$3,$A$4)/1000,0)</f>
        <v>#NAME?</v>
      </c>
      <c r="J17" s="104" t="e">
        <f aca="false">ROUND(H17-I17,0)</f>
        <v>#NAME?</v>
      </c>
      <c r="K17" s="24"/>
      <c r="L17" s="23" t="e">
        <f aca="false">ROUND(HPVAL($A17,L$1,$A$2,N$1,$A$3,$A$4)/1000,0)</f>
        <v>#NAME?</v>
      </c>
      <c r="M17" s="24" t="e">
        <f aca="false">ROUND(HPVAL($A17,M$1,$A$2,N$1,$A$3,$A$4)/1000,0)</f>
        <v>#NAME?</v>
      </c>
      <c r="N17" s="104" t="e">
        <f aca="false">ROUND(L17-M17,0)</f>
        <v>#NAME?</v>
      </c>
      <c r="O17" s="24"/>
      <c r="P17" s="23" t="e">
        <f aca="false">ROUND(HPVAL($A17,P$1,$A$2,R$1,$A$3,$A$4)/1000,0)</f>
        <v>#NAME?</v>
      </c>
      <c r="Q17" s="24" t="e">
        <f aca="false">ROUND(HPVAL($A17,Q$1,$A$2,R$1,$A$3,$A$4)/1000,0)</f>
        <v>#NAME?</v>
      </c>
      <c r="R17" s="104" t="e">
        <f aca="false">ROUND(P17-Q17,0)</f>
        <v>#NAME?</v>
      </c>
      <c r="S17" s="24"/>
      <c r="T17" s="23" t="e">
        <f aca="false">D17+H17+L17+P17</f>
        <v>#NAME?</v>
      </c>
      <c r="U17" s="24" t="e">
        <f aca="false">E17+I17+M17+Q17</f>
        <v>#NAME?</v>
      </c>
      <c r="V17" s="104" t="e">
        <f aca="false">ROUND(T17-U17,0)</f>
        <v>#NAME?</v>
      </c>
    </row>
    <row r="18" customFormat="false" ht="12" hidden="false" customHeight="true" outlineLevel="0" collapsed="false">
      <c r="A18" s="151" t="s">
        <v>216</v>
      </c>
      <c r="B18" s="85" t="s">
        <v>88</v>
      </c>
      <c r="C18" s="17"/>
      <c r="D18" s="23" t="e">
        <f aca="false">ROUND(HPVAL($A18,D$1,$A$2,F$1,$A$3,$A$4)/1000,0)</f>
        <v>#NAME?</v>
      </c>
      <c r="E18" s="24" t="e">
        <f aca="false">ROUND(HPVAL($A18,E$1,$A$2,F$1,$A$3,$A$4)/1000,0)</f>
        <v>#NAME?</v>
      </c>
      <c r="F18" s="104" t="e">
        <f aca="false">ROUND(D18-E18,0)</f>
        <v>#NAME?</v>
      </c>
      <c r="G18" s="24"/>
      <c r="H18" s="23" t="e">
        <f aca="false">ROUND(HPVAL($A18,H$1,$A$2,J$1,$A$3,$A$4)/1000,0)</f>
        <v>#NAME?</v>
      </c>
      <c r="I18" s="24" t="e">
        <f aca="false">ROUND(HPVAL($A18,I$1,$A$2,J$1,$A$3,$A$4)/1000,0)</f>
        <v>#NAME?</v>
      </c>
      <c r="J18" s="104" t="e">
        <f aca="false">ROUND(H18-I18,0)</f>
        <v>#NAME?</v>
      </c>
      <c r="K18" s="24"/>
      <c r="L18" s="23" t="e">
        <f aca="false">ROUND(HPVAL($A18,L$1,$A$2,N$1,$A$3,$A$4)/1000,0)</f>
        <v>#NAME?</v>
      </c>
      <c r="M18" s="24" t="e">
        <f aca="false">ROUND(HPVAL($A18,M$1,$A$2,N$1,$A$3,$A$4)/1000,0)</f>
        <v>#NAME?</v>
      </c>
      <c r="N18" s="104" t="e">
        <f aca="false">ROUND(L18-M18,0)</f>
        <v>#NAME?</v>
      </c>
      <c r="O18" s="24"/>
      <c r="P18" s="23" t="e">
        <f aca="false">ROUND(HPVAL($A18,P$1,$A$2,R$1,$A$3,$A$4)/1000,0)</f>
        <v>#NAME?</v>
      </c>
      <c r="Q18" s="24" t="e">
        <f aca="false">ROUND(HPVAL($A18,Q$1,$A$2,R$1,$A$3,$A$4)/1000,0)</f>
        <v>#NAME?</v>
      </c>
      <c r="R18" s="104" t="e">
        <f aca="false">ROUND(P18-Q18,0)</f>
        <v>#NAME?</v>
      </c>
      <c r="S18" s="24"/>
      <c r="T18" s="23" t="e">
        <f aca="false">D18+H18+L18+P18</f>
        <v>#NAME?</v>
      </c>
      <c r="U18" s="24" t="e">
        <f aca="false">E18+I18+M18+Q18</f>
        <v>#NAME?</v>
      </c>
      <c r="V18" s="104" t="e">
        <f aca="false">ROUND(T18-U18,0)</f>
        <v>#NAME?</v>
      </c>
    </row>
    <row r="19" customFormat="false" ht="12" hidden="false" customHeight="true" outlineLevel="0" collapsed="false">
      <c r="A19" s="151" t="s">
        <v>217</v>
      </c>
      <c r="B19" s="85" t="s">
        <v>162</v>
      </c>
      <c r="C19" s="17"/>
      <c r="D19" s="23" t="e">
        <f aca="false">ROUND(HPVAL($A19,D$1,$A$2,F$1,$A$3,$A$4)/1000,0)</f>
        <v>#NAME?</v>
      </c>
      <c r="E19" s="24" t="e">
        <f aca="false">ROUND(HPVAL($A19,E$1,$A$2,F$1,$A$3,$A$4)/1000,0)</f>
        <v>#NAME?</v>
      </c>
      <c r="F19" s="104" t="e">
        <f aca="false">ROUND(D19-E19,0)</f>
        <v>#NAME?</v>
      </c>
      <c r="G19" s="24"/>
      <c r="H19" s="23" t="e">
        <f aca="false">ROUND(HPVAL($A19,H$1,$A$2,J$1,$A$3,$A$4)/1000,0)</f>
        <v>#NAME?</v>
      </c>
      <c r="I19" s="24" t="e">
        <f aca="false">ROUND(HPVAL($A19,I$1,$A$2,J$1,$A$3,$A$4)/1000,0)</f>
        <v>#NAME?</v>
      </c>
      <c r="J19" s="104" t="e">
        <f aca="false">ROUND(H19-I19,0)</f>
        <v>#NAME?</v>
      </c>
      <c r="K19" s="24"/>
      <c r="L19" s="23" t="e">
        <f aca="false">ROUND(HPVAL($A19,L$1,$A$2,N$1,$A$3,$A$4)/1000,0)</f>
        <v>#NAME?</v>
      </c>
      <c r="M19" s="24" t="e">
        <f aca="false">ROUND(HPVAL($A19,M$1,$A$2,N$1,$A$3,$A$4)/1000,0)</f>
        <v>#NAME?</v>
      </c>
      <c r="N19" s="104" t="e">
        <f aca="false">ROUND(L19-M19,0)</f>
        <v>#NAME?</v>
      </c>
      <c r="O19" s="24"/>
      <c r="P19" s="23" t="e">
        <f aca="false">ROUND(HPVAL($A19,P$1,$A$2,R$1,$A$3,$A$4)/1000,0)</f>
        <v>#NAME?</v>
      </c>
      <c r="Q19" s="24" t="e">
        <f aca="false">ROUND(HPVAL($A19,Q$1,$A$2,R$1,$A$3,$A$4)/1000,0)</f>
        <v>#NAME?</v>
      </c>
      <c r="R19" s="104" t="e">
        <f aca="false">ROUND(P19-Q19,0)</f>
        <v>#NAME?</v>
      </c>
      <c r="S19" s="24"/>
      <c r="T19" s="23" t="e">
        <f aca="false">D19+H19+L19+P19</f>
        <v>#NAME?</v>
      </c>
      <c r="U19" s="24" t="e">
        <f aca="false">E19+I19+M19+Q19</f>
        <v>#NAME?</v>
      </c>
      <c r="V19" s="104" t="e">
        <f aca="false">ROUND(T19-U19,0)</f>
        <v>#NAME?</v>
      </c>
    </row>
    <row r="20" customFormat="false" ht="12" hidden="false" customHeight="true" outlineLevel="0" collapsed="false">
      <c r="B20" s="153" t="s">
        <v>244</v>
      </c>
      <c r="C20" s="17"/>
      <c r="D20" s="154" t="e">
        <f aca="false">SUM(D10:D19)</f>
        <v>#NAME?</v>
      </c>
      <c r="E20" s="155" t="e">
        <f aca="false">SUM(E10:E19)</f>
        <v>#NAME?</v>
      </c>
      <c r="F20" s="156" t="e">
        <f aca="false">SUM(F10:F19)</f>
        <v>#NAME?</v>
      </c>
      <c r="G20" s="24"/>
      <c r="H20" s="154" t="e">
        <f aca="false">SUM(H10:H19)</f>
        <v>#NAME?</v>
      </c>
      <c r="I20" s="155" t="e">
        <f aca="false">SUM(I10:I19)</f>
        <v>#NAME?</v>
      </c>
      <c r="J20" s="156" t="e">
        <f aca="false">SUM(J10:J19)</f>
        <v>#NAME?</v>
      </c>
      <c r="K20" s="24"/>
      <c r="L20" s="154" t="e">
        <f aca="false">SUM(L10:L19)</f>
        <v>#NAME?</v>
      </c>
      <c r="M20" s="155" t="e">
        <f aca="false">SUM(M10:M19)</f>
        <v>#NAME?</v>
      </c>
      <c r="N20" s="156" t="e">
        <f aca="false">SUM(N10:N19)</f>
        <v>#NAME?</v>
      </c>
      <c r="O20" s="24"/>
      <c r="P20" s="154" t="e">
        <f aca="false">SUM(P10:P19)</f>
        <v>#NAME?</v>
      </c>
      <c r="Q20" s="155" t="e">
        <f aca="false">SUM(Q10:Q19)</f>
        <v>#NAME?</v>
      </c>
      <c r="R20" s="156" t="e">
        <f aca="false">SUM(R10:R19)</f>
        <v>#NAME?</v>
      </c>
      <c r="S20" s="24"/>
      <c r="T20" s="154" t="e">
        <f aca="false">SUM(T10:T19)</f>
        <v>#NAME?</v>
      </c>
      <c r="U20" s="155" t="e">
        <f aca="false">SUM(U10:U19)</f>
        <v>#NAME?</v>
      </c>
      <c r="V20" s="156" t="e">
        <f aca="false">SUM(V10:V19)</f>
        <v>#NAME?</v>
      </c>
    </row>
    <row r="21" customFormat="false" ht="3" hidden="false" customHeight="true" outlineLevel="0" collapsed="false">
      <c r="B21" s="85"/>
      <c r="C21" s="17"/>
      <c r="D21" s="23"/>
      <c r="E21" s="24"/>
      <c r="F21" s="104"/>
      <c r="G21" s="24"/>
      <c r="H21" s="23"/>
      <c r="I21" s="24"/>
      <c r="J21" s="104"/>
      <c r="K21" s="24"/>
      <c r="L21" s="23"/>
      <c r="M21" s="24"/>
      <c r="N21" s="104"/>
      <c r="O21" s="24"/>
      <c r="P21" s="23"/>
      <c r="Q21" s="24"/>
      <c r="R21" s="104"/>
      <c r="S21" s="24"/>
      <c r="T21" s="23"/>
      <c r="U21" s="24"/>
      <c r="V21" s="104"/>
    </row>
    <row r="22" customFormat="false" ht="12" hidden="false" customHeight="true" outlineLevel="0" collapsed="false">
      <c r="A22" s="151" t="s">
        <v>218</v>
      </c>
      <c r="B22" s="85" t="s">
        <v>164</v>
      </c>
      <c r="C22" s="17"/>
      <c r="D22" s="23" t="e">
        <f aca="false">ROUND(HPVAL($A22,D$1,$A$2,F$1,$A$3,$A$4)/1000,0)</f>
        <v>#NAME?</v>
      </c>
      <c r="E22" s="24" t="e">
        <f aca="false">ROUND(HPVAL($A22,E$1,$A$2,F$1,$A$3,$A$4)/1000,0)</f>
        <v>#NAME?</v>
      </c>
      <c r="F22" s="104" t="e">
        <f aca="false">ROUND(D22-E22,0)</f>
        <v>#NAME?</v>
      </c>
      <c r="G22" s="24"/>
      <c r="H22" s="23" t="e">
        <f aca="false">ROUND(HPVAL($A22,H$1,$A$2,J$1,$A$3,$A$4)/1000,0)</f>
        <v>#NAME?</v>
      </c>
      <c r="I22" s="24" t="e">
        <f aca="false">ROUND(HPVAL($A22,I$1,$A$2,J$1,$A$3,$A$4)/1000,0)</f>
        <v>#NAME?</v>
      </c>
      <c r="J22" s="104" t="e">
        <f aca="false">ROUND(H22-I22,0)</f>
        <v>#NAME?</v>
      </c>
      <c r="K22" s="24"/>
      <c r="L22" s="23" t="e">
        <f aca="false">ROUND(HPVAL($A22,L$1,$A$2,N$1,$A$3,$A$4)/1000,0)</f>
        <v>#NAME?</v>
      </c>
      <c r="M22" s="24" t="e">
        <f aca="false">ROUND(HPVAL($A22,M$1,$A$2,N$1,$A$3,$A$4)/1000,0)</f>
        <v>#NAME?</v>
      </c>
      <c r="N22" s="104" t="e">
        <f aca="false">ROUND(L22-M22,0)</f>
        <v>#NAME?</v>
      </c>
      <c r="O22" s="24"/>
      <c r="P22" s="23" t="e">
        <f aca="false">ROUND(HPVAL($A22,P$1,$A$2,R$1,$A$3,$A$4)/1000,0)</f>
        <v>#NAME?</v>
      </c>
      <c r="Q22" s="24" t="e">
        <f aca="false">ROUND(HPVAL($A22,Q$1,$A$2,R$1,$A$3,$A$4)/1000,0)</f>
        <v>#NAME?</v>
      </c>
      <c r="R22" s="104" t="e">
        <f aca="false">ROUND(P22-Q22,0)</f>
        <v>#NAME?</v>
      </c>
      <c r="S22" s="24"/>
      <c r="T22" s="23" t="e">
        <f aca="false">D22+H22+L22+P22</f>
        <v>#NAME?</v>
      </c>
      <c r="U22" s="24" t="e">
        <f aca="false">E22+I22+M22+Q22</f>
        <v>#NAME?</v>
      </c>
      <c r="V22" s="104" t="e">
        <f aca="false">ROUND(T22-U22,0)</f>
        <v>#NAME?</v>
      </c>
    </row>
    <row r="23" customFormat="false" ht="12" hidden="false" customHeight="true" outlineLevel="0" collapsed="false">
      <c r="A23" s="151" t="s">
        <v>219</v>
      </c>
      <c r="B23" s="85" t="s">
        <v>165</v>
      </c>
      <c r="C23" s="17"/>
      <c r="D23" s="23" t="e">
        <f aca="false">ROUND(HPVAL($A23,D$1,$A$2,F$1,$A$3,$A$4)/1000,0)</f>
        <v>#NAME?</v>
      </c>
      <c r="E23" s="24" t="e">
        <f aca="false">ROUND(HPVAL($A23,E$1,$A$2,F$1,$A$3,$A$4)/1000,0)</f>
        <v>#NAME?</v>
      </c>
      <c r="F23" s="104" t="e">
        <f aca="false">ROUND(D23-E23,0)</f>
        <v>#NAME?</v>
      </c>
      <c r="G23" s="24"/>
      <c r="H23" s="23" t="e">
        <f aca="false">ROUND(HPVAL($A23,H$1,$A$2,J$1,$A$3,$A$4)/1000,0)</f>
        <v>#NAME?</v>
      </c>
      <c r="I23" s="24" t="e">
        <f aca="false">ROUND(HPVAL($A23,I$1,$A$2,J$1,$A$3,$A$4)/1000,0)</f>
        <v>#NAME?</v>
      </c>
      <c r="J23" s="104" t="e">
        <f aca="false">ROUND(H23-I23,0)</f>
        <v>#NAME?</v>
      </c>
      <c r="K23" s="24"/>
      <c r="L23" s="23" t="e">
        <f aca="false">ROUND(HPVAL($A23,L$1,$A$2,N$1,$A$3,$A$4)/1000,0)</f>
        <v>#NAME?</v>
      </c>
      <c r="M23" s="24" t="e">
        <f aca="false">ROUND(HPVAL($A23,M$1,$A$2,N$1,$A$3,$A$4)/1000,0)</f>
        <v>#NAME?</v>
      </c>
      <c r="N23" s="104" t="e">
        <f aca="false">ROUND(L23-M23,0)</f>
        <v>#NAME?</v>
      </c>
      <c r="O23" s="24"/>
      <c r="P23" s="23" t="e">
        <f aca="false">ROUND(HPVAL($A23,P$1,$A$2,R$1,$A$3,$A$4)/1000,0)</f>
        <v>#NAME?</v>
      </c>
      <c r="Q23" s="24" t="e">
        <f aca="false">ROUND(HPVAL($A23,Q$1,$A$2,R$1,$A$3,$A$4)/1000,0)</f>
        <v>#NAME?</v>
      </c>
      <c r="R23" s="104" t="e">
        <f aca="false">ROUND(P23-Q23,0)</f>
        <v>#NAME?</v>
      </c>
      <c r="S23" s="24"/>
      <c r="T23" s="23" t="e">
        <f aca="false">D23+H23+L23+P23</f>
        <v>#NAME?</v>
      </c>
      <c r="U23" s="24" t="e">
        <f aca="false">E23+I23+M23+Q23</f>
        <v>#NAME?</v>
      </c>
      <c r="V23" s="104" t="e">
        <f aca="false">ROUND(T23-U23,0)</f>
        <v>#NAME?</v>
      </c>
    </row>
    <row r="24" customFormat="false" ht="12" hidden="false" customHeight="true" outlineLevel="0" collapsed="false">
      <c r="A24" s="151" t="s">
        <v>220</v>
      </c>
      <c r="B24" s="85" t="s">
        <v>94</v>
      </c>
      <c r="C24" s="17"/>
      <c r="D24" s="23" t="e">
        <f aca="false">ROUND(HPVAL($A24,D$1,$A$2,F$1,$A$3,$A$4)/1000,0)</f>
        <v>#NAME?</v>
      </c>
      <c r="E24" s="24" t="e">
        <f aca="false">ROUND(HPVAL($A24,E$1,$A$2,F$1,$A$3,$A$4)/1000,0)</f>
        <v>#NAME?</v>
      </c>
      <c r="F24" s="104" t="e">
        <f aca="false">ROUND(D24-E24,0)</f>
        <v>#NAME?</v>
      </c>
      <c r="G24" s="24"/>
      <c r="H24" s="23" t="e">
        <f aca="false">ROUND(HPVAL($A24,H$1,$A$2,J$1,$A$3,$A$4)/1000,0)</f>
        <v>#NAME?</v>
      </c>
      <c r="I24" s="24" t="e">
        <f aca="false">ROUND(HPVAL($A24,I$1,$A$2,J$1,$A$3,$A$4)/1000,0)</f>
        <v>#NAME?</v>
      </c>
      <c r="J24" s="104" t="e">
        <f aca="false">ROUND(H24-I24,0)</f>
        <v>#NAME?</v>
      </c>
      <c r="K24" s="24"/>
      <c r="L24" s="23" t="e">
        <f aca="false">ROUND(HPVAL($A24,L$1,$A$2,N$1,$A$3,$A$4)/1000,0)</f>
        <v>#NAME?</v>
      </c>
      <c r="M24" s="24" t="e">
        <f aca="false">ROUND(HPVAL($A24,M$1,$A$2,N$1,$A$3,$A$4)/1000,0)</f>
        <v>#NAME?</v>
      </c>
      <c r="N24" s="104" t="e">
        <f aca="false">ROUND(L24-M24,0)</f>
        <v>#NAME?</v>
      </c>
      <c r="O24" s="24"/>
      <c r="P24" s="23" t="e">
        <f aca="false">ROUND(HPVAL($A24,P$1,$A$2,R$1,$A$3,$A$4)/1000,0)</f>
        <v>#NAME?</v>
      </c>
      <c r="Q24" s="24" t="e">
        <f aca="false">ROUND(HPVAL($A24,Q$1,$A$2,R$1,$A$3,$A$4)/1000,0)</f>
        <v>#NAME?</v>
      </c>
      <c r="R24" s="104" t="e">
        <f aca="false">ROUND(P24-Q24,0)</f>
        <v>#NAME?</v>
      </c>
      <c r="S24" s="24"/>
      <c r="T24" s="23" t="e">
        <f aca="false">D24+H24+L24+P24</f>
        <v>#NAME?</v>
      </c>
      <c r="U24" s="24" t="e">
        <f aca="false">E24+I24+M24+Q24</f>
        <v>#NAME?</v>
      </c>
      <c r="V24" s="104" t="e">
        <f aca="false">ROUND(T24-U24,0)</f>
        <v>#NAME?</v>
      </c>
    </row>
    <row r="25" customFormat="false" ht="12" hidden="false" customHeight="true" outlineLevel="0" collapsed="false">
      <c r="A25" s="151" t="s">
        <v>221</v>
      </c>
      <c r="B25" s="85" t="s">
        <v>99</v>
      </c>
      <c r="C25" s="17"/>
      <c r="D25" s="23" t="e">
        <f aca="false">ROUND(HPVAL($A25,D$1,$A$2,F$1,$A$3,$A$4)/1000,0)</f>
        <v>#NAME?</v>
      </c>
      <c r="E25" s="24" t="e">
        <f aca="false">ROUND(HPVAL($A25,E$1,$A$2,F$1,$A$3,$A$4)/1000,0)</f>
        <v>#NAME?</v>
      </c>
      <c r="F25" s="104" t="e">
        <f aca="false">ROUND(D25-E25,0)</f>
        <v>#NAME?</v>
      </c>
      <c r="G25" s="24"/>
      <c r="H25" s="23" t="e">
        <f aca="false">ROUND(HPVAL($A25,H$1,$A$2,J$1,$A$3,$A$4)/1000,0)</f>
        <v>#NAME?</v>
      </c>
      <c r="I25" s="24" t="e">
        <f aca="false">ROUND(HPVAL($A25,I$1,$A$2,J$1,$A$3,$A$4)/1000,0)</f>
        <v>#NAME?</v>
      </c>
      <c r="J25" s="104" t="e">
        <f aca="false">ROUND(H25-I25,0)</f>
        <v>#NAME?</v>
      </c>
      <c r="K25" s="24"/>
      <c r="L25" s="23" t="e">
        <f aca="false">ROUND(HPVAL($A25,L$1,$A$2,N$1,$A$3,$A$4)/1000,0)</f>
        <v>#NAME?</v>
      </c>
      <c r="M25" s="24" t="e">
        <f aca="false">ROUND(HPVAL($A25,M$1,$A$2,N$1,$A$3,$A$4)/1000,0)</f>
        <v>#NAME?</v>
      </c>
      <c r="N25" s="104" t="e">
        <f aca="false">ROUND(L25-M25,0)</f>
        <v>#NAME?</v>
      </c>
      <c r="O25" s="24"/>
      <c r="P25" s="23" t="e">
        <f aca="false">ROUND(HPVAL($A25,P$1,$A$2,R$1,$A$3,$A$4)/1000,0)</f>
        <v>#NAME?</v>
      </c>
      <c r="Q25" s="24" t="e">
        <f aca="false">ROUND(HPVAL($A25,Q$1,$A$2,R$1,$A$3,$A$4)/1000,0)</f>
        <v>#NAME?</v>
      </c>
      <c r="R25" s="104" t="e">
        <f aca="false">ROUND(P25-Q25,0)</f>
        <v>#NAME?</v>
      </c>
      <c r="S25" s="24"/>
      <c r="T25" s="23" t="e">
        <f aca="false">D25+H25+L25+P25</f>
        <v>#NAME?</v>
      </c>
      <c r="U25" s="24" t="e">
        <f aca="false">E25+I25+M25+Q25</f>
        <v>#NAME?</v>
      </c>
      <c r="V25" s="104" t="e">
        <f aca="false">ROUND(T25-U25,0)</f>
        <v>#NAME?</v>
      </c>
    </row>
    <row r="26" customFormat="false" ht="12" hidden="false" customHeight="true" outlineLevel="0" collapsed="false">
      <c r="A26" s="151" t="s">
        <v>222</v>
      </c>
      <c r="B26" s="85" t="s">
        <v>101</v>
      </c>
      <c r="C26" s="17"/>
      <c r="D26" s="23" t="n">
        <v>0</v>
      </c>
      <c r="E26" s="24" t="e">
        <f aca="false">ROUND(HPVAL($A26,E$1,$A$2,F$1,$A$3,$A$4)/1000,0)</f>
        <v>#NAME?</v>
      </c>
      <c r="F26" s="104" t="e">
        <f aca="false">ROUND(D26-E26,0)</f>
        <v>#NAME?</v>
      </c>
      <c r="G26" s="24"/>
      <c r="H26" s="23" t="e">
        <f aca="false">ROUND(HPVAL($A26,H$1,$A$2,J$1,$A$3,$A$4)/1000,0)</f>
        <v>#NAME?</v>
      </c>
      <c r="I26" s="24" t="e">
        <f aca="false">ROUND(HPVAL($A26,I$1,$A$2,J$1,$A$3,$A$4)/1000,0)</f>
        <v>#NAME?</v>
      </c>
      <c r="J26" s="104" t="e">
        <f aca="false">ROUND(H26-I26,0)</f>
        <v>#NAME?</v>
      </c>
      <c r="K26" s="24"/>
      <c r="L26" s="23" t="e">
        <f aca="false">ROUND(HPVAL($A26,L$1,$A$2,N$1,$A$3,$A$4)/1000,0)</f>
        <v>#NAME?</v>
      </c>
      <c r="M26" s="24" t="e">
        <f aca="false">ROUND(HPVAL($A26,M$1,$A$2,N$1,$A$3,$A$4)/1000,0)</f>
        <v>#NAME?</v>
      </c>
      <c r="N26" s="104" t="e">
        <f aca="false">ROUND(L26-M26,0)</f>
        <v>#NAME?</v>
      </c>
      <c r="O26" s="24"/>
      <c r="P26" s="23" t="e">
        <f aca="false">ROUND(HPVAL($A26,P$1,$A$2,R$1,$A$3,$A$4)/1000,0)</f>
        <v>#NAME?</v>
      </c>
      <c r="Q26" s="24" t="e">
        <f aca="false">ROUND(HPVAL($A26,Q$1,$A$2,R$1,$A$3,$A$4)/1000,0)</f>
        <v>#NAME?</v>
      </c>
      <c r="R26" s="104" t="e">
        <f aca="false">ROUND(P26-Q26,0)</f>
        <v>#NAME?</v>
      </c>
      <c r="S26" s="24"/>
      <c r="T26" s="23" t="e">
        <f aca="false">D26+H26+L26+P26</f>
        <v>#NAME?</v>
      </c>
      <c r="U26" s="24" t="e">
        <f aca="false">E26+I26+M26+Q26</f>
        <v>#NAME?</v>
      </c>
      <c r="V26" s="104" t="e">
        <f aca="false">ROUND(T26-U26,0)</f>
        <v>#NAME?</v>
      </c>
    </row>
    <row r="27" customFormat="false" ht="12" hidden="false" customHeight="true" outlineLevel="0" collapsed="false">
      <c r="A27" s="151" t="s">
        <v>223</v>
      </c>
      <c r="B27" s="85" t="s">
        <v>27</v>
      </c>
      <c r="C27" s="17"/>
      <c r="D27" s="23" t="e">
        <f aca="false">ROUND(HPVAL($A27,D$1,$A$2,F$1,$A$3,$A$4)/1000,0)</f>
        <v>#NAME?</v>
      </c>
      <c r="E27" s="24" t="e">
        <f aca="false">ROUND(HPVAL($A27,E$1,$A$2,F$1,$A$3,$A$4)/1000,0)</f>
        <v>#NAME?</v>
      </c>
      <c r="F27" s="104" t="e">
        <f aca="false">ROUND(D27-E27,0)</f>
        <v>#NAME?</v>
      </c>
      <c r="G27" s="24"/>
      <c r="H27" s="23" t="e">
        <f aca="false">ROUND(HPVAL($A27,H$1,$A$2,J$1,$A$3,$A$4)/1000,0)</f>
        <v>#NAME?</v>
      </c>
      <c r="I27" s="24" t="e">
        <f aca="false">ROUND(HPVAL($A27,I$1,$A$2,J$1,$A$3,$A$4)/1000,0)</f>
        <v>#NAME?</v>
      </c>
      <c r="J27" s="104" t="e">
        <f aca="false">ROUND(H27-I27,0)</f>
        <v>#NAME?</v>
      </c>
      <c r="K27" s="24"/>
      <c r="L27" s="23" t="e">
        <f aca="false">ROUND(HPVAL($A27,L$1,$A$2,N$1,$A$3,$A$4)/1000,0)</f>
        <v>#NAME?</v>
      </c>
      <c r="M27" s="24" t="e">
        <f aca="false">ROUND(HPVAL($A27,M$1,$A$2,N$1,$A$3,$A$4)/1000,0)</f>
        <v>#NAME?</v>
      </c>
      <c r="N27" s="104" t="e">
        <f aca="false">ROUND(L27-M27,0)</f>
        <v>#NAME?</v>
      </c>
      <c r="O27" s="24"/>
      <c r="P27" s="23" t="e">
        <f aca="false">ROUND(HPVAL($A27,P$1,$A$2,R$1,$A$3,$A$4)/1000,0)</f>
        <v>#NAME?</v>
      </c>
      <c r="Q27" s="24" t="e">
        <f aca="false">ROUND(HPVAL($A27,Q$1,$A$2,R$1,$A$3,$A$4)/1000,0)</f>
        <v>#NAME?</v>
      </c>
      <c r="R27" s="104" t="e">
        <f aca="false">ROUND(P27-Q27,0)</f>
        <v>#NAME?</v>
      </c>
      <c r="S27" s="24"/>
      <c r="T27" s="23" t="e">
        <f aca="false">D27+H27+L27+P27</f>
        <v>#NAME?</v>
      </c>
      <c r="U27" s="24" t="e">
        <f aca="false">E27+I27+M27+Q27</f>
        <v>#NAME?</v>
      </c>
      <c r="V27" s="104" t="e">
        <f aca="false">ROUND(T27-U27,0)</f>
        <v>#NAME?</v>
      </c>
    </row>
    <row r="28" customFormat="false" ht="12" hidden="false" customHeight="true" outlineLevel="0" collapsed="false">
      <c r="A28" s="1"/>
      <c r="B28" s="153" t="s">
        <v>166</v>
      </c>
      <c r="C28" s="17"/>
      <c r="D28" s="154" t="e">
        <f aca="false">SUM(D22:D27)</f>
        <v>#NAME?</v>
      </c>
      <c r="E28" s="155" t="e">
        <f aca="false">SUM(E22:E27)</f>
        <v>#NAME?</v>
      </c>
      <c r="F28" s="156" t="e">
        <f aca="false">SUM(F22:F27)</f>
        <v>#NAME?</v>
      </c>
      <c r="G28" s="24"/>
      <c r="H28" s="154" t="e">
        <f aca="false">SUM(H22:H27)</f>
        <v>#NAME?</v>
      </c>
      <c r="I28" s="155" t="e">
        <f aca="false">SUM(I22:I27)</f>
        <v>#NAME?</v>
      </c>
      <c r="J28" s="156" t="e">
        <f aca="false">SUM(J22:J27)</f>
        <v>#NAME?</v>
      </c>
      <c r="K28" s="24"/>
      <c r="L28" s="154" t="e">
        <f aca="false">SUM(L22:L27)</f>
        <v>#NAME?</v>
      </c>
      <c r="M28" s="155" t="e">
        <f aca="false">SUM(M22:M27)</f>
        <v>#NAME?</v>
      </c>
      <c r="N28" s="156" t="e">
        <f aca="false">SUM(N22:N27)</f>
        <v>#NAME?</v>
      </c>
      <c r="O28" s="24"/>
      <c r="P28" s="154" t="e">
        <f aca="false">SUM(P22:P27)</f>
        <v>#NAME?</v>
      </c>
      <c r="Q28" s="155" t="e">
        <f aca="false">SUM(Q22:Q27)</f>
        <v>#NAME?</v>
      </c>
      <c r="R28" s="156" t="e">
        <f aca="false">SUM(R22:R27)</f>
        <v>#NAME?</v>
      </c>
      <c r="S28" s="24"/>
      <c r="T28" s="154" t="e">
        <f aca="false">SUM(T22:T27)</f>
        <v>#NAME?</v>
      </c>
      <c r="U28" s="155" t="e">
        <f aca="false">SUM(U22:U27)</f>
        <v>#NAME?</v>
      </c>
      <c r="V28" s="156" t="e">
        <f aca="false">SUM(V22:V27)</f>
        <v>#NAME?</v>
      </c>
    </row>
    <row r="29" customFormat="false" ht="3" hidden="false" customHeight="true" outlineLevel="0" collapsed="false">
      <c r="B29" s="85"/>
      <c r="C29" s="17"/>
      <c r="D29" s="23"/>
      <c r="E29" s="24"/>
      <c r="F29" s="104"/>
      <c r="G29" s="24"/>
      <c r="H29" s="23"/>
      <c r="I29" s="24"/>
      <c r="J29" s="104"/>
      <c r="K29" s="24"/>
      <c r="L29" s="23"/>
      <c r="M29" s="24"/>
      <c r="N29" s="104"/>
      <c r="O29" s="24"/>
      <c r="P29" s="23"/>
      <c r="Q29" s="24"/>
      <c r="R29" s="104"/>
      <c r="S29" s="24"/>
      <c r="T29" s="23"/>
      <c r="U29" s="24"/>
      <c r="V29" s="104"/>
    </row>
    <row r="30" customFormat="false" ht="12" hidden="false" customHeight="true" outlineLevel="0" collapsed="false">
      <c r="A30" s="151" t="s">
        <v>224</v>
      </c>
      <c r="B30" s="85" t="s">
        <v>167</v>
      </c>
      <c r="C30" s="17"/>
      <c r="D30" s="23" t="e">
        <f aca="false">ROUND(HPVAL($A30,D$1,$A$2,F$1,$A$3,$A$4)/1000,0)</f>
        <v>#NAME?</v>
      </c>
      <c r="E30" s="24" t="e">
        <f aca="false">ROUND(HPVAL($A30,E$1,$A$2,F$1,$A$3,$A$4)/1000,0)</f>
        <v>#NAME?</v>
      </c>
      <c r="F30" s="104" t="e">
        <f aca="false">ROUND(D30-E30,0)</f>
        <v>#NAME?</v>
      </c>
      <c r="G30" s="24"/>
      <c r="H30" s="23" t="e">
        <f aca="false">ROUND(HPVAL($A30,H$1,$A$2,J$1,$A$3,$A$4)/1000,0)</f>
        <v>#NAME?</v>
      </c>
      <c r="I30" s="24" t="e">
        <f aca="false">ROUND(HPVAL($A30,I$1,$A$2,J$1,$A$3,$A$4)/1000,0)</f>
        <v>#NAME?</v>
      </c>
      <c r="J30" s="104" t="e">
        <f aca="false">ROUND(H30-I30,0)</f>
        <v>#NAME?</v>
      </c>
      <c r="K30" s="24"/>
      <c r="L30" s="23" t="e">
        <f aca="false">ROUND(HPVAL($A30,L$1,$A$2,N$1,$A$3,$A$4)/1000,0)</f>
        <v>#NAME?</v>
      </c>
      <c r="M30" s="24" t="e">
        <f aca="false">ROUND(HPVAL($A30,M$1,$A$2,N$1,$A$3,$A$4)/1000,0)</f>
        <v>#NAME?</v>
      </c>
      <c r="N30" s="104" t="e">
        <f aca="false">ROUND(L30-M30,0)</f>
        <v>#NAME?</v>
      </c>
      <c r="O30" s="24"/>
      <c r="P30" s="23" t="e">
        <f aca="false">ROUND(HPVAL($A30,P$1,$A$2,R$1,$A$3,$A$4)/1000,0)</f>
        <v>#NAME?</v>
      </c>
      <c r="Q30" s="24" t="e">
        <f aca="false">ROUND(HPVAL($A30,Q$1,$A$2,R$1,$A$3,$A$4)/1000,0)</f>
        <v>#NAME?</v>
      </c>
      <c r="R30" s="104" t="e">
        <f aca="false">ROUND(P30-Q30,0)</f>
        <v>#NAME?</v>
      </c>
      <c r="S30" s="24"/>
      <c r="T30" s="23" t="e">
        <f aca="false">D30+H30+L30+P30</f>
        <v>#NAME?</v>
      </c>
      <c r="U30" s="24" t="e">
        <f aca="false">E30+I30+M30+Q30</f>
        <v>#NAME?</v>
      </c>
      <c r="V30" s="104" t="e">
        <f aca="false">ROUND(T30-U30,0)</f>
        <v>#NAME?</v>
      </c>
    </row>
    <row r="31" customFormat="false" ht="12" hidden="false" customHeight="true" outlineLevel="0" collapsed="false">
      <c r="A31" s="151" t="s">
        <v>225</v>
      </c>
      <c r="B31" s="85" t="s">
        <v>103</v>
      </c>
      <c r="C31" s="17"/>
      <c r="D31" s="23" t="e">
        <f aca="false">ROUND(HPVAL($A31,D$1,$A$2,F$1,$A$3,$A$4)/1000,0)</f>
        <v>#NAME?</v>
      </c>
      <c r="E31" s="24" t="e">
        <f aca="false">ROUND(HPVAL($A31,E$1,$A$2,F$1,$A$3,$A$4)/1000,0)</f>
        <v>#NAME?</v>
      </c>
      <c r="F31" s="104" t="e">
        <f aca="false">ROUND(D31-E31,0)</f>
        <v>#NAME?</v>
      </c>
      <c r="G31" s="24"/>
      <c r="H31" s="23" t="e">
        <f aca="false">ROUND(HPVAL($A31,H$1,$A$2,J$1,$A$3,$A$4)/1000,0)</f>
        <v>#NAME?</v>
      </c>
      <c r="I31" s="24" t="e">
        <f aca="false">ROUND(HPVAL($A31,I$1,$A$2,J$1,$A$3,$A$4)/1000,0)</f>
        <v>#NAME?</v>
      </c>
      <c r="J31" s="104" t="e">
        <f aca="false">ROUND(H31-I31,0)</f>
        <v>#NAME?</v>
      </c>
      <c r="K31" s="24"/>
      <c r="L31" s="23" t="e">
        <f aca="false">ROUND(HPVAL($A31,L$1,$A$2,N$1,$A$3,$A$4)/1000,0)</f>
        <v>#NAME?</v>
      </c>
      <c r="M31" s="24" t="e">
        <f aca="false">ROUND(HPVAL($A31,M$1,$A$2,N$1,$A$3,$A$4)/1000,0)</f>
        <v>#NAME?</v>
      </c>
      <c r="N31" s="104" t="e">
        <f aca="false">ROUND(L31-M31,0)</f>
        <v>#NAME?</v>
      </c>
      <c r="O31" s="24"/>
      <c r="P31" s="23" t="e">
        <f aca="false">ROUND(HPVAL($A31,P$1,$A$2,R$1,$A$3,$A$4)/1000,0)</f>
        <v>#NAME?</v>
      </c>
      <c r="Q31" s="24" t="e">
        <f aca="false">ROUND(HPVAL($A31,Q$1,$A$2,R$1,$A$3,$A$4)/1000,0)</f>
        <v>#NAME?</v>
      </c>
      <c r="R31" s="104" t="e">
        <f aca="false">ROUND(P31-Q31,0)</f>
        <v>#NAME?</v>
      </c>
      <c r="S31" s="24"/>
      <c r="T31" s="23" t="e">
        <f aca="false">D31+H31+L31+P31</f>
        <v>#NAME?</v>
      </c>
      <c r="U31" s="24" t="e">
        <f aca="false">E31+I31+M31+Q31</f>
        <v>#NAME?</v>
      </c>
      <c r="V31" s="104" t="e">
        <f aca="false">ROUND(T31-U31,0)</f>
        <v>#NAME?</v>
      </c>
    </row>
    <row r="32" customFormat="false" ht="12" hidden="false" customHeight="true" outlineLevel="0" collapsed="false">
      <c r="A32" s="151" t="s">
        <v>226</v>
      </c>
      <c r="B32" s="85" t="s">
        <v>106</v>
      </c>
      <c r="C32" s="17"/>
      <c r="D32" s="23" t="e">
        <f aca="false">ROUND(HPVAL($A32,D$1,$A$2,F$1,$A$3,$A$4)/1000,0)</f>
        <v>#NAME?</v>
      </c>
      <c r="E32" s="24" t="e">
        <f aca="false">ROUND(HPVAL($A32,E$1,$A$2,F$1,$A$3,$A$4)/1000,0)</f>
        <v>#NAME?</v>
      </c>
      <c r="F32" s="104" t="e">
        <f aca="false">ROUND(D32-E32,0)</f>
        <v>#NAME?</v>
      </c>
      <c r="G32" s="24"/>
      <c r="H32" s="23" t="e">
        <f aca="false">ROUND(HPVAL($A32,H$1,$A$2,J$1,$A$3,$A$4)/1000,0)</f>
        <v>#NAME?</v>
      </c>
      <c r="I32" s="24" t="e">
        <f aca="false">ROUND(HPVAL($A32,I$1,$A$2,J$1,$A$3,$A$4)/1000,0)</f>
        <v>#NAME?</v>
      </c>
      <c r="J32" s="104" t="e">
        <f aca="false">ROUND(H32-I32,0)</f>
        <v>#NAME?</v>
      </c>
      <c r="K32" s="24"/>
      <c r="L32" s="23" t="e">
        <f aca="false">ROUND(HPVAL($A32,L$1,$A$2,N$1,$A$3,$A$4)/1000,0)</f>
        <v>#NAME?</v>
      </c>
      <c r="M32" s="24" t="e">
        <f aca="false">ROUND(HPVAL($A32,M$1,$A$2,N$1,$A$3,$A$4)/1000,0)</f>
        <v>#NAME?</v>
      </c>
      <c r="N32" s="104" t="e">
        <f aca="false">ROUND(L32-M32,0)</f>
        <v>#NAME?</v>
      </c>
      <c r="O32" s="24"/>
      <c r="P32" s="23" t="e">
        <f aca="false">ROUND(HPVAL($A32,P$1,$A$2,R$1,$A$3,$A$4)/1000,0)</f>
        <v>#NAME?</v>
      </c>
      <c r="Q32" s="24" t="e">
        <f aca="false">ROUND(HPVAL($A32,Q$1,$A$2,R$1,$A$3,$A$4)/1000,0)</f>
        <v>#NAME?</v>
      </c>
      <c r="R32" s="104" t="e">
        <f aca="false">ROUND(P32-Q32,0)</f>
        <v>#NAME?</v>
      </c>
      <c r="S32" s="24"/>
      <c r="T32" s="23" t="e">
        <f aca="false">D32+H32+L32+P32</f>
        <v>#NAME?</v>
      </c>
      <c r="U32" s="24" t="e">
        <f aca="false">E32+I32+M32+Q32</f>
        <v>#NAME?</v>
      </c>
      <c r="V32" s="104" t="e">
        <f aca="false">ROUND(T32-U32,0)</f>
        <v>#NAME?</v>
      </c>
    </row>
    <row r="33" customFormat="false" ht="12" hidden="false" customHeight="true" outlineLevel="0" collapsed="false">
      <c r="A33" s="151" t="s">
        <v>227</v>
      </c>
      <c r="B33" s="85" t="s">
        <v>168</v>
      </c>
      <c r="C33" s="17"/>
      <c r="D33" s="23" t="e">
        <f aca="false">ROUND(HPVAL($A33,D$1,$A$2,F$1,$A$3,$A$4)/1000,0)</f>
        <v>#NAME?</v>
      </c>
      <c r="E33" s="24" t="e">
        <f aca="false">ROUND(HPVAL($A33,E$1,$A$2,F$1,$A$3,$A$4)/1000,0)</f>
        <v>#NAME?</v>
      </c>
      <c r="F33" s="104" t="e">
        <f aca="false">ROUND(D33-E33,0)</f>
        <v>#NAME?</v>
      </c>
      <c r="G33" s="24"/>
      <c r="H33" s="23" t="e">
        <f aca="false">ROUND(HPVAL($A33,H$1,$A$2,J$1,$A$3,$A$4)/1000,0)</f>
        <v>#NAME?</v>
      </c>
      <c r="I33" s="24" t="e">
        <f aca="false">ROUND(HPVAL($A33,I$1,$A$2,J$1,$A$3,$A$4)/1000,0)</f>
        <v>#NAME?</v>
      </c>
      <c r="J33" s="104" t="e">
        <f aca="false">ROUND(H33-I33,0)</f>
        <v>#NAME?</v>
      </c>
      <c r="K33" s="24"/>
      <c r="L33" s="23" t="e">
        <f aca="false">ROUND(HPVAL($A33,L$1,$A$2,N$1,$A$3,$A$4)/1000,0)</f>
        <v>#NAME?</v>
      </c>
      <c r="M33" s="24" t="e">
        <f aca="false">ROUND(HPVAL($A33,M$1,$A$2,N$1,$A$3,$A$4)/1000,0)</f>
        <v>#NAME?</v>
      </c>
      <c r="N33" s="104" t="e">
        <f aca="false">ROUND(L33-M33,0)</f>
        <v>#NAME?</v>
      </c>
      <c r="O33" s="24"/>
      <c r="P33" s="23" t="e">
        <f aca="false">ROUND(HPVAL($A33,P$1,$A$2,R$1,$A$3,$A$4)/1000,0)</f>
        <v>#NAME?</v>
      </c>
      <c r="Q33" s="24" t="e">
        <f aca="false">ROUND(HPVAL($A33,Q$1,$A$2,R$1,$A$3,$A$4)/1000,0)</f>
        <v>#NAME?</v>
      </c>
      <c r="R33" s="104" t="e">
        <f aca="false">ROUND(P33-Q33,0)</f>
        <v>#NAME?</v>
      </c>
      <c r="S33" s="24"/>
      <c r="T33" s="23" t="e">
        <f aca="false">D33+H33+L33+P33</f>
        <v>#NAME?</v>
      </c>
      <c r="U33" s="24" t="e">
        <f aca="false">E33+I33+M33+Q33</f>
        <v>#NAME?</v>
      </c>
      <c r="V33" s="104" t="e">
        <f aca="false">ROUND(T33-U33,0)</f>
        <v>#NAME?</v>
      </c>
    </row>
    <row r="34" customFormat="false" ht="12" hidden="false" customHeight="true" outlineLevel="0" collapsed="false">
      <c r="B34" s="153" t="s">
        <v>169</v>
      </c>
      <c r="C34" s="17"/>
      <c r="D34" s="154" t="e">
        <f aca="false">SUM(D30:D33)</f>
        <v>#NAME?</v>
      </c>
      <c r="E34" s="155" t="e">
        <f aca="false">SUM(E30:E33)</f>
        <v>#NAME?</v>
      </c>
      <c r="F34" s="156" t="e">
        <f aca="false">SUM(F30:F33)</f>
        <v>#NAME?</v>
      </c>
      <c r="G34" s="24"/>
      <c r="H34" s="154" t="e">
        <f aca="false">SUM(H30:H33)</f>
        <v>#NAME?</v>
      </c>
      <c r="I34" s="155" t="e">
        <f aca="false">SUM(I30:I33)</f>
        <v>#NAME?</v>
      </c>
      <c r="J34" s="156" t="e">
        <f aca="false">SUM(J30:J33)</f>
        <v>#NAME?</v>
      </c>
      <c r="K34" s="24"/>
      <c r="L34" s="154" t="e">
        <f aca="false">SUM(L30:L33)</f>
        <v>#NAME?</v>
      </c>
      <c r="M34" s="155" t="e">
        <f aca="false">SUM(M30:M33)</f>
        <v>#NAME?</v>
      </c>
      <c r="N34" s="156" t="e">
        <f aca="false">SUM(N30:N33)</f>
        <v>#NAME?</v>
      </c>
      <c r="O34" s="24"/>
      <c r="P34" s="154" t="e">
        <f aca="false">SUM(P30:P33)</f>
        <v>#NAME?</v>
      </c>
      <c r="Q34" s="155" t="e">
        <f aca="false">SUM(Q30:Q33)</f>
        <v>#NAME?</v>
      </c>
      <c r="R34" s="156" t="e">
        <f aca="false">SUM(R30:R33)</f>
        <v>#NAME?</v>
      </c>
      <c r="S34" s="24"/>
      <c r="T34" s="154" t="e">
        <f aca="false">SUM(T30:T33)</f>
        <v>#NAME?</v>
      </c>
      <c r="U34" s="155" t="e">
        <f aca="false">SUM(U30:U33)</f>
        <v>#NAME?</v>
      </c>
      <c r="V34" s="156" t="e">
        <f aca="false">SUM(V30:V33)</f>
        <v>#NAME?</v>
      </c>
    </row>
    <row r="35" customFormat="false" ht="3" hidden="false" customHeight="true" outlineLevel="0" collapsed="false">
      <c r="B35" s="85"/>
      <c r="C35" s="17"/>
      <c r="D35" s="23"/>
      <c r="E35" s="24"/>
      <c r="F35" s="104"/>
      <c r="G35" s="24"/>
      <c r="H35" s="23"/>
      <c r="I35" s="24"/>
      <c r="J35" s="104"/>
      <c r="K35" s="24"/>
      <c r="L35" s="23"/>
      <c r="M35" s="24"/>
      <c r="N35" s="104"/>
      <c r="O35" s="24"/>
      <c r="P35" s="23"/>
      <c r="Q35" s="24"/>
      <c r="R35" s="104"/>
      <c r="S35" s="24"/>
      <c r="T35" s="23"/>
      <c r="U35" s="24"/>
      <c r="V35" s="104"/>
    </row>
    <row r="36" customFormat="false" ht="12" hidden="false" customHeight="true" outlineLevel="0" collapsed="false">
      <c r="A36" s="151" t="s">
        <v>228</v>
      </c>
      <c r="B36" s="85" t="s">
        <v>125</v>
      </c>
      <c r="C36" s="17"/>
      <c r="D36" s="23" t="e">
        <f aca="false">ROUND(HPVAL($A36,D$1,$A$2,F$1,$A$3,$A$4)/1000,0)</f>
        <v>#NAME?</v>
      </c>
      <c r="E36" s="24" t="e">
        <f aca="false">ROUND(HPVAL($A36,E$1,$A$2,F$1,$A$3,$A$4)/1000,0)</f>
        <v>#NAME?</v>
      </c>
      <c r="F36" s="104" t="e">
        <f aca="false">ROUND(D36-E36,0)</f>
        <v>#NAME?</v>
      </c>
      <c r="G36" s="24"/>
      <c r="H36" s="23" t="e">
        <f aca="false">ROUND(HPVAL($A36,H$1,$A$2,J$1,$A$3,$A$4)/1000,0)</f>
        <v>#NAME?</v>
      </c>
      <c r="I36" s="24" t="e">
        <f aca="false">ROUND(HPVAL($A36,I$1,$A$2,J$1,$A$3,$A$4)/1000,0)</f>
        <v>#NAME?</v>
      </c>
      <c r="J36" s="104" t="e">
        <f aca="false">ROUND(H36-I36,0)</f>
        <v>#NAME?</v>
      </c>
      <c r="K36" s="24"/>
      <c r="L36" s="23" t="e">
        <f aca="false">ROUND(HPVAL($A36,L$1,$A$2,N$1,$A$3,$A$4)/1000,0)</f>
        <v>#NAME?</v>
      </c>
      <c r="M36" s="24" t="e">
        <f aca="false">ROUND(HPVAL($A36,M$1,$A$2,N$1,$A$3,$A$4)/1000,0)</f>
        <v>#NAME?</v>
      </c>
      <c r="N36" s="104" t="e">
        <f aca="false">ROUND(L36-M36,0)</f>
        <v>#NAME?</v>
      </c>
      <c r="O36" s="24"/>
      <c r="P36" s="23" t="e">
        <f aca="false">ROUND(HPVAL($A36,P$1,$A$2,R$1,$A$3,$A$4)/1000,0)</f>
        <v>#NAME?</v>
      </c>
      <c r="Q36" s="24" t="e">
        <f aca="false">ROUND(HPVAL($A36,Q$1,$A$2,R$1,$A$3,$A$4)/1000,0)</f>
        <v>#NAME?</v>
      </c>
      <c r="R36" s="104" t="e">
        <f aca="false">ROUND(P36-Q36,0)</f>
        <v>#NAME?</v>
      </c>
      <c r="S36" s="24"/>
      <c r="T36" s="23" t="e">
        <f aca="false">D36+H36+L36+P36</f>
        <v>#NAME?</v>
      </c>
      <c r="U36" s="24" t="e">
        <f aca="false">E36+I36+M36+Q36</f>
        <v>#NAME?</v>
      </c>
      <c r="V36" s="104" t="e">
        <f aca="false">ROUND(T36-U36,0)</f>
        <v>#NAME?</v>
      </c>
    </row>
    <row r="37" customFormat="false" ht="12" hidden="false" customHeight="true" outlineLevel="0" collapsed="false">
      <c r="A37" s="151" t="s">
        <v>229</v>
      </c>
      <c r="B37" s="85" t="s">
        <v>126</v>
      </c>
      <c r="C37" s="17"/>
      <c r="D37" s="23" t="e">
        <f aca="false">ROUND(HPVAL($A37,D$1,$A$2,F$1,$A$3,$A$4)/1000,0)</f>
        <v>#NAME?</v>
      </c>
      <c r="E37" s="24" t="e">
        <f aca="false">ROUND(HPVAL($A37,E$1,$A$2,F$1,$A$3,$A$4)/1000,0)</f>
        <v>#NAME?</v>
      </c>
      <c r="F37" s="104" t="e">
        <f aca="false">ROUND(D37-E37,0)</f>
        <v>#NAME?</v>
      </c>
      <c r="G37" s="24"/>
      <c r="H37" s="23" t="e">
        <f aca="false">ROUND(HPVAL($A37,H$1,$A$2,J$1,$A$3,$A$4)/1000,0)</f>
        <v>#NAME?</v>
      </c>
      <c r="I37" s="24" t="e">
        <f aca="false">ROUND(HPVAL($A37,I$1,$A$2,J$1,$A$3,$A$4)/1000,0)</f>
        <v>#NAME?</v>
      </c>
      <c r="J37" s="104" t="e">
        <f aca="false">ROUND(H37-I37,0)</f>
        <v>#NAME?</v>
      </c>
      <c r="K37" s="24"/>
      <c r="L37" s="23" t="e">
        <f aca="false">ROUND(HPVAL($A37,L$1,$A$2,N$1,$A$3,$A$4)/1000,0)</f>
        <v>#NAME?</v>
      </c>
      <c r="M37" s="24" t="e">
        <f aca="false">ROUND(HPVAL($A37,M$1,$A$2,N$1,$A$3,$A$4)/1000,0)</f>
        <v>#NAME?</v>
      </c>
      <c r="N37" s="104" t="e">
        <f aca="false">ROUND(L37-M37,0)</f>
        <v>#NAME?</v>
      </c>
      <c r="O37" s="24"/>
      <c r="P37" s="23" t="e">
        <f aca="false">ROUND(HPVAL($A37,P$1,$A$2,R$1,$A$3,$A$4)/1000,0)</f>
        <v>#NAME?</v>
      </c>
      <c r="Q37" s="24" t="e">
        <f aca="false">ROUND(HPVAL($A37,Q$1,$A$2,R$1,$A$3,$A$4)/1000,0)</f>
        <v>#NAME?</v>
      </c>
      <c r="R37" s="104" t="e">
        <f aca="false">ROUND(P37-Q37,0)</f>
        <v>#NAME?</v>
      </c>
      <c r="S37" s="24"/>
      <c r="T37" s="23" t="e">
        <f aca="false">D37+H37+L37+P37</f>
        <v>#NAME?</v>
      </c>
      <c r="U37" s="24" t="e">
        <f aca="false">E37+I37+M37+Q37</f>
        <v>#NAME?</v>
      </c>
      <c r="V37" s="104" t="e">
        <f aca="false">ROUND(T37-U37,0)</f>
        <v>#NAME?</v>
      </c>
    </row>
    <row r="38" customFormat="false" ht="12" hidden="false" customHeight="true" outlineLevel="0" collapsed="false">
      <c r="A38" s="151" t="s">
        <v>230</v>
      </c>
      <c r="B38" s="85" t="s">
        <v>127</v>
      </c>
      <c r="C38" s="17"/>
      <c r="D38" s="23" t="e">
        <f aca="false">ROUND(HPVAL($A38,D$1,$A$2,F$1,$A$3,$A$4)/1000,0)</f>
        <v>#NAME?</v>
      </c>
      <c r="E38" s="24" t="e">
        <f aca="false">ROUND(HPVAL($A38,E$1,$A$2,F$1,$A$3,$A$4)/1000,0)</f>
        <v>#NAME?</v>
      </c>
      <c r="F38" s="104" t="e">
        <f aca="false">ROUND(D38-E38,0)</f>
        <v>#NAME?</v>
      </c>
      <c r="G38" s="24"/>
      <c r="H38" s="23" t="e">
        <f aca="false">ROUND(HPVAL($A38,H$1,$A$2,J$1,$A$3,$A$4)/1000,0)</f>
        <v>#NAME?</v>
      </c>
      <c r="I38" s="24" t="e">
        <f aca="false">ROUND(HPVAL($A38,I$1,$A$2,J$1,$A$3,$A$4)/1000,0)</f>
        <v>#NAME?</v>
      </c>
      <c r="J38" s="104" t="e">
        <f aca="false">ROUND(H38-I38,0)</f>
        <v>#NAME?</v>
      </c>
      <c r="K38" s="24"/>
      <c r="L38" s="23" t="e">
        <f aca="false">ROUND(HPVAL($A38,L$1,$A$2,N$1,$A$3,$A$4)/1000,0)</f>
        <v>#NAME?</v>
      </c>
      <c r="M38" s="24" t="e">
        <f aca="false">ROUND(HPVAL($A38,M$1,$A$2,N$1,$A$3,$A$4)/1000,0)</f>
        <v>#NAME?</v>
      </c>
      <c r="N38" s="104" t="e">
        <f aca="false">ROUND(L38-M38,0)</f>
        <v>#NAME?</v>
      </c>
      <c r="O38" s="24"/>
      <c r="P38" s="23" t="e">
        <f aca="false">ROUND(HPVAL($A38,P$1,$A$2,R$1,$A$3,$A$4)/1000,0)</f>
        <v>#NAME?</v>
      </c>
      <c r="Q38" s="24" t="e">
        <f aca="false">ROUND(HPVAL($A38,Q$1,$A$2,R$1,$A$3,$A$4)/1000,0)</f>
        <v>#NAME?</v>
      </c>
      <c r="R38" s="104" t="e">
        <f aca="false">ROUND(P38-Q38,0)</f>
        <v>#NAME?</v>
      </c>
      <c r="S38" s="24"/>
      <c r="T38" s="23" t="e">
        <f aca="false">D38+H38+L38+P38</f>
        <v>#NAME?</v>
      </c>
      <c r="U38" s="24" t="e">
        <f aca="false">E38+I38+M38+Q38</f>
        <v>#NAME?</v>
      </c>
      <c r="V38" s="104" t="e">
        <f aca="false">ROUND(T38-U38,0)</f>
        <v>#NAME?</v>
      </c>
    </row>
    <row r="39" customFormat="false" ht="12" hidden="false" customHeight="true" outlineLevel="0" collapsed="false">
      <c r="A39" s="151" t="s">
        <v>231</v>
      </c>
      <c r="B39" s="85" t="s">
        <v>170</v>
      </c>
      <c r="C39" s="17"/>
      <c r="D39" s="23" t="e">
        <f aca="false">ROUND(HPVAL($A39,D$1,$A$2,F$1,$A$3,$A$4)/1000,0)</f>
        <v>#NAME?</v>
      </c>
      <c r="E39" s="24" t="e">
        <f aca="false">ROUND(HPVAL($A39,E$1,$A$2,F$1,$A$3,$A$4)/1000,0)</f>
        <v>#NAME?</v>
      </c>
      <c r="F39" s="104" t="e">
        <f aca="false">ROUND(D39-E39,0)</f>
        <v>#NAME?</v>
      </c>
      <c r="G39" s="24"/>
      <c r="H39" s="23" t="e">
        <f aca="false">ROUND(HPVAL($A39,H$1,$A$2,J$1,$A$3,$A$4)/1000,0)</f>
        <v>#NAME?</v>
      </c>
      <c r="I39" s="24" t="e">
        <f aca="false">ROUND(HPVAL($A39,I$1,$A$2,J$1,$A$3,$A$4)/1000,0)</f>
        <v>#NAME?</v>
      </c>
      <c r="J39" s="104" t="e">
        <f aca="false">ROUND(H39-I39,0)</f>
        <v>#NAME?</v>
      </c>
      <c r="K39" s="24"/>
      <c r="L39" s="23" t="e">
        <f aca="false">ROUND(HPVAL($A39,L$1,$A$2,N$1,$A$3,$A$4)/1000,0)</f>
        <v>#NAME?</v>
      </c>
      <c r="M39" s="24" t="e">
        <f aca="false">ROUND(HPVAL($A39,M$1,$A$2,N$1,$A$3,$A$4)/1000,0)</f>
        <v>#NAME?</v>
      </c>
      <c r="N39" s="104" t="e">
        <f aca="false">ROUND(L39-M39,0)</f>
        <v>#NAME?</v>
      </c>
      <c r="O39" s="24"/>
      <c r="P39" s="23" t="e">
        <f aca="false">ROUND(HPVAL($A39,P$1,$A$2,R$1,$A$3,$A$4)/1000,0)</f>
        <v>#NAME?</v>
      </c>
      <c r="Q39" s="24" t="e">
        <f aca="false">ROUND(HPVAL($A39,Q$1,$A$2,R$1,$A$3,$A$4)/1000,0)</f>
        <v>#NAME?</v>
      </c>
      <c r="R39" s="104" t="e">
        <f aca="false">ROUND(P39-Q39,0)</f>
        <v>#NAME?</v>
      </c>
      <c r="S39" s="24"/>
      <c r="T39" s="23" t="e">
        <f aca="false">D39+H39+L39+P39</f>
        <v>#NAME?</v>
      </c>
      <c r="U39" s="24" t="e">
        <f aca="false">E39+I39+M39+Q39</f>
        <v>#NAME?</v>
      </c>
      <c r="V39" s="104" t="e">
        <f aca="false">ROUND(T39-U39,0)</f>
        <v>#NAME?</v>
      </c>
    </row>
    <row r="40" customFormat="false" ht="12" hidden="false" customHeight="true" outlineLevel="0" collapsed="false">
      <c r="B40" s="153" t="s">
        <v>171</v>
      </c>
      <c r="C40" s="17"/>
      <c r="D40" s="154" t="e">
        <f aca="false">SUM(D36:D39)</f>
        <v>#NAME?</v>
      </c>
      <c r="E40" s="155" t="e">
        <f aca="false">SUM(E36:E39)</f>
        <v>#NAME?</v>
      </c>
      <c r="F40" s="156" t="e">
        <f aca="false">SUM(F36:F39)</f>
        <v>#NAME?</v>
      </c>
      <c r="G40" s="24"/>
      <c r="H40" s="154" t="e">
        <f aca="false">SUM(H36:H39)</f>
        <v>#NAME?</v>
      </c>
      <c r="I40" s="155" t="e">
        <f aca="false">SUM(I36:I39)</f>
        <v>#NAME?</v>
      </c>
      <c r="J40" s="156" t="e">
        <f aca="false">SUM(J36:J39)</f>
        <v>#NAME?</v>
      </c>
      <c r="K40" s="24"/>
      <c r="L40" s="154" t="e">
        <f aca="false">SUM(L36:L39)</f>
        <v>#NAME?</v>
      </c>
      <c r="M40" s="155" t="e">
        <f aca="false">SUM(M36:M39)</f>
        <v>#NAME?</v>
      </c>
      <c r="N40" s="156" t="e">
        <f aca="false">SUM(N36:N39)</f>
        <v>#NAME?</v>
      </c>
      <c r="O40" s="24"/>
      <c r="P40" s="154" t="e">
        <f aca="false">SUM(P36:P39)</f>
        <v>#NAME?</v>
      </c>
      <c r="Q40" s="155" t="e">
        <f aca="false">SUM(Q36:Q39)</f>
        <v>#NAME?</v>
      </c>
      <c r="R40" s="156" t="e">
        <f aca="false">SUM(R36:R39)</f>
        <v>#NAME?</v>
      </c>
      <c r="S40" s="24"/>
      <c r="T40" s="154" t="e">
        <f aca="false">SUM(T36:T39)</f>
        <v>#NAME?</v>
      </c>
      <c r="U40" s="155" t="e">
        <f aca="false">SUM(U36:U39)</f>
        <v>#NAME?</v>
      </c>
      <c r="V40" s="156" t="e">
        <f aca="false">SUM(V36:V39)</f>
        <v>#NAME?</v>
      </c>
    </row>
    <row r="41" customFormat="false" ht="3" hidden="false" customHeight="true" outlineLevel="0" collapsed="false">
      <c r="B41" s="85"/>
      <c r="C41" s="17"/>
      <c r="D41" s="23"/>
      <c r="E41" s="24"/>
      <c r="F41" s="104"/>
      <c r="G41" s="24"/>
      <c r="H41" s="23"/>
      <c r="I41" s="24"/>
      <c r="J41" s="104"/>
      <c r="K41" s="24"/>
      <c r="L41" s="23"/>
      <c r="M41" s="24"/>
      <c r="N41" s="104"/>
      <c r="O41" s="24"/>
      <c r="P41" s="23"/>
      <c r="Q41" s="24"/>
      <c r="R41" s="104"/>
      <c r="S41" s="24"/>
      <c r="T41" s="23"/>
      <c r="U41" s="24"/>
      <c r="V41" s="104"/>
    </row>
    <row r="42" customFormat="false" ht="12" hidden="false" customHeight="true" outlineLevel="0" collapsed="false">
      <c r="A42" s="151" t="s">
        <v>232</v>
      </c>
      <c r="B42" s="85" t="s">
        <v>172</v>
      </c>
      <c r="C42" s="17"/>
      <c r="D42" s="23" t="e">
        <f aca="false">ROUND(HPVAL($A42,D$1,$A$2,F$1,$A$3,$A$4)/1000,0)</f>
        <v>#NAME?</v>
      </c>
      <c r="E42" s="24" t="e">
        <f aca="false">ROUND(HPVAL($A42,E$1,$A$2,F$1,$A$3,$A$4)/1000,0)</f>
        <v>#NAME?</v>
      </c>
      <c r="F42" s="104" t="e">
        <f aca="false">ROUND(D42-E42,0)</f>
        <v>#NAME?</v>
      </c>
      <c r="G42" s="24"/>
      <c r="H42" s="23" t="e">
        <f aca="false">ROUND(HPVAL($A42,H$1,$A$2,J$1,$A$3,$A$4)/1000,0)</f>
        <v>#NAME?</v>
      </c>
      <c r="I42" s="24" t="e">
        <f aca="false">ROUND(HPVAL($A42,I$1,$A$2,J$1,$A$3,$A$4)/1000,0)</f>
        <v>#NAME?</v>
      </c>
      <c r="J42" s="104" t="e">
        <f aca="false">ROUND(H42-I42,0)</f>
        <v>#NAME?</v>
      </c>
      <c r="K42" s="24"/>
      <c r="L42" s="23" t="e">
        <f aca="false">ROUND(HPVAL($A42,L$1,$A$2,N$1,$A$3,$A$4)/1000,0)</f>
        <v>#NAME?</v>
      </c>
      <c r="M42" s="24" t="e">
        <f aca="false">ROUND(HPVAL($A42,M$1,$A$2,N$1,$A$3,$A$4)/1000,0)</f>
        <v>#NAME?</v>
      </c>
      <c r="N42" s="104" t="e">
        <f aca="false">ROUND(L42-M42,0)</f>
        <v>#NAME?</v>
      </c>
      <c r="O42" s="24"/>
      <c r="P42" s="23" t="e">
        <f aca="false">ROUND(HPVAL($A42,P$1,$A$2,R$1,$A$3,$A$4)/1000,0)</f>
        <v>#NAME?</v>
      </c>
      <c r="Q42" s="24" t="e">
        <f aca="false">ROUND(HPVAL($A42,Q$1,$A$2,R$1,$A$3,$A$4)/1000,0)</f>
        <v>#NAME?</v>
      </c>
      <c r="R42" s="104" t="e">
        <f aca="false">ROUND(P42-Q42,0)</f>
        <v>#NAME?</v>
      </c>
      <c r="S42" s="24"/>
      <c r="T42" s="23" t="e">
        <f aca="false">D42+H42+L42+P42</f>
        <v>#NAME?</v>
      </c>
      <c r="U42" s="24" t="e">
        <f aca="false">E42+I42+M42+Q42</f>
        <v>#NAME?</v>
      </c>
      <c r="V42" s="104" t="e">
        <f aca="false">ROUND(T42-U42,0)</f>
        <v>#NAME?</v>
      </c>
    </row>
    <row r="43" customFormat="false" ht="3" hidden="false" customHeight="true" outlineLevel="0" collapsed="false">
      <c r="B43" s="85"/>
      <c r="C43" s="17"/>
      <c r="D43" s="23"/>
      <c r="E43" s="24"/>
      <c r="F43" s="104"/>
      <c r="G43" s="24"/>
      <c r="H43" s="23"/>
      <c r="I43" s="24"/>
      <c r="J43" s="104"/>
      <c r="K43" s="24"/>
      <c r="L43" s="23"/>
      <c r="M43" s="24"/>
      <c r="N43" s="104"/>
      <c r="O43" s="24"/>
      <c r="P43" s="23"/>
      <c r="Q43" s="24"/>
      <c r="R43" s="104"/>
      <c r="S43" s="24"/>
      <c r="T43" s="23"/>
      <c r="U43" s="24"/>
      <c r="V43" s="104"/>
    </row>
    <row r="44" customFormat="false" ht="12" hidden="false" customHeight="true" outlineLevel="0" collapsed="false">
      <c r="A44" s="151" t="s">
        <v>233</v>
      </c>
      <c r="B44" s="85" t="s">
        <v>173</v>
      </c>
      <c r="C44" s="17"/>
      <c r="D44" s="23" t="e">
        <f aca="false">ROUND(HPVAL($A44,D$1,$A$2,F$1,$A$3,$A$4)/1000,0)</f>
        <v>#NAME?</v>
      </c>
      <c r="E44" s="24" t="e">
        <f aca="false">ROUND(HPVAL($A44,E$1,$A$2,F$1,$A$3,$A$4)/1000,0)-E54</f>
        <v>#NAME?</v>
      </c>
      <c r="F44" s="104" t="e">
        <f aca="false">ROUND(D44-E44,0)</f>
        <v>#NAME?</v>
      </c>
      <c r="G44" s="24"/>
      <c r="H44" s="23" t="e">
        <f aca="false">ROUND(HPVAL($A44,H$1,$A$2,J$1,$A$3,$A$4)/1000,0)-H54</f>
        <v>#NAME?</v>
      </c>
      <c r="I44" s="24" t="e">
        <f aca="false">ROUND(HPVAL($A44,I$1,$A$2,J$1,$A$3,$A$4)/1000,0)-I54</f>
        <v>#NAME?</v>
      </c>
      <c r="J44" s="104" t="e">
        <f aca="false">ROUND(H44-I44,0)</f>
        <v>#NAME?</v>
      </c>
      <c r="K44" s="24"/>
      <c r="L44" s="23" t="e">
        <f aca="false">ROUND(HPVAL($A44,L$1,$A$2,N$1,$A$3,$A$4)/1000,0)-L54</f>
        <v>#NAME?</v>
      </c>
      <c r="M44" s="24" t="e">
        <f aca="false">ROUND(HPVAL($A44,M$1,$A$2,N$1,$A$3,$A$4)/1000,0)-M54</f>
        <v>#NAME?</v>
      </c>
      <c r="N44" s="104" t="e">
        <f aca="false">ROUND(L44-M44,0)</f>
        <v>#NAME?</v>
      </c>
      <c r="O44" s="24"/>
      <c r="P44" s="23" t="e">
        <f aca="false">ROUND(HPVAL($A44,P$1,$A$2,R$1,$A$3,$A$4)/1000,0)-P54</f>
        <v>#NAME?</v>
      </c>
      <c r="Q44" s="24" t="e">
        <f aca="false">ROUND(HPVAL($A44,Q$1,$A$2,R$1,$A$3,$A$4)/1000,0)-Q54</f>
        <v>#NAME?</v>
      </c>
      <c r="R44" s="104" t="e">
        <f aca="false">ROUND(P44-Q44,0)</f>
        <v>#NAME?</v>
      </c>
      <c r="S44" s="24"/>
      <c r="T44" s="23" t="e">
        <f aca="false">D44+H44+L44+P44</f>
        <v>#NAME?</v>
      </c>
      <c r="U44" s="24" t="e">
        <f aca="false">E44+I44+M44+Q44</f>
        <v>#NAME?</v>
      </c>
      <c r="V44" s="104" t="e">
        <f aca="false">ROUND(T44-U44,0)</f>
        <v>#NAME?</v>
      </c>
    </row>
    <row r="45" customFormat="false" ht="3" hidden="false" customHeight="true" outlineLevel="0" collapsed="false">
      <c r="B45" s="85"/>
      <c r="C45" s="17"/>
      <c r="D45" s="23"/>
      <c r="E45" s="24"/>
      <c r="F45" s="104"/>
      <c r="G45" s="24"/>
      <c r="H45" s="23"/>
      <c r="I45" s="24"/>
      <c r="J45" s="104"/>
      <c r="K45" s="24"/>
      <c r="L45" s="23"/>
      <c r="M45" s="24"/>
      <c r="N45" s="104"/>
      <c r="O45" s="24"/>
      <c r="P45" s="23"/>
      <c r="Q45" s="24"/>
      <c r="R45" s="104"/>
      <c r="S45" s="24"/>
      <c r="T45" s="23"/>
      <c r="U45" s="24"/>
      <c r="V45" s="104"/>
    </row>
    <row r="46" customFormat="false" ht="12" hidden="false" customHeight="true" outlineLevel="0" collapsed="false">
      <c r="B46" s="153" t="s">
        <v>174</v>
      </c>
      <c r="C46" s="158"/>
      <c r="D46" s="154" t="e">
        <f aca="false">SUM(D40:D44)+D20+D28+D34</f>
        <v>#NAME?</v>
      </c>
      <c r="E46" s="155" t="e">
        <f aca="false">SUM(E40:E44)+E20+E28+E34</f>
        <v>#NAME?</v>
      </c>
      <c r="F46" s="156" t="e">
        <f aca="false">SUM(F40:F44)+F20+F28+F34</f>
        <v>#NAME?</v>
      </c>
      <c r="G46" s="159"/>
      <c r="H46" s="154" t="e">
        <f aca="false">SUM(H40:H44)+H20+H28+H34</f>
        <v>#NAME?</v>
      </c>
      <c r="I46" s="155" t="e">
        <f aca="false">SUM(I40:I44)+I20+I28+I34</f>
        <v>#NAME?</v>
      </c>
      <c r="J46" s="156" t="e">
        <f aca="false">SUM(J40:J44)+J20+J28+J34</f>
        <v>#NAME?</v>
      </c>
      <c r="K46" s="159"/>
      <c r="L46" s="154" t="e">
        <f aca="false">SUM(L40:L44)+L20+L28+L34</f>
        <v>#NAME?</v>
      </c>
      <c r="M46" s="155" t="e">
        <f aca="false">SUM(M40:M44)+M20+M28+M34</f>
        <v>#NAME?</v>
      </c>
      <c r="N46" s="156" t="e">
        <f aca="false">SUM(N40:N44)+N20+N28+N34</f>
        <v>#NAME?</v>
      </c>
      <c r="O46" s="159"/>
      <c r="P46" s="154" t="e">
        <f aca="false">SUM(P40:P44)+P20+P28+P34</f>
        <v>#NAME?</v>
      </c>
      <c r="Q46" s="155" t="e">
        <f aca="false">SUM(Q40:Q44)+Q20+Q28+Q34</f>
        <v>#NAME?</v>
      </c>
      <c r="R46" s="156" t="e">
        <f aca="false">SUM(R40:R44)+R20+R28+R34</f>
        <v>#NAME?</v>
      </c>
      <c r="S46" s="159"/>
      <c r="T46" s="154" t="e">
        <f aca="false">SUM(T40:T44)+T20+T28+T34</f>
        <v>#NAME?</v>
      </c>
      <c r="U46" s="155" t="e">
        <f aca="false">SUM(U40:U44)+U20+U28+U34</f>
        <v>#NAME?</v>
      </c>
      <c r="V46" s="156" t="e">
        <f aca="false">SUM(V40:V44)+V20+V28+V34</f>
        <v>#NAME?</v>
      </c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60"/>
      <c r="BB46" s="160"/>
      <c r="BC46" s="160"/>
      <c r="BD46" s="160"/>
      <c r="BE46" s="160"/>
      <c r="BF46" s="160"/>
      <c r="BG46" s="160"/>
      <c r="BH46" s="160"/>
      <c r="BI46" s="160"/>
      <c r="BJ46" s="160"/>
      <c r="BK46" s="160"/>
      <c r="BL46" s="160"/>
      <c r="BM46" s="160"/>
      <c r="BN46" s="160"/>
      <c r="BO46" s="160"/>
      <c r="BP46" s="160"/>
      <c r="BQ46" s="160"/>
      <c r="BR46" s="160"/>
      <c r="BS46" s="160"/>
      <c r="BT46" s="160"/>
      <c r="BU46" s="160"/>
      <c r="BV46" s="160"/>
      <c r="BW46" s="160"/>
      <c r="BX46" s="160"/>
      <c r="BY46" s="160"/>
      <c r="BZ46" s="160"/>
      <c r="CA46" s="160"/>
      <c r="CB46" s="160"/>
      <c r="CC46" s="160"/>
      <c r="CD46" s="160"/>
      <c r="CE46" s="160"/>
      <c r="CF46" s="160"/>
      <c r="CG46" s="160"/>
      <c r="CH46" s="160"/>
      <c r="CI46" s="160"/>
      <c r="CJ46" s="160"/>
      <c r="CK46" s="160"/>
      <c r="CL46" s="160"/>
      <c r="CM46" s="160"/>
      <c r="CN46" s="160"/>
      <c r="CO46" s="160"/>
      <c r="CP46" s="160"/>
      <c r="CQ46" s="160"/>
      <c r="CR46" s="160"/>
      <c r="CS46" s="160"/>
      <c r="CT46" s="160"/>
      <c r="CU46" s="160"/>
      <c r="CV46" s="160"/>
      <c r="CW46" s="160"/>
      <c r="CX46" s="160"/>
      <c r="CY46" s="160"/>
      <c r="CZ46" s="160"/>
      <c r="DA46" s="160"/>
      <c r="DB46" s="160"/>
      <c r="DC46" s="160"/>
      <c r="DD46" s="160"/>
      <c r="DE46" s="160"/>
      <c r="DF46" s="160"/>
      <c r="DG46" s="160"/>
      <c r="DH46" s="160"/>
      <c r="DI46" s="160"/>
      <c r="DJ46" s="160"/>
      <c r="DK46" s="160"/>
      <c r="DL46" s="160"/>
      <c r="DM46" s="160"/>
      <c r="DN46" s="160"/>
      <c r="DO46" s="160"/>
      <c r="DP46" s="160"/>
      <c r="DQ46" s="160"/>
      <c r="DR46" s="160"/>
      <c r="DS46" s="160"/>
      <c r="DT46" s="160"/>
      <c r="DU46" s="160"/>
      <c r="DV46" s="160"/>
      <c r="DW46" s="160"/>
      <c r="DX46" s="160"/>
      <c r="DY46" s="160"/>
      <c r="DZ46" s="160"/>
      <c r="EA46" s="160"/>
      <c r="EB46" s="160"/>
      <c r="EC46" s="160"/>
      <c r="ED46" s="160"/>
      <c r="EE46" s="160"/>
      <c r="EF46" s="160"/>
      <c r="EG46" s="160"/>
      <c r="EH46" s="160"/>
      <c r="EI46" s="160"/>
      <c r="EJ46" s="160"/>
      <c r="EK46" s="160"/>
      <c r="EL46" s="160"/>
      <c r="EM46" s="160"/>
      <c r="EN46" s="160"/>
      <c r="EO46" s="160"/>
      <c r="EP46" s="160"/>
      <c r="EQ46" s="160"/>
      <c r="ER46" s="160"/>
      <c r="ES46" s="160"/>
      <c r="ET46" s="160"/>
      <c r="EU46" s="160"/>
      <c r="EV46" s="160"/>
      <c r="EW46" s="160"/>
      <c r="EX46" s="160"/>
      <c r="EY46" s="160"/>
      <c r="EZ46" s="160"/>
      <c r="FA46" s="160"/>
      <c r="FB46" s="160"/>
      <c r="FC46" s="160"/>
      <c r="FD46" s="160"/>
      <c r="FE46" s="160"/>
      <c r="FF46" s="160"/>
      <c r="FG46" s="160"/>
      <c r="FH46" s="160"/>
      <c r="FI46" s="160"/>
      <c r="FJ46" s="160"/>
      <c r="FK46" s="160"/>
      <c r="FL46" s="160"/>
      <c r="FM46" s="160"/>
      <c r="FN46" s="160"/>
      <c r="FO46" s="160"/>
      <c r="FP46" s="160"/>
      <c r="FQ46" s="160"/>
      <c r="FR46" s="160"/>
      <c r="FS46" s="160"/>
      <c r="FT46" s="160"/>
      <c r="FU46" s="160"/>
      <c r="FV46" s="160"/>
      <c r="FW46" s="160"/>
      <c r="FX46" s="160"/>
      <c r="FY46" s="160"/>
      <c r="FZ46" s="160"/>
      <c r="GA46" s="160"/>
      <c r="GB46" s="160"/>
      <c r="GC46" s="160"/>
      <c r="GD46" s="160"/>
      <c r="GE46" s="160"/>
      <c r="GF46" s="160"/>
      <c r="GG46" s="160"/>
      <c r="GH46" s="160"/>
      <c r="GI46" s="160"/>
      <c r="GJ46" s="160"/>
      <c r="GK46" s="160"/>
      <c r="GL46" s="160"/>
      <c r="GM46" s="160"/>
      <c r="GN46" s="160"/>
      <c r="GO46" s="160"/>
      <c r="GP46" s="160"/>
      <c r="GQ46" s="160"/>
      <c r="GR46" s="160"/>
      <c r="GS46" s="160"/>
      <c r="GT46" s="160"/>
      <c r="GU46" s="160"/>
      <c r="GV46" s="160"/>
      <c r="GW46" s="160"/>
      <c r="GX46" s="160"/>
      <c r="GY46" s="160"/>
      <c r="GZ46" s="160"/>
      <c r="HA46" s="160"/>
      <c r="HB46" s="160"/>
      <c r="HC46" s="160"/>
      <c r="HD46" s="160"/>
      <c r="HE46" s="160"/>
      <c r="HF46" s="160"/>
      <c r="HG46" s="160"/>
      <c r="HH46" s="160"/>
      <c r="HI46" s="160"/>
      <c r="HJ46" s="160"/>
      <c r="HK46" s="160"/>
      <c r="HL46" s="160"/>
      <c r="HM46" s="160"/>
      <c r="HN46" s="160"/>
      <c r="HO46" s="160"/>
      <c r="HP46" s="160"/>
      <c r="HQ46" s="160"/>
      <c r="HR46" s="160"/>
      <c r="HS46" s="160"/>
      <c r="HT46" s="160"/>
      <c r="HU46" s="160"/>
      <c r="HV46" s="160"/>
      <c r="HW46" s="160"/>
      <c r="HX46" s="160"/>
      <c r="HY46" s="160"/>
      <c r="HZ46" s="160"/>
      <c r="IA46" s="160"/>
      <c r="IB46" s="160"/>
      <c r="IC46" s="160"/>
      <c r="ID46" s="160"/>
      <c r="IE46" s="160"/>
      <c r="IF46" s="160"/>
      <c r="IG46" s="160"/>
      <c r="IH46" s="160"/>
      <c r="II46" s="160"/>
      <c r="IJ46" s="160"/>
      <c r="IK46" s="160"/>
      <c r="IL46" s="160"/>
      <c r="IM46" s="160"/>
      <c r="IN46" s="160"/>
      <c r="IO46" s="160"/>
      <c r="IP46" s="160"/>
      <c r="IQ46" s="160"/>
      <c r="IR46" s="160"/>
      <c r="IS46" s="160"/>
      <c r="IT46" s="160"/>
      <c r="IU46" s="160"/>
      <c r="IV46" s="160"/>
      <c r="IW46" s="160"/>
    </row>
    <row r="47" customFormat="false" ht="3" hidden="false" customHeight="true" outlineLevel="0" collapsed="false">
      <c r="B47" s="85"/>
      <c r="C47" s="17"/>
      <c r="D47" s="23"/>
      <c r="E47" s="24"/>
      <c r="F47" s="104"/>
      <c r="G47" s="24"/>
      <c r="H47" s="23"/>
      <c r="I47" s="24"/>
      <c r="J47" s="104"/>
      <c r="K47" s="24"/>
      <c r="L47" s="23"/>
      <c r="M47" s="24"/>
      <c r="N47" s="104"/>
      <c r="O47" s="24"/>
      <c r="P47" s="23"/>
      <c r="Q47" s="24"/>
      <c r="R47" s="104"/>
      <c r="S47" s="24"/>
      <c r="T47" s="23"/>
      <c r="U47" s="24"/>
      <c r="V47" s="104"/>
    </row>
    <row r="48" customFormat="false" ht="12" hidden="false" customHeight="true" outlineLevel="0" collapsed="false">
      <c r="A48" s="151" t="s">
        <v>234</v>
      </c>
      <c r="B48" s="85" t="s">
        <v>175</v>
      </c>
      <c r="C48" s="17"/>
      <c r="D48" s="23" t="e">
        <f aca="false">ROUND(HPVAL($A48,D$1,$A$2,F$1,$A$3,$A$4)/1000,0)</f>
        <v>#NAME?</v>
      </c>
      <c r="E48" s="24" t="e">
        <f aca="false">ROUND(HPVAL($A48,E$1,$A$2,F$1,$A$3,$A$4)/1000,0)</f>
        <v>#NAME?</v>
      </c>
      <c r="F48" s="104" t="e">
        <f aca="false">ROUND(D48-E48,0)</f>
        <v>#NAME?</v>
      </c>
      <c r="G48" s="24"/>
      <c r="H48" s="23" t="e">
        <f aca="false">ROUND(HPVAL($A48,H$1,$A$2,J$1,$A$3,$A$4)/1000,0)</f>
        <v>#NAME?</v>
      </c>
      <c r="I48" s="24" t="e">
        <f aca="false">ROUND(HPVAL($A48,I$1,$A$2,J$1,$A$3,$A$4)/1000,0)</f>
        <v>#NAME?</v>
      </c>
      <c r="J48" s="104" t="e">
        <f aca="false">ROUND(H48-I48,0)</f>
        <v>#NAME?</v>
      </c>
      <c r="K48" s="24"/>
      <c r="L48" s="23" t="e">
        <f aca="false">ROUND(HPVAL($A48,L$1,$A$2,N$1,$A$3,$A$4)/1000,0)</f>
        <v>#NAME?</v>
      </c>
      <c r="M48" s="24" t="e">
        <f aca="false">ROUND(HPVAL($A48,M$1,$A$2,N$1,$A$3,$A$4)/1000,0)</f>
        <v>#NAME?</v>
      </c>
      <c r="N48" s="104" t="e">
        <f aca="false">ROUND(L48-M48,0)</f>
        <v>#NAME?</v>
      </c>
      <c r="O48" s="24"/>
      <c r="P48" s="23" t="e">
        <f aca="false">ROUND(HPVAL($A48,P$1,$A$2,R$1,$A$3,$A$4)/1000,0)</f>
        <v>#NAME?</v>
      </c>
      <c r="Q48" s="24" t="e">
        <f aca="false">ROUND(HPVAL($A48,Q$1,$A$2,R$1,$A$3,$A$4)/1000,0)</f>
        <v>#NAME?</v>
      </c>
      <c r="R48" s="104" t="e">
        <f aca="false">ROUND(P48-Q48,0)</f>
        <v>#NAME?</v>
      </c>
      <c r="S48" s="24"/>
      <c r="T48" s="23" t="e">
        <f aca="false">D48+H48+L48+P48</f>
        <v>#NAME?</v>
      </c>
      <c r="U48" s="24" t="e">
        <f aca="false">E48+I48+M48+Q48</f>
        <v>#NAME?</v>
      </c>
      <c r="V48" s="104" t="e">
        <f aca="false">ROUND(T48-U48,0)</f>
        <v>#NAME?</v>
      </c>
    </row>
    <row r="49" customFormat="false" ht="3" hidden="false" customHeight="true" outlineLevel="0" collapsed="false">
      <c r="B49" s="85"/>
      <c r="C49" s="17"/>
      <c r="D49" s="23"/>
      <c r="E49" s="24"/>
      <c r="F49" s="104"/>
      <c r="G49" s="24"/>
      <c r="H49" s="23"/>
      <c r="I49" s="24"/>
      <c r="J49" s="104"/>
      <c r="K49" s="24"/>
      <c r="L49" s="23"/>
      <c r="M49" s="24"/>
      <c r="N49" s="104"/>
      <c r="O49" s="24"/>
      <c r="P49" s="23"/>
      <c r="Q49" s="24"/>
      <c r="R49" s="104"/>
      <c r="S49" s="24"/>
      <c r="T49" s="23"/>
      <c r="U49" s="24"/>
      <c r="V49" s="104"/>
    </row>
    <row r="50" customFormat="false" ht="12" hidden="false" customHeight="true" outlineLevel="0" collapsed="false">
      <c r="A50" s="151" t="s">
        <v>235</v>
      </c>
      <c r="B50" s="85" t="s">
        <v>176</v>
      </c>
      <c r="C50" s="17"/>
      <c r="D50" s="23" t="e">
        <f aca="false">ROUND(HPVAL($A50,D$1,$A$2,F$1,$A$3,$A$4)/1000,0)-D52</f>
        <v>#NAME?</v>
      </c>
      <c r="E50" s="24" t="e">
        <f aca="false">ROUND(HPVAL($A50,E$1,$A$2,F$1,$A$3,$A$4)/1000,0)-E52</f>
        <v>#NAME?</v>
      </c>
      <c r="F50" s="104" t="e">
        <f aca="false">ROUND(D50-E50,0)</f>
        <v>#NAME?</v>
      </c>
      <c r="G50" s="55"/>
      <c r="H50" s="23" t="e">
        <f aca="false">ROUND(HPVAL($A50,H$1,$A$2,J$1,$A$3,$A$4)/1000,0)-H52</f>
        <v>#NAME?</v>
      </c>
      <c r="I50" s="24" t="e">
        <f aca="false">ROUND(HPVAL($A50,I$1,$A$2,J$1,$A$3,$A$4)/1000,0)-I52</f>
        <v>#NAME?</v>
      </c>
      <c r="J50" s="104" t="e">
        <f aca="false">ROUND(H50-I50,0)</f>
        <v>#NAME?</v>
      </c>
      <c r="K50" s="55"/>
      <c r="L50" s="23" t="e">
        <f aca="false">ROUND(HPVAL($A50,L$1,$A$2,N$1,$A$3,$A$4)/1000,0)-L52</f>
        <v>#NAME?</v>
      </c>
      <c r="M50" s="24" t="e">
        <f aca="false">ROUND(HPVAL($A50,M$1,$A$2,N$1,$A$3,$A$4)/1000,0)-M52</f>
        <v>#NAME?</v>
      </c>
      <c r="N50" s="104" t="e">
        <f aca="false">ROUND(L50-M50,0)</f>
        <v>#NAME?</v>
      </c>
      <c r="O50" s="55"/>
      <c r="P50" s="23" t="e">
        <f aca="false">ROUND(HPVAL($A50,P$1,$A$2,R$1,$A$3,$A$4)/1000,0)-P52</f>
        <v>#NAME?</v>
      </c>
      <c r="Q50" s="24" t="e">
        <f aca="false">ROUND(HPVAL($A50,Q$1,$A$2,R$1,$A$3,$A$4)/1000,0)-Q52</f>
        <v>#NAME?</v>
      </c>
      <c r="R50" s="104" t="e">
        <f aca="false">ROUND(P50-Q50,0)</f>
        <v>#NAME?</v>
      </c>
      <c r="S50" s="55"/>
      <c r="T50" s="23" t="e">
        <f aca="false">D50+H50+L50+P50</f>
        <v>#NAME?</v>
      </c>
      <c r="U50" s="24" t="e">
        <f aca="false">E50+I50+M50+Q50</f>
        <v>#NAME?</v>
      </c>
      <c r="V50" s="104" t="e">
        <f aca="false">ROUND(T50-U50,0)</f>
        <v>#NAME?</v>
      </c>
    </row>
    <row r="51" customFormat="false" ht="3" hidden="false" customHeight="true" outlineLevel="0" collapsed="false">
      <c r="B51" s="85"/>
      <c r="C51" s="17"/>
      <c r="D51" s="23"/>
      <c r="E51" s="24"/>
      <c r="F51" s="104"/>
      <c r="G51" s="24"/>
      <c r="H51" s="23"/>
      <c r="I51" s="24"/>
      <c r="J51" s="104"/>
      <c r="K51" s="24"/>
      <c r="L51" s="23"/>
      <c r="M51" s="24"/>
      <c r="N51" s="104"/>
      <c r="O51" s="24"/>
      <c r="P51" s="23"/>
      <c r="Q51" s="24"/>
      <c r="R51" s="104"/>
      <c r="S51" s="24"/>
      <c r="T51" s="23"/>
      <c r="U51" s="24"/>
      <c r="V51" s="104"/>
    </row>
    <row r="52" customFormat="false" ht="12" hidden="false" customHeight="true" outlineLevel="0" collapsed="false">
      <c r="A52" s="151" t="s">
        <v>235</v>
      </c>
      <c r="B52" s="85" t="s">
        <v>177</v>
      </c>
      <c r="C52" s="17"/>
      <c r="D52" s="23" t="e">
        <f aca="false">-ROUND(HPVAL($A52,D$1,"cap_chrg",F$1,$A$3,$A$4)/1000,0)</f>
        <v>#NAME?</v>
      </c>
      <c r="E52" s="24" t="e">
        <f aca="false">-ROUND(HPVAL($A52,E$1,"cap_chrg",F$1,$A$3,$A$4)/1000,0)</f>
        <v>#NAME?</v>
      </c>
      <c r="F52" s="104" t="e">
        <f aca="false">ROUND(D52-E52,0)</f>
        <v>#NAME?</v>
      </c>
      <c r="G52" s="24"/>
      <c r="H52" s="23" t="e">
        <f aca="false">-ROUND(HPVAL($A52,H$1,"cap_chrg",J$1,$A$3,$A$4)/1000,0)</f>
        <v>#NAME?</v>
      </c>
      <c r="I52" s="24" t="e">
        <f aca="false">-ROUND(HPVAL($A52,I$1,"cap_chrg",J$1,$A$3,$A$4)/1000,0)</f>
        <v>#NAME?</v>
      </c>
      <c r="J52" s="104" t="e">
        <f aca="false">ROUND(H52-I52,0)</f>
        <v>#NAME?</v>
      </c>
      <c r="K52" s="24"/>
      <c r="L52" s="23" t="e">
        <f aca="false">-ROUND(HPVAL($A52,L$1,"cap_chrg",N$1,$A$3,$A$4)/1000,0)</f>
        <v>#NAME?</v>
      </c>
      <c r="M52" s="24" t="e">
        <f aca="false">-ROUND(HPVAL($A52,M$1,"cap_chrg",N$1,$A$3,$A$4)/1000,0)</f>
        <v>#NAME?</v>
      </c>
      <c r="N52" s="104" t="e">
        <f aca="false">ROUND(L52-M52,0)</f>
        <v>#NAME?</v>
      </c>
      <c r="O52" s="24"/>
      <c r="P52" s="23" t="e">
        <f aca="false">-ROUND(HPVAL($A52,P$1,"cap_chrg",R$1,$A$3,$A$4)/1000,0)</f>
        <v>#NAME?</v>
      </c>
      <c r="Q52" s="24" t="e">
        <f aca="false">-ROUND(HPVAL($A52,Q$1,"cap_chrg",R$1,$A$3,$A$4)/1000,0)</f>
        <v>#NAME?</v>
      </c>
      <c r="R52" s="104" t="e">
        <f aca="false">ROUND(P52-Q52,0)</f>
        <v>#NAME?</v>
      </c>
      <c r="S52" s="24"/>
      <c r="T52" s="23" t="e">
        <f aca="false">D52+H52+L52+P52</f>
        <v>#NAME?</v>
      </c>
      <c r="U52" s="24" t="e">
        <f aca="false">E52+I52+M52+Q52</f>
        <v>#NAME?</v>
      </c>
      <c r="V52" s="104" t="e">
        <f aca="false">ROUND(T52-U52,0)</f>
        <v>#NAME?</v>
      </c>
    </row>
    <row r="53" customFormat="false" ht="3" hidden="false" customHeight="true" outlineLevel="0" collapsed="false">
      <c r="B53" s="85"/>
      <c r="C53" s="17"/>
      <c r="D53" s="23"/>
      <c r="E53" s="24"/>
      <c r="F53" s="104"/>
      <c r="G53" s="24"/>
      <c r="H53" s="23"/>
      <c r="I53" s="24"/>
      <c r="J53" s="104"/>
      <c r="K53" s="24"/>
      <c r="L53" s="23"/>
      <c r="M53" s="24"/>
      <c r="N53" s="104"/>
      <c r="O53" s="24"/>
      <c r="P53" s="23"/>
      <c r="Q53" s="24"/>
      <c r="R53" s="104"/>
      <c r="S53" s="24"/>
      <c r="T53" s="23"/>
      <c r="U53" s="24"/>
      <c r="V53" s="104"/>
    </row>
    <row r="54" customFormat="false" ht="12" hidden="false" customHeight="true" outlineLevel="0" collapsed="false">
      <c r="A54" s="151" t="s">
        <v>233</v>
      </c>
      <c r="B54" s="85" t="s">
        <v>13</v>
      </c>
      <c r="C54" s="17"/>
      <c r="D54" s="23"/>
      <c r="E54" s="24" t="e">
        <f aca="false">ROUND(HPVAL($A54,E$1,"gross_margin",F$1,$A$3,$A$4)/1000,0)</f>
        <v>#NAME?</v>
      </c>
      <c r="F54" s="104" t="e">
        <f aca="false">ROUND(D54-E54,0)</f>
        <v>#NAME?</v>
      </c>
      <c r="G54" s="24"/>
      <c r="H54" s="23" t="e">
        <f aca="false">ROUND(HPVAL($A54,H$1,"gross_margin",J$1,$A$3,$A$4)/1000,0)</f>
        <v>#NAME?</v>
      </c>
      <c r="I54" s="24" t="e">
        <f aca="false">ROUND(HPVAL($A54,I$1,"gross_margin",J$1,$A$3,$A$4)/1000,0)</f>
        <v>#NAME?</v>
      </c>
      <c r="J54" s="104" t="e">
        <f aca="false">ROUND(H54-I54,0)</f>
        <v>#NAME?</v>
      </c>
      <c r="K54" s="24"/>
      <c r="L54" s="23" t="e">
        <f aca="false">ROUND(HPVAL($A54,L$1,"gross_margin",N$1,$A$3,$A$4)/1000,0)</f>
        <v>#NAME?</v>
      </c>
      <c r="M54" s="24" t="e">
        <f aca="false">ROUND(HPVAL($A54,M$1,"gross_margin",N$1,$A$3,$A$4)/1000,0)</f>
        <v>#NAME?</v>
      </c>
      <c r="N54" s="104" t="e">
        <f aca="false">ROUND(L54-M54,0)</f>
        <v>#NAME?</v>
      </c>
      <c r="O54" s="24"/>
      <c r="P54" s="23" t="e">
        <f aca="false">ROUND(HPVAL($A54,P$1,"gross_margin",R$1,$A$3,$A$4)/1000,0)</f>
        <v>#NAME?</v>
      </c>
      <c r="Q54" s="24" t="e">
        <f aca="false">ROUND(HPVAL($A54,Q$1,"gross_margin",R$1,$A$3,$A$4)/1000,0)</f>
        <v>#NAME?</v>
      </c>
      <c r="R54" s="104" t="e">
        <f aca="false">ROUND(P54-Q54,0)</f>
        <v>#NAME?</v>
      </c>
      <c r="S54" s="24"/>
      <c r="T54" s="23" t="e">
        <f aca="false">D54+H54+L54+P54</f>
        <v>#NAME?</v>
      </c>
      <c r="U54" s="24" t="e">
        <f aca="false">E54+I54+M54+Q54</f>
        <v>#NAME?</v>
      </c>
      <c r="V54" s="104" t="e">
        <f aca="false">ROUND(T54-U54,0)</f>
        <v>#NAME?</v>
      </c>
    </row>
    <row r="55" customFormat="false" ht="3" hidden="false" customHeight="true" outlineLevel="0" collapsed="false">
      <c r="B55" s="85"/>
      <c r="C55" s="17"/>
      <c r="D55" s="23"/>
      <c r="E55" s="24"/>
      <c r="F55" s="104"/>
      <c r="G55" s="24"/>
      <c r="H55" s="23"/>
      <c r="I55" s="24"/>
      <c r="J55" s="104"/>
      <c r="K55" s="24"/>
      <c r="L55" s="23"/>
      <c r="M55" s="24"/>
      <c r="N55" s="104"/>
      <c r="O55" s="24"/>
      <c r="P55" s="23"/>
      <c r="Q55" s="24"/>
      <c r="R55" s="104"/>
      <c r="S55" s="24"/>
      <c r="T55" s="23"/>
      <c r="U55" s="24"/>
      <c r="V55" s="104"/>
    </row>
    <row r="56" customFormat="false" ht="12" hidden="false" customHeight="true" outlineLevel="0" collapsed="false">
      <c r="B56" s="153" t="s">
        <v>178</v>
      </c>
      <c r="C56" s="17"/>
      <c r="D56" s="154" t="e">
        <f aca="false">SUM(D46:D54)</f>
        <v>#NAME?</v>
      </c>
      <c r="E56" s="155" t="e">
        <f aca="false">SUM(E46:E54)</f>
        <v>#NAME?</v>
      </c>
      <c r="F56" s="156" t="e">
        <f aca="false">SUM(F46:F54)</f>
        <v>#NAME?</v>
      </c>
      <c r="G56" s="24"/>
      <c r="H56" s="154" t="e">
        <f aca="false">SUM(H46:H54)</f>
        <v>#NAME?</v>
      </c>
      <c r="I56" s="155" t="e">
        <f aca="false">SUM(I46:I54)</f>
        <v>#NAME?</v>
      </c>
      <c r="J56" s="156" t="e">
        <f aca="false">SUM(J46:J54)</f>
        <v>#NAME?</v>
      </c>
      <c r="K56" s="24"/>
      <c r="L56" s="154" t="e">
        <f aca="false">SUM(L46:L54)</f>
        <v>#NAME?</v>
      </c>
      <c r="M56" s="155" t="e">
        <f aca="false">SUM(M46:M54)</f>
        <v>#NAME?</v>
      </c>
      <c r="N56" s="156" t="e">
        <f aca="false">SUM(N46:N54)</f>
        <v>#NAME?</v>
      </c>
      <c r="O56" s="24"/>
      <c r="P56" s="154" t="e">
        <f aca="false">SUM(P46:P54)</f>
        <v>#NAME?</v>
      </c>
      <c r="Q56" s="155" t="e">
        <f aca="false">SUM(Q46:Q54)</f>
        <v>#NAME?</v>
      </c>
      <c r="R56" s="156" t="e">
        <f aca="false">SUM(R46:R54)</f>
        <v>#NAME?</v>
      </c>
      <c r="S56" s="24"/>
      <c r="T56" s="154" t="e">
        <f aca="false">SUM(T46:T54)</f>
        <v>#NAME?</v>
      </c>
      <c r="U56" s="155" t="e">
        <f aca="false">SUM(U46:U54)</f>
        <v>#NAME?</v>
      </c>
      <c r="V56" s="156" t="e">
        <f aca="false">SUM(V46:V54)</f>
        <v>#NAME?</v>
      </c>
    </row>
    <row r="57" customFormat="false" ht="3" hidden="false" customHeight="true" outlineLevel="0" collapsed="false">
      <c r="B57" s="85"/>
      <c r="C57" s="17"/>
      <c r="D57" s="23"/>
      <c r="E57" s="24"/>
      <c r="F57" s="104"/>
      <c r="G57" s="24"/>
      <c r="H57" s="23"/>
      <c r="I57" s="24"/>
      <c r="J57" s="104"/>
      <c r="K57" s="24"/>
      <c r="L57" s="23"/>
      <c r="M57" s="24"/>
      <c r="N57" s="104"/>
      <c r="O57" s="24"/>
      <c r="P57" s="23"/>
      <c r="Q57" s="24"/>
      <c r="R57" s="104"/>
      <c r="S57" s="24"/>
      <c r="T57" s="23"/>
      <c r="U57" s="24"/>
      <c r="V57" s="104"/>
    </row>
    <row r="58" customFormat="false" ht="12" hidden="false" customHeight="true" outlineLevel="0" collapsed="false">
      <c r="B58" s="85" t="s">
        <v>245</v>
      </c>
      <c r="C58" s="17"/>
      <c r="D58" s="23" t="n">
        <v>-1000</v>
      </c>
      <c r="E58" s="24" t="n">
        <v>-12000</v>
      </c>
      <c r="F58" s="104" t="n">
        <f aca="false">ROUND(D58-E58,0)</f>
        <v>11000</v>
      </c>
      <c r="G58" s="24"/>
      <c r="H58" s="23" t="n">
        <f aca="false">I58</f>
        <v>-8600</v>
      </c>
      <c r="I58" s="24" t="n">
        <v>-8600</v>
      </c>
      <c r="J58" s="104" t="n">
        <f aca="false">ROUND(H58-I58,0)</f>
        <v>0</v>
      </c>
      <c r="K58" s="24"/>
      <c r="L58" s="23" t="n">
        <f aca="false">M58</f>
        <v>-18900</v>
      </c>
      <c r="M58" s="24" t="n">
        <v>-18900</v>
      </c>
      <c r="N58" s="104" t="n">
        <f aca="false">ROUND(L58-M58,0)</f>
        <v>0</v>
      </c>
      <c r="O58" s="24"/>
      <c r="P58" s="23" t="n">
        <f aca="false">Q58</f>
        <v>-17500</v>
      </c>
      <c r="Q58" s="24" t="n">
        <v>-17500</v>
      </c>
      <c r="R58" s="104" t="n">
        <f aca="false">ROUND(P58-Q58,0)</f>
        <v>0</v>
      </c>
      <c r="S58" s="24"/>
      <c r="T58" s="23" t="n">
        <f aca="false">D58+H58+L58+P58</f>
        <v>-46000</v>
      </c>
      <c r="U58" s="24" t="n">
        <f aca="false">E58+I58+M58+Q58</f>
        <v>-57000</v>
      </c>
      <c r="V58" s="104" t="n">
        <f aca="false">ROUND(T58-U58,0)</f>
        <v>11000</v>
      </c>
    </row>
    <row r="59" customFormat="false" ht="3" hidden="false" customHeight="true" outlineLevel="0" collapsed="false">
      <c r="B59" s="85"/>
      <c r="C59" s="17"/>
      <c r="D59" s="23"/>
      <c r="E59" s="24"/>
      <c r="F59" s="104"/>
      <c r="G59" s="24"/>
      <c r="H59" s="23"/>
      <c r="I59" s="24"/>
      <c r="J59" s="104"/>
      <c r="K59" s="24"/>
      <c r="L59" s="23"/>
      <c r="M59" s="24"/>
      <c r="N59" s="104"/>
      <c r="O59" s="24"/>
      <c r="P59" s="23"/>
      <c r="Q59" s="24"/>
      <c r="R59" s="104"/>
      <c r="S59" s="24"/>
      <c r="T59" s="23"/>
      <c r="U59" s="24"/>
      <c r="V59" s="104"/>
    </row>
    <row r="60" customFormat="false" ht="12" hidden="false" customHeight="true" outlineLevel="0" collapsed="false">
      <c r="B60" s="153" t="s">
        <v>180</v>
      </c>
      <c r="C60" s="17"/>
      <c r="D60" s="145" t="e">
        <f aca="false">SUM(D56:D58)</f>
        <v>#NAME?</v>
      </c>
      <c r="E60" s="146" t="e">
        <f aca="false">SUM(E56:E58)</f>
        <v>#NAME?</v>
      </c>
      <c r="F60" s="147" t="e">
        <f aca="false">SUM(F56:F58)</f>
        <v>#NAME?</v>
      </c>
      <c r="G60" s="24"/>
      <c r="H60" s="145" t="e">
        <f aca="false">SUM(H56:H58)</f>
        <v>#NAME?</v>
      </c>
      <c r="I60" s="146" t="e">
        <f aca="false">SUM(I56:I58)</f>
        <v>#NAME?</v>
      </c>
      <c r="J60" s="147" t="e">
        <f aca="false">SUM(J56:J58)</f>
        <v>#NAME?</v>
      </c>
      <c r="K60" s="24"/>
      <c r="L60" s="145" t="e">
        <f aca="false">SUM(L56:L58)</f>
        <v>#NAME?</v>
      </c>
      <c r="M60" s="146" t="e">
        <f aca="false">SUM(M56:M58)</f>
        <v>#NAME?</v>
      </c>
      <c r="N60" s="147" t="e">
        <f aca="false">SUM(N56:N58)</f>
        <v>#NAME?</v>
      </c>
      <c r="O60" s="24"/>
      <c r="P60" s="145" t="e">
        <f aca="false">SUM(P56:P58)</f>
        <v>#NAME?</v>
      </c>
      <c r="Q60" s="146" t="e">
        <f aca="false">SUM(Q56:Q58)</f>
        <v>#NAME?</v>
      </c>
      <c r="R60" s="147" t="e">
        <f aca="false">SUM(R56:R58)</f>
        <v>#NAME?</v>
      </c>
      <c r="S60" s="24"/>
      <c r="T60" s="145" t="e">
        <f aca="false">SUM(T56:T58)</f>
        <v>#NAME?</v>
      </c>
      <c r="U60" s="146" t="e">
        <f aca="false">SUM(U56:U58)</f>
        <v>#NAME?</v>
      </c>
      <c r="V60" s="147" t="e">
        <f aca="false">SUM(V56:V58)</f>
        <v>#NAME?</v>
      </c>
    </row>
    <row r="61" customFormat="false" ht="3" hidden="false" customHeight="true" outlineLevel="0" collapsed="false">
      <c r="B61" s="108"/>
      <c r="C61" s="89"/>
      <c r="D61" s="109"/>
      <c r="E61" s="110"/>
      <c r="F61" s="111"/>
      <c r="G61" s="24"/>
      <c r="H61" s="109"/>
      <c r="I61" s="110"/>
      <c r="J61" s="111"/>
      <c r="K61" s="24"/>
      <c r="L61" s="109"/>
      <c r="M61" s="110"/>
      <c r="N61" s="111"/>
      <c r="O61" s="24"/>
      <c r="P61" s="109"/>
      <c r="Q61" s="110"/>
      <c r="R61" s="111"/>
      <c r="S61" s="24"/>
      <c r="T61" s="109"/>
      <c r="U61" s="110"/>
      <c r="V61" s="111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  <c r="IW61" s="17"/>
    </row>
    <row r="62" customFormat="false" ht="13.5" hidden="false" customHeight="false" outlineLevel="0" collapsed="false">
      <c r="B62" s="162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</row>
    <row r="63" customFormat="false" ht="12.75" hidden="false" customHeight="false" outlineLevel="0" collapsed="false"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</row>
    <row r="64" customFormat="false" ht="12.75" hidden="false" customHeight="false" outlineLevel="0" collapsed="false"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</row>
    <row r="65" customFormat="false" ht="12.75" hidden="false" customHeight="false" outlineLevel="0" collapsed="false"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</row>
    <row r="66" customFormat="false" ht="12.75" hidden="false" customHeight="false" outlineLevel="0" collapsed="false"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</row>
    <row r="67" customFormat="false" ht="12.75" hidden="false" customHeight="false" outlineLevel="0" collapsed="false"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</row>
    <row r="68" customFormat="false" ht="12.75" hidden="false" customHeight="false" outlineLevel="0" collapsed="false"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</row>
    <row r="69" customFormat="false" ht="12.75" hidden="false" customHeight="false" outlineLevel="0" collapsed="false"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</row>
    <row r="70" customFormat="false" ht="12.75" hidden="false" customHeight="false" outlineLevel="0" collapsed="false"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</row>
    <row r="71" customFormat="false" ht="12.75" hidden="false" customHeight="false" outlineLevel="0" collapsed="false"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</row>
    <row r="72" customFormat="false" ht="12.75" hidden="false" customHeight="false" outlineLevel="0" collapsed="false"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</row>
    <row r="73" customFormat="false" ht="12.75" hidden="false" customHeight="false" outlineLevel="0" collapsed="false"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</row>
    <row r="74" customFormat="false" ht="12.75" hidden="false" customHeight="false" outlineLevel="0" collapsed="false"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</row>
    <row r="75" customFormat="false" ht="12.75" hidden="false" customHeight="false" outlineLevel="0" collapsed="false"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</row>
    <row r="76" customFormat="false" ht="12.75" hidden="false" customHeight="false" outlineLevel="0" collapsed="false"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</row>
    <row r="77" customFormat="false" ht="12.75" hidden="false" customHeight="false" outlineLevel="0" collapsed="false"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</row>
    <row r="78" customFormat="false" ht="12.75" hidden="false" customHeight="false" outlineLevel="0" collapsed="false"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</row>
    <row r="79" customFormat="false" ht="12.75" hidden="false" customHeight="false" outlineLevel="0" collapsed="false"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</row>
    <row r="80" customFormat="false" ht="12.75" hidden="false" customHeight="false" outlineLevel="0" collapsed="false"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</row>
    <row r="81" customFormat="false" ht="12.75" hidden="false" customHeight="false" outlineLevel="0" collapsed="false"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</row>
    <row r="82" customFormat="false" ht="12.75" hidden="false" customHeight="false" outlineLevel="0" collapsed="false"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</row>
    <row r="83" customFormat="false" ht="12.75" hidden="false" customHeight="false" outlineLevel="0" collapsed="false"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</row>
    <row r="84" customFormat="false" ht="12.75" hidden="false" customHeight="false" outlineLevel="0" collapsed="false"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</row>
    <row r="85" customFormat="false" ht="12.75" hidden="false" customHeight="false" outlineLevel="0" collapsed="false"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</row>
    <row r="86" customFormat="false" ht="12.75" hidden="false" customHeight="false" outlineLevel="0" collapsed="false"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</row>
  </sheetData>
  <mergeCells count="8">
    <mergeCell ref="B2:V2"/>
    <mergeCell ref="B3:V3"/>
    <mergeCell ref="B4:V4"/>
    <mergeCell ref="D6:F6"/>
    <mergeCell ref="H6:J6"/>
    <mergeCell ref="L6:N6"/>
    <mergeCell ref="P6:R6"/>
    <mergeCell ref="T6:V6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B41" colorId="64" zoomScale="100" zoomScaleNormal="100" zoomScalePageLayoutView="100" workbookViewId="0">
      <selection pane="topLeft" activeCell="D7" activeCellId="0" sqref="D7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51" width="16.84"/>
    <col collapsed="false" customWidth="true" hidden="false" outlineLevel="0" max="2" min="2" style="1" width="23.7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false" outlineLevel="0" max="6" min="6" style="1" width="9.7"/>
    <col collapsed="false" customWidth="true" hidden="false" outlineLevel="0" max="14" min="7" style="1" width="8.7"/>
    <col collapsed="false" customWidth="true" hidden="false" outlineLevel="0" max="20" min="15" style="1" width="9.7"/>
    <col collapsed="false" customWidth="false" hidden="false" outlineLevel="0" max="257" min="21" style="1" width="9.14"/>
  </cols>
  <sheetData>
    <row r="1" customFormat="false" ht="12.75" hidden="true" customHeight="true" outlineLevel="0" collapsed="false">
      <c r="A1" s="151" t="s">
        <v>198</v>
      </c>
    </row>
    <row r="2" customFormat="false" ht="15.75" hidden="false" customHeight="false" outlineLevel="0" collapsed="false">
      <c r="A2" s="151" t="s">
        <v>199</v>
      </c>
      <c r="B2" s="38" t="s">
        <v>76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customFormat="false" ht="16.5" hidden="false" customHeight="false" outlineLevel="0" collapsed="false">
      <c r="A3" s="152" t="n">
        <v>36678</v>
      </c>
      <c r="B3" s="41" t="s">
        <v>246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customFormat="false" ht="13.5" hidden="false" customHeight="false" outlineLevel="0" collapsed="false">
      <c r="A4" s="151" t="s">
        <v>247</v>
      </c>
      <c r="B4" s="44" t="str">
        <f aca="false">Summary!A3</f>
        <v>Results based on Activity through April 7, 2000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customFormat="false" ht="3" hidden="false" customHeight="true" outlineLevel="0" collapsed="false">
      <c r="B5" s="17"/>
    </row>
    <row r="6" customFormat="false" ht="12.75" hidden="false" customHeight="true" outlineLevel="0" collapsed="false">
      <c r="A6" s="151" t="s">
        <v>206</v>
      </c>
      <c r="B6" s="90"/>
      <c r="D6" s="91"/>
      <c r="E6" s="92"/>
      <c r="F6" s="92"/>
      <c r="G6" s="92"/>
      <c r="H6" s="92"/>
      <c r="I6" s="92"/>
      <c r="J6" s="92"/>
      <c r="K6" s="92"/>
      <c r="L6" s="92"/>
      <c r="M6" s="92"/>
      <c r="N6" s="93"/>
      <c r="Q6" s="52" t="s">
        <v>248</v>
      </c>
      <c r="R6" s="52"/>
      <c r="S6" s="52"/>
    </row>
    <row r="7" customFormat="false" ht="12.75" hidden="false" customHeight="false" outlineLevel="0" collapsed="false">
      <c r="B7" s="85"/>
      <c r="D7" s="89"/>
      <c r="E7" s="17"/>
      <c r="F7" s="80"/>
      <c r="G7" s="80"/>
      <c r="H7" s="17"/>
      <c r="I7" s="80" t="s">
        <v>152</v>
      </c>
      <c r="J7" s="80" t="s">
        <v>149</v>
      </c>
      <c r="K7" s="80" t="s">
        <v>154</v>
      </c>
      <c r="L7" s="80" t="s">
        <v>6</v>
      </c>
      <c r="M7" s="80" t="s">
        <v>146</v>
      </c>
      <c r="N7" s="84"/>
      <c r="O7" s="164"/>
      <c r="P7" s="164"/>
      <c r="Q7" s="52" t="s">
        <v>249</v>
      </c>
      <c r="R7" s="52"/>
      <c r="S7" s="52"/>
    </row>
    <row r="8" customFormat="false" ht="12.75" hidden="false" customHeight="false" outlineLevel="0" collapsed="false">
      <c r="B8" s="133" t="s">
        <v>150</v>
      </c>
      <c r="D8" s="86" t="s">
        <v>250</v>
      </c>
      <c r="E8" s="87" t="s">
        <v>251</v>
      </c>
      <c r="F8" s="87" t="s">
        <v>252</v>
      </c>
      <c r="G8" s="87" t="s">
        <v>253</v>
      </c>
      <c r="H8" s="87" t="s">
        <v>254</v>
      </c>
      <c r="I8" s="87" t="s">
        <v>146</v>
      </c>
      <c r="J8" s="87" t="s">
        <v>153</v>
      </c>
      <c r="K8" s="87" t="s">
        <v>146</v>
      </c>
      <c r="L8" s="87" t="s">
        <v>146</v>
      </c>
      <c r="M8" s="87" t="s">
        <v>151</v>
      </c>
      <c r="N8" s="88" t="s">
        <v>155</v>
      </c>
      <c r="O8" s="164"/>
      <c r="P8" s="164"/>
      <c r="Q8" s="165" t="s">
        <v>151</v>
      </c>
      <c r="R8" s="49" t="s">
        <v>154</v>
      </c>
      <c r="S8" s="50" t="s">
        <v>155</v>
      </c>
    </row>
    <row r="9" customFormat="false" ht="3" hidden="false" customHeight="true" outlineLevel="0" collapsed="false">
      <c r="B9" s="85"/>
      <c r="D9" s="89"/>
      <c r="E9" s="17"/>
      <c r="F9" s="17"/>
      <c r="G9" s="17"/>
      <c r="H9" s="17"/>
      <c r="I9" s="89"/>
      <c r="J9" s="89"/>
      <c r="K9" s="17"/>
      <c r="L9" s="17"/>
      <c r="M9" s="17"/>
      <c r="N9" s="90"/>
    </row>
    <row r="10" customFormat="false" ht="12" hidden="false" customHeight="true" outlineLevel="0" collapsed="false">
      <c r="A10" s="151" t="s">
        <v>208</v>
      </c>
      <c r="B10" s="85" t="s">
        <v>156</v>
      </c>
      <c r="D10" s="94" t="n">
        <v>1285</v>
      </c>
      <c r="E10" s="95"/>
      <c r="F10" s="95"/>
      <c r="G10" s="95"/>
      <c r="H10" s="95"/>
      <c r="I10" s="166" t="n">
        <f aca="false">SUM(D10:H10)</f>
        <v>1285</v>
      </c>
      <c r="J10" s="94"/>
      <c r="K10" s="95"/>
      <c r="L10" s="95" t="n">
        <f aca="false">SUM(I10:K10)</f>
        <v>1285</v>
      </c>
      <c r="M10" s="95" t="e">
        <f aca="false">ROUND(HPVAL($A10,$A$1,$A$2,$A$3,$A$4,$A$6)/1000,0)</f>
        <v>#NAME?</v>
      </c>
      <c r="N10" s="135" t="e">
        <f aca="false">L10-M10</f>
        <v>#NAME?</v>
      </c>
      <c r="Q10" s="167" t="e">
        <f aca="false">M10-Expenses!E9-'CapChrg-AllocExp'!E10</f>
        <v>#NAME?</v>
      </c>
      <c r="R10" s="167" t="e">
        <f aca="false">I10+J10-Expenses!D9-'CapChrg-AllocExp'!D10</f>
        <v>#NAME?</v>
      </c>
      <c r="S10" s="167" t="e">
        <f aca="false">Q10-R10</f>
        <v>#NAME?</v>
      </c>
    </row>
    <row r="11" customFormat="false" ht="12" hidden="false" customHeight="true" outlineLevel="0" collapsed="false">
      <c r="A11" s="151" t="s">
        <v>209</v>
      </c>
      <c r="B11" s="85" t="s">
        <v>157</v>
      </c>
      <c r="D11" s="23" t="n">
        <f aca="false">-11587+3393</f>
        <v>-8194</v>
      </c>
      <c r="E11" s="24"/>
      <c r="F11" s="24"/>
      <c r="G11" s="24"/>
      <c r="H11" s="24"/>
      <c r="I11" s="168" t="n">
        <f aca="false">SUM(D11:H11)</f>
        <v>-8194</v>
      </c>
      <c r="J11" s="23"/>
      <c r="K11" s="24"/>
      <c r="L11" s="24" t="n">
        <f aca="false">SUM(I11:K11)</f>
        <v>-8194</v>
      </c>
      <c r="M11" s="24" t="e">
        <f aca="false">ROUND(HPVAL($A11,$A$1,$A$2,$A$3,$A$4,$A$6)/1000,0)-ROUND(HPVAL("gencos",$A$1,$A$2,$A$3,$A$4,$A$6)/1000,0)</f>
        <v>#NAME?</v>
      </c>
      <c r="N11" s="136" t="e">
        <f aca="false">L11-M11</f>
        <v>#NAME?</v>
      </c>
      <c r="Q11" s="24" t="e">
        <f aca="false">M11-Expenses!E10-'CapChrg-AllocExp'!E11</f>
        <v>#NAME?</v>
      </c>
      <c r="R11" s="24" t="e">
        <f aca="false">I11+J11-Expenses!D10-'CapChrg-AllocExp'!D11</f>
        <v>#NAME?</v>
      </c>
      <c r="S11" s="24" t="e">
        <f aca="false">Q11-R11</f>
        <v>#NAME?</v>
      </c>
    </row>
    <row r="12" customFormat="false" ht="12" hidden="false" customHeight="true" outlineLevel="0" collapsed="false">
      <c r="A12" s="151" t="s">
        <v>210</v>
      </c>
      <c r="B12" s="85" t="s">
        <v>158</v>
      </c>
      <c r="D12" s="23" t="n">
        <v>2263</v>
      </c>
      <c r="E12" s="24"/>
      <c r="F12" s="24"/>
      <c r="G12" s="24"/>
      <c r="H12" s="24"/>
      <c r="I12" s="168" t="n">
        <f aca="false">SUM(D12:H12)</f>
        <v>2263</v>
      </c>
      <c r="J12" s="23"/>
      <c r="K12" s="24"/>
      <c r="L12" s="24" t="n">
        <f aca="false">SUM(I12:K12)</f>
        <v>2263</v>
      </c>
      <c r="M12" s="24" t="e">
        <f aca="false">ROUND((HPVAL($A12,$A$1,"other",$A$3,$A$4,$A$6)+HPVAL($A12,$A$1,"overview",$A$3,$A$4,$A$6))/1000,0)</f>
        <v>#NAME?</v>
      </c>
      <c r="N12" s="136" t="e">
        <f aca="false">L12-M12</f>
        <v>#NAME?</v>
      </c>
      <c r="Q12" s="24" t="e">
        <f aca="false">M12-Expenses!E11-'CapChrg-AllocExp'!E12</f>
        <v>#NAME?</v>
      </c>
      <c r="R12" s="24" t="e">
        <f aca="false">I12+J12-Expenses!D11-'CapChrg-AllocExp'!D12</f>
        <v>#NAME?</v>
      </c>
      <c r="S12" s="24" t="e">
        <f aca="false">Q12-R12</f>
        <v>#NAME?</v>
      </c>
    </row>
    <row r="13" customFormat="false" ht="12" hidden="false" customHeight="true" outlineLevel="0" collapsed="false">
      <c r="A13" s="151" t="s">
        <v>211</v>
      </c>
      <c r="B13" s="85" t="s">
        <v>159</v>
      </c>
      <c r="D13" s="23" t="n">
        <f aca="false">-4923-948+374</f>
        <v>-5497</v>
      </c>
      <c r="E13" s="24"/>
      <c r="F13" s="24"/>
      <c r="G13" s="24"/>
      <c r="H13" s="24"/>
      <c r="I13" s="168" t="n">
        <f aca="false">SUM(D13:H13)</f>
        <v>-5497</v>
      </c>
      <c r="J13" s="23"/>
      <c r="K13" s="24"/>
      <c r="L13" s="24" t="n">
        <f aca="false">SUM(I13:K13)</f>
        <v>-5497</v>
      </c>
      <c r="M13" s="24" t="e">
        <f aca="false">ROUND(HPVAL($A13,$A$1,$A$2,$A$3,$A$4,$A$6)/1000,0)-M12</f>
        <v>#NAME?</v>
      </c>
      <c r="N13" s="136" t="e">
        <f aca="false">L13-M13</f>
        <v>#NAME?</v>
      </c>
      <c r="Q13" s="24" t="e">
        <f aca="false">M13-Expenses!E12-'CapChrg-AllocExp'!E13</f>
        <v>#NAME?</v>
      </c>
      <c r="R13" s="24" t="e">
        <f aca="false">I13+J13-Expenses!D12-'CapChrg-AllocExp'!D13</f>
        <v>#NAME?</v>
      </c>
      <c r="S13" s="24" t="e">
        <f aca="false">Q13-R13</f>
        <v>#NAME?</v>
      </c>
    </row>
    <row r="14" customFormat="false" ht="12" hidden="false" customHeight="true" outlineLevel="0" collapsed="false">
      <c r="A14" s="151" t="s">
        <v>255</v>
      </c>
      <c r="B14" s="85" t="s">
        <v>75</v>
      </c>
      <c r="D14" s="23" t="n">
        <v>2314</v>
      </c>
      <c r="E14" s="24" t="n">
        <v>1822</v>
      </c>
      <c r="F14" s="24"/>
      <c r="G14" s="24"/>
      <c r="H14" s="24"/>
      <c r="I14" s="168" t="n">
        <f aca="false">SUM(D14:H14)</f>
        <v>4136</v>
      </c>
      <c r="J14" s="23" t="n">
        <f aca="false">Greensheet!M10</f>
        <v>0</v>
      </c>
      <c r="K14" s="24"/>
      <c r="L14" s="24" t="n">
        <f aca="false">SUM(I14:K14)</f>
        <v>4136</v>
      </c>
      <c r="M14" s="24" t="e">
        <f aca="false">ROUND(HPVAL($A14,$A$1,$A$2,$A$3,$A$4,$A$6)/1000,0)</f>
        <v>#NAME?</v>
      </c>
      <c r="N14" s="136" t="e">
        <f aca="false">L14-M14</f>
        <v>#NAME?</v>
      </c>
      <c r="Q14" s="24" t="e">
        <f aca="false">M14-Expenses!E13-'CapChrg-AllocExp'!E14</f>
        <v>#NAME?</v>
      </c>
      <c r="R14" s="24" t="e">
        <f aca="false">I14+J14-Expenses!D13-'CapChrg-AllocExp'!D14</f>
        <v>#NAME?</v>
      </c>
      <c r="S14" s="24" t="e">
        <f aca="false">Q14-R14</f>
        <v>#NAME?</v>
      </c>
    </row>
    <row r="15" customFormat="false" ht="12" hidden="false" customHeight="true" outlineLevel="0" collapsed="false">
      <c r="A15" s="151" t="s">
        <v>213</v>
      </c>
      <c r="B15" s="85" t="s">
        <v>70</v>
      </c>
      <c r="D15" s="23" t="n">
        <v>-3</v>
      </c>
      <c r="E15" s="24" t="n">
        <v>3</v>
      </c>
      <c r="F15" s="24"/>
      <c r="G15" s="24"/>
      <c r="H15" s="24"/>
      <c r="I15" s="168" t="n">
        <f aca="false">SUM(D15:H15)</f>
        <v>0</v>
      </c>
      <c r="J15" s="23" t="n">
        <f aca="false">Greensheet!M16</f>
        <v>7000</v>
      </c>
      <c r="K15" s="24"/>
      <c r="L15" s="24" t="n">
        <f aca="false">SUM(I15:K15)</f>
        <v>7000</v>
      </c>
      <c r="M15" s="24" t="e">
        <f aca="false">ROUND(HPVAL($A15,$A$1,$A$2,$A$3,$A$4,$A$6)/1000,0)</f>
        <v>#NAME?</v>
      </c>
      <c r="N15" s="136" t="e">
        <f aca="false">L15-M15</f>
        <v>#NAME?</v>
      </c>
      <c r="Q15" s="24" t="e">
        <f aca="false">M15-Expenses!E14-'CapChrg-AllocExp'!E15</f>
        <v>#NAME?</v>
      </c>
      <c r="R15" s="24" t="e">
        <f aca="false">I15+J15-Expenses!D14-'CapChrg-AllocExp'!D15</f>
        <v>#NAME?</v>
      </c>
      <c r="S15" s="24" t="e">
        <f aca="false">Q15-R15</f>
        <v>#NAME?</v>
      </c>
    </row>
    <row r="16" customFormat="false" ht="12" hidden="false" customHeight="true" outlineLevel="0" collapsed="false">
      <c r="A16" s="151" t="s">
        <v>214</v>
      </c>
      <c r="B16" s="85" t="s">
        <v>160</v>
      </c>
      <c r="D16" s="23" t="n">
        <v>221</v>
      </c>
      <c r="E16" s="24"/>
      <c r="F16" s="24"/>
      <c r="G16" s="24"/>
      <c r="H16" s="24"/>
      <c r="I16" s="168" t="n">
        <f aca="false">SUM(D16:H16)</f>
        <v>221</v>
      </c>
      <c r="J16" s="23"/>
      <c r="K16" s="24"/>
      <c r="L16" s="24" t="n">
        <f aca="false">SUM(I16:K16)</f>
        <v>221</v>
      </c>
      <c r="M16" s="24" t="e">
        <f aca="false">ROUND(HPVAL($A16,$A$1,$A$2,$A$3,$A$4,$A$6)/1000,0)</f>
        <v>#NAME?</v>
      </c>
      <c r="N16" s="136" t="e">
        <f aca="false">L16-M16</f>
        <v>#NAME?</v>
      </c>
      <c r="Q16" s="24" t="e">
        <f aca="false">M16-Expenses!E15-'CapChrg-AllocExp'!E16</f>
        <v>#NAME?</v>
      </c>
      <c r="R16" s="24" t="e">
        <f aca="false">I16+J16-Expenses!D15-'CapChrg-AllocExp'!D16</f>
        <v>#NAME?</v>
      </c>
      <c r="S16" s="24" t="e">
        <f aca="false">Q16-R16</f>
        <v>#NAME?</v>
      </c>
    </row>
    <row r="17" customFormat="false" ht="12" hidden="false" customHeight="true" outlineLevel="0" collapsed="false">
      <c r="A17" s="151" t="s">
        <v>215</v>
      </c>
      <c r="B17" s="85" t="s">
        <v>161</v>
      </c>
      <c r="D17" s="23" t="n">
        <v>-1172</v>
      </c>
      <c r="E17" s="24"/>
      <c r="F17" s="24"/>
      <c r="G17" s="24"/>
      <c r="H17" s="24"/>
      <c r="I17" s="168" t="n">
        <f aca="false">SUM(D17:H17)</f>
        <v>-1172</v>
      </c>
      <c r="J17" s="23"/>
      <c r="K17" s="24"/>
      <c r="L17" s="24" t="n">
        <f aca="false">SUM(I17:K17)</f>
        <v>-1172</v>
      </c>
      <c r="M17" s="24" t="e">
        <f aca="false">ROUND(HPVAL($A17,$A$1,$A$2,$A$3,$A$4,$A$6)/1000,0)</f>
        <v>#NAME?</v>
      </c>
      <c r="N17" s="136" t="e">
        <f aca="false">L17-M17</f>
        <v>#NAME?</v>
      </c>
      <c r="Q17" s="24" t="e">
        <f aca="false">M17-Expenses!E16-'CapChrg-AllocExp'!E17</f>
        <v>#NAME?</v>
      </c>
      <c r="R17" s="24" t="e">
        <f aca="false">I17+J17-Expenses!D16-'CapChrg-AllocExp'!D17</f>
        <v>#NAME?</v>
      </c>
      <c r="S17" s="24" t="e">
        <f aca="false">Q17-R17</f>
        <v>#NAME?</v>
      </c>
    </row>
    <row r="18" customFormat="false" ht="12" hidden="false" customHeight="true" outlineLevel="0" collapsed="false">
      <c r="A18" s="151" t="s">
        <v>216</v>
      </c>
      <c r="B18" s="85" t="s">
        <v>88</v>
      </c>
      <c r="D18" s="23"/>
      <c r="E18" s="24"/>
      <c r="F18" s="24"/>
      <c r="G18" s="24"/>
      <c r="H18" s="24"/>
      <c r="I18" s="168" t="n">
        <f aca="false">SUM(D18:H18)</f>
        <v>0</v>
      </c>
      <c r="J18" s="23" t="n">
        <f aca="false">Greensheet!M20</f>
        <v>1000</v>
      </c>
      <c r="K18" s="24"/>
      <c r="L18" s="24" t="n">
        <f aca="false">SUM(I18:K18)</f>
        <v>1000</v>
      </c>
      <c r="M18" s="24" t="e">
        <f aca="false">ROUND(HPVAL($A18,$A$1,$A$2,$A$3,$A$4,$A$6)/1000,0)</f>
        <v>#NAME?</v>
      </c>
      <c r="N18" s="136" t="e">
        <f aca="false">L18-M18</f>
        <v>#NAME?</v>
      </c>
      <c r="Q18" s="24" t="e">
        <f aca="false">M18-Expenses!E17-'CapChrg-AllocExp'!E18</f>
        <v>#NAME?</v>
      </c>
      <c r="R18" s="24" t="e">
        <f aca="false">I18+J18-Expenses!D17-'CapChrg-AllocExp'!D18</f>
        <v>#NAME?</v>
      </c>
      <c r="S18" s="24" t="e">
        <f aca="false">Q18-R18</f>
        <v>#NAME?</v>
      </c>
    </row>
    <row r="19" customFormat="false" ht="12" hidden="false" customHeight="true" outlineLevel="0" collapsed="false">
      <c r="A19" s="151" t="s">
        <v>217</v>
      </c>
      <c r="B19" s="85" t="s">
        <v>162</v>
      </c>
      <c r="D19" s="23" t="n">
        <v>515</v>
      </c>
      <c r="E19" s="24"/>
      <c r="F19" s="24"/>
      <c r="G19" s="24"/>
      <c r="H19" s="24"/>
      <c r="I19" s="168" t="n">
        <f aca="false">SUM(D19:H19)</f>
        <v>515</v>
      </c>
      <c r="J19" s="23"/>
      <c r="K19" s="24"/>
      <c r="L19" s="24" t="n">
        <f aca="false">SUM(I19:K19)</f>
        <v>515</v>
      </c>
      <c r="M19" s="24" t="e">
        <f aca="false">ROUND(HPVAL($A19,$A$1,$A$2,$A$3,$A$4,$A$6)/1000,0)</f>
        <v>#NAME?</v>
      </c>
      <c r="N19" s="136" t="e">
        <f aca="false">L19-M19</f>
        <v>#NAME?</v>
      </c>
      <c r="Q19" s="24" t="e">
        <f aca="false">M19-Expenses!E18-'CapChrg-AllocExp'!E19</f>
        <v>#NAME?</v>
      </c>
      <c r="R19" s="24" t="e">
        <f aca="false">I19+J19-Expenses!D18-'CapChrg-AllocExp'!D19</f>
        <v>#NAME?</v>
      </c>
      <c r="S19" s="24" t="e">
        <f aca="false">Q19-R19</f>
        <v>#NAME?</v>
      </c>
    </row>
    <row r="20" customFormat="false" ht="3" hidden="false" customHeight="true" outlineLevel="0" collapsed="false">
      <c r="B20" s="85"/>
      <c r="D20" s="23"/>
      <c r="E20" s="24"/>
      <c r="F20" s="24"/>
      <c r="G20" s="24"/>
      <c r="H20" s="24"/>
      <c r="I20" s="168"/>
      <c r="J20" s="23"/>
      <c r="K20" s="24"/>
      <c r="L20" s="24"/>
      <c r="M20" s="24"/>
      <c r="N20" s="136"/>
    </row>
    <row r="21" customFormat="false" ht="12" hidden="false" customHeight="true" outlineLevel="0" collapsed="false">
      <c r="B21" s="169" t="s">
        <v>244</v>
      </c>
      <c r="C21" s="138"/>
      <c r="D21" s="139" t="n">
        <f aca="false">SUM(D10:D19)</f>
        <v>-8268</v>
      </c>
      <c r="E21" s="140" t="n">
        <f aca="false">SUM(E10:E19)</f>
        <v>1825</v>
      </c>
      <c r="F21" s="140" t="n">
        <f aca="false">SUM(F10:F19)</f>
        <v>0</v>
      </c>
      <c r="G21" s="140" t="n">
        <f aca="false">SUM(G10:G19)</f>
        <v>0</v>
      </c>
      <c r="H21" s="140" t="n">
        <f aca="false">SUM(H10:H19)</f>
        <v>0</v>
      </c>
      <c r="I21" s="139" t="n">
        <f aca="false">SUM(I10:I19)</f>
        <v>-6443</v>
      </c>
      <c r="J21" s="139" t="n">
        <f aca="false">SUM(J10:J19)</f>
        <v>8000</v>
      </c>
      <c r="K21" s="140" t="n">
        <f aca="false">SUM(K10:K19)</f>
        <v>0</v>
      </c>
      <c r="L21" s="140" t="n">
        <f aca="false">SUM(L10:L19)</f>
        <v>1557</v>
      </c>
      <c r="M21" s="140" t="e">
        <f aca="false">SUM(M10:M19)</f>
        <v>#NAME?</v>
      </c>
      <c r="N21" s="143" t="e">
        <f aca="false">SUM(N10:N19)</f>
        <v>#NAME?</v>
      </c>
      <c r="Q21" s="140" t="e">
        <f aca="false">SUM(Q10:Q19)</f>
        <v>#NAME?</v>
      </c>
      <c r="R21" s="140" t="e">
        <f aca="false">SUM(R10:R19)</f>
        <v>#NAME?</v>
      </c>
      <c r="S21" s="140" t="e">
        <f aca="false">SUM(S10:S19)</f>
        <v>#NAME?</v>
      </c>
    </row>
    <row r="22" customFormat="false" ht="3" hidden="false" customHeight="true" outlineLevel="0" collapsed="false">
      <c r="B22" s="85"/>
      <c r="D22" s="23"/>
      <c r="E22" s="24"/>
      <c r="F22" s="24"/>
      <c r="G22" s="24"/>
      <c r="H22" s="24"/>
      <c r="I22" s="168"/>
      <c r="J22" s="23"/>
      <c r="K22" s="24"/>
      <c r="L22" s="24"/>
      <c r="M22" s="24"/>
      <c r="N22" s="136"/>
    </row>
    <row r="23" customFormat="false" ht="12" hidden="false" customHeight="true" outlineLevel="0" collapsed="false">
      <c r="A23" s="151" t="s">
        <v>218</v>
      </c>
      <c r="B23" s="85" t="s">
        <v>164</v>
      </c>
      <c r="D23" s="23"/>
      <c r="E23" s="24"/>
      <c r="F23" s="24"/>
      <c r="G23" s="24"/>
      <c r="H23" s="24"/>
      <c r="I23" s="168" t="n">
        <f aca="false">SUM(D23:H23)</f>
        <v>0</v>
      </c>
      <c r="J23" s="23" t="n">
        <f aca="false">Greensheet!M24</f>
        <v>2000</v>
      </c>
      <c r="K23" s="24"/>
      <c r="L23" s="24" t="n">
        <f aca="false">SUM(I23:K23)</f>
        <v>2000</v>
      </c>
      <c r="M23" s="24" t="e">
        <f aca="false">ROUND(HPVAL($A23,$A$1,$A$2,$A$3,$A$4,$A$6)/1000,0)</f>
        <v>#NAME?</v>
      </c>
      <c r="N23" s="136" t="e">
        <f aca="false">L23-M23</f>
        <v>#NAME?</v>
      </c>
      <c r="Q23" s="170" t="e">
        <f aca="false">M23-Expenses!E21-'CapChrg-AllocExp'!E22</f>
        <v>#NAME?</v>
      </c>
      <c r="R23" s="170" t="e">
        <f aca="false">I23+J23-Expenses!D21-'CapChrg-AllocExp'!D22</f>
        <v>#NAME?</v>
      </c>
      <c r="S23" s="24" t="e">
        <f aca="false">Q23-R23</f>
        <v>#NAME?</v>
      </c>
    </row>
    <row r="24" customFormat="false" ht="12" hidden="false" customHeight="true" outlineLevel="0" collapsed="false">
      <c r="A24" s="151" t="s">
        <v>219</v>
      </c>
      <c r="B24" s="85" t="s">
        <v>165</v>
      </c>
      <c r="D24" s="23"/>
      <c r="E24" s="24"/>
      <c r="F24" s="24"/>
      <c r="G24" s="24"/>
      <c r="H24" s="24"/>
      <c r="I24" s="168" t="n">
        <f aca="false">SUM(D24:H24)</f>
        <v>0</v>
      </c>
      <c r="J24" s="23" t="n">
        <f aca="false">Greensheet!M28</f>
        <v>0</v>
      </c>
      <c r="K24" s="24"/>
      <c r="L24" s="24" t="n">
        <f aca="false">SUM(I24:K24)</f>
        <v>0</v>
      </c>
      <c r="M24" s="24" t="e">
        <f aca="false">ROUND(HPVAL($A24,$A$1,$A$2,$A$3,$A$4,$A$6)/1000,0)</f>
        <v>#NAME?</v>
      </c>
      <c r="N24" s="136" t="e">
        <f aca="false">L24-M24</f>
        <v>#NAME?</v>
      </c>
      <c r="Q24" s="24" t="e">
        <f aca="false">M24-Expenses!E22-'CapChrg-AllocExp'!E23</f>
        <v>#NAME?</v>
      </c>
      <c r="R24" s="24" t="e">
        <f aca="false">I24+J24-Expenses!D22-'CapChrg-AllocExp'!D23</f>
        <v>#NAME?</v>
      </c>
      <c r="S24" s="24" t="e">
        <f aca="false">Q24-R24</f>
        <v>#NAME?</v>
      </c>
    </row>
    <row r="25" customFormat="false" ht="12" hidden="false" customHeight="true" outlineLevel="0" collapsed="false">
      <c r="A25" s="151" t="s">
        <v>220</v>
      </c>
      <c r="B25" s="85" t="s">
        <v>94</v>
      </c>
      <c r="D25" s="23" t="n">
        <v>643</v>
      </c>
      <c r="E25" s="24"/>
      <c r="F25" s="24"/>
      <c r="G25" s="24"/>
      <c r="H25" s="24"/>
      <c r="I25" s="168" t="n">
        <f aca="false">SUM(D25:H25)</f>
        <v>643</v>
      </c>
      <c r="J25" s="23" t="n">
        <f aca="false">Greensheet!M34</f>
        <v>12050</v>
      </c>
      <c r="K25" s="24"/>
      <c r="L25" s="24" t="n">
        <f aca="false">SUM(I25:K25)</f>
        <v>12693</v>
      </c>
      <c r="M25" s="24" t="e">
        <f aca="false">ROUND(HPVAL($A25,$A$1,$A$2,$A$3,$A$4,$A$6)/1000,0)</f>
        <v>#NAME?</v>
      </c>
      <c r="N25" s="136" t="e">
        <f aca="false">L25-M25</f>
        <v>#NAME?</v>
      </c>
      <c r="Q25" s="24" t="e">
        <f aca="false">M25-Expenses!E23-'CapChrg-AllocExp'!E24</f>
        <v>#NAME?</v>
      </c>
      <c r="R25" s="24" t="e">
        <f aca="false">I25+J25-Expenses!D23-'CapChrg-AllocExp'!D24</f>
        <v>#NAME?</v>
      </c>
      <c r="S25" s="24" t="e">
        <f aca="false">Q25-R25</f>
        <v>#NAME?</v>
      </c>
    </row>
    <row r="26" customFormat="false" ht="12" hidden="false" customHeight="true" outlineLevel="0" collapsed="false">
      <c r="A26" s="151" t="s">
        <v>221</v>
      </c>
      <c r="B26" s="85" t="s">
        <v>99</v>
      </c>
      <c r="D26" s="23"/>
      <c r="E26" s="24"/>
      <c r="F26" s="24"/>
      <c r="G26" s="24"/>
      <c r="H26" s="24"/>
      <c r="I26" s="168" t="n">
        <f aca="false">SUM(D26:H26)</f>
        <v>0</v>
      </c>
      <c r="J26" s="23" t="n">
        <f aca="false">Greensheet!M38</f>
        <v>4000</v>
      </c>
      <c r="K26" s="24"/>
      <c r="L26" s="24" t="n">
        <f aca="false">SUM(I26:K26)</f>
        <v>4000</v>
      </c>
      <c r="M26" s="24" t="e">
        <f aca="false">ROUND(HPVAL($A26,$A$1,$A$2,$A$3,$A$4,$A$6)/1000,0)</f>
        <v>#NAME?</v>
      </c>
      <c r="N26" s="136" t="e">
        <f aca="false">L26-M26</f>
        <v>#NAME?</v>
      </c>
      <c r="Q26" s="24" t="e">
        <f aca="false">M26-Expenses!E24-'CapChrg-AllocExp'!E25</f>
        <v>#NAME?</v>
      </c>
      <c r="R26" s="24" t="e">
        <f aca="false">I26+J26-Expenses!D24-'CapChrg-AllocExp'!D25</f>
        <v>#NAME?</v>
      </c>
      <c r="S26" s="24" t="e">
        <f aca="false">Q26-R26</f>
        <v>#NAME?</v>
      </c>
    </row>
    <row r="27" customFormat="false" ht="12" hidden="false" customHeight="true" outlineLevel="0" collapsed="false">
      <c r="A27" s="151" t="s">
        <v>222</v>
      </c>
      <c r="B27" s="85" t="s">
        <v>101</v>
      </c>
      <c r="D27" s="23"/>
      <c r="E27" s="24"/>
      <c r="F27" s="24"/>
      <c r="G27" s="24"/>
      <c r="H27" s="24"/>
      <c r="I27" s="168" t="n">
        <f aca="false">SUM(D27:H27)</f>
        <v>0</v>
      </c>
      <c r="J27" s="23" t="n">
        <f aca="false">Greensheet!M42</f>
        <v>0</v>
      </c>
      <c r="K27" s="24"/>
      <c r="L27" s="24" t="n">
        <f aca="false">SUM(I27:K27)</f>
        <v>0</v>
      </c>
      <c r="M27" s="24" t="e">
        <f aca="false">ROUND(HPVAL($A27,$A$1,$A$2,$A$3,$A$4,$A$6)/1000,0)</f>
        <v>#NAME?</v>
      </c>
      <c r="N27" s="136" t="e">
        <f aca="false">L27-M27</f>
        <v>#NAME?</v>
      </c>
      <c r="Q27" s="24" t="e">
        <f aca="false">M27-Expenses!E25-'CapChrg-AllocExp'!E26</f>
        <v>#NAME?</v>
      </c>
      <c r="R27" s="24" t="e">
        <f aca="false">I27+J27-Expenses!D25-'CapChrg-AllocExp'!D26</f>
        <v>#NAME?</v>
      </c>
      <c r="S27" s="24" t="e">
        <f aca="false">Q27-R27</f>
        <v>#NAME?</v>
      </c>
    </row>
    <row r="28" customFormat="false" ht="12" hidden="false" customHeight="true" outlineLevel="0" collapsed="false">
      <c r="A28" s="151" t="s">
        <v>223</v>
      </c>
      <c r="B28" s="85" t="s">
        <v>27</v>
      </c>
      <c r="D28" s="23"/>
      <c r="E28" s="24"/>
      <c r="F28" s="24"/>
      <c r="G28" s="24"/>
      <c r="H28" s="24"/>
      <c r="I28" s="168" t="n">
        <f aca="false">SUM(D28:H28)</f>
        <v>0</v>
      </c>
      <c r="J28" s="23" t="n">
        <f aca="false">Greensheet!M46</f>
        <v>850</v>
      </c>
      <c r="K28" s="24"/>
      <c r="L28" s="24" t="n">
        <f aca="false">SUM(I28:K28)</f>
        <v>850</v>
      </c>
      <c r="M28" s="24" t="e">
        <f aca="false">ROUND(HPVAL($A28,$A$1,$A$2,$A$3,$A$4,$A$6)/1000,0)</f>
        <v>#NAME?</v>
      </c>
      <c r="N28" s="136" t="e">
        <f aca="false">L28-M28</f>
        <v>#NAME?</v>
      </c>
      <c r="Q28" s="24" t="e">
        <f aca="false">M28-Expenses!E26-'CapChrg-AllocExp'!E27</f>
        <v>#NAME?</v>
      </c>
      <c r="R28" s="24" t="e">
        <f aca="false">I28+J28-Expenses!D26-'CapChrg-AllocExp'!D27</f>
        <v>#NAME?</v>
      </c>
      <c r="S28" s="24" t="e">
        <f aca="false">Q28-R28</f>
        <v>#NAME?</v>
      </c>
    </row>
    <row r="29" customFormat="false" ht="3" hidden="false" customHeight="true" outlineLevel="0" collapsed="false">
      <c r="B29" s="85"/>
      <c r="D29" s="23"/>
      <c r="E29" s="24"/>
      <c r="F29" s="24"/>
      <c r="G29" s="24"/>
      <c r="H29" s="24"/>
      <c r="I29" s="168"/>
      <c r="J29" s="23"/>
      <c r="K29" s="24"/>
      <c r="L29" s="24"/>
      <c r="M29" s="24"/>
      <c r="N29" s="136"/>
    </row>
    <row r="30" customFormat="false" ht="12" hidden="false" customHeight="true" outlineLevel="0" collapsed="false">
      <c r="B30" s="169" t="s">
        <v>166</v>
      </c>
      <c r="C30" s="138"/>
      <c r="D30" s="139" t="n">
        <f aca="false">SUM(D23:D28)</f>
        <v>643</v>
      </c>
      <c r="E30" s="140" t="n">
        <f aca="false">SUM(E23:E28)</f>
        <v>0</v>
      </c>
      <c r="F30" s="140" t="n">
        <f aca="false">SUM(F23:F28)</f>
        <v>0</v>
      </c>
      <c r="G30" s="140" t="n">
        <f aca="false">SUM(G23:G28)</f>
        <v>0</v>
      </c>
      <c r="H30" s="140" t="n">
        <f aca="false">SUM(H23:H28)</f>
        <v>0</v>
      </c>
      <c r="I30" s="139" t="n">
        <f aca="false">SUM(I23:I28)</f>
        <v>643</v>
      </c>
      <c r="J30" s="139" t="n">
        <f aca="false">SUM(J23:J28)</f>
        <v>18900</v>
      </c>
      <c r="K30" s="140" t="n">
        <f aca="false">SUM(K23:K28)</f>
        <v>0</v>
      </c>
      <c r="L30" s="140" t="n">
        <f aca="false">SUM(L23:L28)</f>
        <v>19543</v>
      </c>
      <c r="M30" s="140" t="e">
        <f aca="false">SUM(M23:M28)</f>
        <v>#NAME?</v>
      </c>
      <c r="N30" s="143" t="e">
        <f aca="false">SUM(N23:N28)</f>
        <v>#NAME?</v>
      </c>
      <c r="Q30" s="140" t="e">
        <f aca="false">SUM(Q23:Q28)</f>
        <v>#NAME?</v>
      </c>
      <c r="R30" s="140" t="e">
        <f aca="false">SUM(R23:R28)</f>
        <v>#NAME?</v>
      </c>
      <c r="S30" s="140" t="e">
        <f aca="false">SUM(S23:S28)</f>
        <v>#NAME?</v>
      </c>
    </row>
    <row r="31" customFormat="false" ht="3" hidden="false" customHeight="true" outlineLevel="0" collapsed="false">
      <c r="B31" s="85"/>
      <c r="D31" s="23"/>
      <c r="E31" s="24"/>
      <c r="F31" s="24"/>
      <c r="G31" s="24"/>
      <c r="H31" s="24"/>
      <c r="I31" s="168"/>
      <c r="J31" s="23"/>
      <c r="K31" s="24"/>
      <c r="L31" s="24"/>
      <c r="M31" s="24"/>
      <c r="N31" s="136"/>
    </row>
    <row r="32" customFormat="false" ht="12" hidden="false" customHeight="true" outlineLevel="0" collapsed="false">
      <c r="A32" s="151" t="s">
        <v>224</v>
      </c>
      <c r="B32" s="85" t="s">
        <v>167</v>
      </c>
      <c r="D32" s="23"/>
      <c r="E32" s="24"/>
      <c r="F32" s="24"/>
      <c r="G32" s="24"/>
      <c r="H32" s="24"/>
      <c r="I32" s="168" t="n">
        <f aca="false">SUM(D32:H32)</f>
        <v>0</v>
      </c>
      <c r="J32" s="23"/>
      <c r="K32" s="24"/>
      <c r="L32" s="24" t="n">
        <f aca="false">SUM(I32:K32)</f>
        <v>0</v>
      </c>
      <c r="M32" s="24" t="e">
        <f aca="false">ROUND(HPVAL($A32,$A$1,$A$2,$A$3,$A$4,$A$6)/1000,0)+Expenses!E56</f>
        <v>#NAME?</v>
      </c>
      <c r="N32" s="136" t="e">
        <f aca="false">L32-M32</f>
        <v>#NAME?</v>
      </c>
      <c r="Q32" s="170" t="e">
        <f aca="false">M32-Expenses!E29-Expenses!E56-'CapChrg-AllocExp'!E30</f>
        <v>#NAME?</v>
      </c>
      <c r="R32" s="170" t="e">
        <f aca="false">I32+J32-Expenses!D29-Expenses!D56-'CapChrg-AllocExp'!D30</f>
        <v>#NAME?</v>
      </c>
      <c r="S32" s="24" t="e">
        <f aca="false">Q32-R32</f>
        <v>#NAME?</v>
      </c>
    </row>
    <row r="33" customFormat="false" ht="12" hidden="false" customHeight="true" outlineLevel="0" collapsed="false">
      <c r="A33" s="151" t="s">
        <v>225</v>
      </c>
      <c r="B33" s="85" t="s">
        <v>103</v>
      </c>
      <c r="D33" s="23"/>
      <c r="E33" s="24"/>
      <c r="F33" s="24"/>
      <c r="G33" s="24"/>
      <c r="H33" s="24"/>
      <c r="I33" s="168" t="n">
        <f aca="false">SUM(D33:H33)</f>
        <v>0</v>
      </c>
      <c r="J33" s="23" t="n">
        <f aca="false">Greensheet!M53</f>
        <v>28000</v>
      </c>
      <c r="K33" s="24"/>
      <c r="L33" s="24" t="n">
        <f aca="false">SUM(I33:K33)</f>
        <v>28000</v>
      </c>
      <c r="M33" s="24" t="e">
        <f aca="false">ROUND(HPVAL($A33,$A$1,$A$2,$A$3,$A$4,$A$6)/1000,0)</f>
        <v>#NAME?</v>
      </c>
      <c r="N33" s="136" t="e">
        <f aca="false">L33-M33</f>
        <v>#NAME?</v>
      </c>
      <c r="Q33" s="24" t="e">
        <f aca="false">M33-Expenses!E30-'CapChrg-AllocExp'!E31</f>
        <v>#NAME?</v>
      </c>
      <c r="R33" s="24" t="e">
        <f aca="false">I33+J33-Expenses!D30-'CapChrg-AllocExp'!D31</f>
        <v>#NAME?</v>
      </c>
      <c r="S33" s="24" t="e">
        <f aca="false">Q33-R33</f>
        <v>#NAME?</v>
      </c>
    </row>
    <row r="34" customFormat="false" ht="12" hidden="false" customHeight="true" outlineLevel="0" collapsed="false">
      <c r="A34" s="151" t="s">
        <v>226</v>
      </c>
      <c r="B34" s="85" t="s">
        <v>106</v>
      </c>
      <c r="D34" s="23" t="n">
        <v>0</v>
      </c>
      <c r="E34" s="24"/>
      <c r="F34" s="24"/>
      <c r="G34" s="24" t="n">
        <v>16373</v>
      </c>
      <c r="H34" s="24"/>
      <c r="I34" s="168" t="n">
        <f aca="false">SUM(D34:H34)</f>
        <v>16373</v>
      </c>
      <c r="J34" s="23" t="n">
        <f aca="false">Greensheet!M80</f>
        <v>14480</v>
      </c>
      <c r="K34" s="24"/>
      <c r="L34" s="24" t="n">
        <f aca="false">SUM(I34:K34)</f>
        <v>30853</v>
      </c>
      <c r="M34" s="24" t="e">
        <f aca="false">ROUND(HPVAL($A34,$A$1,$A$2,$A$3,$A$4,$A$6)/1000,0)+Expenses!E57</f>
        <v>#NAME?</v>
      </c>
      <c r="N34" s="136" t="e">
        <f aca="false">L34-M34</f>
        <v>#NAME?</v>
      </c>
      <c r="Q34" s="24" t="e">
        <f aca="false">M34-Expenses!E31-Expenses!E57-'CapChrg-AllocExp'!E32</f>
        <v>#NAME?</v>
      </c>
      <c r="R34" s="24" t="n">
        <f aca="false">I34+J34-Expenses!D31-Expenses!D57-'CapChrg-AllocExp'!D32</f>
        <v>-26260</v>
      </c>
      <c r="S34" s="24" t="e">
        <f aca="false">Q34-R34</f>
        <v>#NAME?</v>
      </c>
    </row>
    <row r="35" customFormat="false" ht="12" hidden="false" customHeight="true" outlineLevel="0" collapsed="false">
      <c r="A35" s="151" t="s">
        <v>227</v>
      </c>
      <c r="B35" s="85" t="s">
        <v>168</v>
      </c>
      <c r="D35" s="23" t="n">
        <f aca="false">987+276+487+1158</f>
        <v>2908</v>
      </c>
      <c r="E35" s="24"/>
      <c r="F35" s="24"/>
      <c r="G35" s="24"/>
      <c r="H35" s="24"/>
      <c r="I35" s="168" t="n">
        <f aca="false">SUM(D35:H35)</f>
        <v>2908</v>
      </c>
      <c r="J35" s="23"/>
      <c r="K35" s="24"/>
      <c r="L35" s="24" t="n">
        <f aca="false">SUM(I35:K35)</f>
        <v>2908</v>
      </c>
      <c r="M35" s="24" t="e">
        <f aca="false">ROUND(HPVAL($A35,$A$1,$A$2,$A$3,$A$4,$A$6)/1000,0)</f>
        <v>#NAME?</v>
      </c>
      <c r="N35" s="136" t="e">
        <f aca="false">L35-M35</f>
        <v>#NAME?</v>
      </c>
      <c r="Q35" s="24" t="e">
        <f aca="false">M35-Expenses!E32-'CapChrg-AllocExp'!E33</f>
        <v>#NAME?</v>
      </c>
      <c r="R35" s="24" t="e">
        <f aca="false">I35+J35-Expenses!D32-'CapChrg-AllocExp'!D33</f>
        <v>#NAME?</v>
      </c>
      <c r="S35" s="24" t="e">
        <f aca="false">Q35-R35</f>
        <v>#NAME?</v>
      </c>
    </row>
    <row r="36" customFormat="false" ht="3" hidden="false" customHeight="true" outlineLevel="0" collapsed="false">
      <c r="B36" s="85"/>
      <c r="D36" s="23"/>
      <c r="E36" s="24"/>
      <c r="F36" s="24"/>
      <c r="G36" s="24"/>
      <c r="H36" s="24"/>
      <c r="I36" s="168"/>
      <c r="J36" s="23"/>
      <c r="K36" s="24"/>
      <c r="L36" s="24"/>
      <c r="M36" s="24"/>
      <c r="N36" s="136"/>
    </row>
    <row r="37" customFormat="false" ht="12" hidden="false" customHeight="true" outlineLevel="0" collapsed="false">
      <c r="B37" s="169" t="s">
        <v>169</v>
      </c>
      <c r="C37" s="138"/>
      <c r="D37" s="139" t="n">
        <f aca="false">SUM(D32:D35)</f>
        <v>2908</v>
      </c>
      <c r="E37" s="140" t="n">
        <f aca="false">SUM(E32:E35)</f>
        <v>0</v>
      </c>
      <c r="F37" s="140" t="n">
        <f aca="false">SUM(F32:F35)</f>
        <v>0</v>
      </c>
      <c r="G37" s="140" t="n">
        <f aca="false">SUM(G32:G35)</f>
        <v>16373</v>
      </c>
      <c r="H37" s="140" t="n">
        <f aca="false">SUM(H32:H35)</f>
        <v>0</v>
      </c>
      <c r="I37" s="139" t="n">
        <f aca="false">SUM(I32:I35)</f>
        <v>19281</v>
      </c>
      <c r="J37" s="139" t="n">
        <f aca="false">SUM(J32:J35)</f>
        <v>42480</v>
      </c>
      <c r="K37" s="140" t="n">
        <f aca="false">SUM(K32:K35)</f>
        <v>0</v>
      </c>
      <c r="L37" s="140" t="n">
        <f aca="false">SUM(L32:L35)</f>
        <v>61761</v>
      </c>
      <c r="M37" s="140" t="e">
        <f aca="false">SUM(M32:M35)</f>
        <v>#NAME?</v>
      </c>
      <c r="N37" s="143" t="e">
        <f aca="false">SUM(N32:N35)</f>
        <v>#NAME?</v>
      </c>
      <c r="Q37" s="140" t="e">
        <f aca="false">SUM(Q32:Q35)</f>
        <v>#NAME?</v>
      </c>
      <c r="R37" s="140" t="e">
        <f aca="false">SUM(R32:R35)</f>
        <v>#NAME?</v>
      </c>
      <c r="S37" s="140" t="e">
        <f aca="false">SUM(S32:S35)</f>
        <v>#NAME?</v>
      </c>
    </row>
    <row r="38" customFormat="false" ht="3" hidden="false" customHeight="true" outlineLevel="0" collapsed="false">
      <c r="B38" s="85"/>
      <c r="D38" s="23"/>
      <c r="E38" s="24"/>
      <c r="F38" s="24"/>
      <c r="G38" s="24"/>
      <c r="H38" s="24"/>
      <c r="I38" s="168"/>
      <c r="J38" s="23"/>
      <c r="K38" s="24"/>
      <c r="L38" s="24"/>
      <c r="M38" s="24"/>
      <c r="N38" s="136"/>
    </row>
    <row r="39" customFormat="false" ht="12" hidden="false" customHeight="true" outlineLevel="0" collapsed="false">
      <c r="A39" s="151" t="s">
        <v>228</v>
      </c>
      <c r="B39" s="85" t="s">
        <v>125</v>
      </c>
      <c r="D39" s="23"/>
      <c r="E39" s="24" t="n">
        <v>-6852</v>
      </c>
      <c r="F39" s="24"/>
      <c r="G39" s="24"/>
      <c r="H39" s="24"/>
      <c r="I39" s="168" t="n">
        <f aca="false">SUM(D39:H39)</f>
        <v>-6852</v>
      </c>
      <c r="J39" s="23" t="n">
        <f aca="false">Greensheet!M84</f>
        <v>0</v>
      </c>
      <c r="K39" s="24"/>
      <c r="L39" s="24" t="n">
        <f aca="false">SUM(I39:K39)</f>
        <v>-6852</v>
      </c>
      <c r="M39" s="24" t="e">
        <f aca="false">ROUND(HPVAL($A39,$A$1,$A$2,$A$3,$A$4,$A$6)/1000,0)</f>
        <v>#NAME?</v>
      </c>
      <c r="N39" s="136" t="e">
        <f aca="false">L39-M39</f>
        <v>#NAME?</v>
      </c>
      <c r="Q39" s="170" t="e">
        <f aca="false">M39-Expenses!E35-'CapChrg-AllocExp'!E36</f>
        <v>#NAME?</v>
      </c>
      <c r="R39" s="170" t="e">
        <f aca="false">I39+J39-Expenses!D35-'CapChrg-AllocExp'!D36</f>
        <v>#NAME?</v>
      </c>
      <c r="S39" s="24" t="e">
        <f aca="false">Q39-R39</f>
        <v>#NAME?</v>
      </c>
    </row>
    <row r="40" customFormat="false" ht="12" hidden="false" customHeight="true" outlineLevel="0" collapsed="false">
      <c r="A40" s="151" t="s">
        <v>229</v>
      </c>
      <c r="B40" s="85" t="s">
        <v>126</v>
      </c>
      <c r="D40" s="23"/>
      <c r="E40" s="24" t="n">
        <v>-883</v>
      </c>
      <c r="F40" s="24"/>
      <c r="G40" s="24"/>
      <c r="H40" s="24"/>
      <c r="I40" s="168" t="n">
        <f aca="false">SUM(D40:H40)</f>
        <v>-883</v>
      </c>
      <c r="J40" s="23" t="n">
        <f aca="false">Greensheet!M88</f>
        <v>0</v>
      </c>
      <c r="K40" s="24"/>
      <c r="L40" s="24" t="n">
        <f aca="false">SUM(I40:K40)</f>
        <v>-883</v>
      </c>
      <c r="M40" s="24" t="e">
        <f aca="false">ROUND(HPVAL($A40,$A$1,$A$2,$A$3,$A$4,$A$6)/1000,0)</f>
        <v>#NAME?</v>
      </c>
      <c r="N40" s="136" t="e">
        <f aca="false">L40-M40</f>
        <v>#NAME?</v>
      </c>
      <c r="Q40" s="24" t="e">
        <f aca="false">M40-Expenses!E36-'CapChrg-AllocExp'!E37</f>
        <v>#NAME?</v>
      </c>
      <c r="R40" s="24" t="e">
        <f aca="false">I40+J40-Expenses!D36-'CapChrg-AllocExp'!D37</f>
        <v>#NAME?</v>
      </c>
      <c r="S40" s="24" t="e">
        <f aca="false">Q40-R40</f>
        <v>#NAME?</v>
      </c>
    </row>
    <row r="41" customFormat="false" ht="12" hidden="false" customHeight="true" outlineLevel="0" collapsed="false">
      <c r="A41" s="151" t="s">
        <v>230</v>
      </c>
      <c r="B41" s="85" t="s">
        <v>127</v>
      </c>
      <c r="D41" s="23"/>
      <c r="E41" s="24" t="n">
        <f aca="false">228-6408</f>
        <v>-6180</v>
      </c>
      <c r="F41" s="24"/>
      <c r="G41" s="24"/>
      <c r="H41" s="24"/>
      <c r="I41" s="168" t="n">
        <f aca="false">SUM(D41:H41)</f>
        <v>-6180</v>
      </c>
      <c r="J41" s="23" t="n">
        <f aca="false">Greensheet!M92</f>
        <v>0</v>
      </c>
      <c r="K41" s="24"/>
      <c r="L41" s="24" t="n">
        <f aca="false">SUM(I41:K41)</f>
        <v>-6180</v>
      </c>
      <c r="M41" s="24" t="e">
        <f aca="false">ROUND(HPVAL($A41,$A$1,$A$2,$A$3,$A$4,$A$6)/1000,0)</f>
        <v>#NAME?</v>
      </c>
      <c r="N41" s="136" t="e">
        <f aca="false">L41-M41</f>
        <v>#NAME?</v>
      </c>
      <c r="Q41" s="24" t="e">
        <f aca="false">M41-Expenses!E37-'CapChrg-AllocExp'!E38</f>
        <v>#NAME?</v>
      </c>
      <c r="R41" s="24" t="e">
        <f aca="false">I41+J41-Expenses!D37-'CapChrg-AllocExp'!D38</f>
        <v>#NAME?</v>
      </c>
      <c r="S41" s="24" t="e">
        <f aca="false">Q41-R41</f>
        <v>#NAME?</v>
      </c>
    </row>
    <row r="42" customFormat="false" ht="12" hidden="false" customHeight="true" outlineLevel="0" collapsed="false">
      <c r="A42" s="151" t="s">
        <v>231</v>
      </c>
      <c r="B42" s="85" t="s">
        <v>170</v>
      </c>
      <c r="D42" s="23"/>
      <c r="E42" s="24" t="n">
        <v>-8054</v>
      </c>
      <c r="F42" s="24"/>
      <c r="G42" s="24"/>
      <c r="H42" s="24"/>
      <c r="I42" s="168" t="n">
        <f aca="false">SUM(D42:H42)</f>
        <v>-8054</v>
      </c>
      <c r="J42" s="23"/>
      <c r="K42" s="24"/>
      <c r="L42" s="24" t="n">
        <f aca="false">SUM(I42:K42)</f>
        <v>-8054</v>
      </c>
      <c r="M42" s="24" t="e">
        <f aca="false">ROUND(HPVAL($A42,$A$1,$A$2,$A$3,$A$4,$A$6)/1000,0)</f>
        <v>#NAME?</v>
      </c>
      <c r="N42" s="136" t="e">
        <f aca="false">L42-M42</f>
        <v>#NAME?</v>
      </c>
      <c r="Q42" s="170" t="e">
        <f aca="false">M42-Expenses!E38-'CapChrg-AllocExp'!E39</f>
        <v>#NAME?</v>
      </c>
      <c r="R42" s="170" t="e">
        <f aca="false">I42+J42-Expenses!D38-'CapChrg-AllocExp'!D39</f>
        <v>#NAME?</v>
      </c>
      <c r="S42" s="24" t="e">
        <f aca="false">Q42-R42</f>
        <v>#NAME?</v>
      </c>
    </row>
    <row r="43" customFormat="false" ht="3" hidden="false" customHeight="true" outlineLevel="0" collapsed="false">
      <c r="B43" s="171"/>
      <c r="D43" s="172"/>
      <c r="E43" s="173"/>
      <c r="F43" s="173"/>
      <c r="G43" s="173"/>
      <c r="H43" s="173"/>
      <c r="I43" s="172"/>
      <c r="J43" s="172"/>
      <c r="K43" s="173"/>
      <c r="L43" s="173"/>
      <c r="M43" s="173"/>
      <c r="N43" s="174"/>
    </row>
    <row r="44" customFormat="false" ht="12" hidden="false" customHeight="true" outlineLevel="0" collapsed="false">
      <c r="A44" s="144"/>
      <c r="B44" s="169" t="s">
        <v>171</v>
      </c>
      <c r="C44" s="138"/>
      <c r="D44" s="139" t="n">
        <f aca="false">SUM(D39:D42)</f>
        <v>0</v>
      </c>
      <c r="E44" s="140" t="n">
        <f aca="false">SUM(E39:E42)</f>
        <v>-21969</v>
      </c>
      <c r="F44" s="140" t="n">
        <f aca="false">SUM(F39:F42)</f>
        <v>0</v>
      </c>
      <c r="G44" s="140" t="n">
        <f aca="false">SUM(G39:G42)</f>
        <v>0</v>
      </c>
      <c r="H44" s="140" t="n">
        <f aca="false">SUM(H39:H42)</f>
        <v>0</v>
      </c>
      <c r="I44" s="139" t="n">
        <f aca="false">SUM(I39:I42)</f>
        <v>-21969</v>
      </c>
      <c r="J44" s="139" t="n">
        <f aca="false">SUM(J39:J42)</f>
        <v>0</v>
      </c>
      <c r="K44" s="140" t="n">
        <f aca="false">SUM(K39:K42)</f>
        <v>0</v>
      </c>
      <c r="L44" s="140" t="n">
        <f aca="false">SUM(L39:L42)</f>
        <v>-21969</v>
      </c>
      <c r="M44" s="140" t="e">
        <f aca="false">SUM(M39:M42)</f>
        <v>#NAME?</v>
      </c>
      <c r="N44" s="143" t="e">
        <f aca="false">SUM(N39:N42)</f>
        <v>#NAME?</v>
      </c>
      <c r="O44" s="144"/>
      <c r="P44" s="144"/>
      <c r="Q44" s="140" t="e">
        <f aca="false">SUM(Q39:Q42)</f>
        <v>#NAME?</v>
      </c>
      <c r="R44" s="140" t="e">
        <f aca="false">SUM(R39:R42)</f>
        <v>#NAME?</v>
      </c>
      <c r="S44" s="140" t="e">
        <f aca="false">SUM(S39:S42)</f>
        <v>#NAME?</v>
      </c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  <c r="AY44" s="144"/>
      <c r="AZ44" s="144"/>
      <c r="BA44" s="144"/>
      <c r="BB44" s="144"/>
      <c r="BC44" s="144"/>
      <c r="BD44" s="144"/>
      <c r="BE44" s="144"/>
      <c r="BF44" s="144"/>
      <c r="BG44" s="144"/>
      <c r="BH44" s="144"/>
      <c r="BI44" s="144"/>
      <c r="BJ44" s="144"/>
      <c r="BK44" s="144"/>
      <c r="BL44" s="144"/>
      <c r="BM44" s="144"/>
      <c r="BN44" s="144"/>
      <c r="BO44" s="144"/>
      <c r="BP44" s="144"/>
      <c r="BQ44" s="144"/>
      <c r="BR44" s="144"/>
      <c r="BS44" s="144"/>
      <c r="BT44" s="144"/>
      <c r="BU44" s="144"/>
      <c r="BV44" s="144"/>
      <c r="BW44" s="144"/>
      <c r="BX44" s="144"/>
      <c r="BY44" s="144"/>
      <c r="BZ44" s="144"/>
      <c r="CA44" s="144"/>
      <c r="CB44" s="144"/>
      <c r="CC44" s="144"/>
      <c r="CD44" s="144"/>
      <c r="CE44" s="144"/>
      <c r="CF44" s="144"/>
      <c r="CG44" s="144"/>
      <c r="CH44" s="144"/>
      <c r="CI44" s="144"/>
      <c r="CJ44" s="144"/>
      <c r="CK44" s="144"/>
      <c r="CL44" s="144"/>
      <c r="CM44" s="144"/>
      <c r="CN44" s="144"/>
      <c r="CO44" s="144"/>
      <c r="CP44" s="144"/>
      <c r="CQ44" s="144"/>
      <c r="CR44" s="144"/>
      <c r="CS44" s="144"/>
      <c r="CT44" s="144"/>
      <c r="CU44" s="144"/>
      <c r="CV44" s="144"/>
      <c r="CW44" s="144"/>
      <c r="CX44" s="144"/>
      <c r="CY44" s="144"/>
      <c r="CZ44" s="144"/>
      <c r="DA44" s="144"/>
      <c r="DB44" s="144"/>
      <c r="DC44" s="144"/>
      <c r="DD44" s="144"/>
      <c r="DE44" s="144"/>
      <c r="DF44" s="144"/>
      <c r="DG44" s="144"/>
      <c r="DH44" s="144"/>
      <c r="DI44" s="144"/>
      <c r="DJ44" s="144"/>
      <c r="DK44" s="144"/>
      <c r="DL44" s="144"/>
      <c r="DM44" s="144"/>
      <c r="DN44" s="144"/>
      <c r="DO44" s="144"/>
      <c r="DP44" s="144"/>
      <c r="DQ44" s="144"/>
      <c r="DR44" s="144"/>
      <c r="DS44" s="144"/>
      <c r="DT44" s="144"/>
      <c r="DU44" s="144"/>
      <c r="DV44" s="144"/>
      <c r="DW44" s="144"/>
      <c r="DX44" s="144"/>
      <c r="DY44" s="144"/>
      <c r="DZ44" s="144"/>
      <c r="EA44" s="144"/>
      <c r="EB44" s="144"/>
      <c r="EC44" s="144"/>
      <c r="ED44" s="144"/>
      <c r="EE44" s="144"/>
      <c r="EF44" s="144"/>
      <c r="EG44" s="144"/>
      <c r="EH44" s="144"/>
      <c r="EI44" s="144"/>
      <c r="EJ44" s="144"/>
      <c r="EK44" s="144"/>
      <c r="EL44" s="144"/>
      <c r="EM44" s="144"/>
      <c r="EN44" s="144"/>
      <c r="EO44" s="144"/>
      <c r="EP44" s="144"/>
      <c r="EQ44" s="144"/>
      <c r="ER44" s="144"/>
      <c r="ES44" s="144"/>
      <c r="ET44" s="144"/>
      <c r="EU44" s="144"/>
      <c r="EV44" s="144"/>
      <c r="EW44" s="144"/>
      <c r="EX44" s="144"/>
      <c r="EY44" s="144"/>
      <c r="EZ44" s="144"/>
      <c r="FA44" s="144"/>
      <c r="FB44" s="144"/>
      <c r="FC44" s="144"/>
      <c r="FD44" s="144"/>
      <c r="FE44" s="144"/>
      <c r="FF44" s="144"/>
      <c r="FG44" s="144"/>
      <c r="FH44" s="144"/>
      <c r="FI44" s="144"/>
      <c r="FJ44" s="144"/>
      <c r="FK44" s="144"/>
      <c r="FL44" s="144"/>
      <c r="FM44" s="144"/>
      <c r="FN44" s="144"/>
      <c r="FO44" s="144"/>
      <c r="FP44" s="144"/>
      <c r="FQ44" s="144"/>
      <c r="FR44" s="144"/>
      <c r="FS44" s="144"/>
      <c r="FT44" s="144"/>
      <c r="FU44" s="144"/>
      <c r="FV44" s="144"/>
      <c r="FW44" s="144"/>
      <c r="FX44" s="144"/>
      <c r="FY44" s="144"/>
      <c r="FZ44" s="144"/>
      <c r="GA44" s="144"/>
      <c r="GB44" s="144"/>
      <c r="GC44" s="144"/>
      <c r="GD44" s="144"/>
      <c r="GE44" s="144"/>
      <c r="GF44" s="144"/>
      <c r="GG44" s="144"/>
      <c r="GH44" s="144"/>
      <c r="GI44" s="144"/>
      <c r="GJ44" s="144"/>
      <c r="GK44" s="144"/>
      <c r="GL44" s="144"/>
      <c r="GM44" s="144"/>
      <c r="GN44" s="144"/>
      <c r="GO44" s="144"/>
      <c r="GP44" s="144"/>
      <c r="GQ44" s="144"/>
      <c r="GR44" s="144"/>
      <c r="GS44" s="144"/>
      <c r="GT44" s="144"/>
      <c r="GU44" s="144"/>
      <c r="GV44" s="144"/>
      <c r="GW44" s="144"/>
      <c r="GX44" s="144"/>
      <c r="GY44" s="144"/>
      <c r="GZ44" s="144"/>
      <c r="HA44" s="144"/>
      <c r="HB44" s="144"/>
      <c r="HC44" s="144"/>
      <c r="HD44" s="144"/>
      <c r="HE44" s="144"/>
      <c r="HF44" s="144"/>
      <c r="HG44" s="144"/>
      <c r="HH44" s="144"/>
      <c r="HI44" s="144"/>
      <c r="HJ44" s="144"/>
      <c r="HK44" s="144"/>
      <c r="HL44" s="144"/>
      <c r="HM44" s="144"/>
      <c r="HN44" s="144"/>
      <c r="HO44" s="144"/>
      <c r="HP44" s="144"/>
      <c r="HQ44" s="144"/>
      <c r="HR44" s="144"/>
      <c r="HS44" s="144"/>
      <c r="HT44" s="144"/>
      <c r="HU44" s="144"/>
      <c r="HV44" s="144"/>
      <c r="HW44" s="144"/>
      <c r="HX44" s="144"/>
      <c r="HY44" s="144"/>
      <c r="HZ44" s="144"/>
      <c r="IA44" s="144"/>
      <c r="IB44" s="144"/>
      <c r="IC44" s="144"/>
      <c r="ID44" s="144"/>
      <c r="IE44" s="144"/>
      <c r="IF44" s="144"/>
      <c r="IG44" s="144"/>
      <c r="IH44" s="144"/>
      <c r="II44" s="144"/>
      <c r="IJ44" s="144"/>
      <c r="IK44" s="144"/>
      <c r="IL44" s="144"/>
      <c r="IM44" s="144"/>
      <c r="IN44" s="144"/>
      <c r="IO44" s="144"/>
      <c r="IP44" s="144"/>
      <c r="IQ44" s="144"/>
      <c r="IR44" s="144"/>
      <c r="IS44" s="144"/>
      <c r="IT44" s="144"/>
      <c r="IU44" s="144"/>
      <c r="IV44" s="144"/>
      <c r="IW44" s="144"/>
    </row>
    <row r="45" customFormat="false" ht="3" hidden="false" customHeight="true" outlineLevel="0" collapsed="false">
      <c r="B45" s="85"/>
      <c r="D45" s="23"/>
      <c r="E45" s="24"/>
      <c r="F45" s="24"/>
      <c r="G45" s="24"/>
      <c r="H45" s="24"/>
      <c r="I45" s="168"/>
      <c r="J45" s="23"/>
      <c r="K45" s="24"/>
      <c r="L45" s="24"/>
      <c r="M45" s="24"/>
      <c r="N45" s="136"/>
    </row>
    <row r="46" customFormat="false" ht="12" hidden="false" customHeight="true" outlineLevel="0" collapsed="false">
      <c r="A46" s="151" t="s">
        <v>232</v>
      </c>
      <c r="B46" s="85" t="s">
        <v>172</v>
      </c>
      <c r="D46" s="23"/>
      <c r="E46" s="24"/>
      <c r="F46" s="24"/>
      <c r="G46" s="24"/>
      <c r="H46" s="24"/>
      <c r="I46" s="168" t="n">
        <f aca="false">SUM(D46:H46)</f>
        <v>0</v>
      </c>
      <c r="J46" s="23"/>
      <c r="K46" s="24"/>
      <c r="L46" s="24" t="n">
        <f aca="false">SUM(I46:K46)</f>
        <v>0</v>
      </c>
      <c r="M46" s="24" t="e">
        <f aca="false">ROUND(HPVAL($A46,$A$1,$A$2,$A$3,$A$4,$A$6)/1000,0)</f>
        <v>#NAME?</v>
      </c>
      <c r="N46" s="136" t="e">
        <f aca="false">L46-M46</f>
        <v>#NAME?</v>
      </c>
      <c r="Q46" s="170" t="e">
        <f aca="false">M46-Expenses!E41-'CapChrg-AllocExp'!E42</f>
        <v>#NAME?</v>
      </c>
      <c r="R46" s="170" t="e">
        <f aca="false">I46+J46-Expenses!D41-'CapChrg-AllocExp'!D42</f>
        <v>#NAME?</v>
      </c>
      <c r="S46" s="24" t="e">
        <f aca="false">Q46-R46</f>
        <v>#NAME?</v>
      </c>
    </row>
    <row r="47" customFormat="false" ht="3" hidden="false" customHeight="true" outlineLevel="0" collapsed="false">
      <c r="B47" s="85"/>
      <c r="D47" s="23"/>
      <c r="E47" s="24"/>
      <c r="F47" s="24"/>
      <c r="G47" s="24"/>
      <c r="H47" s="24"/>
      <c r="I47" s="168"/>
      <c r="J47" s="23"/>
      <c r="K47" s="24"/>
      <c r="L47" s="24"/>
      <c r="M47" s="24"/>
      <c r="N47" s="136"/>
    </row>
    <row r="48" customFormat="false" ht="12" hidden="false" customHeight="true" outlineLevel="0" collapsed="false">
      <c r="A48" s="151" t="s">
        <v>233</v>
      </c>
      <c r="B48" s="85" t="s">
        <v>173</v>
      </c>
      <c r="D48" s="23"/>
      <c r="E48" s="24"/>
      <c r="F48" s="24"/>
      <c r="G48" s="24"/>
      <c r="H48" s="24"/>
      <c r="I48" s="168" t="n">
        <f aca="false">SUM(D48:H48)</f>
        <v>0</v>
      </c>
      <c r="J48" s="23"/>
      <c r="K48" s="24"/>
      <c r="L48" s="24" t="n">
        <f aca="false">SUM(I48:K48)</f>
        <v>0</v>
      </c>
      <c r="M48" s="24"/>
      <c r="N48" s="136" t="n">
        <f aca="false">L48-M48</f>
        <v>0</v>
      </c>
      <c r="Q48" s="24"/>
      <c r="R48" s="24"/>
      <c r="S48" s="24"/>
    </row>
    <row r="49" customFormat="false" ht="3" hidden="false" customHeight="true" outlineLevel="0" collapsed="false">
      <c r="B49" s="175"/>
      <c r="D49" s="176"/>
      <c r="E49" s="159"/>
      <c r="F49" s="159"/>
      <c r="G49" s="159"/>
      <c r="H49" s="159"/>
      <c r="I49" s="172"/>
      <c r="J49" s="176"/>
      <c r="K49" s="159"/>
      <c r="L49" s="159"/>
      <c r="M49" s="159"/>
      <c r="N49" s="174"/>
    </row>
    <row r="50" customFormat="false" ht="12" hidden="false" customHeight="true" outlineLevel="0" collapsed="false">
      <c r="A50" s="151" t="s">
        <v>235</v>
      </c>
      <c r="B50" s="85" t="s">
        <v>176</v>
      </c>
      <c r="D50" s="23"/>
      <c r="E50" s="24"/>
      <c r="F50" s="24"/>
      <c r="G50" s="24"/>
      <c r="H50" s="24"/>
      <c r="I50" s="168" t="n">
        <f aca="false">SUM(D50:H50)</f>
        <v>0</v>
      </c>
      <c r="J50" s="23"/>
      <c r="K50" s="24"/>
      <c r="L50" s="24" t="n">
        <f aca="false">SUM(I50:K50)</f>
        <v>0</v>
      </c>
      <c r="M50" s="24" t="e">
        <f aca="false">ROUND(HPVAL($A50,$A$1,$A$2,$A$3,$A$4,$A$6)/1000,0)</f>
        <v>#NAME?</v>
      </c>
      <c r="N50" s="136" t="e">
        <f aca="false">L50-M50</f>
        <v>#NAME?</v>
      </c>
      <c r="S50" s="24"/>
    </row>
    <row r="51" customFormat="false" ht="3" hidden="false" customHeight="true" outlineLevel="0" collapsed="false">
      <c r="B51" s="175"/>
      <c r="D51" s="176"/>
      <c r="E51" s="159"/>
      <c r="F51" s="159"/>
      <c r="G51" s="159"/>
      <c r="H51" s="159"/>
      <c r="I51" s="172"/>
      <c r="J51" s="176"/>
      <c r="K51" s="159"/>
      <c r="L51" s="159"/>
      <c r="M51" s="159"/>
      <c r="N51" s="174"/>
    </row>
    <row r="52" customFormat="false" ht="12" hidden="false" customHeight="true" outlineLevel="0" collapsed="false">
      <c r="B52" s="85" t="s">
        <v>13</v>
      </c>
      <c r="D52" s="23"/>
      <c r="E52" s="24"/>
      <c r="F52" s="24"/>
      <c r="G52" s="24"/>
      <c r="H52" s="24"/>
      <c r="I52" s="168" t="n">
        <f aca="false">SUM(D52:H52)</f>
        <v>0</v>
      </c>
      <c r="J52" s="23"/>
      <c r="K52" s="24"/>
      <c r="L52" s="24" t="n">
        <f aca="false">SUM(I52:K52)</f>
        <v>0</v>
      </c>
      <c r="M52" s="24" t="n">
        <v>38074</v>
      </c>
      <c r="N52" s="136" t="n">
        <f aca="false">L52-M52</f>
        <v>-38074</v>
      </c>
      <c r="S52" s="24"/>
    </row>
    <row r="53" customFormat="false" ht="3" hidden="false" customHeight="true" outlineLevel="0" collapsed="false">
      <c r="B53" s="85"/>
      <c r="D53" s="23"/>
      <c r="E53" s="24"/>
      <c r="F53" s="24"/>
      <c r="G53" s="24"/>
      <c r="H53" s="24"/>
      <c r="I53" s="168"/>
      <c r="J53" s="23"/>
      <c r="K53" s="24"/>
      <c r="L53" s="24"/>
      <c r="M53" s="24"/>
      <c r="N53" s="136"/>
    </row>
    <row r="54" customFormat="false" ht="12" hidden="false" customHeight="true" outlineLevel="0" collapsed="false">
      <c r="B54" s="153" t="s">
        <v>6</v>
      </c>
      <c r="D54" s="145" t="n">
        <f aca="false">SUM(D44:D52)+D37+D30+D21</f>
        <v>-4717</v>
      </c>
      <c r="E54" s="146" t="n">
        <f aca="false">SUM(E44:E52)+E37+E30+E21</f>
        <v>-20144</v>
      </c>
      <c r="F54" s="146" t="n">
        <f aca="false">SUM(F44:F52)+F37+F30+F21</f>
        <v>0</v>
      </c>
      <c r="G54" s="146" t="n">
        <f aca="false">SUM(G44:G52)+G37+G30+G21</f>
        <v>16373</v>
      </c>
      <c r="H54" s="146" t="n">
        <f aca="false">SUM(H44:H52)+H37+H30+H21</f>
        <v>0</v>
      </c>
      <c r="I54" s="145" t="n">
        <f aca="false">SUM(I44:I52)+I37+I30+I21</f>
        <v>-8488</v>
      </c>
      <c r="J54" s="145" t="n">
        <f aca="false">SUM(J44:J52)+J37+J30+J21</f>
        <v>69380</v>
      </c>
      <c r="K54" s="146" t="n">
        <f aca="false">SUM(K44:K52)+K37+K30+K21</f>
        <v>0</v>
      </c>
      <c r="L54" s="146" t="n">
        <f aca="false">SUM(L44:L52)+L37+L30+L21</f>
        <v>60892</v>
      </c>
      <c r="M54" s="146" t="e">
        <f aca="false">SUM(M44:M52)+M37+M30+M21</f>
        <v>#NAME?</v>
      </c>
      <c r="N54" s="148" t="e">
        <f aca="false">SUM(N44:N52)+N37+N30+N21</f>
        <v>#NAME?</v>
      </c>
    </row>
    <row r="55" customFormat="false" ht="3" hidden="false" customHeight="true" outlineLevel="0" collapsed="false">
      <c r="B55" s="108"/>
      <c r="D55" s="109"/>
      <c r="E55" s="110"/>
      <c r="F55" s="110"/>
      <c r="G55" s="110"/>
      <c r="H55" s="110"/>
      <c r="I55" s="109"/>
      <c r="J55" s="109"/>
      <c r="K55" s="110"/>
      <c r="L55" s="110"/>
      <c r="M55" s="110"/>
      <c r="N55" s="177"/>
    </row>
    <row r="56" customFormat="false" ht="12.75" hidden="false" customHeight="false" outlineLevel="0" collapsed="false">
      <c r="B56" s="1" t="s">
        <v>256</v>
      </c>
      <c r="C56" s="178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</row>
    <row r="57" customFormat="false" ht="12.75" hidden="false" customHeight="false" outlineLevel="0" collapsed="false">
      <c r="D57" s="24" t="n">
        <f aca="false">SUM(D54:D56)</f>
        <v>-4717</v>
      </c>
      <c r="E57" s="24"/>
      <c r="F57" s="24"/>
      <c r="G57" s="24"/>
      <c r="H57" s="24"/>
      <c r="I57" s="24"/>
      <c r="J57" s="24"/>
      <c r="K57" s="24"/>
      <c r="L57" s="24"/>
      <c r="M57" s="24"/>
      <c r="N57" s="24"/>
    </row>
    <row r="58" customFormat="false" ht="12.75" hidden="false" customHeight="false" outlineLevel="0" collapsed="false"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</row>
    <row r="59" customFormat="false" ht="12.75" hidden="false" customHeight="false" outlineLevel="0" collapsed="false"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</row>
    <row r="60" customFormat="false" ht="12.75" hidden="false" customHeight="false" outlineLevel="0" collapsed="false"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</row>
    <row r="61" customFormat="false" ht="12.75" hidden="false" customHeight="false" outlineLevel="0" collapsed="false">
      <c r="B61" s="116" t="s">
        <v>257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</row>
    <row r="62" customFormat="false" ht="12.75" hidden="false" customHeight="false" outlineLevel="0" collapsed="false">
      <c r="B62" s="1" t="s">
        <v>156</v>
      </c>
      <c r="D62" s="24" t="n">
        <f aca="false">D10+D14+D19+D34+D35</f>
        <v>7022</v>
      </c>
    </row>
    <row r="63" customFormat="false" ht="12.75" hidden="false" customHeight="false" outlineLevel="0" collapsed="false">
      <c r="B63" s="1" t="s">
        <v>258</v>
      </c>
      <c r="D63" s="24" t="n">
        <f aca="false">D15+D16+D17+D25</f>
        <v>-311</v>
      </c>
    </row>
  </sheetData>
  <mergeCells count="5">
    <mergeCell ref="B2:N2"/>
    <mergeCell ref="B3:N3"/>
    <mergeCell ref="B4:N4"/>
    <mergeCell ref="Q6:S6"/>
    <mergeCell ref="Q7:S7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3"/>
  <sheetViews>
    <sheetView showFormulas="false" showGridLines="true" showRowColHeaders="true" showZeros="true" rightToLeft="false" tabSelected="false" showOutlineSymbols="true" defaultGridColor="true" view="normal" topLeftCell="A40" colorId="64" zoomScale="100" zoomScaleNormal="100" zoomScalePageLayoutView="100" workbookViewId="0">
      <selection pane="topLeft" activeCell="D53" activeCellId="0" sqref="D5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7"/>
    <col collapsed="false" customWidth="true" hidden="false" outlineLevel="0" max="2" min="2" style="1" width="1.7"/>
    <col collapsed="false" customWidth="true" hidden="false" outlineLevel="0" max="4" min="3" style="1" width="8.7"/>
    <col collapsed="false" customWidth="true" hidden="false" outlineLevel="0" max="5" min="5" style="1" width="9.7"/>
    <col collapsed="false" customWidth="true" hidden="false" outlineLevel="0" max="11" min="6" style="1" width="8.7"/>
    <col collapsed="false" customWidth="true" hidden="false" outlineLevel="0" max="18" min="12" style="1" width="9.7"/>
    <col collapsed="false" customWidth="false" hidden="false" outlineLevel="0" max="257" min="19" style="1" width="9.14"/>
  </cols>
  <sheetData>
    <row r="1" customFormat="false" ht="15.75" hidden="false" customHeight="false" outlineLevel="0" collapsed="false">
      <c r="A1" s="38" t="s">
        <v>76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customFormat="false" ht="16.5" hidden="false" customHeight="false" outlineLevel="0" collapsed="false">
      <c r="A2" s="41" t="s">
        <v>246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customFormat="false" ht="13.5" hidden="false" customHeight="false" outlineLevel="0" collapsed="false">
      <c r="A3" s="44" t="s">
        <v>259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customFormat="false" ht="3" hidden="false" customHeight="true" outlineLevel="0" collapsed="false">
      <c r="A4" s="17"/>
    </row>
    <row r="5" customFormat="false" ht="12.75" hidden="false" customHeight="true" outlineLevel="0" collapsed="false">
      <c r="A5" s="90"/>
      <c r="C5" s="91"/>
      <c r="D5" s="92"/>
      <c r="E5" s="92"/>
      <c r="F5" s="92"/>
      <c r="G5" s="92"/>
      <c r="H5" s="92"/>
      <c r="I5" s="92"/>
      <c r="J5" s="92"/>
      <c r="K5" s="93"/>
    </row>
    <row r="6" customFormat="false" ht="12.75" hidden="false" customHeight="false" outlineLevel="0" collapsed="false">
      <c r="A6" s="85"/>
      <c r="C6" s="89"/>
      <c r="D6" s="17"/>
      <c r="E6" s="80"/>
      <c r="F6" s="80"/>
      <c r="G6" s="17"/>
      <c r="H6" s="80" t="s">
        <v>152</v>
      </c>
      <c r="I6" s="80" t="s">
        <v>149</v>
      </c>
      <c r="J6" s="80" t="s">
        <v>154</v>
      </c>
      <c r="K6" s="84" t="s">
        <v>6</v>
      </c>
      <c r="L6" s="164"/>
      <c r="M6" s="179"/>
      <c r="N6" s="164"/>
    </row>
    <row r="7" customFormat="false" ht="12.75" hidden="false" customHeight="false" outlineLevel="0" collapsed="false">
      <c r="A7" s="133" t="s">
        <v>150</v>
      </c>
      <c r="C7" s="86" t="s">
        <v>250</v>
      </c>
      <c r="D7" s="87" t="s">
        <v>251</v>
      </c>
      <c r="E7" s="87" t="s">
        <v>252</v>
      </c>
      <c r="F7" s="87" t="s">
        <v>253</v>
      </c>
      <c r="G7" s="87" t="s">
        <v>254</v>
      </c>
      <c r="H7" s="87" t="s">
        <v>146</v>
      </c>
      <c r="I7" s="87" t="s">
        <v>153</v>
      </c>
      <c r="J7" s="87" t="s">
        <v>146</v>
      </c>
      <c r="K7" s="88" t="s">
        <v>146</v>
      </c>
      <c r="L7" s="164"/>
      <c r="M7" s="164"/>
      <c r="N7" s="164"/>
    </row>
    <row r="8" customFormat="false" ht="3" hidden="false" customHeight="true" outlineLevel="0" collapsed="false">
      <c r="A8" s="85"/>
      <c r="C8" s="89"/>
      <c r="D8" s="17"/>
      <c r="E8" s="17"/>
      <c r="F8" s="17"/>
      <c r="G8" s="17"/>
      <c r="H8" s="89"/>
      <c r="I8" s="89"/>
      <c r="J8" s="17"/>
      <c r="K8" s="180"/>
    </row>
    <row r="9" customFormat="false" ht="12" hidden="false" customHeight="true" outlineLevel="0" collapsed="false">
      <c r="A9" s="85" t="s">
        <v>156</v>
      </c>
      <c r="C9" s="94" t="n">
        <f aca="false">GrossMargin!D10-[1]GrossMargin!D10</f>
        <v>1285</v>
      </c>
      <c r="D9" s="95" t="n">
        <f aca="false">GrossMargin!E10-[1]GrossMargin!E10</f>
        <v>0</v>
      </c>
      <c r="E9" s="95" t="n">
        <f aca="false">GrossMargin!F10-[1]GrossMargin!F10</f>
        <v>0</v>
      </c>
      <c r="F9" s="95" t="n">
        <f aca="false">GrossMargin!G10-[1]GrossMargin!G10</f>
        <v>0</v>
      </c>
      <c r="G9" s="95" t="n">
        <f aca="false">GrossMargin!H10-[1]GrossMargin!H10</f>
        <v>0</v>
      </c>
      <c r="H9" s="166" t="n">
        <f aca="false">SUM(C9:G9)</f>
        <v>1285</v>
      </c>
      <c r="I9" s="94" t="n">
        <f aca="false">GrossMargin!J10-[1]GrossMargin!J10</f>
        <v>0</v>
      </c>
      <c r="J9" s="95" t="n">
        <v>0</v>
      </c>
      <c r="K9" s="134" t="n">
        <f aca="false">SUM(H9:J9)</f>
        <v>1285</v>
      </c>
    </row>
    <row r="10" customFormat="false" ht="12" hidden="false" customHeight="true" outlineLevel="0" collapsed="false">
      <c r="A10" s="85" t="s">
        <v>157</v>
      </c>
      <c r="C10" s="23" t="n">
        <f aca="false">GrossMargin!D11-[1]GrossMargin!D11</f>
        <v>-8194</v>
      </c>
      <c r="D10" s="24" t="n">
        <f aca="false">GrossMargin!E11-[1]GrossMargin!E11</f>
        <v>0</v>
      </c>
      <c r="E10" s="24" t="n">
        <f aca="false">GrossMargin!F11-[1]GrossMargin!F11</f>
        <v>0</v>
      </c>
      <c r="F10" s="24" t="n">
        <f aca="false">GrossMargin!G11-[1]GrossMargin!G11</f>
        <v>0</v>
      </c>
      <c r="G10" s="24" t="n">
        <f aca="false">GrossMargin!H11-[1]GrossMargin!H11</f>
        <v>0</v>
      </c>
      <c r="H10" s="168" t="n">
        <f aca="false">SUM(C10:G10)</f>
        <v>-8194</v>
      </c>
      <c r="I10" s="23" t="n">
        <f aca="false">GrossMargin!J11-[1]GrossMargin!J11</f>
        <v>0</v>
      </c>
      <c r="J10" s="24" t="n">
        <v>0</v>
      </c>
      <c r="K10" s="104" t="n">
        <f aca="false">SUM(H10:J10)</f>
        <v>-8194</v>
      </c>
    </row>
    <row r="11" customFormat="false" ht="12" hidden="false" customHeight="true" outlineLevel="0" collapsed="false">
      <c r="A11" s="85" t="s">
        <v>158</v>
      </c>
      <c r="C11" s="23" t="n">
        <f aca="false">GrossMargin!D12-[1]GrossMargin!D12</f>
        <v>2263</v>
      </c>
      <c r="D11" s="24" t="n">
        <f aca="false">GrossMargin!E12-[1]GrossMargin!E12</f>
        <v>0</v>
      </c>
      <c r="E11" s="24" t="n">
        <f aca="false">GrossMargin!F12-[1]GrossMargin!F12</f>
        <v>0</v>
      </c>
      <c r="F11" s="24" t="n">
        <f aca="false">GrossMargin!G12-[1]GrossMargin!G12</f>
        <v>0</v>
      </c>
      <c r="G11" s="24" t="n">
        <f aca="false">GrossMargin!H12-[1]GrossMargin!H12</f>
        <v>0</v>
      </c>
      <c r="H11" s="168" t="n">
        <f aca="false">SUM(C11:G11)</f>
        <v>2263</v>
      </c>
      <c r="I11" s="23" t="n">
        <f aca="false">GrossMargin!J12-[1]GrossMargin!J12</f>
        <v>0</v>
      </c>
      <c r="J11" s="24" t="n">
        <v>0</v>
      </c>
      <c r="K11" s="104" t="n">
        <f aca="false">SUM(H11:J11)</f>
        <v>2263</v>
      </c>
    </row>
    <row r="12" customFormat="false" ht="12" hidden="false" customHeight="true" outlineLevel="0" collapsed="false">
      <c r="A12" s="85" t="s">
        <v>159</v>
      </c>
      <c r="C12" s="23" t="n">
        <f aca="false">GrossMargin!D13-[1]GrossMargin!D13</f>
        <v>-5497</v>
      </c>
      <c r="D12" s="24" t="n">
        <f aca="false">GrossMargin!E13-[1]GrossMargin!E13</f>
        <v>0</v>
      </c>
      <c r="E12" s="24" t="n">
        <f aca="false">GrossMargin!F13-[1]GrossMargin!F13</f>
        <v>0</v>
      </c>
      <c r="F12" s="24" t="n">
        <f aca="false">GrossMargin!G13-[1]GrossMargin!G13</f>
        <v>0</v>
      </c>
      <c r="G12" s="24" t="n">
        <f aca="false">GrossMargin!H13-[1]GrossMargin!H13</f>
        <v>0</v>
      </c>
      <c r="H12" s="168" t="n">
        <f aca="false">SUM(C12:G12)</f>
        <v>-5497</v>
      </c>
      <c r="I12" s="23" t="n">
        <f aca="false">GrossMargin!J13-[1]GrossMargin!J13</f>
        <v>0</v>
      </c>
      <c r="J12" s="24" t="n">
        <v>0</v>
      </c>
      <c r="K12" s="104" t="n">
        <f aca="false">SUM(H12:J12)</f>
        <v>-5497</v>
      </c>
    </row>
    <row r="13" customFormat="false" ht="12" hidden="false" customHeight="true" outlineLevel="0" collapsed="false">
      <c r="A13" s="85" t="s">
        <v>75</v>
      </c>
      <c r="C13" s="23" t="n">
        <f aca="false">GrossMargin!D14-[1]GrossMargin!D14</f>
        <v>2314</v>
      </c>
      <c r="D13" s="24" t="n">
        <f aca="false">GrossMargin!E14-[1]GrossMargin!E14</f>
        <v>1822</v>
      </c>
      <c r="E13" s="24" t="n">
        <f aca="false">GrossMargin!F14-[1]GrossMargin!F14</f>
        <v>0</v>
      </c>
      <c r="F13" s="24" t="n">
        <f aca="false">GrossMargin!G14-[1]GrossMargin!G14</f>
        <v>0</v>
      </c>
      <c r="G13" s="24" t="n">
        <f aca="false">GrossMargin!H14-[1]GrossMargin!H14</f>
        <v>0</v>
      </c>
      <c r="H13" s="168" t="n">
        <f aca="false">SUM(C13:G13)</f>
        <v>4136</v>
      </c>
      <c r="I13" s="23" t="n">
        <f aca="false">GrossMargin!J14-[1]GrossMargin!J14</f>
        <v>0</v>
      </c>
      <c r="J13" s="24" t="n">
        <v>0</v>
      </c>
      <c r="K13" s="104" t="n">
        <f aca="false">SUM(H13:J13)</f>
        <v>4136</v>
      </c>
    </row>
    <row r="14" customFormat="false" ht="12" hidden="false" customHeight="true" outlineLevel="0" collapsed="false">
      <c r="A14" s="85" t="s">
        <v>70</v>
      </c>
      <c r="C14" s="23" t="n">
        <f aca="false">GrossMargin!D15-[1]GrossMargin!D15</f>
        <v>-3</v>
      </c>
      <c r="D14" s="24" t="n">
        <f aca="false">GrossMargin!E15-[1]GrossMargin!E15</f>
        <v>3</v>
      </c>
      <c r="E14" s="24" t="n">
        <f aca="false">GrossMargin!F15-[1]GrossMargin!F15</f>
        <v>0</v>
      </c>
      <c r="F14" s="24" t="n">
        <f aca="false">GrossMargin!G15-[1]GrossMargin!G15</f>
        <v>0</v>
      </c>
      <c r="G14" s="24" t="n">
        <f aca="false">GrossMargin!H15-[1]GrossMargin!H15</f>
        <v>0</v>
      </c>
      <c r="H14" s="168" t="n">
        <f aca="false">SUM(C14:G14)</f>
        <v>0</v>
      </c>
      <c r="I14" s="23" t="n">
        <f aca="false">GrossMargin!J15-[1]GrossMargin!J15</f>
        <v>7000</v>
      </c>
      <c r="J14" s="24" t="n">
        <v>0</v>
      </c>
      <c r="K14" s="104" t="n">
        <f aca="false">SUM(H14:J14)</f>
        <v>7000</v>
      </c>
    </row>
    <row r="15" customFormat="false" ht="12" hidden="false" customHeight="true" outlineLevel="0" collapsed="false">
      <c r="A15" s="85" t="s">
        <v>160</v>
      </c>
      <c r="C15" s="23" t="n">
        <f aca="false">GrossMargin!D16-[1]GrossMargin!D16</f>
        <v>221</v>
      </c>
      <c r="D15" s="24" t="n">
        <f aca="false">GrossMargin!E16-[1]GrossMargin!E16</f>
        <v>0</v>
      </c>
      <c r="E15" s="24" t="n">
        <f aca="false">GrossMargin!F16-[1]GrossMargin!F16</f>
        <v>0</v>
      </c>
      <c r="F15" s="24" t="n">
        <f aca="false">GrossMargin!G16-[1]GrossMargin!G16</f>
        <v>0</v>
      </c>
      <c r="G15" s="24" t="n">
        <f aca="false">GrossMargin!H16-[1]GrossMargin!H16</f>
        <v>0</v>
      </c>
      <c r="H15" s="168" t="n">
        <f aca="false">SUM(C15:G15)</f>
        <v>221</v>
      </c>
      <c r="I15" s="23" t="n">
        <f aca="false">GrossMargin!J16-[1]GrossMargin!J16</f>
        <v>0</v>
      </c>
      <c r="J15" s="24" t="n">
        <v>0</v>
      </c>
      <c r="K15" s="104" t="n">
        <f aca="false">SUM(H15:J15)</f>
        <v>221</v>
      </c>
    </row>
    <row r="16" customFormat="false" ht="12" hidden="false" customHeight="true" outlineLevel="0" collapsed="false">
      <c r="A16" s="85" t="s">
        <v>161</v>
      </c>
      <c r="C16" s="23" t="n">
        <f aca="false">GrossMargin!D17-[1]GrossMargin!D17</f>
        <v>-1172</v>
      </c>
      <c r="D16" s="24" t="n">
        <f aca="false">GrossMargin!E17-[1]GrossMargin!E17</f>
        <v>0</v>
      </c>
      <c r="E16" s="24" t="n">
        <f aca="false">GrossMargin!F17-[1]GrossMargin!F17</f>
        <v>0</v>
      </c>
      <c r="F16" s="24" t="n">
        <f aca="false">GrossMargin!G17-[1]GrossMargin!G17</f>
        <v>0</v>
      </c>
      <c r="G16" s="24" t="n">
        <f aca="false">GrossMargin!H17-[1]GrossMargin!H17</f>
        <v>0</v>
      </c>
      <c r="H16" s="168" t="n">
        <f aca="false">SUM(C16:G16)</f>
        <v>-1172</v>
      </c>
      <c r="I16" s="23" t="n">
        <f aca="false">GrossMargin!J17-[1]GrossMargin!J17</f>
        <v>0</v>
      </c>
      <c r="J16" s="24" t="n">
        <v>0</v>
      </c>
      <c r="K16" s="104" t="n">
        <f aca="false">SUM(H16:J16)</f>
        <v>-1172</v>
      </c>
    </row>
    <row r="17" customFormat="false" ht="12" hidden="false" customHeight="true" outlineLevel="0" collapsed="false">
      <c r="A17" s="85" t="s">
        <v>88</v>
      </c>
      <c r="C17" s="23" t="n">
        <f aca="false">GrossMargin!D18-[1]GrossMargin!D18</f>
        <v>0</v>
      </c>
      <c r="D17" s="24" t="n">
        <f aca="false">GrossMargin!E18-[1]GrossMargin!E18</f>
        <v>0</v>
      </c>
      <c r="E17" s="24" t="n">
        <f aca="false">GrossMargin!F18-[1]GrossMargin!F18</f>
        <v>0</v>
      </c>
      <c r="F17" s="24" t="n">
        <f aca="false">GrossMargin!G18-[1]GrossMargin!G18</f>
        <v>0</v>
      </c>
      <c r="G17" s="24" t="n">
        <f aca="false">GrossMargin!H18-[1]GrossMargin!H18</f>
        <v>0</v>
      </c>
      <c r="H17" s="168" t="n">
        <f aca="false">SUM(C17:G17)</f>
        <v>0</v>
      </c>
      <c r="I17" s="23" t="n">
        <f aca="false">GrossMargin!J18-[1]GrossMargin!J18</f>
        <v>1000</v>
      </c>
      <c r="J17" s="24" t="n">
        <v>0</v>
      </c>
      <c r="K17" s="104" t="n">
        <f aca="false">SUM(H17:J17)</f>
        <v>1000</v>
      </c>
    </row>
    <row r="18" customFormat="false" ht="12" hidden="false" customHeight="true" outlineLevel="0" collapsed="false">
      <c r="A18" s="85" t="s">
        <v>162</v>
      </c>
      <c r="C18" s="23" t="n">
        <f aca="false">GrossMargin!D19-[1]GrossMargin!D19</f>
        <v>515</v>
      </c>
      <c r="D18" s="24" t="n">
        <f aca="false">GrossMargin!E19-[1]GrossMargin!E19</f>
        <v>0</v>
      </c>
      <c r="E18" s="24" t="n">
        <f aca="false">GrossMargin!F19-[1]GrossMargin!F19</f>
        <v>0</v>
      </c>
      <c r="F18" s="24" t="n">
        <f aca="false">GrossMargin!G19-[1]GrossMargin!G19</f>
        <v>0</v>
      </c>
      <c r="G18" s="24" t="n">
        <f aca="false">GrossMargin!H19-[1]GrossMargin!H19</f>
        <v>0</v>
      </c>
      <c r="H18" s="168" t="n">
        <f aca="false">SUM(C18:G18)</f>
        <v>515</v>
      </c>
      <c r="I18" s="23" t="n">
        <f aca="false">GrossMargin!J19-[1]GrossMargin!J19</f>
        <v>0</v>
      </c>
      <c r="J18" s="24" t="n">
        <f aca="false">GrossMargin!K19-[1]GrossMargin!K19</f>
        <v>0</v>
      </c>
      <c r="K18" s="104" t="n">
        <f aca="false">SUM(H18:J18)</f>
        <v>515</v>
      </c>
    </row>
    <row r="19" customFormat="false" ht="3" hidden="false" customHeight="true" outlineLevel="0" collapsed="false">
      <c r="A19" s="85"/>
      <c r="C19" s="23"/>
      <c r="D19" s="24"/>
      <c r="E19" s="24"/>
      <c r="F19" s="24"/>
      <c r="G19" s="24"/>
      <c r="H19" s="168"/>
      <c r="I19" s="23"/>
      <c r="J19" s="24"/>
      <c r="K19" s="25"/>
    </row>
    <row r="20" customFormat="false" ht="12" hidden="false" customHeight="true" outlineLevel="0" collapsed="false">
      <c r="A20" s="169" t="s">
        <v>244</v>
      </c>
      <c r="B20" s="138"/>
      <c r="C20" s="139" t="n">
        <f aca="false">SUM(C9:C18)</f>
        <v>-8268</v>
      </c>
      <c r="D20" s="140" t="n">
        <f aca="false">SUM(D9:D18)</f>
        <v>1825</v>
      </c>
      <c r="E20" s="140" t="n">
        <f aca="false">SUM(E9:E18)</f>
        <v>0</v>
      </c>
      <c r="F20" s="140" t="n">
        <f aca="false">SUM(F9:F18)</f>
        <v>0</v>
      </c>
      <c r="G20" s="140" t="n">
        <f aca="false">SUM(G9:G18)</f>
        <v>0</v>
      </c>
      <c r="H20" s="139" t="n">
        <f aca="false">SUM(H9:H18)</f>
        <v>-6443</v>
      </c>
      <c r="I20" s="139" t="n">
        <f aca="false">SUM(I9:I18)</f>
        <v>8000</v>
      </c>
      <c r="J20" s="140" t="n">
        <f aca="false">SUM(J9:J18)</f>
        <v>0</v>
      </c>
      <c r="K20" s="141" t="n">
        <f aca="false">SUM(K9:K18)</f>
        <v>1557</v>
      </c>
    </row>
    <row r="21" customFormat="false" ht="3" hidden="false" customHeight="true" outlineLevel="0" collapsed="false">
      <c r="A21" s="85"/>
      <c r="C21" s="23"/>
      <c r="D21" s="24"/>
      <c r="E21" s="24"/>
      <c r="F21" s="24"/>
      <c r="G21" s="24"/>
      <c r="H21" s="168"/>
      <c r="I21" s="23"/>
      <c r="J21" s="24"/>
      <c r="K21" s="25"/>
    </row>
    <row r="22" customFormat="false" ht="12" hidden="false" customHeight="true" outlineLevel="0" collapsed="false">
      <c r="A22" s="85" t="s">
        <v>164</v>
      </c>
      <c r="C22" s="23" t="n">
        <f aca="false">GrossMargin!D23-[1]GrossMargin!D23</f>
        <v>0</v>
      </c>
      <c r="D22" s="24" t="n">
        <f aca="false">GrossMargin!E23-[1]GrossMargin!E23</f>
        <v>0</v>
      </c>
      <c r="E22" s="24" t="n">
        <f aca="false">GrossMargin!F23-[1]GrossMargin!F23</f>
        <v>0</v>
      </c>
      <c r="F22" s="24" t="n">
        <f aca="false">GrossMargin!G23-[1]GrossMargin!G23</f>
        <v>0</v>
      </c>
      <c r="G22" s="24" t="n">
        <f aca="false">GrossMargin!H23-[1]GrossMargin!H23</f>
        <v>0</v>
      </c>
      <c r="H22" s="168" t="n">
        <f aca="false">SUM(C22:G22)</f>
        <v>0</v>
      </c>
      <c r="I22" s="23" t="n">
        <f aca="false">GrossMargin!J23-[1]GrossMargin!J23</f>
        <v>2000</v>
      </c>
      <c r="J22" s="24" t="n">
        <v>0</v>
      </c>
      <c r="K22" s="104" t="n">
        <f aca="false">SUM(H22:J22)</f>
        <v>2000</v>
      </c>
    </row>
    <row r="23" customFormat="false" ht="12" hidden="false" customHeight="true" outlineLevel="0" collapsed="false">
      <c r="A23" s="85" t="s">
        <v>165</v>
      </c>
      <c r="C23" s="23" t="n">
        <f aca="false">GrossMargin!D24-[1]GrossMargin!D24</f>
        <v>0</v>
      </c>
      <c r="D23" s="24" t="n">
        <f aca="false">GrossMargin!E24-[1]GrossMargin!E24</f>
        <v>0</v>
      </c>
      <c r="E23" s="24" t="n">
        <f aca="false">GrossMargin!F24-[1]GrossMargin!F24</f>
        <v>0</v>
      </c>
      <c r="F23" s="24" t="n">
        <f aca="false">GrossMargin!G24-[1]GrossMargin!G24</f>
        <v>0</v>
      </c>
      <c r="G23" s="24" t="n">
        <f aca="false">GrossMargin!H24-[1]GrossMargin!H24</f>
        <v>0</v>
      </c>
      <c r="H23" s="168" t="n">
        <f aca="false">SUM(C23:G23)</f>
        <v>0</v>
      </c>
      <c r="I23" s="23" t="n">
        <f aca="false">GrossMargin!J24-[1]GrossMargin!J24</f>
        <v>0</v>
      </c>
      <c r="J23" s="24" t="n">
        <v>0</v>
      </c>
      <c r="K23" s="104" t="n">
        <f aca="false">SUM(H23:J23)</f>
        <v>0</v>
      </c>
    </row>
    <row r="24" customFormat="false" ht="12" hidden="false" customHeight="true" outlineLevel="0" collapsed="false">
      <c r="A24" s="85" t="s">
        <v>94</v>
      </c>
      <c r="C24" s="23" t="n">
        <f aca="false">GrossMargin!D25-[1]GrossMargin!D25</f>
        <v>643</v>
      </c>
      <c r="D24" s="24" t="n">
        <f aca="false">GrossMargin!E25-[1]GrossMargin!E25</f>
        <v>0</v>
      </c>
      <c r="E24" s="24" t="n">
        <f aca="false">GrossMargin!F25-[1]GrossMargin!F25</f>
        <v>0</v>
      </c>
      <c r="F24" s="24" t="n">
        <f aca="false">GrossMargin!G25-[1]GrossMargin!G25</f>
        <v>0</v>
      </c>
      <c r="G24" s="24" t="n">
        <f aca="false">GrossMargin!H25-[1]GrossMargin!H25</f>
        <v>0</v>
      </c>
      <c r="H24" s="168" t="n">
        <f aca="false">SUM(C24:G24)</f>
        <v>643</v>
      </c>
      <c r="I24" s="23" t="n">
        <f aca="false">GrossMargin!J25-[1]GrossMargin!J25</f>
        <v>12050</v>
      </c>
      <c r="J24" s="24" t="n">
        <v>0</v>
      </c>
      <c r="K24" s="104" t="n">
        <f aca="false">SUM(H24:J24)</f>
        <v>12693</v>
      </c>
    </row>
    <row r="25" customFormat="false" ht="12" hidden="false" customHeight="true" outlineLevel="0" collapsed="false">
      <c r="A25" s="85" t="s">
        <v>99</v>
      </c>
      <c r="C25" s="23" t="n">
        <f aca="false">GrossMargin!D26-[1]GrossMargin!D26</f>
        <v>0</v>
      </c>
      <c r="D25" s="24" t="n">
        <f aca="false">GrossMargin!E26-[1]GrossMargin!E26</f>
        <v>0</v>
      </c>
      <c r="E25" s="24" t="n">
        <f aca="false">GrossMargin!F26-[1]GrossMargin!F26</f>
        <v>0</v>
      </c>
      <c r="F25" s="24" t="n">
        <f aca="false">GrossMargin!G26-[1]GrossMargin!G26</f>
        <v>0</v>
      </c>
      <c r="G25" s="24" t="n">
        <f aca="false">GrossMargin!H26-[1]GrossMargin!H26</f>
        <v>0</v>
      </c>
      <c r="H25" s="168" t="n">
        <f aca="false">SUM(C25:G25)</f>
        <v>0</v>
      </c>
      <c r="I25" s="23" t="n">
        <f aca="false">GrossMargin!J26-[1]GrossMargin!J26</f>
        <v>4000</v>
      </c>
      <c r="J25" s="24" t="n">
        <v>0</v>
      </c>
      <c r="K25" s="104" t="n">
        <f aca="false">SUM(H25:J25)</f>
        <v>4000</v>
      </c>
    </row>
    <row r="26" customFormat="false" ht="12" hidden="false" customHeight="true" outlineLevel="0" collapsed="false">
      <c r="A26" s="85" t="s">
        <v>101</v>
      </c>
      <c r="C26" s="23" t="n">
        <f aca="false">GrossMargin!D27-[1]GrossMargin!D27</f>
        <v>0</v>
      </c>
      <c r="D26" s="24" t="n">
        <f aca="false">GrossMargin!E27-[1]GrossMargin!E27</f>
        <v>0</v>
      </c>
      <c r="E26" s="24" t="n">
        <f aca="false">GrossMargin!F27-[1]GrossMargin!F27</f>
        <v>0</v>
      </c>
      <c r="F26" s="24" t="n">
        <f aca="false">GrossMargin!G27-[1]GrossMargin!G27</f>
        <v>0</v>
      </c>
      <c r="G26" s="24" t="n">
        <f aca="false">GrossMargin!H27-[1]GrossMargin!H27</f>
        <v>0</v>
      </c>
      <c r="H26" s="168" t="n">
        <f aca="false">SUM(C26:G26)</f>
        <v>0</v>
      </c>
      <c r="I26" s="23" t="n">
        <f aca="false">GrossMargin!J27-[1]GrossMargin!J27</f>
        <v>0</v>
      </c>
      <c r="J26" s="24" t="n">
        <v>0</v>
      </c>
      <c r="K26" s="104" t="n">
        <f aca="false">SUM(H26:J26)</f>
        <v>0</v>
      </c>
    </row>
    <row r="27" customFormat="false" ht="12" hidden="false" customHeight="true" outlineLevel="0" collapsed="false">
      <c r="A27" s="85" t="s">
        <v>27</v>
      </c>
      <c r="C27" s="23" t="n">
        <f aca="false">GrossMargin!D28-[1]GrossMargin!D28</f>
        <v>0</v>
      </c>
      <c r="D27" s="24" t="n">
        <f aca="false">GrossMargin!E28-[1]GrossMargin!E28</f>
        <v>0</v>
      </c>
      <c r="E27" s="24" t="n">
        <f aca="false">GrossMargin!F28-[1]GrossMargin!F28</f>
        <v>0</v>
      </c>
      <c r="F27" s="24" t="n">
        <f aca="false">GrossMargin!G28-[1]GrossMargin!G28</f>
        <v>0</v>
      </c>
      <c r="G27" s="24" t="n">
        <f aca="false">GrossMargin!H28-[1]GrossMargin!H28</f>
        <v>0</v>
      </c>
      <c r="H27" s="168" t="n">
        <f aca="false">SUM(C27:G27)</f>
        <v>0</v>
      </c>
      <c r="I27" s="23" t="n">
        <f aca="false">GrossMargin!J28-[1]GrossMargin!J28</f>
        <v>850</v>
      </c>
      <c r="J27" s="24" t="n">
        <v>0</v>
      </c>
      <c r="K27" s="104" t="n">
        <f aca="false">SUM(H27:J27)</f>
        <v>850</v>
      </c>
    </row>
    <row r="28" customFormat="false" ht="3" hidden="false" customHeight="true" outlineLevel="0" collapsed="false">
      <c r="A28" s="85"/>
      <c r="C28" s="23"/>
      <c r="D28" s="24"/>
      <c r="E28" s="24"/>
      <c r="F28" s="24"/>
      <c r="G28" s="24"/>
      <c r="H28" s="168"/>
      <c r="I28" s="23"/>
      <c r="J28" s="24"/>
      <c r="K28" s="25"/>
    </row>
    <row r="29" customFormat="false" ht="12" hidden="false" customHeight="true" outlineLevel="0" collapsed="false">
      <c r="A29" s="169" t="s">
        <v>166</v>
      </c>
      <c r="B29" s="138"/>
      <c r="C29" s="139" t="n">
        <f aca="false">SUM(C22:C27)</f>
        <v>643</v>
      </c>
      <c r="D29" s="140" t="n">
        <f aca="false">SUM(D22:D27)</f>
        <v>0</v>
      </c>
      <c r="E29" s="140" t="n">
        <f aca="false">SUM(E22:E27)</f>
        <v>0</v>
      </c>
      <c r="F29" s="140" t="n">
        <f aca="false">SUM(F22:F27)</f>
        <v>0</v>
      </c>
      <c r="G29" s="140" t="n">
        <f aca="false">SUM(G22:G27)</f>
        <v>0</v>
      </c>
      <c r="H29" s="139" t="n">
        <f aca="false">SUM(H22:H27)</f>
        <v>643</v>
      </c>
      <c r="I29" s="139" t="n">
        <f aca="false">SUM(I22:I27)</f>
        <v>18900</v>
      </c>
      <c r="J29" s="140" t="n">
        <f aca="false">SUM(J22:J27)</f>
        <v>0</v>
      </c>
      <c r="K29" s="141" t="n">
        <f aca="false">SUM(K22:K27)</f>
        <v>19543</v>
      </c>
    </row>
    <row r="30" customFormat="false" ht="3" hidden="false" customHeight="true" outlineLevel="0" collapsed="false">
      <c r="A30" s="85"/>
      <c r="C30" s="23"/>
      <c r="D30" s="24"/>
      <c r="E30" s="24"/>
      <c r="F30" s="24"/>
      <c r="G30" s="24"/>
      <c r="H30" s="168"/>
      <c r="I30" s="23"/>
      <c r="J30" s="24"/>
      <c r="K30" s="25"/>
    </row>
    <row r="31" customFormat="false" ht="12" hidden="false" customHeight="true" outlineLevel="0" collapsed="false">
      <c r="A31" s="85" t="s">
        <v>167</v>
      </c>
      <c r="C31" s="23" t="n">
        <f aca="false">GrossMargin!D32-[1]GrossMargin!D32</f>
        <v>0</v>
      </c>
      <c r="D31" s="24" t="n">
        <f aca="false">GrossMargin!E32-[1]GrossMargin!E32</f>
        <v>0</v>
      </c>
      <c r="E31" s="24" t="n">
        <f aca="false">GrossMargin!F32-[1]GrossMargin!F32</f>
        <v>0</v>
      </c>
      <c r="F31" s="24" t="n">
        <f aca="false">GrossMargin!G32-[1]GrossMargin!G32</f>
        <v>0</v>
      </c>
      <c r="G31" s="24" t="n">
        <f aca="false">GrossMargin!H32-[1]GrossMargin!H32</f>
        <v>0</v>
      </c>
      <c r="H31" s="168" t="n">
        <f aca="false">SUM(C31:G31)</f>
        <v>0</v>
      </c>
      <c r="I31" s="23" t="n">
        <f aca="false">GrossMargin!J32-[1]GrossMargin!J32</f>
        <v>0</v>
      </c>
      <c r="J31" s="24" t="n">
        <v>0</v>
      </c>
      <c r="K31" s="104" t="n">
        <f aca="false">SUM(H31:J31)</f>
        <v>0</v>
      </c>
    </row>
    <row r="32" customFormat="false" ht="12" hidden="false" customHeight="true" outlineLevel="0" collapsed="false">
      <c r="A32" s="85" t="s">
        <v>103</v>
      </c>
      <c r="C32" s="23" t="n">
        <f aca="false">GrossMargin!D33-[1]GrossMargin!D33</f>
        <v>0</v>
      </c>
      <c r="D32" s="24" t="n">
        <f aca="false">GrossMargin!E33-[1]GrossMargin!E33</f>
        <v>0</v>
      </c>
      <c r="E32" s="24" t="n">
        <f aca="false">GrossMargin!F33-[1]GrossMargin!F33</f>
        <v>0</v>
      </c>
      <c r="F32" s="24" t="n">
        <f aca="false">GrossMargin!G33-[1]GrossMargin!G33</f>
        <v>0</v>
      </c>
      <c r="G32" s="24" t="n">
        <f aca="false">GrossMargin!H33-[1]GrossMargin!H33</f>
        <v>0</v>
      </c>
      <c r="H32" s="168" t="n">
        <f aca="false">SUM(C32:G32)</f>
        <v>0</v>
      </c>
      <c r="I32" s="23" t="n">
        <f aca="false">GrossMargin!J33-[1]GrossMargin!J33</f>
        <v>28000</v>
      </c>
      <c r="J32" s="24" t="n">
        <v>0</v>
      </c>
      <c r="K32" s="104" t="n">
        <f aca="false">SUM(H32:J32)</f>
        <v>28000</v>
      </c>
    </row>
    <row r="33" customFormat="false" ht="12" hidden="false" customHeight="true" outlineLevel="0" collapsed="false">
      <c r="A33" s="85" t="s">
        <v>106</v>
      </c>
      <c r="C33" s="23" t="n">
        <f aca="false">GrossMargin!D34-[1]GrossMargin!D34</f>
        <v>0</v>
      </c>
      <c r="D33" s="24" t="n">
        <f aca="false">GrossMargin!E34-[1]GrossMargin!E34</f>
        <v>0</v>
      </c>
      <c r="E33" s="24" t="n">
        <f aca="false">GrossMargin!F34-[1]GrossMargin!F34</f>
        <v>0</v>
      </c>
      <c r="F33" s="24" t="n">
        <f aca="false">GrossMargin!G34-[1]GrossMargin!G34</f>
        <v>16373</v>
      </c>
      <c r="G33" s="24" t="n">
        <f aca="false">GrossMargin!H34-[1]GrossMargin!H34</f>
        <v>0</v>
      </c>
      <c r="H33" s="168" t="n">
        <f aca="false">SUM(C33:G33)</f>
        <v>16373</v>
      </c>
      <c r="I33" s="23" t="n">
        <f aca="false">GrossMargin!J34-[1]GrossMargin!J34</f>
        <v>14480</v>
      </c>
      <c r="J33" s="24" t="n">
        <v>0</v>
      </c>
      <c r="K33" s="104" t="n">
        <f aca="false">SUM(H33:J33)</f>
        <v>30853</v>
      </c>
    </row>
    <row r="34" customFormat="false" ht="12" hidden="false" customHeight="true" outlineLevel="0" collapsed="false">
      <c r="A34" s="85" t="s">
        <v>168</v>
      </c>
      <c r="C34" s="23" t="n">
        <f aca="false">GrossMargin!D35-[1]GrossMargin!D35</f>
        <v>2908</v>
      </c>
      <c r="D34" s="24" t="n">
        <f aca="false">GrossMargin!E35-[1]GrossMargin!E35</f>
        <v>0</v>
      </c>
      <c r="E34" s="24" t="n">
        <f aca="false">GrossMargin!F35-[1]GrossMargin!F35</f>
        <v>0</v>
      </c>
      <c r="F34" s="24" t="n">
        <f aca="false">GrossMargin!G35-[1]GrossMargin!G35</f>
        <v>0</v>
      </c>
      <c r="G34" s="24" t="n">
        <f aca="false">GrossMargin!H35-[1]GrossMargin!H35</f>
        <v>0</v>
      </c>
      <c r="H34" s="168" t="n">
        <f aca="false">SUM(C34:G34)</f>
        <v>2908</v>
      </c>
      <c r="I34" s="23" t="n">
        <f aca="false">GrossMargin!J35-[1]GrossMargin!J35</f>
        <v>0</v>
      </c>
      <c r="J34" s="24" t="n">
        <v>0</v>
      </c>
      <c r="K34" s="104" t="n">
        <f aca="false">SUM(H34:J34)</f>
        <v>2908</v>
      </c>
    </row>
    <row r="35" customFormat="false" ht="3" hidden="false" customHeight="true" outlineLevel="0" collapsed="false">
      <c r="A35" s="171"/>
      <c r="C35" s="172"/>
      <c r="D35" s="173"/>
      <c r="E35" s="173"/>
      <c r="F35" s="173"/>
      <c r="G35" s="173"/>
      <c r="H35" s="172"/>
      <c r="I35" s="172"/>
      <c r="J35" s="173"/>
      <c r="K35" s="181"/>
    </row>
    <row r="36" customFormat="false" ht="12" hidden="false" customHeight="true" outlineLevel="0" collapsed="false">
      <c r="A36" s="169" t="s">
        <v>169</v>
      </c>
      <c r="B36" s="138"/>
      <c r="C36" s="139" t="n">
        <f aca="false">SUM(C31:C34)</f>
        <v>2908</v>
      </c>
      <c r="D36" s="140" t="n">
        <f aca="false">SUM(D31:D34)</f>
        <v>0</v>
      </c>
      <c r="E36" s="140" t="n">
        <f aca="false">SUM(E31:E34)</f>
        <v>0</v>
      </c>
      <c r="F36" s="140" t="n">
        <f aca="false">SUM(F31:F34)</f>
        <v>16373</v>
      </c>
      <c r="G36" s="140" t="n">
        <f aca="false">SUM(G31:G34)</f>
        <v>0</v>
      </c>
      <c r="H36" s="139" t="n">
        <f aca="false">SUM(H31:H34)</f>
        <v>19281</v>
      </c>
      <c r="I36" s="139" t="n">
        <f aca="false">SUM(I31:I34)</f>
        <v>42480</v>
      </c>
      <c r="J36" s="140" t="n">
        <f aca="false">SUM(J31:J34)</f>
        <v>0</v>
      </c>
      <c r="K36" s="141" t="n">
        <f aca="false">SUM(K31:K34)</f>
        <v>61761</v>
      </c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4"/>
      <c r="BB36" s="144"/>
      <c r="BC36" s="144"/>
      <c r="BD36" s="144"/>
      <c r="BE36" s="144"/>
      <c r="BF36" s="144"/>
      <c r="BG36" s="144"/>
      <c r="BH36" s="144"/>
      <c r="BI36" s="144"/>
      <c r="BJ36" s="144"/>
      <c r="BK36" s="144"/>
      <c r="BL36" s="144"/>
      <c r="BM36" s="144"/>
      <c r="BN36" s="144"/>
      <c r="BO36" s="144"/>
      <c r="BP36" s="144"/>
      <c r="BQ36" s="144"/>
      <c r="BR36" s="144"/>
      <c r="BS36" s="144"/>
      <c r="BT36" s="144"/>
      <c r="BU36" s="144"/>
      <c r="BV36" s="144"/>
      <c r="BW36" s="144"/>
      <c r="BX36" s="144"/>
      <c r="BY36" s="144"/>
      <c r="BZ36" s="144"/>
      <c r="CA36" s="144"/>
      <c r="CB36" s="144"/>
      <c r="CC36" s="144"/>
      <c r="CD36" s="144"/>
      <c r="CE36" s="144"/>
      <c r="CF36" s="144"/>
      <c r="CG36" s="144"/>
      <c r="CH36" s="144"/>
      <c r="CI36" s="144"/>
      <c r="CJ36" s="144"/>
      <c r="CK36" s="144"/>
      <c r="CL36" s="144"/>
      <c r="CM36" s="144"/>
      <c r="CN36" s="144"/>
      <c r="CO36" s="144"/>
      <c r="CP36" s="144"/>
      <c r="CQ36" s="144"/>
      <c r="CR36" s="144"/>
      <c r="CS36" s="144"/>
      <c r="CT36" s="144"/>
      <c r="CU36" s="144"/>
      <c r="CV36" s="144"/>
      <c r="CW36" s="144"/>
      <c r="CX36" s="144"/>
      <c r="CY36" s="144"/>
      <c r="CZ36" s="144"/>
      <c r="DA36" s="144"/>
      <c r="DB36" s="144"/>
      <c r="DC36" s="144"/>
      <c r="DD36" s="144"/>
      <c r="DE36" s="144"/>
      <c r="DF36" s="144"/>
      <c r="DG36" s="144"/>
      <c r="DH36" s="144"/>
      <c r="DI36" s="144"/>
      <c r="DJ36" s="144"/>
      <c r="DK36" s="144"/>
      <c r="DL36" s="144"/>
      <c r="DM36" s="144"/>
      <c r="DN36" s="144"/>
      <c r="DO36" s="144"/>
      <c r="DP36" s="144"/>
      <c r="DQ36" s="144"/>
      <c r="DR36" s="144"/>
      <c r="DS36" s="144"/>
      <c r="DT36" s="144"/>
      <c r="DU36" s="144"/>
      <c r="DV36" s="144"/>
      <c r="DW36" s="144"/>
      <c r="DX36" s="144"/>
      <c r="DY36" s="144"/>
      <c r="DZ36" s="144"/>
      <c r="EA36" s="144"/>
      <c r="EB36" s="144"/>
      <c r="EC36" s="144"/>
      <c r="ED36" s="144"/>
      <c r="EE36" s="144"/>
      <c r="EF36" s="144"/>
      <c r="EG36" s="144"/>
      <c r="EH36" s="144"/>
      <c r="EI36" s="144"/>
      <c r="EJ36" s="144"/>
      <c r="EK36" s="144"/>
      <c r="EL36" s="144"/>
      <c r="EM36" s="144"/>
      <c r="EN36" s="144"/>
      <c r="EO36" s="144"/>
      <c r="EP36" s="144"/>
      <c r="EQ36" s="144"/>
      <c r="ER36" s="144"/>
      <c r="ES36" s="144"/>
      <c r="ET36" s="144"/>
      <c r="EU36" s="144"/>
      <c r="EV36" s="144"/>
      <c r="EW36" s="144"/>
      <c r="EX36" s="144"/>
      <c r="EY36" s="144"/>
      <c r="EZ36" s="144"/>
      <c r="FA36" s="144"/>
      <c r="FB36" s="144"/>
      <c r="FC36" s="144"/>
      <c r="FD36" s="144"/>
      <c r="FE36" s="144"/>
      <c r="FF36" s="144"/>
      <c r="FG36" s="144"/>
      <c r="FH36" s="144"/>
      <c r="FI36" s="144"/>
      <c r="FJ36" s="144"/>
      <c r="FK36" s="144"/>
      <c r="FL36" s="144"/>
      <c r="FM36" s="144"/>
      <c r="FN36" s="144"/>
      <c r="FO36" s="144"/>
      <c r="FP36" s="144"/>
      <c r="FQ36" s="144"/>
      <c r="FR36" s="144"/>
      <c r="FS36" s="144"/>
      <c r="FT36" s="144"/>
      <c r="FU36" s="144"/>
      <c r="FV36" s="144"/>
      <c r="FW36" s="144"/>
      <c r="FX36" s="144"/>
      <c r="FY36" s="144"/>
      <c r="FZ36" s="144"/>
      <c r="GA36" s="144"/>
      <c r="GB36" s="144"/>
      <c r="GC36" s="144"/>
      <c r="GD36" s="144"/>
      <c r="GE36" s="144"/>
      <c r="GF36" s="144"/>
      <c r="GG36" s="144"/>
      <c r="GH36" s="144"/>
      <c r="GI36" s="144"/>
      <c r="GJ36" s="144"/>
      <c r="GK36" s="144"/>
      <c r="GL36" s="144"/>
      <c r="GM36" s="144"/>
      <c r="GN36" s="144"/>
      <c r="GO36" s="144"/>
      <c r="GP36" s="144"/>
      <c r="GQ36" s="144"/>
      <c r="GR36" s="144"/>
      <c r="GS36" s="144"/>
      <c r="GT36" s="144"/>
      <c r="GU36" s="144"/>
      <c r="GV36" s="144"/>
      <c r="GW36" s="144"/>
      <c r="GX36" s="144"/>
      <c r="GY36" s="144"/>
      <c r="GZ36" s="144"/>
      <c r="HA36" s="144"/>
      <c r="HB36" s="144"/>
      <c r="HC36" s="144"/>
      <c r="HD36" s="144"/>
      <c r="HE36" s="144"/>
      <c r="HF36" s="144"/>
      <c r="HG36" s="144"/>
      <c r="HH36" s="144"/>
      <c r="HI36" s="144"/>
      <c r="HJ36" s="144"/>
      <c r="HK36" s="144"/>
      <c r="HL36" s="144"/>
      <c r="HM36" s="144"/>
      <c r="HN36" s="144"/>
      <c r="HO36" s="144"/>
      <c r="HP36" s="144"/>
      <c r="HQ36" s="144"/>
      <c r="HR36" s="144"/>
      <c r="HS36" s="144"/>
      <c r="HT36" s="144"/>
      <c r="HU36" s="144"/>
      <c r="HV36" s="144"/>
      <c r="HW36" s="144"/>
      <c r="HX36" s="144"/>
      <c r="HY36" s="144"/>
      <c r="HZ36" s="144"/>
      <c r="IA36" s="144"/>
      <c r="IB36" s="144"/>
      <c r="IC36" s="144"/>
      <c r="ID36" s="144"/>
      <c r="IE36" s="144"/>
      <c r="IF36" s="144"/>
      <c r="IG36" s="144"/>
      <c r="IH36" s="144"/>
      <c r="II36" s="144"/>
      <c r="IJ36" s="144"/>
      <c r="IK36" s="144"/>
      <c r="IL36" s="144"/>
      <c r="IM36" s="144"/>
      <c r="IN36" s="144"/>
      <c r="IO36" s="144"/>
      <c r="IP36" s="144"/>
      <c r="IQ36" s="144"/>
      <c r="IR36" s="144"/>
      <c r="IS36" s="144"/>
      <c r="IT36" s="144"/>
      <c r="IU36" s="144"/>
      <c r="IV36" s="144"/>
      <c r="IW36" s="144"/>
    </row>
    <row r="37" customFormat="false" ht="3" hidden="false" customHeight="true" outlineLevel="0" collapsed="false">
      <c r="A37" s="85"/>
      <c r="C37" s="23"/>
      <c r="D37" s="24"/>
      <c r="E37" s="24"/>
      <c r="F37" s="24"/>
      <c r="G37" s="24"/>
      <c r="H37" s="168"/>
      <c r="I37" s="23"/>
      <c r="J37" s="24"/>
      <c r="K37" s="25"/>
    </row>
    <row r="38" customFormat="false" ht="12" hidden="false" customHeight="true" outlineLevel="0" collapsed="false">
      <c r="A38" s="85" t="s">
        <v>125</v>
      </c>
      <c r="C38" s="23" t="n">
        <f aca="false">GrossMargin!D39-[1]GrossMargin!D39</f>
        <v>0</v>
      </c>
      <c r="D38" s="24" t="n">
        <f aca="false">GrossMargin!E39-[1]GrossMargin!E39</f>
        <v>-6852</v>
      </c>
      <c r="E38" s="24" t="n">
        <f aca="false">GrossMargin!F39-[1]GrossMargin!F39</f>
        <v>0</v>
      </c>
      <c r="F38" s="24" t="n">
        <f aca="false">GrossMargin!G39-[1]GrossMargin!G39</f>
        <v>0</v>
      </c>
      <c r="G38" s="24" t="n">
        <f aca="false">GrossMargin!H39-[1]GrossMargin!H39</f>
        <v>0</v>
      </c>
      <c r="H38" s="168" t="n">
        <f aca="false">SUM(C38:G38)</f>
        <v>-6852</v>
      </c>
      <c r="I38" s="23" t="n">
        <f aca="false">GrossMargin!J39-[1]GrossMargin!J39</f>
        <v>0</v>
      </c>
      <c r="J38" s="24" t="n">
        <v>0</v>
      </c>
      <c r="K38" s="104" t="n">
        <f aca="false">SUM(H38:J38)</f>
        <v>-6852</v>
      </c>
    </row>
    <row r="39" customFormat="false" ht="12" hidden="false" customHeight="true" outlineLevel="0" collapsed="false">
      <c r="A39" s="85" t="s">
        <v>126</v>
      </c>
      <c r="C39" s="23" t="n">
        <f aca="false">GrossMargin!D40-[1]GrossMargin!D40</f>
        <v>0</v>
      </c>
      <c r="D39" s="24" t="n">
        <f aca="false">GrossMargin!E40-[1]GrossMargin!E40</f>
        <v>-883</v>
      </c>
      <c r="E39" s="24" t="n">
        <f aca="false">GrossMargin!F40-[1]GrossMargin!F40</f>
        <v>0</v>
      </c>
      <c r="F39" s="24" t="n">
        <f aca="false">GrossMargin!G40-[1]GrossMargin!G40</f>
        <v>0</v>
      </c>
      <c r="G39" s="24" t="n">
        <f aca="false">GrossMargin!H40-[1]GrossMargin!H40</f>
        <v>0</v>
      </c>
      <c r="H39" s="168" t="n">
        <f aca="false">SUM(C39:G39)</f>
        <v>-883</v>
      </c>
      <c r="I39" s="23" t="n">
        <f aca="false">GrossMargin!J40-[1]GrossMargin!J40</f>
        <v>0</v>
      </c>
      <c r="J39" s="24" t="n">
        <v>0</v>
      </c>
      <c r="K39" s="104" t="n">
        <f aca="false">SUM(H39:J39)</f>
        <v>-883</v>
      </c>
    </row>
    <row r="40" customFormat="false" ht="12" hidden="false" customHeight="true" outlineLevel="0" collapsed="false">
      <c r="A40" s="85" t="s">
        <v>127</v>
      </c>
      <c r="C40" s="23" t="n">
        <f aca="false">GrossMargin!D41-[1]GrossMargin!D41</f>
        <v>0</v>
      </c>
      <c r="D40" s="24" t="n">
        <f aca="false">GrossMargin!E41-[1]GrossMargin!E41</f>
        <v>-6180</v>
      </c>
      <c r="E40" s="24" t="n">
        <f aca="false">GrossMargin!F41-[1]GrossMargin!F41</f>
        <v>0</v>
      </c>
      <c r="F40" s="24" t="n">
        <f aca="false">GrossMargin!G41-[1]GrossMargin!G41</f>
        <v>0</v>
      </c>
      <c r="G40" s="24" t="n">
        <f aca="false">GrossMargin!H41-[1]GrossMargin!H41</f>
        <v>0</v>
      </c>
      <c r="H40" s="168" t="n">
        <f aca="false">SUM(C40:G40)</f>
        <v>-6180</v>
      </c>
      <c r="I40" s="23" t="n">
        <f aca="false">GrossMargin!J41-[1]GrossMargin!J41</f>
        <v>0</v>
      </c>
      <c r="J40" s="24" t="n">
        <v>0</v>
      </c>
      <c r="K40" s="104" t="n">
        <f aca="false">SUM(H40:J40)</f>
        <v>-6180</v>
      </c>
    </row>
    <row r="41" customFormat="false" ht="12" hidden="false" customHeight="true" outlineLevel="0" collapsed="false">
      <c r="A41" s="85" t="s">
        <v>170</v>
      </c>
      <c r="C41" s="23" t="n">
        <f aca="false">GrossMargin!D42-[1]GrossMargin!D42</f>
        <v>0</v>
      </c>
      <c r="D41" s="24" t="n">
        <f aca="false">GrossMargin!E42-[1]GrossMargin!E42</f>
        <v>-8054</v>
      </c>
      <c r="E41" s="24" t="n">
        <f aca="false">GrossMargin!F42-[1]GrossMargin!F42</f>
        <v>0</v>
      </c>
      <c r="F41" s="24" t="n">
        <f aca="false">GrossMargin!G42-[1]GrossMargin!G42</f>
        <v>0</v>
      </c>
      <c r="G41" s="24" t="n">
        <f aca="false">GrossMargin!H42-[1]GrossMargin!H42</f>
        <v>0</v>
      </c>
      <c r="H41" s="168" t="n">
        <f aca="false">SUM(C41:G41)</f>
        <v>-8054</v>
      </c>
      <c r="I41" s="23" t="n">
        <f aca="false">GrossMargin!J42-[1]GrossMargin!J42</f>
        <v>0</v>
      </c>
      <c r="J41" s="24" t="n">
        <v>0</v>
      </c>
      <c r="K41" s="104" t="n">
        <f aca="false">SUM(H41:J41)</f>
        <v>-8054</v>
      </c>
    </row>
    <row r="42" customFormat="false" ht="3" hidden="false" customHeight="true" outlineLevel="0" collapsed="false">
      <c r="A42" s="171"/>
      <c r="C42" s="172"/>
      <c r="D42" s="173"/>
      <c r="E42" s="173"/>
      <c r="F42" s="173"/>
      <c r="G42" s="173"/>
      <c r="H42" s="172"/>
      <c r="I42" s="172"/>
      <c r="J42" s="173"/>
      <c r="K42" s="181"/>
    </row>
    <row r="43" customFormat="false" ht="12" hidden="false" customHeight="true" outlineLevel="0" collapsed="false">
      <c r="A43" s="169" t="s">
        <v>171</v>
      </c>
      <c r="B43" s="138"/>
      <c r="C43" s="139" t="n">
        <f aca="false">SUM(C38:C41)</f>
        <v>0</v>
      </c>
      <c r="D43" s="140" t="n">
        <f aca="false">SUM(D38:D41)</f>
        <v>-21969</v>
      </c>
      <c r="E43" s="140" t="n">
        <f aca="false">SUM(E38:E41)</f>
        <v>0</v>
      </c>
      <c r="F43" s="140" t="n">
        <f aca="false">SUM(F38:F41)</f>
        <v>0</v>
      </c>
      <c r="G43" s="140" t="n">
        <f aca="false">SUM(G38:G41)</f>
        <v>0</v>
      </c>
      <c r="H43" s="139" t="n">
        <f aca="false">SUM(H38:H41)</f>
        <v>-21969</v>
      </c>
      <c r="I43" s="139" t="n">
        <f aca="false">SUM(I38:I41)</f>
        <v>0</v>
      </c>
      <c r="J43" s="140" t="n">
        <f aca="false">SUM(J38:J41)</f>
        <v>0</v>
      </c>
      <c r="K43" s="141" t="n">
        <f aca="false">SUM(K38:K41)</f>
        <v>-21969</v>
      </c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4"/>
      <c r="BB43" s="144"/>
      <c r="BC43" s="144"/>
      <c r="BD43" s="144"/>
      <c r="BE43" s="144"/>
      <c r="BF43" s="144"/>
      <c r="BG43" s="144"/>
      <c r="BH43" s="144"/>
      <c r="BI43" s="144"/>
      <c r="BJ43" s="144"/>
      <c r="BK43" s="144"/>
      <c r="BL43" s="144"/>
      <c r="BM43" s="144"/>
      <c r="BN43" s="144"/>
      <c r="BO43" s="144"/>
      <c r="BP43" s="144"/>
      <c r="BQ43" s="144"/>
      <c r="BR43" s="144"/>
      <c r="BS43" s="144"/>
      <c r="BT43" s="144"/>
      <c r="BU43" s="144"/>
      <c r="BV43" s="144"/>
      <c r="BW43" s="144"/>
      <c r="BX43" s="144"/>
      <c r="BY43" s="144"/>
      <c r="BZ43" s="144"/>
      <c r="CA43" s="144"/>
      <c r="CB43" s="144"/>
      <c r="CC43" s="144"/>
      <c r="CD43" s="144"/>
      <c r="CE43" s="144"/>
      <c r="CF43" s="144"/>
      <c r="CG43" s="144"/>
      <c r="CH43" s="144"/>
      <c r="CI43" s="144"/>
      <c r="CJ43" s="144"/>
      <c r="CK43" s="144"/>
      <c r="CL43" s="144"/>
      <c r="CM43" s="144"/>
      <c r="CN43" s="144"/>
      <c r="CO43" s="144"/>
      <c r="CP43" s="144"/>
      <c r="CQ43" s="144"/>
      <c r="CR43" s="144"/>
      <c r="CS43" s="144"/>
      <c r="CT43" s="144"/>
      <c r="CU43" s="144"/>
      <c r="CV43" s="144"/>
      <c r="CW43" s="144"/>
      <c r="CX43" s="144"/>
      <c r="CY43" s="144"/>
      <c r="CZ43" s="144"/>
      <c r="DA43" s="144"/>
      <c r="DB43" s="144"/>
      <c r="DC43" s="144"/>
      <c r="DD43" s="144"/>
      <c r="DE43" s="144"/>
      <c r="DF43" s="144"/>
      <c r="DG43" s="144"/>
      <c r="DH43" s="144"/>
      <c r="DI43" s="144"/>
      <c r="DJ43" s="144"/>
      <c r="DK43" s="144"/>
      <c r="DL43" s="144"/>
      <c r="DM43" s="144"/>
      <c r="DN43" s="144"/>
      <c r="DO43" s="144"/>
      <c r="DP43" s="144"/>
      <c r="DQ43" s="144"/>
      <c r="DR43" s="144"/>
      <c r="DS43" s="144"/>
      <c r="DT43" s="144"/>
      <c r="DU43" s="144"/>
      <c r="DV43" s="144"/>
      <c r="DW43" s="144"/>
      <c r="DX43" s="144"/>
      <c r="DY43" s="144"/>
      <c r="DZ43" s="144"/>
      <c r="EA43" s="144"/>
      <c r="EB43" s="144"/>
      <c r="EC43" s="144"/>
      <c r="ED43" s="144"/>
      <c r="EE43" s="144"/>
      <c r="EF43" s="144"/>
      <c r="EG43" s="144"/>
      <c r="EH43" s="144"/>
      <c r="EI43" s="144"/>
      <c r="EJ43" s="144"/>
      <c r="EK43" s="144"/>
      <c r="EL43" s="144"/>
      <c r="EM43" s="144"/>
      <c r="EN43" s="144"/>
      <c r="EO43" s="144"/>
      <c r="EP43" s="144"/>
      <c r="EQ43" s="144"/>
      <c r="ER43" s="144"/>
      <c r="ES43" s="144"/>
      <c r="ET43" s="144"/>
      <c r="EU43" s="144"/>
      <c r="EV43" s="144"/>
      <c r="EW43" s="144"/>
      <c r="EX43" s="144"/>
      <c r="EY43" s="144"/>
      <c r="EZ43" s="144"/>
      <c r="FA43" s="144"/>
      <c r="FB43" s="144"/>
      <c r="FC43" s="144"/>
      <c r="FD43" s="144"/>
      <c r="FE43" s="144"/>
      <c r="FF43" s="144"/>
      <c r="FG43" s="144"/>
      <c r="FH43" s="144"/>
      <c r="FI43" s="144"/>
      <c r="FJ43" s="144"/>
      <c r="FK43" s="144"/>
      <c r="FL43" s="144"/>
      <c r="FM43" s="144"/>
      <c r="FN43" s="144"/>
      <c r="FO43" s="144"/>
      <c r="FP43" s="144"/>
      <c r="FQ43" s="144"/>
      <c r="FR43" s="144"/>
      <c r="FS43" s="144"/>
      <c r="FT43" s="144"/>
      <c r="FU43" s="144"/>
      <c r="FV43" s="144"/>
      <c r="FW43" s="144"/>
      <c r="FX43" s="144"/>
      <c r="FY43" s="144"/>
      <c r="FZ43" s="144"/>
      <c r="GA43" s="144"/>
      <c r="GB43" s="144"/>
      <c r="GC43" s="144"/>
      <c r="GD43" s="144"/>
      <c r="GE43" s="144"/>
      <c r="GF43" s="144"/>
      <c r="GG43" s="144"/>
      <c r="GH43" s="144"/>
      <c r="GI43" s="144"/>
      <c r="GJ43" s="144"/>
      <c r="GK43" s="144"/>
      <c r="GL43" s="144"/>
      <c r="GM43" s="144"/>
      <c r="GN43" s="144"/>
      <c r="GO43" s="144"/>
      <c r="GP43" s="144"/>
      <c r="GQ43" s="144"/>
      <c r="GR43" s="144"/>
      <c r="GS43" s="144"/>
      <c r="GT43" s="144"/>
      <c r="GU43" s="144"/>
      <c r="GV43" s="144"/>
      <c r="GW43" s="144"/>
      <c r="GX43" s="144"/>
      <c r="GY43" s="144"/>
      <c r="GZ43" s="144"/>
      <c r="HA43" s="144"/>
      <c r="HB43" s="144"/>
      <c r="HC43" s="144"/>
      <c r="HD43" s="144"/>
      <c r="HE43" s="144"/>
      <c r="HF43" s="144"/>
      <c r="HG43" s="144"/>
      <c r="HH43" s="144"/>
      <c r="HI43" s="144"/>
      <c r="HJ43" s="144"/>
      <c r="HK43" s="144"/>
      <c r="HL43" s="144"/>
      <c r="HM43" s="144"/>
      <c r="HN43" s="144"/>
      <c r="HO43" s="144"/>
      <c r="HP43" s="144"/>
      <c r="HQ43" s="144"/>
      <c r="HR43" s="144"/>
      <c r="HS43" s="144"/>
      <c r="HT43" s="144"/>
      <c r="HU43" s="144"/>
      <c r="HV43" s="144"/>
      <c r="HW43" s="144"/>
      <c r="HX43" s="144"/>
      <c r="HY43" s="144"/>
      <c r="HZ43" s="144"/>
      <c r="IA43" s="144"/>
      <c r="IB43" s="144"/>
      <c r="IC43" s="144"/>
      <c r="ID43" s="144"/>
      <c r="IE43" s="144"/>
      <c r="IF43" s="144"/>
      <c r="IG43" s="144"/>
      <c r="IH43" s="144"/>
      <c r="II43" s="144"/>
      <c r="IJ43" s="144"/>
      <c r="IK43" s="144"/>
      <c r="IL43" s="144"/>
      <c r="IM43" s="144"/>
      <c r="IN43" s="144"/>
      <c r="IO43" s="144"/>
      <c r="IP43" s="144"/>
      <c r="IQ43" s="144"/>
      <c r="IR43" s="144"/>
      <c r="IS43" s="144"/>
      <c r="IT43" s="144"/>
      <c r="IU43" s="144"/>
      <c r="IV43" s="144"/>
      <c r="IW43" s="144"/>
    </row>
    <row r="44" customFormat="false" ht="3" hidden="false" customHeight="true" outlineLevel="0" collapsed="false">
      <c r="A44" s="85"/>
      <c r="C44" s="23"/>
      <c r="D44" s="24"/>
      <c r="E44" s="24"/>
      <c r="F44" s="24"/>
      <c r="G44" s="24"/>
      <c r="H44" s="168"/>
      <c r="I44" s="23"/>
      <c r="J44" s="24"/>
      <c r="K44" s="25"/>
    </row>
    <row r="45" customFormat="false" ht="12" hidden="false" customHeight="true" outlineLevel="0" collapsed="false">
      <c r="A45" s="85" t="s">
        <v>172</v>
      </c>
      <c r="C45" s="23" t="n">
        <f aca="false">GrossMargin!D46-[1]GrossMargin!D46</f>
        <v>0</v>
      </c>
      <c r="D45" s="24" t="n">
        <f aca="false">GrossMargin!E46-[1]GrossMargin!E46</f>
        <v>0</v>
      </c>
      <c r="E45" s="24" t="n">
        <f aca="false">GrossMargin!F46-[1]GrossMargin!F46</f>
        <v>0</v>
      </c>
      <c r="F45" s="24" t="n">
        <f aca="false">GrossMargin!G46-[1]GrossMargin!G46</f>
        <v>0</v>
      </c>
      <c r="G45" s="24" t="n">
        <f aca="false">GrossMargin!H46-[1]GrossMargin!H46</f>
        <v>0</v>
      </c>
      <c r="H45" s="168" t="n">
        <f aca="false">SUM(C45:G45)</f>
        <v>0</v>
      </c>
      <c r="I45" s="23" t="n">
        <f aca="false">GrossMargin!J46-[1]GrossMargin!J46</f>
        <v>0</v>
      </c>
      <c r="J45" s="24" t="n">
        <v>0</v>
      </c>
      <c r="K45" s="104" t="n">
        <f aca="false">SUM(H45:J45)</f>
        <v>0</v>
      </c>
    </row>
    <row r="46" customFormat="false" ht="3" hidden="false" customHeight="true" outlineLevel="0" collapsed="false">
      <c r="A46" s="85"/>
      <c r="C46" s="23"/>
      <c r="D46" s="24"/>
      <c r="E46" s="24"/>
      <c r="F46" s="24"/>
      <c r="G46" s="24"/>
      <c r="H46" s="168"/>
      <c r="I46" s="23"/>
      <c r="J46" s="24"/>
      <c r="K46" s="25"/>
    </row>
    <row r="47" customFormat="false" ht="12" hidden="false" customHeight="true" outlineLevel="0" collapsed="false">
      <c r="A47" s="85" t="s">
        <v>173</v>
      </c>
      <c r="C47" s="23" t="n">
        <f aca="false">GrossMargin!D48-[1]GrossMargin!D48</f>
        <v>0</v>
      </c>
      <c r="D47" s="24" t="n">
        <f aca="false">GrossMargin!E48-[1]GrossMargin!E48</f>
        <v>0</v>
      </c>
      <c r="E47" s="24" t="n">
        <f aca="false">GrossMargin!F48-[1]GrossMargin!F48</f>
        <v>0</v>
      </c>
      <c r="F47" s="24" t="n">
        <f aca="false">GrossMargin!G48-[1]GrossMargin!G48</f>
        <v>0</v>
      </c>
      <c r="G47" s="24" t="n">
        <f aca="false">GrossMargin!H48-[1]GrossMargin!H48</f>
        <v>0</v>
      </c>
      <c r="H47" s="168" t="n">
        <f aca="false">SUM(C47:G47)</f>
        <v>0</v>
      </c>
      <c r="I47" s="23" t="n">
        <f aca="false">GrossMargin!J48-[1]GrossMargin!J48</f>
        <v>0</v>
      </c>
      <c r="J47" s="24" t="n">
        <f aca="false">GrossMargin!K48-[1]GrossMargin!K48</f>
        <v>0</v>
      </c>
      <c r="K47" s="104" t="n">
        <f aca="false">SUM(H47:J47)</f>
        <v>0</v>
      </c>
    </row>
    <row r="48" customFormat="false" ht="3" hidden="false" customHeight="true" outlineLevel="0" collapsed="false">
      <c r="A48" s="175"/>
      <c r="C48" s="176"/>
      <c r="D48" s="159"/>
      <c r="E48" s="159"/>
      <c r="F48" s="159"/>
      <c r="G48" s="159"/>
      <c r="H48" s="172"/>
      <c r="I48" s="176"/>
      <c r="J48" s="159"/>
      <c r="K48" s="182"/>
    </row>
    <row r="49" customFormat="false" ht="12" hidden="false" customHeight="true" outlineLevel="0" collapsed="false">
      <c r="A49" s="85" t="s">
        <v>176</v>
      </c>
      <c r="C49" s="23" t="n">
        <f aca="false">GrossMargin!D50-[1]GrossMargin!D50</f>
        <v>0</v>
      </c>
      <c r="D49" s="24" t="n">
        <f aca="false">GrossMargin!E50-[1]GrossMargin!E50</f>
        <v>0</v>
      </c>
      <c r="E49" s="24" t="n">
        <f aca="false">GrossMargin!F50-[1]GrossMargin!F50</f>
        <v>0</v>
      </c>
      <c r="F49" s="24" t="n">
        <f aca="false">GrossMargin!G50-[1]GrossMargin!G50</f>
        <v>0</v>
      </c>
      <c r="G49" s="24" t="n">
        <f aca="false">GrossMargin!H50-[1]GrossMargin!H50</f>
        <v>0</v>
      </c>
      <c r="H49" s="168" t="n">
        <f aca="false">SUM(C49:G49)</f>
        <v>0</v>
      </c>
      <c r="I49" s="23" t="n">
        <f aca="false">GrossMargin!J50-[1]GrossMargin!J50</f>
        <v>0</v>
      </c>
      <c r="J49" s="24" t="n">
        <v>0</v>
      </c>
      <c r="K49" s="104" t="n">
        <f aca="false">SUM(H49:J49)</f>
        <v>0</v>
      </c>
    </row>
    <row r="50" customFormat="false" ht="3" hidden="false" customHeight="true" outlineLevel="0" collapsed="false">
      <c r="A50" s="175"/>
      <c r="C50" s="176"/>
      <c r="D50" s="159"/>
      <c r="E50" s="159"/>
      <c r="F50" s="159"/>
      <c r="G50" s="159"/>
      <c r="H50" s="172"/>
      <c r="I50" s="176"/>
      <c r="J50" s="159"/>
      <c r="K50" s="182"/>
    </row>
    <row r="51" customFormat="false" ht="12" hidden="false" customHeight="true" outlineLevel="0" collapsed="false">
      <c r="A51" s="85" t="s">
        <v>13</v>
      </c>
      <c r="C51" s="23" t="n">
        <f aca="false">GrossMargin!D52-[1]GrossMargin!D52</f>
        <v>0</v>
      </c>
      <c r="D51" s="24" t="n">
        <f aca="false">GrossMargin!E52-[1]GrossMargin!E52</f>
        <v>0</v>
      </c>
      <c r="E51" s="24" t="n">
        <f aca="false">GrossMargin!F52-[1]GrossMargin!F52</f>
        <v>0</v>
      </c>
      <c r="F51" s="24" t="n">
        <f aca="false">GrossMargin!G52-[1]GrossMargin!G52</f>
        <v>0</v>
      </c>
      <c r="G51" s="24" t="n">
        <f aca="false">GrossMargin!H52-[1]GrossMargin!H52</f>
        <v>0</v>
      </c>
      <c r="H51" s="168" t="n">
        <f aca="false">SUM(C51:G51)</f>
        <v>0</v>
      </c>
      <c r="I51" s="23" t="n">
        <f aca="false">GrossMargin!J52-[1]GrossMargin!J52</f>
        <v>0</v>
      </c>
      <c r="J51" s="24" t="n">
        <v>0</v>
      </c>
      <c r="K51" s="104" t="n">
        <f aca="false">SUM(H51:J51)</f>
        <v>0</v>
      </c>
    </row>
    <row r="52" customFormat="false" ht="3" hidden="false" customHeight="true" outlineLevel="0" collapsed="false">
      <c r="A52" s="85"/>
      <c r="C52" s="23"/>
      <c r="D52" s="24"/>
      <c r="E52" s="24"/>
      <c r="F52" s="24"/>
      <c r="G52" s="24"/>
      <c r="H52" s="168"/>
      <c r="I52" s="23"/>
      <c r="J52" s="24"/>
      <c r="K52" s="25"/>
    </row>
    <row r="53" customFormat="false" ht="12" hidden="false" customHeight="true" outlineLevel="0" collapsed="false">
      <c r="A53" s="153" t="s">
        <v>6</v>
      </c>
      <c r="C53" s="145" t="n">
        <f aca="false">SUM(C43:C51)+C20+C29+C36</f>
        <v>-4717</v>
      </c>
      <c r="D53" s="146" t="n">
        <f aca="false">SUM(D43:D51)+D20+D29+D36</f>
        <v>-20144</v>
      </c>
      <c r="E53" s="146" t="n">
        <f aca="false">SUM(E43:E51)+E20+E29+E36</f>
        <v>0</v>
      </c>
      <c r="F53" s="146" t="n">
        <f aca="false">SUM(F43:F51)+F20+F29+F36</f>
        <v>16373</v>
      </c>
      <c r="G53" s="146" t="n">
        <f aca="false">SUM(G43:G51)+G20+G29+G36</f>
        <v>0</v>
      </c>
      <c r="H53" s="145" t="n">
        <f aca="false">SUM(H43:H51)+H20+H29+H36</f>
        <v>-8488</v>
      </c>
      <c r="I53" s="145" t="n">
        <f aca="false">SUM(I43:I51)+I20+I29+I36</f>
        <v>69380</v>
      </c>
      <c r="J53" s="146" t="n">
        <f aca="false">SUM(J43:J51)+J20+J29+J36</f>
        <v>0</v>
      </c>
      <c r="K53" s="147" t="n">
        <f aca="false">SUM(K43:K51)+K20+K29+K36</f>
        <v>60892</v>
      </c>
    </row>
    <row r="54" customFormat="false" ht="3" hidden="false" customHeight="true" outlineLevel="0" collapsed="false">
      <c r="A54" s="108"/>
      <c r="C54" s="109"/>
      <c r="D54" s="110"/>
      <c r="E54" s="110"/>
      <c r="F54" s="110"/>
      <c r="G54" s="110"/>
      <c r="H54" s="109"/>
      <c r="I54" s="109"/>
      <c r="J54" s="110"/>
      <c r="K54" s="111"/>
    </row>
    <row r="55" customFormat="false" ht="12.75" hidden="false" customHeight="false" outlineLevel="0" collapsed="false">
      <c r="A55" s="1" t="s">
        <v>256</v>
      </c>
      <c r="C55" s="24"/>
      <c r="D55" s="24"/>
      <c r="E55" s="24"/>
      <c r="F55" s="24"/>
      <c r="G55" s="24"/>
      <c r="H55" s="24"/>
      <c r="I55" s="24"/>
      <c r="J55" s="24"/>
      <c r="K55" s="24"/>
    </row>
    <row r="56" customFormat="false" ht="12.75" hidden="true" customHeight="false" outlineLevel="0" collapsed="false">
      <c r="C56" s="24"/>
      <c r="D56" s="183"/>
      <c r="E56" s="184" t="s">
        <v>260</v>
      </c>
      <c r="F56" s="92"/>
      <c r="G56" s="185"/>
      <c r="H56" s="185"/>
      <c r="I56" s="186"/>
      <c r="J56" s="24"/>
      <c r="K56" s="24"/>
      <c r="L56" s="17"/>
      <c r="M56" s="187"/>
      <c r="N56" s="17"/>
    </row>
    <row r="57" customFormat="false" ht="12.75" hidden="true" customHeight="false" outlineLevel="0" collapsed="false">
      <c r="C57" s="24"/>
      <c r="D57" s="183"/>
      <c r="E57" s="184" t="s">
        <v>261</v>
      </c>
      <c r="F57" s="92"/>
      <c r="G57" s="185"/>
      <c r="H57" s="188"/>
      <c r="I57" s="186"/>
      <c r="J57" s="24"/>
      <c r="K57" s="24"/>
      <c r="L57" s="17"/>
      <c r="M57" s="187"/>
      <c r="N57" s="17"/>
    </row>
    <row r="58" customFormat="false" ht="12.75" hidden="true" customHeight="false" outlineLevel="0" collapsed="false">
      <c r="C58" s="24"/>
      <c r="D58" s="183"/>
      <c r="E58" s="184" t="s">
        <v>262</v>
      </c>
      <c r="F58" s="189"/>
      <c r="G58" s="185"/>
      <c r="H58" s="188"/>
      <c r="I58" s="186"/>
      <c r="J58" s="24"/>
      <c r="K58" s="24"/>
      <c r="L58" s="17"/>
      <c r="M58" s="187"/>
      <c r="N58" s="17"/>
    </row>
    <row r="59" customFormat="false" ht="12.75" hidden="true" customHeight="false" outlineLevel="0" collapsed="false">
      <c r="D59" s="91"/>
      <c r="E59" s="184" t="s">
        <v>263</v>
      </c>
      <c r="F59" s="92"/>
      <c r="G59" s="188"/>
      <c r="H59" s="188"/>
      <c r="I59" s="186"/>
      <c r="J59" s="17"/>
      <c r="L59" s="17"/>
      <c r="M59" s="187"/>
      <c r="N59" s="17"/>
    </row>
    <row r="60" customFormat="false" ht="4.5" hidden="true" customHeight="true" outlineLevel="0" collapsed="false">
      <c r="D60" s="149"/>
      <c r="E60" s="114"/>
      <c r="F60" s="60"/>
      <c r="G60" s="60"/>
      <c r="H60" s="60"/>
      <c r="I60" s="111"/>
      <c r="J60" s="17"/>
      <c r="L60" s="17"/>
      <c r="M60" s="187"/>
      <c r="N60" s="17"/>
    </row>
    <row r="61" customFormat="false" ht="13.5" hidden="true" customHeight="false" outlineLevel="0" collapsed="false">
      <c r="I61" s="190" t="n">
        <f aca="false">SUM(I56:I60)</f>
        <v>0</v>
      </c>
      <c r="J61" s="178" t="str">
        <f aca="false">IF(I61=I53,"","error")</f>
        <v>error</v>
      </c>
      <c r="L61" s="17"/>
      <c r="M61" s="17"/>
      <c r="N61" s="17"/>
    </row>
    <row r="62" customFormat="false" ht="12.75" hidden="true" customHeight="false" outlineLevel="0" collapsed="false"/>
    <row r="76" customFormat="false" ht="12.75" hidden="false" customHeight="false" outlineLevel="0" collapsed="false">
      <c r="A76" s="1" t="s">
        <v>49</v>
      </c>
      <c r="C76" s="167" t="n">
        <f aca="false">C9+C13+C18+C33+C34</f>
        <v>7022</v>
      </c>
    </row>
    <row r="77" customFormat="false" ht="12.75" hidden="false" customHeight="false" outlineLevel="0" collapsed="false">
      <c r="A77" s="1" t="s">
        <v>130</v>
      </c>
      <c r="C77" s="24" t="n">
        <f aca="false">C10</f>
        <v>-8194</v>
      </c>
    </row>
    <row r="78" customFormat="false" ht="12.75" hidden="false" customHeight="false" outlineLevel="0" collapsed="false">
      <c r="A78" s="1" t="s">
        <v>167</v>
      </c>
      <c r="C78" s="24" t="n">
        <f aca="false">C31</f>
        <v>0</v>
      </c>
    </row>
    <row r="79" customFormat="false" ht="12.75" hidden="false" customHeight="false" outlineLevel="0" collapsed="false">
      <c r="A79" s="1" t="s">
        <v>264</v>
      </c>
      <c r="C79" s="24" t="n">
        <f aca="false">C11</f>
        <v>2263</v>
      </c>
    </row>
    <row r="80" customFormat="false" ht="12.75" hidden="false" customHeight="false" outlineLevel="0" collapsed="false">
      <c r="A80" s="1" t="s">
        <v>132</v>
      </c>
      <c r="C80" s="24" t="n">
        <f aca="false">C12</f>
        <v>-5497</v>
      </c>
    </row>
    <row r="81" customFormat="false" ht="12.75" hidden="false" customHeight="false" outlineLevel="0" collapsed="false">
      <c r="A81" s="1" t="s">
        <v>258</v>
      </c>
      <c r="C81" s="24" t="n">
        <f aca="false">C14+C15+C16+C24</f>
        <v>-311</v>
      </c>
    </row>
    <row r="82" customFormat="false" ht="13.5" hidden="false" customHeight="false" outlineLevel="0" collapsed="false">
      <c r="C82" s="191" t="n">
        <f aca="false">SUM(C76:C81)</f>
        <v>-4717</v>
      </c>
    </row>
    <row r="83" customFormat="false" ht="13.5" hidden="false" customHeight="false" outlineLevel="0" collapsed="false"/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53"/>
  <sheetViews>
    <sheetView showFormulas="false" showGridLines="true" showRowColHeaders="true" showZeros="true" rightToLeft="false" tabSelected="false" showOutlineSymbols="true" defaultGridColor="true" view="normal" topLeftCell="B6" colorId="64" zoomScale="100" zoomScaleNormal="100" zoomScalePageLayoutView="100" workbookViewId="0">
      <selection pane="topLeft" activeCell="D7" activeCellId="0" sqref="D7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92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192" t="s">
        <v>198</v>
      </c>
    </row>
    <row r="2" customFormat="false" ht="15.75" hidden="false" customHeight="false" outlineLevel="0" collapsed="false">
      <c r="A2" s="192" t="s">
        <v>201</v>
      </c>
      <c r="B2" s="193" t="s">
        <v>76</v>
      </c>
      <c r="C2" s="193"/>
      <c r="D2" s="193"/>
      <c r="E2" s="193"/>
      <c r="F2" s="193"/>
      <c r="G2" s="193"/>
      <c r="H2" s="193"/>
      <c r="I2" s="193"/>
      <c r="J2" s="193"/>
      <c r="K2" s="193"/>
    </row>
    <row r="3" customFormat="false" ht="15" hidden="false" customHeight="false" outlineLevel="0" collapsed="false">
      <c r="A3" s="194" t="n">
        <v>36678</v>
      </c>
      <c r="B3" s="195" t="s">
        <v>265</v>
      </c>
      <c r="C3" s="195"/>
      <c r="D3" s="195"/>
      <c r="E3" s="195"/>
      <c r="F3" s="195"/>
      <c r="G3" s="195"/>
      <c r="H3" s="195"/>
      <c r="I3" s="195"/>
      <c r="J3" s="195"/>
      <c r="K3" s="195"/>
    </row>
    <row r="4" customFormat="false" ht="12.75" hidden="false" customHeight="false" outlineLevel="0" collapsed="false">
      <c r="A4" s="192" t="s">
        <v>247</v>
      </c>
      <c r="B4" s="196" t="str">
        <f aca="false">Summary!A3</f>
        <v>Results based on Activity through April 7, 2000</v>
      </c>
      <c r="C4" s="196"/>
      <c r="D4" s="196"/>
      <c r="E4" s="196"/>
      <c r="F4" s="196"/>
      <c r="G4" s="196"/>
      <c r="H4" s="196"/>
      <c r="I4" s="196"/>
      <c r="J4" s="196"/>
      <c r="K4" s="196"/>
    </row>
    <row r="5" customFormat="false" ht="3" hidden="false" customHeight="true" outlineLevel="0" collapsed="false"/>
    <row r="6" customFormat="false" ht="12.75" hidden="false" customHeight="false" outlineLevel="0" collapsed="false">
      <c r="A6" s="192" t="s">
        <v>206</v>
      </c>
      <c r="B6" s="197"/>
      <c r="D6" s="198" t="s">
        <v>266</v>
      </c>
      <c r="E6" s="198"/>
      <c r="F6" s="198"/>
      <c r="G6" s="199"/>
      <c r="H6" s="200"/>
      <c r="I6" s="201"/>
      <c r="J6" s="201"/>
      <c r="K6" s="202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</row>
    <row r="7" customFormat="false" ht="12.75" hidden="false" customHeight="false" outlineLevel="0" collapsed="false">
      <c r="B7" s="203" t="s">
        <v>150</v>
      </c>
      <c r="D7" s="204" t="s">
        <v>154</v>
      </c>
      <c r="E7" s="205" t="s">
        <v>151</v>
      </c>
      <c r="F7" s="206" t="s">
        <v>155</v>
      </c>
      <c r="G7" s="199"/>
      <c r="H7" s="207" t="s">
        <v>267</v>
      </c>
      <c r="I7" s="207"/>
      <c r="J7" s="207"/>
      <c r="K7" s="207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</row>
    <row r="8" customFormat="false" ht="3" hidden="false" customHeight="true" outlineLevel="0" collapsed="false">
      <c r="B8" s="197"/>
      <c r="D8" s="200"/>
      <c r="E8" s="201"/>
      <c r="F8" s="202"/>
      <c r="G8" s="199"/>
      <c r="H8" s="200"/>
      <c r="I8" s="201"/>
      <c r="J8" s="201"/>
      <c r="K8" s="202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</row>
    <row r="9" customFormat="false" ht="11.25" hidden="false" customHeight="true" outlineLevel="0" collapsed="false">
      <c r="A9" s="192" t="s">
        <v>208</v>
      </c>
      <c r="B9" s="208" t="s">
        <v>156</v>
      </c>
      <c r="D9" s="209" t="e">
        <f aca="false">E9</f>
        <v>#NAME?</v>
      </c>
      <c r="E9" s="210" t="e">
        <f aca="false">ROUND(HPVAL($A9,$A$1,$A$2,$A$3,$A$4,$A$6)/1000,0)</f>
        <v>#NAME?</v>
      </c>
      <c r="F9" s="211" t="e">
        <f aca="false">E9-D9</f>
        <v>#NAME?</v>
      </c>
      <c r="G9" s="212"/>
      <c r="H9" s="213"/>
      <c r="I9" s="214"/>
      <c r="J9" s="214"/>
      <c r="K9" s="215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</row>
    <row r="10" customFormat="false" ht="11.25" hidden="false" customHeight="true" outlineLevel="0" collapsed="false">
      <c r="A10" s="192" t="s">
        <v>209</v>
      </c>
      <c r="B10" s="208" t="s">
        <v>157</v>
      </c>
      <c r="D10" s="216" t="e">
        <f aca="false">E10</f>
        <v>#NAME?</v>
      </c>
      <c r="E10" s="212" t="e">
        <f aca="false">ROUND(HPVAL($A10,$A$1,$A$2,$A$3,$A$4,$A$6)/1000,0)-E29</f>
        <v>#NAME?</v>
      </c>
      <c r="F10" s="217" t="e">
        <f aca="false">E10-D10</f>
        <v>#NAME?</v>
      </c>
      <c r="G10" s="212"/>
      <c r="H10" s="218"/>
      <c r="I10" s="214"/>
      <c r="J10" s="214"/>
      <c r="K10" s="215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</row>
    <row r="11" customFormat="false" ht="11.25" hidden="false" customHeight="true" outlineLevel="0" collapsed="false">
      <c r="A11" s="192" t="s">
        <v>210</v>
      </c>
      <c r="B11" s="208" t="s">
        <v>158</v>
      </c>
      <c r="D11" s="216" t="e">
        <f aca="false">E11</f>
        <v>#NAME?</v>
      </c>
      <c r="E11" s="212" t="e">
        <f aca="false">ROUND(HPVAL($A11,$A$1,$A$2,$A$3,$A$4,$A$6)*0.8577/1000,0)</f>
        <v>#NAME?</v>
      </c>
      <c r="F11" s="217" t="e">
        <f aca="false">E11-D11</f>
        <v>#NAME?</v>
      </c>
      <c r="G11" s="212"/>
      <c r="H11" s="218"/>
      <c r="I11" s="214"/>
      <c r="J11" s="214"/>
      <c r="K11" s="215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</row>
    <row r="12" customFormat="false" ht="11.25" hidden="false" customHeight="true" outlineLevel="0" collapsed="false">
      <c r="A12" s="192" t="s">
        <v>211</v>
      </c>
      <c r="B12" s="208" t="s">
        <v>159</v>
      </c>
      <c r="D12" s="216" t="e">
        <f aca="false">E12</f>
        <v>#NAME?</v>
      </c>
      <c r="E12" s="212" t="e">
        <f aca="false">ROUND(HPVAL($A12,$A$1,$A$2,$A$3,$A$4,$A$6)/1000,0)-E11</f>
        <v>#NAME?</v>
      </c>
      <c r="F12" s="217" t="e">
        <f aca="false">E12-D12</f>
        <v>#NAME?</v>
      </c>
      <c r="G12" s="212"/>
      <c r="H12" s="218"/>
      <c r="I12" s="214"/>
      <c r="J12" s="214"/>
      <c r="K12" s="215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</row>
    <row r="13" customFormat="false" ht="11.25" hidden="false" customHeight="true" outlineLevel="0" collapsed="false">
      <c r="A13" s="192" t="s">
        <v>212</v>
      </c>
      <c r="B13" s="208" t="s">
        <v>75</v>
      </c>
      <c r="C13" s="219"/>
      <c r="D13" s="216" t="e">
        <f aca="false">E13</f>
        <v>#NAME?</v>
      </c>
      <c r="E13" s="212" t="e">
        <f aca="false">ROUND(HPVAL($A13,$A$1,$A$2,$A$3,$A$4,$A$6)/1000,0)</f>
        <v>#NAME?</v>
      </c>
      <c r="F13" s="217" t="e">
        <f aca="false">E13-D13</f>
        <v>#NAME?</v>
      </c>
      <c r="G13" s="212"/>
      <c r="H13" s="218"/>
      <c r="I13" s="214"/>
      <c r="J13" s="214"/>
      <c r="K13" s="215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</row>
    <row r="14" customFormat="false" ht="11.25" hidden="false" customHeight="true" outlineLevel="0" collapsed="false">
      <c r="A14" s="192" t="s">
        <v>213</v>
      </c>
      <c r="B14" s="208" t="s">
        <v>70</v>
      </c>
      <c r="D14" s="216" t="e">
        <f aca="false">E14</f>
        <v>#NAME?</v>
      </c>
      <c r="E14" s="212" t="e">
        <f aca="false">ROUND(HPVAL($A14,$A$1,$A$2,$A$3,$A$4,$A$6)/1000,0)</f>
        <v>#NAME?</v>
      </c>
      <c r="F14" s="217" t="e">
        <f aca="false">E14-D14</f>
        <v>#NAME?</v>
      </c>
      <c r="G14" s="212"/>
      <c r="H14" s="218"/>
      <c r="I14" s="214"/>
      <c r="J14" s="214"/>
      <c r="K14" s="215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</row>
    <row r="15" customFormat="false" ht="11.25" hidden="false" customHeight="true" outlineLevel="0" collapsed="false">
      <c r="A15" s="192" t="s">
        <v>214</v>
      </c>
      <c r="B15" s="208" t="s">
        <v>160</v>
      </c>
      <c r="D15" s="216" t="e">
        <f aca="false">E15</f>
        <v>#NAME?</v>
      </c>
      <c r="E15" s="212" t="e">
        <f aca="false">ROUND(HPVAL($A15,$A$1,$A$2,$A$3,$A$4,$A$6)/1000,0)</f>
        <v>#NAME?</v>
      </c>
      <c r="F15" s="217" t="e">
        <f aca="false">E15-D15</f>
        <v>#NAME?</v>
      </c>
      <c r="G15" s="212"/>
      <c r="H15" s="218"/>
      <c r="I15" s="214"/>
      <c r="J15" s="214"/>
      <c r="K15" s="215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</row>
    <row r="16" customFormat="false" ht="11.25" hidden="false" customHeight="true" outlineLevel="0" collapsed="false">
      <c r="A16" s="192" t="s">
        <v>215</v>
      </c>
      <c r="B16" s="208" t="s">
        <v>161</v>
      </c>
      <c r="D16" s="216" t="e">
        <f aca="false">E16</f>
        <v>#NAME?</v>
      </c>
      <c r="E16" s="212" t="e">
        <f aca="false">ROUND(HPVAL($A16,$A$1,$A$2,$A$3,$A$4,$A$6)/1000,0)</f>
        <v>#NAME?</v>
      </c>
      <c r="F16" s="217" t="e">
        <f aca="false">E16-D16</f>
        <v>#NAME?</v>
      </c>
      <c r="G16" s="212"/>
      <c r="H16" s="218"/>
      <c r="I16" s="214"/>
      <c r="J16" s="214"/>
      <c r="K16" s="215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</row>
    <row r="17" customFormat="false" ht="11.25" hidden="false" customHeight="true" outlineLevel="0" collapsed="false">
      <c r="A17" s="192" t="s">
        <v>216</v>
      </c>
      <c r="B17" s="208" t="s">
        <v>88</v>
      </c>
      <c r="D17" s="216" t="e">
        <f aca="false">E17</f>
        <v>#NAME?</v>
      </c>
      <c r="E17" s="212" t="e">
        <f aca="false">ROUND(HPVAL($A17,$A$1,$A$2,$A$3,$A$4,$A$6)/1000,0)</f>
        <v>#NAME?</v>
      </c>
      <c r="F17" s="217" t="e">
        <f aca="false">E17-D17</f>
        <v>#NAME?</v>
      </c>
      <c r="G17" s="212"/>
      <c r="H17" s="218"/>
      <c r="I17" s="214"/>
      <c r="J17" s="214"/>
      <c r="K17" s="215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</row>
    <row r="18" customFormat="false" ht="11.25" hidden="false" customHeight="true" outlineLevel="0" collapsed="false">
      <c r="A18" s="192" t="s">
        <v>217</v>
      </c>
      <c r="B18" s="208" t="s">
        <v>162</v>
      </c>
      <c r="D18" s="216" t="e">
        <f aca="false">E18</f>
        <v>#NAME?</v>
      </c>
      <c r="E18" s="212" t="e">
        <f aca="false">ROUND(HPVAL($A18,$A$1,$A$2,$A$3,$A$4,$A$6)/1000,0)</f>
        <v>#NAME?</v>
      </c>
      <c r="F18" s="217" t="e">
        <f aca="false">E18-D18</f>
        <v>#NAME?</v>
      </c>
      <c r="G18" s="212"/>
      <c r="H18" s="218"/>
      <c r="I18" s="214"/>
      <c r="J18" s="214"/>
      <c r="K18" s="215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</row>
    <row r="19" customFormat="false" ht="11.25" hidden="false" customHeight="true" outlineLevel="0" collapsed="false">
      <c r="B19" s="220" t="s">
        <v>244</v>
      </c>
      <c r="C19" s="221"/>
      <c r="D19" s="222" t="e">
        <f aca="false">SUM(D9:D18)</f>
        <v>#NAME?</v>
      </c>
      <c r="E19" s="223" t="e">
        <f aca="false">SUM(E9:E18)</f>
        <v>#NAME?</v>
      </c>
      <c r="F19" s="224" t="e">
        <f aca="false">SUM(F9:F18)</f>
        <v>#NAME?</v>
      </c>
      <c r="G19" s="225"/>
      <c r="H19" s="226"/>
      <c r="I19" s="227"/>
      <c r="J19" s="227"/>
      <c r="K19" s="228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</row>
    <row r="20" customFormat="false" ht="3" hidden="false" customHeight="true" outlineLevel="0" collapsed="false">
      <c r="B20" s="208"/>
      <c r="D20" s="216"/>
      <c r="E20" s="212"/>
      <c r="F20" s="217"/>
      <c r="G20" s="212"/>
      <c r="H20" s="218"/>
      <c r="I20" s="214"/>
      <c r="J20" s="214"/>
      <c r="K20" s="215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</row>
    <row r="21" customFormat="false" ht="11.25" hidden="false" customHeight="true" outlineLevel="0" collapsed="false">
      <c r="A21" s="192" t="s">
        <v>218</v>
      </c>
      <c r="B21" s="208" t="s">
        <v>164</v>
      </c>
      <c r="D21" s="216" t="e">
        <f aca="false">E21</f>
        <v>#NAME?</v>
      </c>
      <c r="E21" s="212" t="e">
        <f aca="false">ROUND(HPVAL($A21,$A$1,$A$2,$A$3,$A$4,$A$6)/1000,0)</f>
        <v>#NAME?</v>
      </c>
      <c r="F21" s="217" t="e">
        <f aca="false">E21-D21</f>
        <v>#NAME?</v>
      </c>
      <c r="G21" s="212"/>
      <c r="H21" s="218"/>
      <c r="I21" s="214"/>
      <c r="J21" s="214"/>
      <c r="K21" s="215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</row>
    <row r="22" customFormat="false" ht="11.25" hidden="false" customHeight="true" outlineLevel="0" collapsed="false">
      <c r="A22" s="192" t="s">
        <v>219</v>
      </c>
      <c r="B22" s="208" t="s">
        <v>165</v>
      </c>
      <c r="D22" s="216" t="e">
        <f aca="false">E22</f>
        <v>#NAME?</v>
      </c>
      <c r="E22" s="212" t="e">
        <f aca="false">ROUND(HPVAL($A22,$A$1,$A$2,$A$3,$A$4,$A$6)/1000,0)</f>
        <v>#NAME?</v>
      </c>
      <c r="F22" s="217" t="e">
        <f aca="false">E22-D22</f>
        <v>#NAME?</v>
      </c>
      <c r="G22" s="212"/>
      <c r="H22" s="218"/>
      <c r="I22" s="214"/>
      <c r="J22" s="214"/>
      <c r="K22" s="215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</row>
    <row r="23" customFormat="false" ht="11.25" hidden="false" customHeight="true" outlineLevel="0" collapsed="false">
      <c r="A23" s="192" t="s">
        <v>220</v>
      </c>
      <c r="B23" s="208" t="s">
        <v>94</v>
      </c>
      <c r="D23" s="216" t="e">
        <f aca="false">E23</f>
        <v>#NAME?</v>
      </c>
      <c r="E23" s="212" t="e">
        <f aca="false">ROUND(HPVAL($A23,$A$1,$A$2,$A$3,$A$4,$A$6)/1000,0)</f>
        <v>#NAME?</v>
      </c>
      <c r="F23" s="217" t="e">
        <f aca="false">E23-D23</f>
        <v>#NAME?</v>
      </c>
      <c r="G23" s="212"/>
      <c r="H23" s="218"/>
      <c r="I23" s="214"/>
      <c r="J23" s="214"/>
      <c r="K23" s="215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</row>
    <row r="24" customFormat="false" ht="11.25" hidden="false" customHeight="true" outlineLevel="0" collapsed="false">
      <c r="A24" s="192" t="s">
        <v>221</v>
      </c>
      <c r="B24" s="208" t="s">
        <v>99</v>
      </c>
      <c r="D24" s="216" t="e">
        <f aca="false">E24</f>
        <v>#NAME?</v>
      </c>
      <c r="E24" s="212" t="e">
        <f aca="false">ROUND(HPVAL($A24,$A$1,$A$2,$A$3,$A$4,$A$6)/1000,0)</f>
        <v>#NAME?</v>
      </c>
      <c r="F24" s="217" t="e">
        <f aca="false">E24-D24</f>
        <v>#NAME?</v>
      </c>
      <c r="G24" s="212"/>
      <c r="H24" s="218"/>
      <c r="I24" s="214"/>
      <c r="J24" s="214"/>
      <c r="K24" s="215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</row>
    <row r="25" customFormat="false" ht="11.25" hidden="false" customHeight="true" outlineLevel="0" collapsed="false">
      <c r="A25" s="192" t="s">
        <v>222</v>
      </c>
      <c r="B25" s="208" t="s">
        <v>101</v>
      </c>
      <c r="D25" s="216" t="e">
        <f aca="false">E25</f>
        <v>#NAME?</v>
      </c>
      <c r="E25" s="212" t="e">
        <f aca="false">ROUND(HPVAL($A25,$A$1,$A$2,$A$3,$A$4,$A$6)/1000,0)</f>
        <v>#NAME?</v>
      </c>
      <c r="F25" s="217" t="e">
        <f aca="false">E25-D25</f>
        <v>#NAME?</v>
      </c>
      <c r="G25" s="212"/>
      <c r="H25" s="218"/>
      <c r="I25" s="214"/>
      <c r="J25" s="214"/>
      <c r="K25" s="215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</row>
    <row r="26" customFormat="false" ht="11.25" hidden="false" customHeight="true" outlineLevel="0" collapsed="false">
      <c r="A26" s="192" t="s">
        <v>223</v>
      </c>
      <c r="B26" s="208" t="s">
        <v>27</v>
      </c>
      <c r="D26" s="216" t="e">
        <f aca="false">E26</f>
        <v>#NAME?</v>
      </c>
      <c r="E26" s="212" t="e">
        <f aca="false">ROUND(HPVAL($A26,$A$1,$A$2,$A$3,$A$4,$A$6)/1000,0)</f>
        <v>#NAME?</v>
      </c>
      <c r="F26" s="217" t="e">
        <f aca="false">E26-D26</f>
        <v>#NAME?</v>
      </c>
      <c r="G26" s="212"/>
      <c r="H26" s="218"/>
      <c r="I26" s="214"/>
      <c r="J26" s="214"/>
      <c r="K26" s="215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</row>
    <row r="27" customFormat="false" ht="11.25" hidden="false" customHeight="true" outlineLevel="0" collapsed="false">
      <c r="B27" s="220" t="s">
        <v>166</v>
      </c>
      <c r="C27" s="221"/>
      <c r="D27" s="222" t="e">
        <f aca="false">SUM(D21:D26)</f>
        <v>#NAME?</v>
      </c>
      <c r="E27" s="223" t="e">
        <f aca="false">SUM(E21:E26)</f>
        <v>#NAME?</v>
      </c>
      <c r="F27" s="224" t="e">
        <f aca="false">SUM(F21:F26)</f>
        <v>#NAME?</v>
      </c>
      <c r="G27" s="225"/>
      <c r="H27" s="226"/>
      <c r="I27" s="227"/>
      <c r="J27" s="227"/>
      <c r="K27" s="228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</row>
    <row r="28" customFormat="false" ht="3" hidden="false" customHeight="true" outlineLevel="0" collapsed="false">
      <c r="B28" s="208"/>
      <c r="D28" s="216"/>
      <c r="E28" s="212"/>
      <c r="F28" s="217"/>
      <c r="G28" s="212"/>
      <c r="H28" s="218"/>
      <c r="I28" s="214"/>
      <c r="J28" s="214"/>
      <c r="K28" s="215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</row>
    <row r="29" customFormat="false" ht="11.25" hidden="false" customHeight="true" outlineLevel="0" collapsed="false">
      <c r="A29" s="192" t="s">
        <v>224</v>
      </c>
      <c r="B29" s="208" t="s">
        <v>167</v>
      </c>
      <c r="D29" s="216" t="e">
        <f aca="false">E29</f>
        <v>#NAME?</v>
      </c>
      <c r="E29" s="212" t="e">
        <f aca="false">ROUND(HPVAL($A29,$A$1,$A$2,$A$3,$A$4,$A$6)/1000,0)</f>
        <v>#NAME?</v>
      </c>
      <c r="F29" s="217" t="e">
        <f aca="false">E29-D29</f>
        <v>#NAME?</v>
      </c>
      <c r="G29" s="212"/>
      <c r="H29" s="218"/>
      <c r="I29" s="214"/>
      <c r="J29" s="214"/>
      <c r="K29" s="215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</row>
    <row r="30" customFormat="false" ht="11.25" hidden="false" customHeight="true" outlineLevel="0" collapsed="false">
      <c r="A30" s="192" t="s">
        <v>225</v>
      </c>
      <c r="B30" s="208" t="s">
        <v>103</v>
      </c>
      <c r="D30" s="216" t="e">
        <f aca="false">E30</f>
        <v>#NAME?</v>
      </c>
      <c r="E30" s="212" t="e">
        <f aca="false">ROUND(HPVAL($A30,$A$1,$A$2,$A$3,$A$4,$A$6)/1000,0)</f>
        <v>#NAME?</v>
      </c>
      <c r="F30" s="217" t="e">
        <f aca="false">E30-D30</f>
        <v>#NAME?</v>
      </c>
      <c r="G30" s="212"/>
      <c r="H30" s="218"/>
      <c r="I30" s="214"/>
      <c r="J30" s="214"/>
      <c r="K30" s="215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</row>
    <row r="31" customFormat="false" ht="11.25" hidden="false" customHeight="true" outlineLevel="0" collapsed="false">
      <c r="A31" s="192" t="s">
        <v>226</v>
      </c>
      <c r="B31" s="208" t="s">
        <v>106</v>
      </c>
      <c r="C31" s="219"/>
      <c r="D31" s="216" t="n">
        <v>4961</v>
      </c>
      <c r="E31" s="212" t="e">
        <f aca="false">ROUND(HPVAL($A31,$A$1,$A$2,$A$3,$A$4,$A$6)/1000,0)</f>
        <v>#NAME?</v>
      </c>
      <c r="F31" s="217" t="e">
        <f aca="false">E31-D31</f>
        <v>#NAME?</v>
      </c>
      <c r="G31" s="212"/>
      <c r="H31" s="218"/>
      <c r="I31" s="214"/>
      <c r="J31" s="214"/>
      <c r="K31" s="215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</row>
    <row r="32" customFormat="false" ht="11.25" hidden="false" customHeight="true" outlineLevel="0" collapsed="false">
      <c r="A32" s="192" t="s">
        <v>227</v>
      </c>
      <c r="B32" s="208" t="s">
        <v>168</v>
      </c>
      <c r="C32" s="219"/>
      <c r="D32" s="216" t="e">
        <f aca="false">E32</f>
        <v>#NAME?</v>
      </c>
      <c r="E32" s="212" t="e">
        <f aca="false">ROUND(HPVAL($A32,$A$1,$A$2,$A$3,$A$4,$A$6)/1000,0)</f>
        <v>#NAME?</v>
      </c>
      <c r="F32" s="217" t="e">
        <f aca="false">E32-D32</f>
        <v>#NAME?</v>
      </c>
      <c r="G32" s="212"/>
      <c r="H32" s="218"/>
      <c r="I32" s="214"/>
      <c r="J32" s="214"/>
      <c r="K32" s="215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</row>
    <row r="33" customFormat="false" ht="11.25" hidden="false" customHeight="true" outlineLevel="0" collapsed="false">
      <c r="B33" s="220" t="s">
        <v>169</v>
      </c>
      <c r="C33" s="221"/>
      <c r="D33" s="222" t="e">
        <f aca="false">SUM(D29:D32)</f>
        <v>#NAME?</v>
      </c>
      <c r="E33" s="223" t="e">
        <f aca="false">SUM(E29:E32)</f>
        <v>#NAME?</v>
      </c>
      <c r="F33" s="224" t="e">
        <f aca="false">SUM(F29:F32)</f>
        <v>#NAME?</v>
      </c>
      <c r="G33" s="225"/>
      <c r="H33" s="226"/>
      <c r="I33" s="227"/>
      <c r="J33" s="227"/>
      <c r="K33" s="228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</row>
    <row r="34" customFormat="false" ht="3" hidden="false" customHeight="true" outlineLevel="0" collapsed="false">
      <c r="B34" s="208"/>
      <c r="D34" s="216"/>
      <c r="E34" s="212"/>
      <c r="F34" s="217"/>
      <c r="G34" s="212"/>
      <c r="H34" s="218"/>
      <c r="I34" s="214"/>
      <c r="J34" s="214"/>
      <c r="K34" s="215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</row>
    <row r="35" customFormat="false" ht="11.25" hidden="false" customHeight="true" outlineLevel="0" collapsed="false">
      <c r="A35" s="192" t="s">
        <v>228</v>
      </c>
      <c r="B35" s="208" t="s">
        <v>125</v>
      </c>
      <c r="D35" s="216" t="e">
        <f aca="false">E35</f>
        <v>#NAME?</v>
      </c>
      <c r="E35" s="212" t="e">
        <f aca="false">ROUND(HPVAL($A35,$A$1,$A$2,$A$3,$A$4,$A$6)/1000,0)</f>
        <v>#NAME?</v>
      </c>
      <c r="F35" s="217" t="e">
        <f aca="false">E35-D35</f>
        <v>#NAME?</v>
      </c>
      <c r="G35" s="212"/>
      <c r="H35" s="218"/>
      <c r="I35" s="214"/>
      <c r="J35" s="214"/>
      <c r="K35" s="215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</row>
    <row r="36" customFormat="false" ht="11.25" hidden="false" customHeight="true" outlineLevel="0" collapsed="false">
      <c r="A36" s="192" t="s">
        <v>229</v>
      </c>
      <c r="B36" s="208" t="s">
        <v>126</v>
      </c>
      <c r="D36" s="216" t="e">
        <f aca="false">E36</f>
        <v>#NAME?</v>
      </c>
      <c r="E36" s="212" t="e">
        <f aca="false">ROUND(HPVAL($A36,$A$1,$A$2,$A$3,$A$4,$A$6)/1000,0)</f>
        <v>#NAME?</v>
      </c>
      <c r="F36" s="217" t="e">
        <f aca="false">E36-D36</f>
        <v>#NAME?</v>
      </c>
      <c r="G36" s="212"/>
      <c r="H36" s="218"/>
      <c r="I36" s="214"/>
      <c r="J36" s="214"/>
      <c r="K36" s="215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99"/>
    </row>
    <row r="37" customFormat="false" ht="11.25" hidden="false" customHeight="true" outlineLevel="0" collapsed="false">
      <c r="A37" s="192" t="s">
        <v>230</v>
      </c>
      <c r="B37" s="208" t="s">
        <v>127</v>
      </c>
      <c r="D37" s="216" t="e">
        <f aca="false">E37</f>
        <v>#NAME?</v>
      </c>
      <c r="E37" s="212" t="e">
        <f aca="false">ROUND(HPVAL($A37,$A$1,$A$2,$A$3,$A$4,$A$6)/1000,0)</f>
        <v>#NAME?</v>
      </c>
      <c r="F37" s="217" t="e">
        <f aca="false">E37-D37</f>
        <v>#NAME?</v>
      </c>
      <c r="G37" s="212"/>
      <c r="H37" s="218"/>
      <c r="I37" s="214"/>
      <c r="J37" s="214"/>
      <c r="K37" s="215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</row>
    <row r="38" customFormat="false" ht="11.25" hidden="false" customHeight="true" outlineLevel="0" collapsed="false">
      <c r="A38" s="192" t="s">
        <v>231</v>
      </c>
      <c r="B38" s="208" t="s">
        <v>170</v>
      </c>
      <c r="D38" s="216" t="e">
        <f aca="false">E38</f>
        <v>#NAME?</v>
      </c>
      <c r="E38" s="212" t="e">
        <f aca="false">ROUND(HPVAL($A38,$A$1,$A$2,$A$3,$A$4,$A$6)/1000,0)</f>
        <v>#NAME?</v>
      </c>
      <c r="F38" s="217" t="e">
        <f aca="false">E38-D38</f>
        <v>#NAME?</v>
      </c>
      <c r="G38" s="212"/>
      <c r="H38" s="218"/>
      <c r="I38" s="214"/>
      <c r="J38" s="214"/>
      <c r="K38" s="215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</row>
    <row r="39" customFormat="false" ht="11.25" hidden="false" customHeight="true" outlineLevel="0" collapsed="false">
      <c r="B39" s="220" t="s">
        <v>171</v>
      </c>
      <c r="C39" s="221"/>
      <c r="D39" s="222" t="e">
        <f aca="false">SUM(D35:D38)</f>
        <v>#NAME?</v>
      </c>
      <c r="E39" s="223" t="e">
        <f aca="false">SUM(E35:E38)</f>
        <v>#NAME?</v>
      </c>
      <c r="F39" s="224" t="e">
        <f aca="false">SUM(F35:F38)</f>
        <v>#NAME?</v>
      </c>
      <c r="G39" s="225"/>
      <c r="H39" s="226"/>
      <c r="I39" s="227"/>
      <c r="J39" s="227"/>
      <c r="K39" s="228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</row>
    <row r="40" customFormat="false" ht="3" hidden="false" customHeight="true" outlineLevel="0" collapsed="false">
      <c r="B40" s="208"/>
      <c r="D40" s="216"/>
      <c r="E40" s="212"/>
      <c r="F40" s="217"/>
      <c r="G40" s="212"/>
      <c r="H40" s="218"/>
      <c r="I40" s="214"/>
      <c r="J40" s="214"/>
      <c r="K40" s="215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</row>
    <row r="41" customFormat="false" ht="11.25" hidden="false" customHeight="true" outlineLevel="0" collapsed="false">
      <c r="A41" s="192" t="s">
        <v>232</v>
      </c>
      <c r="B41" s="208" t="s">
        <v>172</v>
      </c>
      <c r="C41" s="219"/>
      <c r="D41" s="216" t="e">
        <f aca="false">E41</f>
        <v>#NAME?</v>
      </c>
      <c r="E41" s="212" t="e">
        <f aca="false">ROUND(HPVAL($A41,$A$1,$A$2,$A$3,$A$4,$A$6)/1000,0)</f>
        <v>#NAME?</v>
      </c>
      <c r="F41" s="217" t="e">
        <f aca="false">E41-D41</f>
        <v>#NAME?</v>
      </c>
      <c r="G41" s="212"/>
      <c r="H41" s="218"/>
      <c r="I41" s="214"/>
      <c r="J41" s="214"/>
      <c r="K41" s="215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</row>
    <row r="42" customFormat="false" ht="3" hidden="false" customHeight="true" outlineLevel="0" collapsed="false">
      <c r="B42" s="208"/>
      <c r="C42" s="219"/>
      <c r="D42" s="216"/>
      <c r="E42" s="212"/>
      <c r="F42" s="217"/>
      <c r="G42" s="212"/>
      <c r="H42" s="218"/>
      <c r="I42" s="214"/>
      <c r="J42" s="214"/>
      <c r="K42" s="215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</row>
    <row r="43" customFormat="false" ht="11.25" hidden="false" customHeight="true" outlineLevel="0" collapsed="false">
      <c r="A43" s="192" t="s">
        <v>233</v>
      </c>
      <c r="B43" s="208" t="s">
        <v>173</v>
      </c>
      <c r="C43" s="219"/>
      <c r="D43" s="216" t="e">
        <f aca="false">E43</f>
        <v>#NAME?</v>
      </c>
      <c r="E43" s="212" t="e">
        <f aca="false">ROUND(HPVAL($A43,$A$1,$A$2,$A$3,$A$4,$A$6)/1000,0)</f>
        <v>#NAME?</v>
      </c>
      <c r="F43" s="217" t="e">
        <f aca="false">E43-D43</f>
        <v>#NAME?</v>
      </c>
      <c r="G43" s="212"/>
      <c r="H43" s="218"/>
      <c r="I43" s="214"/>
      <c r="J43" s="214"/>
      <c r="K43" s="215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</row>
    <row r="44" customFormat="false" ht="3" hidden="false" customHeight="true" outlineLevel="0" collapsed="false">
      <c r="B44" s="208"/>
      <c r="D44" s="216"/>
      <c r="E44" s="212"/>
      <c r="F44" s="217"/>
      <c r="G44" s="212"/>
      <c r="H44" s="218"/>
      <c r="I44" s="214"/>
      <c r="J44" s="214"/>
      <c r="K44" s="215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</row>
    <row r="45" customFormat="false" ht="11.25" hidden="false" customHeight="true" outlineLevel="0" collapsed="false">
      <c r="B45" s="220" t="s">
        <v>174</v>
      </c>
      <c r="C45" s="221"/>
      <c r="D45" s="222" t="e">
        <f aca="false">SUM(D39:D43)+D19+D27+D33</f>
        <v>#NAME?</v>
      </c>
      <c r="E45" s="223" t="e">
        <f aca="false">SUM(E39:E43)+E19+E27+E33</f>
        <v>#NAME?</v>
      </c>
      <c r="F45" s="224" t="e">
        <f aca="false">SUM(F39:F43)+F19+F27+F33</f>
        <v>#NAME?</v>
      </c>
      <c r="G45" s="225"/>
      <c r="H45" s="226"/>
      <c r="I45" s="227"/>
      <c r="J45" s="227"/>
      <c r="K45" s="228"/>
    </row>
    <row r="46" customFormat="false" ht="3" hidden="false" customHeight="true" outlineLevel="0" collapsed="false">
      <c r="B46" s="208"/>
      <c r="D46" s="216"/>
      <c r="E46" s="212"/>
      <c r="F46" s="217"/>
      <c r="G46" s="212"/>
      <c r="H46" s="218"/>
      <c r="I46" s="214"/>
      <c r="J46" s="214"/>
      <c r="K46" s="215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</row>
    <row r="47" customFormat="false" ht="11.25" hidden="false" customHeight="true" outlineLevel="0" collapsed="false">
      <c r="A47" s="192" t="s">
        <v>234</v>
      </c>
      <c r="B47" s="208" t="s">
        <v>175</v>
      </c>
      <c r="C47" s="219"/>
      <c r="D47" s="216" t="e">
        <f aca="false">E47</f>
        <v>#NAME?</v>
      </c>
      <c r="E47" s="212" t="e">
        <f aca="false">ROUND(HPVAL($A47,$A$1,$A$2,$A$3,$A$4,$A$6)/1000,0)</f>
        <v>#NAME?</v>
      </c>
      <c r="F47" s="217" t="e">
        <f aca="false">E47-D47</f>
        <v>#NAME?</v>
      </c>
      <c r="G47" s="212"/>
      <c r="H47" s="218"/>
      <c r="I47" s="214"/>
      <c r="J47" s="214"/>
      <c r="K47" s="215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</row>
    <row r="48" customFormat="false" ht="3" hidden="false" customHeight="true" outlineLevel="0" collapsed="false">
      <c r="B48" s="208"/>
      <c r="D48" s="216"/>
      <c r="E48" s="212"/>
      <c r="F48" s="217"/>
      <c r="G48" s="212"/>
      <c r="H48" s="218"/>
      <c r="I48" s="214"/>
      <c r="J48" s="214"/>
      <c r="K48" s="215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</row>
    <row r="49" customFormat="false" ht="11.25" hidden="false" customHeight="true" outlineLevel="0" collapsed="false">
      <c r="A49" s="192" t="s">
        <v>235</v>
      </c>
      <c r="B49" s="208" t="s">
        <v>176</v>
      </c>
      <c r="C49" s="219"/>
      <c r="D49" s="216" t="e">
        <f aca="false">E49</f>
        <v>#NAME?</v>
      </c>
      <c r="E49" s="212" t="e">
        <f aca="false">ROUND(HPVAL($A49,$A$1,$A$2,$A$3,$A$4,$A$6)/1000,0)</f>
        <v>#NAME?</v>
      </c>
      <c r="F49" s="217" t="e">
        <f aca="false">E49-D49</f>
        <v>#NAME?</v>
      </c>
      <c r="G49" s="212"/>
      <c r="H49" s="218"/>
      <c r="I49" s="214"/>
      <c r="J49" s="214"/>
      <c r="K49" s="215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</row>
    <row r="50" customFormat="false" ht="3" hidden="false" customHeight="true" outlineLevel="0" collapsed="false">
      <c r="B50" s="208"/>
      <c r="D50" s="216"/>
      <c r="E50" s="212"/>
      <c r="F50" s="217"/>
      <c r="G50" s="212"/>
      <c r="H50" s="218"/>
      <c r="I50" s="214"/>
      <c r="J50" s="214"/>
      <c r="K50" s="215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199"/>
    </row>
    <row r="51" customFormat="false" ht="11.25" hidden="false" customHeight="true" outlineLevel="0" collapsed="false">
      <c r="A51" s="221"/>
      <c r="B51" s="220" t="s">
        <v>6</v>
      </c>
      <c r="C51" s="221"/>
      <c r="D51" s="229" t="e">
        <f aca="false">D45+D47+D49</f>
        <v>#NAME?</v>
      </c>
      <c r="E51" s="230" t="e">
        <f aca="false">E45+E47+E49</f>
        <v>#NAME?</v>
      </c>
      <c r="F51" s="231" t="e">
        <f aca="false">F45+F47+F49</f>
        <v>#NAME?</v>
      </c>
      <c r="G51" s="225"/>
      <c r="H51" s="226"/>
      <c r="I51" s="227"/>
      <c r="J51" s="227"/>
      <c r="K51" s="228"/>
    </row>
    <row r="52" customFormat="false" ht="3" hidden="false" customHeight="true" outlineLevel="0" collapsed="false">
      <c r="B52" s="232"/>
      <c r="D52" s="233"/>
      <c r="E52" s="234"/>
      <c r="F52" s="235"/>
      <c r="G52" s="199"/>
      <c r="H52" s="233"/>
      <c r="I52" s="234"/>
      <c r="J52" s="234"/>
      <c r="K52" s="235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199"/>
      <c r="AK52" s="199"/>
    </row>
    <row r="53" customFormat="false" ht="3" hidden="false" customHeight="true" outlineLevel="0" collapsed="false">
      <c r="A53" s="236"/>
      <c r="B53" s="214"/>
      <c r="C53" s="237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214"/>
    </row>
    <row r="54" customFormat="false" ht="12.75" hidden="false" customHeight="false" outlineLevel="0" collapsed="false">
      <c r="B54" s="197"/>
      <c r="D54" s="198" t="s">
        <v>268</v>
      </c>
      <c r="E54" s="198"/>
      <c r="F54" s="198"/>
      <c r="G54" s="199"/>
      <c r="H54" s="200"/>
      <c r="I54" s="201"/>
      <c r="J54" s="201"/>
      <c r="K54" s="202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  <c r="AG54" s="199"/>
      <c r="AH54" s="199"/>
      <c r="AI54" s="199"/>
      <c r="AJ54" s="199"/>
      <c r="AK54" s="199"/>
    </row>
    <row r="55" customFormat="false" ht="12.75" hidden="false" customHeight="false" outlineLevel="0" collapsed="false">
      <c r="B55" s="207" t="s">
        <v>150</v>
      </c>
      <c r="D55" s="204" t="s">
        <v>154</v>
      </c>
      <c r="E55" s="205" t="s">
        <v>151</v>
      </c>
      <c r="F55" s="206" t="s">
        <v>155</v>
      </c>
      <c r="G55" s="199"/>
      <c r="H55" s="207" t="s">
        <v>267</v>
      </c>
      <c r="I55" s="207"/>
      <c r="J55" s="207"/>
      <c r="K55" s="207"/>
      <c r="L55" s="199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9"/>
      <c r="AI55" s="199"/>
      <c r="AJ55" s="199"/>
      <c r="AK55" s="199"/>
    </row>
    <row r="56" customFormat="false" ht="12.75" hidden="false" customHeight="false" outlineLevel="0" collapsed="false">
      <c r="B56" s="197" t="s">
        <v>167</v>
      </c>
      <c r="D56" s="238" t="n">
        <v>8789</v>
      </c>
      <c r="E56" s="239" t="n">
        <v>8789</v>
      </c>
      <c r="F56" s="240" t="n">
        <f aca="false">E56-D56</f>
        <v>0</v>
      </c>
      <c r="G56" s="199"/>
      <c r="H56" s="200"/>
      <c r="I56" s="201"/>
      <c r="J56" s="201"/>
      <c r="K56" s="202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199"/>
      <c r="AJ56" s="199"/>
      <c r="AK56" s="199"/>
    </row>
    <row r="57" customFormat="false" ht="12.75" hidden="false" customHeight="false" outlineLevel="0" collapsed="false">
      <c r="B57" s="232" t="s">
        <v>106</v>
      </c>
      <c r="D57" s="241" t="n">
        <v>39637</v>
      </c>
      <c r="E57" s="242" t="n">
        <f aca="false">34587+2528-504</f>
        <v>36611</v>
      </c>
      <c r="F57" s="243" t="n">
        <f aca="false">E57-D57</f>
        <v>-3026</v>
      </c>
      <c r="G57" s="199"/>
      <c r="H57" s="233"/>
      <c r="I57" s="234"/>
      <c r="J57" s="234"/>
      <c r="K57" s="235"/>
      <c r="L57" s="199"/>
      <c r="M57" s="199"/>
      <c r="N57" s="199"/>
      <c r="O57" s="199"/>
      <c r="P57" s="199"/>
      <c r="Q57" s="199"/>
      <c r="R57" s="199"/>
      <c r="S57" s="199"/>
      <c r="T57" s="199"/>
      <c r="U57" s="199"/>
      <c r="V57" s="199"/>
      <c r="W57" s="199"/>
      <c r="X57" s="199"/>
      <c r="Y57" s="199"/>
      <c r="Z57" s="199"/>
      <c r="AA57" s="199"/>
      <c r="AB57" s="199"/>
      <c r="AC57" s="199"/>
      <c r="AD57" s="199"/>
      <c r="AE57" s="199"/>
      <c r="AF57" s="199"/>
      <c r="AG57" s="199"/>
      <c r="AH57" s="199"/>
      <c r="AI57" s="199"/>
      <c r="AJ57" s="199"/>
      <c r="AK57" s="199"/>
    </row>
    <row r="58" customFormat="false" ht="12.75" hidden="false" customHeight="false" outlineLevel="0" collapsed="false"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99"/>
      <c r="AD58" s="199"/>
      <c r="AE58" s="199"/>
      <c r="AF58" s="199"/>
      <c r="AG58" s="199"/>
      <c r="AH58" s="199"/>
      <c r="AI58" s="199"/>
      <c r="AJ58" s="199"/>
      <c r="AK58" s="199"/>
    </row>
    <row r="59" customFormat="false" ht="12.75" hidden="false" customHeight="false" outlineLevel="0" collapsed="false">
      <c r="D59" s="199"/>
      <c r="E59" s="199"/>
      <c r="F59" s="199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199"/>
      <c r="AK59" s="199"/>
    </row>
    <row r="60" customFormat="false" ht="12.75" hidden="false" customHeight="false" outlineLevel="0" collapsed="false"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</row>
    <row r="61" customFormat="false" ht="12.75" hidden="false" customHeight="false" outlineLevel="0" collapsed="false"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199"/>
    </row>
    <row r="62" customFormat="false" ht="12.75" hidden="false" customHeight="false" outlineLevel="0" collapsed="false"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</row>
    <row r="63" customFormat="false" ht="12.75" hidden="false" customHeight="false" outlineLevel="0" collapsed="false"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199"/>
      <c r="AK63" s="199"/>
    </row>
    <row r="64" customFormat="false" ht="12.75" hidden="false" customHeight="false" outlineLevel="0" collapsed="false"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  <c r="AI64" s="199"/>
      <c r="AJ64" s="199"/>
      <c r="AK64" s="199"/>
    </row>
    <row r="65" customFormat="false" ht="12.75" hidden="false" customHeight="false" outlineLevel="0" collapsed="false"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  <c r="AI65" s="199"/>
      <c r="AJ65" s="199"/>
      <c r="AK65" s="199"/>
    </row>
    <row r="66" customFormat="false" ht="12.75" hidden="false" customHeight="false" outlineLevel="0" collapsed="false"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</row>
    <row r="67" customFormat="false" ht="12.75" hidden="false" customHeight="false" outlineLevel="0" collapsed="false"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</row>
    <row r="68" customFormat="false" ht="12.75" hidden="false" customHeight="false" outlineLevel="0" collapsed="false"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199"/>
      <c r="AK68" s="199"/>
    </row>
    <row r="69" customFormat="false" ht="12.75" hidden="false" customHeight="false" outlineLevel="0" collapsed="false"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</row>
    <row r="70" customFormat="false" ht="12.75" hidden="false" customHeight="false" outlineLevel="0" collapsed="false"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</row>
    <row r="71" customFormat="false" ht="12.75" hidden="false" customHeight="false" outlineLevel="0" collapsed="false"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</row>
    <row r="72" customFormat="false" ht="12.75" hidden="false" customHeight="false" outlineLevel="0" collapsed="false"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</row>
    <row r="73" customFormat="false" ht="12.75" hidden="false" customHeight="false" outlineLevel="0" collapsed="false"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</row>
    <row r="74" customFormat="false" ht="12.75" hidden="false" customHeight="false" outlineLevel="0" collapsed="false"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</row>
    <row r="75" customFormat="false" ht="12.75" hidden="false" customHeight="false" outlineLevel="0" collapsed="false"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</row>
    <row r="76" customFormat="false" ht="12.75" hidden="false" customHeight="false" outlineLevel="0" collapsed="false"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</row>
    <row r="77" customFormat="false" ht="12.75" hidden="false" customHeight="false" outlineLevel="0" collapsed="false"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  <c r="W77" s="199"/>
      <c r="X77" s="199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</row>
    <row r="78" customFormat="false" ht="12.75" hidden="false" customHeight="false" outlineLevel="0" collapsed="false"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</row>
    <row r="79" customFormat="false" ht="12.75" hidden="false" customHeight="false" outlineLevel="0" collapsed="false"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</row>
    <row r="80" customFormat="false" ht="12.75" hidden="false" customHeight="false" outlineLevel="0" collapsed="false"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</row>
    <row r="81" customFormat="false" ht="12.75" hidden="false" customHeight="false" outlineLevel="0" collapsed="false"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</row>
    <row r="82" customFormat="false" ht="12.75" hidden="false" customHeight="false" outlineLevel="0" collapsed="false"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</row>
    <row r="83" customFormat="false" ht="12.75" hidden="false" customHeight="false" outlineLevel="0" collapsed="false"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</row>
    <row r="84" customFormat="false" ht="12.75" hidden="false" customHeight="false" outlineLevel="0" collapsed="false"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</row>
    <row r="85" customFormat="false" ht="12.75" hidden="false" customHeight="false" outlineLevel="0" collapsed="false"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</row>
    <row r="86" customFormat="false" ht="12.75" hidden="false" customHeight="false" outlineLevel="0" collapsed="false"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</row>
    <row r="87" customFormat="false" ht="12.75" hidden="false" customHeight="false" outlineLevel="0" collapsed="false"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99"/>
      <c r="AD87" s="199"/>
      <c r="AE87" s="199"/>
      <c r="AF87" s="199"/>
      <c r="AG87" s="199"/>
      <c r="AH87" s="199"/>
      <c r="AI87" s="199"/>
      <c r="AJ87" s="199"/>
      <c r="AK87" s="199"/>
    </row>
    <row r="88" customFormat="false" ht="12.75" hidden="false" customHeight="false" outlineLevel="0" collapsed="false"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  <c r="W88" s="199"/>
      <c r="X88" s="199"/>
      <c r="Y88" s="199"/>
      <c r="Z88" s="199"/>
      <c r="AA88" s="199"/>
      <c r="AB88" s="199"/>
      <c r="AC88" s="199"/>
      <c r="AD88" s="199"/>
      <c r="AE88" s="199"/>
      <c r="AF88" s="199"/>
      <c r="AG88" s="199"/>
      <c r="AH88" s="199"/>
      <c r="AI88" s="199"/>
      <c r="AJ88" s="199"/>
      <c r="AK88" s="199"/>
    </row>
    <row r="89" customFormat="false" ht="12.75" hidden="false" customHeight="false" outlineLevel="0" collapsed="false"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  <c r="W89" s="199"/>
      <c r="X89" s="199"/>
      <c r="Y89" s="199"/>
      <c r="Z89" s="199"/>
      <c r="AA89" s="199"/>
      <c r="AB89" s="199"/>
      <c r="AC89" s="199"/>
      <c r="AD89" s="199"/>
      <c r="AE89" s="199"/>
      <c r="AF89" s="199"/>
      <c r="AG89" s="199"/>
      <c r="AH89" s="199"/>
      <c r="AI89" s="199"/>
      <c r="AJ89" s="199"/>
      <c r="AK89" s="199"/>
    </row>
    <row r="90" customFormat="false" ht="12.75" hidden="false" customHeight="false" outlineLevel="0" collapsed="false"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  <c r="W90" s="199"/>
      <c r="X90" s="199"/>
      <c r="Y90" s="199"/>
      <c r="Z90" s="199"/>
      <c r="AA90" s="199"/>
      <c r="AB90" s="199"/>
      <c r="AC90" s="199"/>
      <c r="AD90" s="199"/>
      <c r="AE90" s="199"/>
      <c r="AF90" s="199"/>
      <c r="AG90" s="199"/>
      <c r="AH90" s="199"/>
      <c r="AI90" s="199"/>
      <c r="AJ90" s="199"/>
      <c r="AK90" s="199"/>
    </row>
    <row r="91" customFormat="false" ht="12.75" hidden="false" customHeight="false" outlineLevel="0" collapsed="false"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  <c r="W91" s="199"/>
      <c r="X91" s="199"/>
      <c r="Y91" s="199"/>
      <c r="Z91" s="199"/>
      <c r="AA91" s="199"/>
      <c r="AB91" s="199"/>
      <c r="AC91" s="199"/>
      <c r="AD91" s="199"/>
      <c r="AE91" s="199"/>
      <c r="AF91" s="199"/>
      <c r="AG91" s="199"/>
      <c r="AH91" s="199"/>
      <c r="AI91" s="199"/>
      <c r="AJ91" s="199"/>
      <c r="AK91" s="199"/>
    </row>
    <row r="92" customFormat="false" ht="12.75" hidden="false" customHeight="false" outlineLevel="0" collapsed="false"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199"/>
      <c r="AH92" s="199"/>
      <c r="AI92" s="199"/>
      <c r="AJ92" s="199"/>
      <c r="AK92" s="199"/>
    </row>
    <row r="93" customFormat="false" ht="12.75" hidden="false" customHeight="false" outlineLevel="0" collapsed="false"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  <c r="W93" s="199"/>
      <c r="X93" s="199"/>
      <c r="Y93" s="199"/>
      <c r="Z93" s="199"/>
      <c r="AA93" s="199"/>
      <c r="AB93" s="199"/>
      <c r="AC93" s="199"/>
      <c r="AD93" s="199"/>
      <c r="AE93" s="199"/>
      <c r="AF93" s="199"/>
      <c r="AG93" s="199"/>
      <c r="AH93" s="199"/>
      <c r="AI93" s="199"/>
      <c r="AJ93" s="199"/>
      <c r="AK93" s="199"/>
    </row>
    <row r="94" customFormat="false" ht="12.75" hidden="false" customHeight="false" outlineLevel="0" collapsed="false"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  <c r="W94" s="199"/>
      <c r="X94" s="199"/>
      <c r="Y94" s="199"/>
      <c r="Z94" s="199"/>
      <c r="AA94" s="199"/>
      <c r="AB94" s="199"/>
      <c r="AC94" s="199"/>
      <c r="AD94" s="199"/>
      <c r="AE94" s="199"/>
      <c r="AF94" s="199"/>
      <c r="AG94" s="199"/>
      <c r="AH94" s="199"/>
      <c r="AI94" s="199"/>
      <c r="AJ94" s="199"/>
      <c r="AK94" s="199"/>
    </row>
    <row r="95" customFormat="false" ht="12.75" hidden="false" customHeight="false" outlineLevel="0" collapsed="false"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199"/>
      <c r="AH95" s="199"/>
      <c r="AI95" s="199"/>
      <c r="AJ95" s="199"/>
      <c r="AK95" s="199"/>
    </row>
    <row r="96" customFormat="false" ht="12.75" hidden="false" customHeight="false" outlineLevel="0" collapsed="false"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199"/>
      <c r="AH96" s="199"/>
      <c r="AI96" s="199"/>
      <c r="AJ96" s="199"/>
      <c r="AK96" s="199"/>
    </row>
    <row r="97" customFormat="false" ht="12.75" hidden="false" customHeight="false" outlineLevel="0" collapsed="false"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199"/>
      <c r="AH97" s="199"/>
      <c r="AI97" s="199"/>
      <c r="AJ97" s="199"/>
      <c r="AK97" s="199"/>
    </row>
    <row r="98" customFormat="false" ht="12.75" hidden="false" customHeight="false" outlineLevel="0" collapsed="false"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  <c r="Z98" s="199"/>
      <c r="AA98" s="199"/>
      <c r="AB98" s="199"/>
      <c r="AC98" s="199"/>
      <c r="AD98" s="199"/>
      <c r="AE98" s="199"/>
      <c r="AF98" s="199"/>
      <c r="AG98" s="199"/>
      <c r="AH98" s="199"/>
      <c r="AI98" s="199"/>
      <c r="AJ98" s="199"/>
      <c r="AK98" s="199"/>
    </row>
    <row r="99" customFormat="false" ht="12.75" hidden="false" customHeight="false" outlineLevel="0" collapsed="false"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199"/>
      <c r="AA99" s="199"/>
      <c r="AB99" s="199"/>
      <c r="AC99" s="199"/>
      <c r="AD99" s="199"/>
      <c r="AE99" s="199"/>
      <c r="AF99" s="199"/>
      <c r="AG99" s="199"/>
      <c r="AH99" s="199"/>
      <c r="AI99" s="199"/>
      <c r="AJ99" s="199"/>
      <c r="AK99" s="199"/>
    </row>
    <row r="100" customFormat="false" ht="12.75" hidden="false" customHeight="false" outlineLevel="0" collapsed="false"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9"/>
      <c r="AH100" s="199"/>
      <c r="AI100" s="199"/>
      <c r="AJ100" s="199"/>
      <c r="AK100" s="199"/>
    </row>
    <row r="101" customFormat="false" ht="12.75" hidden="false" customHeight="false" outlineLevel="0" collapsed="false"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  <c r="Z101" s="199"/>
      <c r="AA101" s="199"/>
      <c r="AB101" s="199"/>
      <c r="AC101" s="199"/>
      <c r="AD101" s="199"/>
      <c r="AE101" s="199"/>
      <c r="AF101" s="199"/>
      <c r="AG101" s="199"/>
      <c r="AH101" s="199"/>
      <c r="AI101" s="199"/>
      <c r="AJ101" s="199"/>
      <c r="AK101" s="199"/>
    </row>
    <row r="102" customFormat="false" ht="12.75" hidden="false" customHeight="false" outlineLevel="0" collapsed="false"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  <c r="W102" s="199"/>
      <c r="X102" s="199"/>
      <c r="Y102" s="199"/>
      <c r="Z102" s="199"/>
      <c r="AA102" s="199"/>
      <c r="AB102" s="199"/>
      <c r="AC102" s="199"/>
      <c r="AD102" s="199"/>
      <c r="AE102" s="199"/>
      <c r="AF102" s="199"/>
      <c r="AG102" s="199"/>
      <c r="AH102" s="199"/>
      <c r="AI102" s="199"/>
      <c r="AJ102" s="199"/>
      <c r="AK102" s="199"/>
    </row>
    <row r="103" customFormat="false" ht="12.75" hidden="false" customHeight="false" outlineLevel="0" collapsed="false">
      <c r="D103" s="199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  <c r="W103" s="199"/>
      <c r="X103" s="199"/>
      <c r="Y103" s="199"/>
      <c r="Z103" s="199"/>
      <c r="AA103" s="199"/>
      <c r="AB103" s="199"/>
      <c r="AC103" s="199"/>
      <c r="AD103" s="199"/>
      <c r="AE103" s="199"/>
      <c r="AF103" s="199"/>
      <c r="AG103" s="199"/>
      <c r="AH103" s="199"/>
      <c r="AI103" s="199"/>
      <c r="AJ103" s="199"/>
      <c r="AK103" s="199"/>
    </row>
    <row r="104" customFormat="false" ht="12.75" hidden="false" customHeight="false" outlineLevel="0" collapsed="false"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  <c r="AD104" s="199"/>
      <c r="AE104" s="199"/>
      <c r="AF104" s="199"/>
      <c r="AG104" s="199"/>
      <c r="AH104" s="199"/>
      <c r="AI104" s="199"/>
      <c r="AJ104" s="199"/>
      <c r="AK104" s="199"/>
    </row>
    <row r="105" customFormat="false" ht="12.75" hidden="false" customHeight="false" outlineLevel="0" collapsed="false"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  <c r="AD105" s="199"/>
      <c r="AE105" s="199"/>
      <c r="AF105" s="199"/>
      <c r="AG105" s="199"/>
      <c r="AH105" s="199"/>
      <c r="AI105" s="199"/>
      <c r="AJ105" s="199"/>
      <c r="AK105" s="199"/>
    </row>
    <row r="106" customFormat="false" ht="12.75" hidden="false" customHeight="false" outlineLevel="0" collapsed="false"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  <c r="W106" s="199"/>
      <c r="X106" s="199"/>
      <c r="Y106" s="199"/>
      <c r="Z106" s="199"/>
      <c r="AA106" s="199"/>
      <c r="AB106" s="199"/>
      <c r="AC106" s="199"/>
      <c r="AD106" s="199"/>
      <c r="AE106" s="199"/>
      <c r="AF106" s="199"/>
      <c r="AG106" s="199"/>
      <c r="AH106" s="199"/>
      <c r="AI106" s="199"/>
      <c r="AJ106" s="199"/>
      <c r="AK106" s="199"/>
    </row>
    <row r="107" customFormat="false" ht="12.75" hidden="false" customHeight="false" outlineLevel="0" collapsed="false"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  <c r="W107" s="199"/>
      <c r="X107" s="199"/>
      <c r="Y107" s="199"/>
      <c r="Z107" s="199"/>
      <c r="AA107" s="199"/>
      <c r="AB107" s="199"/>
      <c r="AC107" s="199"/>
      <c r="AD107" s="199"/>
      <c r="AE107" s="199"/>
      <c r="AF107" s="199"/>
      <c r="AG107" s="199"/>
      <c r="AH107" s="199"/>
      <c r="AI107" s="199"/>
      <c r="AJ107" s="199"/>
      <c r="AK107" s="199"/>
    </row>
    <row r="108" customFormat="false" ht="12.75" hidden="false" customHeight="false" outlineLevel="0" collapsed="false"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  <c r="W108" s="199"/>
      <c r="X108" s="199"/>
      <c r="Y108" s="199"/>
      <c r="Z108" s="199"/>
      <c r="AA108" s="199"/>
      <c r="AB108" s="199"/>
      <c r="AC108" s="199"/>
      <c r="AD108" s="199"/>
      <c r="AE108" s="199"/>
      <c r="AF108" s="199"/>
      <c r="AG108" s="199"/>
      <c r="AH108" s="199"/>
      <c r="AI108" s="199"/>
      <c r="AJ108" s="199"/>
      <c r="AK108" s="199"/>
    </row>
    <row r="109" customFormat="false" ht="12.75" hidden="false" customHeight="false" outlineLevel="0" collapsed="false"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  <c r="W109" s="199"/>
      <c r="X109" s="199"/>
      <c r="Y109" s="199"/>
      <c r="Z109" s="199"/>
      <c r="AA109" s="199"/>
      <c r="AB109" s="199"/>
      <c r="AC109" s="199"/>
      <c r="AD109" s="199"/>
      <c r="AE109" s="199"/>
      <c r="AF109" s="199"/>
      <c r="AG109" s="199"/>
      <c r="AH109" s="199"/>
      <c r="AI109" s="199"/>
      <c r="AJ109" s="199"/>
      <c r="AK109" s="199"/>
    </row>
    <row r="110" customFormat="false" ht="12.75" hidden="false" customHeight="false" outlineLevel="0" collapsed="false"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  <c r="W110" s="199"/>
      <c r="X110" s="199"/>
      <c r="Y110" s="199"/>
      <c r="Z110" s="199"/>
      <c r="AA110" s="199"/>
      <c r="AB110" s="199"/>
      <c r="AC110" s="199"/>
      <c r="AD110" s="199"/>
      <c r="AE110" s="199"/>
      <c r="AF110" s="199"/>
      <c r="AG110" s="199"/>
      <c r="AH110" s="199"/>
      <c r="AI110" s="199"/>
      <c r="AJ110" s="199"/>
      <c r="AK110" s="199"/>
    </row>
    <row r="111" customFormat="false" ht="12.75" hidden="false" customHeight="false" outlineLevel="0" collapsed="false">
      <c r="D111" s="199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  <c r="W111" s="199"/>
      <c r="X111" s="199"/>
      <c r="Y111" s="199"/>
      <c r="Z111" s="199"/>
      <c r="AA111" s="199"/>
      <c r="AB111" s="199"/>
      <c r="AC111" s="199"/>
      <c r="AD111" s="199"/>
      <c r="AE111" s="199"/>
      <c r="AF111" s="199"/>
      <c r="AG111" s="199"/>
      <c r="AH111" s="199"/>
      <c r="AI111" s="199"/>
      <c r="AJ111" s="199"/>
      <c r="AK111" s="199"/>
    </row>
    <row r="112" customFormat="false" ht="12.75" hidden="false" customHeight="false" outlineLevel="0" collapsed="false"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  <c r="W112" s="199"/>
      <c r="X112" s="199"/>
      <c r="Y112" s="199"/>
      <c r="Z112" s="199"/>
      <c r="AA112" s="199"/>
      <c r="AB112" s="199"/>
      <c r="AC112" s="199"/>
      <c r="AD112" s="199"/>
      <c r="AE112" s="199"/>
      <c r="AF112" s="199"/>
      <c r="AG112" s="199"/>
      <c r="AH112" s="199"/>
      <c r="AI112" s="199"/>
      <c r="AJ112" s="199"/>
      <c r="AK112" s="199"/>
    </row>
    <row r="113" customFormat="false" ht="12.75" hidden="false" customHeight="false" outlineLevel="0" collapsed="false"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  <c r="W113" s="199"/>
      <c r="X113" s="199"/>
      <c r="Y113" s="199"/>
      <c r="Z113" s="199"/>
      <c r="AA113" s="199"/>
      <c r="AB113" s="199"/>
      <c r="AC113" s="199"/>
      <c r="AD113" s="199"/>
      <c r="AE113" s="199"/>
      <c r="AF113" s="199"/>
      <c r="AG113" s="199"/>
      <c r="AH113" s="199"/>
      <c r="AI113" s="199"/>
      <c r="AJ113" s="199"/>
      <c r="AK113" s="199"/>
    </row>
    <row r="114" customFormat="false" ht="12.75" hidden="false" customHeight="false" outlineLevel="0" collapsed="false"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</row>
    <row r="115" customFormat="false" ht="12.75" hidden="false" customHeight="false" outlineLevel="0" collapsed="false"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</row>
    <row r="116" customFormat="false" ht="12.75" hidden="false" customHeight="false" outlineLevel="0" collapsed="false"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</row>
    <row r="117" customFormat="false" ht="12.75" hidden="false" customHeight="false" outlineLevel="0" collapsed="false"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</row>
    <row r="118" customFormat="false" ht="12.75" hidden="false" customHeight="false" outlineLevel="0" collapsed="false"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</row>
    <row r="119" customFormat="false" ht="12.75" hidden="false" customHeight="false" outlineLevel="0" collapsed="false"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  <c r="W119" s="199"/>
      <c r="X119" s="199"/>
      <c r="Y119" s="199"/>
      <c r="Z119" s="199"/>
      <c r="AA119" s="199"/>
      <c r="AB119" s="199"/>
      <c r="AC119" s="199"/>
      <c r="AD119" s="199"/>
      <c r="AE119" s="199"/>
      <c r="AF119" s="199"/>
      <c r="AG119" s="199"/>
      <c r="AH119" s="199"/>
      <c r="AI119" s="199"/>
      <c r="AJ119" s="199"/>
      <c r="AK119" s="199"/>
    </row>
    <row r="120" customFormat="false" ht="12.75" hidden="false" customHeight="false" outlineLevel="0" collapsed="false"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  <c r="W120" s="199"/>
      <c r="X120" s="199"/>
      <c r="Y120" s="199"/>
      <c r="Z120" s="199"/>
      <c r="AA120" s="199"/>
      <c r="AB120" s="199"/>
      <c r="AC120" s="199"/>
      <c r="AD120" s="199"/>
      <c r="AE120" s="199"/>
      <c r="AF120" s="199"/>
      <c r="AG120" s="199"/>
      <c r="AH120" s="199"/>
      <c r="AI120" s="199"/>
      <c r="AJ120" s="199"/>
      <c r="AK120" s="199"/>
    </row>
    <row r="121" customFormat="false" ht="12.75" hidden="false" customHeight="false" outlineLevel="0" collapsed="false"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  <c r="AF121" s="199"/>
      <c r="AG121" s="199"/>
      <c r="AH121" s="199"/>
      <c r="AI121" s="199"/>
      <c r="AJ121" s="199"/>
      <c r="AK121" s="199"/>
    </row>
    <row r="122" customFormat="false" ht="12.75" hidden="false" customHeight="false" outlineLevel="0" collapsed="false">
      <c r="D122" s="199"/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  <c r="W122" s="199"/>
      <c r="X122" s="199"/>
      <c r="Y122" s="199"/>
      <c r="Z122" s="199"/>
      <c r="AA122" s="199"/>
      <c r="AB122" s="199"/>
      <c r="AC122" s="199"/>
      <c r="AD122" s="199"/>
      <c r="AE122" s="199"/>
      <c r="AF122" s="199"/>
      <c r="AG122" s="199"/>
      <c r="AH122" s="199"/>
      <c r="AI122" s="199"/>
      <c r="AJ122" s="199"/>
      <c r="AK122" s="199"/>
    </row>
    <row r="123" customFormat="false" ht="12.75" hidden="false" customHeight="false" outlineLevel="0" collapsed="false"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9"/>
      <c r="AF123" s="199"/>
      <c r="AG123" s="199"/>
      <c r="AH123" s="199"/>
      <c r="AI123" s="199"/>
      <c r="AJ123" s="199"/>
      <c r="AK123" s="199"/>
    </row>
    <row r="124" customFormat="false" ht="12.75" hidden="false" customHeight="false" outlineLevel="0" collapsed="false"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  <c r="W124" s="199"/>
      <c r="X124" s="199"/>
      <c r="Y124" s="199"/>
      <c r="Z124" s="199"/>
      <c r="AA124" s="199"/>
      <c r="AB124" s="199"/>
      <c r="AC124" s="199"/>
      <c r="AD124" s="199"/>
      <c r="AE124" s="199"/>
      <c r="AF124" s="199"/>
      <c r="AG124" s="199"/>
      <c r="AH124" s="199"/>
      <c r="AI124" s="199"/>
      <c r="AJ124" s="199"/>
      <c r="AK124" s="199"/>
    </row>
    <row r="125" customFormat="false" ht="12.75" hidden="false" customHeight="false" outlineLevel="0" collapsed="false"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  <c r="W125" s="199"/>
      <c r="X125" s="199"/>
      <c r="Y125" s="199"/>
      <c r="Z125" s="199"/>
      <c r="AA125" s="199"/>
      <c r="AB125" s="199"/>
      <c r="AC125" s="199"/>
      <c r="AD125" s="199"/>
      <c r="AE125" s="199"/>
      <c r="AF125" s="199"/>
      <c r="AG125" s="199"/>
      <c r="AH125" s="199"/>
      <c r="AI125" s="199"/>
      <c r="AJ125" s="199"/>
      <c r="AK125" s="199"/>
    </row>
    <row r="126" customFormat="false" ht="12.75" hidden="false" customHeight="false" outlineLevel="0" collapsed="false"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  <c r="W126" s="199"/>
      <c r="X126" s="199"/>
      <c r="Y126" s="199"/>
      <c r="Z126" s="199"/>
      <c r="AA126" s="199"/>
      <c r="AB126" s="199"/>
      <c r="AC126" s="199"/>
      <c r="AD126" s="199"/>
      <c r="AE126" s="199"/>
      <c r="AF126" s="199"/>
      <c r="AG126" s="199"/>
      <c r="AH126" s="199"/>
      <c r="AI126" s="199"/>
      <c r="AJ126" s="199"/>
      <c r="AK126" s="199"/>
    </row>
    <row r="127" customFormat="false" ht="12.75" hidden="false" customHeight="false" outlineLevel="0" collapsed="false">
      <c r="D127" s="199"/>
      <c r="E127" s="199"/>
      <c r="F127" s="199"/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  <c r="W127" s="199"/>
      <c r="X127" s="199"/>
      <c r="Y127" s="199"/>
      <c r="Z127" s="199"/>
      <c r="AA127" s="199"/>
      <c r="AB127" s="199"/>
      <c r="AC127" s="199"/>
      <c r="AD127" s="199"/>
      <c r="AE127" s="199"/>
      <c r="AF127" s="199"/>
      <c r="AG127" s="199"/>
      <c r="AH127" s="199"/>
      <c r="AI127" s="199"/>
      <c r="AJ127" s="199"/>
      <c r="AK127" s="199"/>
    </row>
    <row r="128" customFormat="false" ht="12.75" hidden="false" customHeight="false" outlineLevel="0" collapsed="false">
      <c r="D128" s="199"/>
      <c r="E128" s="199"/>
      <c r="F128" s="199"/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  <c r="W128" s="199"/>
      <c r="X128" s="199"/>
      <c r="Y128" s="199"/>
      <c r="Z128" s="199"/>
      <c r="AA128" s="199"/>
      <c r="AB128" s="199"/>
      <c r="AC128" s="199"/>
      <c r="AD128" s="199"/>
      <c r="AE128" s="199"/>
      <c r="AF128" s="199"/>
      <c r="AG128" s="199"/>
      <c r="AH128" s="199"/>
      <c r="AI128" s="199"/>
      <c r="AJ128" s="199"/>
      <c r="AK128" s="199"/>
    </row>
    <row r="129" customFormat="false" ht="12.75" hidden="false" customHeight="false" outlineLevel="0" collapsed="false"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  <c r="W129" s="199"/>
      <c r="X129" s="199"/>
      <c r="Y129" s="199"/>
      <c r="Z129" s="199"/>
      <c r="AA129" s="199"/>
      <c r="AB129" s="199"/>
      <c r="AC129" s="199"/>
      <c r="AD129" s="199"/>
      <c r="AE129" s="199"/>
      <c r="AF129" s="199"/>
      <c r="AG129" s="199"/>
      <c r="AH129" s="199"/>
      <c r="AI129" s="199"/>
      <c r="AJ129" s="199"/>
      <c r="AK129" s="199"/>
    </row>
    <row r="130" customFormat="false" ht="12.75" hidden="false" customHeight="false" outlineLevel="0" collapsed="false">
      <c r="D130" s="199"/>
      <c r="E130" s="199"/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  <c r="W130" s="199"/>
      <c r="X130" s="199"/>
      <c r="Y130" s="199"/>
      <c r="Z130" s="199"/>
      <c r="AA130" s="199"/>
      <c r="AB130" s="199"/>
      <c r="AC130" s="199"/>
      <c r="AD130" s="199"/>
      <c r="AE130" s="199"/>
      <c r="AF130" s="199"/>
      <c r="AG130" s="199"/>
      <c r="AH130" s="199"/>
      <c r="AI130" s="199"/>
      <c r="AJ130" s="199"/>
      <c r="AK130" s="199"/>
    </row>
    <row r="131" customFormat="false" ht="12.75" hidden="false" customHeight="false" outlineLevel="0" collapsed="false"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  <c r="W131" s="199"/>
      <c r="X131" s="199"/>
      <c r="Y131" s="199"/>
      <c r="Z131" s="199"/>
      <c r="AA131" s="199"/>
      <c r="AB131" s="199"/>
      <c r="AC131" s="199"/>
      <c r="AD131" s="199"/>
      <c r="AE131" s="199"/>
      <c r="AF131" s="199"/>
      <c r="AG131" s="199"/>
      <c r="AH131" s="199"/>
      <c r="AI131" s="199"/>
      <c r="AJ131" s="199"/>
      <c r="AK131" s="199"/>
    </row>
    <row r="132" customFormat="false" ht="12.75" hidden="false" customHeight="false" outlineLevel="0" collapsed="false">
      <c r="D132" s="199"/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  <c r="W132" s="199"/>
      <c r="X132" s="199"/>
      <c r="Y132" s="199"/>
      <c r="Z132" s="199"/>
      <c r="AA132" s="199"/>
      <c r="AB132" s="199"/>
      <c r="AC132" s="199"/>
      <c r="AD132" s="199"/>
      <c r="AE132" s="199"/>
      <c r="AF132" s="199"/>
      <c r="AG132" s="199"/>
      <c r="AH132" s="199"/>
      <c r="AI132" s="199"/>
      <c r="AJ132" s="199"/>
      <c r="AK132" s="199"/>
    </row>
    <row r="133" customFormat="false" ht="12.75" hidden="false" customHeight="false" outlineLevel="0" collapsed="false"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  <c r="W133" s="199"/>
      <c r="X133" s="199"/>
      <c r="Y133" s="199"/>
      <c r="Z133" s="199"/>
      <c r="AA133" s="199"/>
      <c r="AB133" s="199"/>
      <c r="AC133" s="199"/>
      <c r="AD133" s="199"/>
      <c r="AE133" s="199"/>
      <c r="AF133" s="199"/>
      <c r="AG133" s="199"/>
      <c r="AH133" s="199"/>
      <c r="AI133" s="199"/>
      <c r="AJ133" s="199"/>
      <c r="AK133" s="199"/>
    </row>
    <row r="134" customFormat="false" ht="12.75" hidden="false" customHeight="false" outlineLevel="0" collapsed="false"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  <c r="W134" s="199"/>
      <c r="X134" s="199"/>
      <c r="Y134" s="199"/>
      <c r="Z134" s="199"/>
      <c r="AA134" s="199"/>
      <c r="AB134" s="199"/>
      <c r="AC134" s="199"/>
      <c r="AD134" s="199"/>
      <c r="AE134" s="199"/>
      <c r="AF134" s="199"/>
      <c r="AG134" s="199"/>
      <c r="AH134" s="199"/>
      <c r="AI134" s="199"/>
      <c r="AJ134" s="199"/>
      <c r="AK134" s="199"/>
    </row>
    <row r="135" customFormat="false" ht="12.75" hidden="false" customHeight="false" outlineLevel="0" collapsed="false"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  <c r="W135" s="199"/>
      <c r="X135" s="199"/>
      <c r="Y135" s="199"/>
      <c r="Z135" s="199"/>
      <c r="AA135" s="199"/>
      <c r="AB135" s="199"/>
      <c r="AC135" s="199"/>
      <c r="AD135" s="199"/>
      <c r="AE135" s="199"/>
      <c r="AF135" s="199"/>
      <c r="AG135" s="199"/>
      <c r="AH135" s="199"/>
      <c r="AI135" s="199"/>
      <c r="AJ135" s="199"/>
      <c r="AK135" s="199"/>
    </row>
    <row r="136" customFormat="false" ht="12.75" hidden="false" customHeight="false" outlineLevel="0" collapsed="false"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  <c r="W136" s="199"/>
      <c r="X136" s="199"/>
      <c r="Y136" s="199"/>
      <c r="Z136" s="199"/>
      <c r="AA136" s="199"/>
      <c r="AB136" s="199"/>
      <c r="AC136" s="199"/>
      <c r="AD136" s="199"/>
      <c r="AE136" s="199"/>
      <c r="AF136" s="199"/>
      <c r="AG136" s="199"/>
      <c r="AH136" s="199"/>
      <c r="AI136" s="199"/>
      <c r="AJ136" s="199"/>
      <c r="AK136" s="199"/>
    </row>
    <row r="137" customFormat="false" ht="12.75" hidden="false" customHeight="false" outlineLevel="0" collapsed="false"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  <c r="W137" s="199"/>
      <c r="X137" s="199"/>
      <c r="Y137" s="199"/>
      <c r="Z137" s="199"/>
      <c r="AA137" s="199"/>
      <c r="AB137" s="199"/>
      <c r="AC137" s="199"/>
      <c r="AD137" s="199"/>
      <c r="AE137" s="199"/>
      <c r="AF137" s="199"/>
      <c r="AG137" s="199"/>
      <c r="AH137" s="199"/>
      <c r="AI137" s="199"/>
      <c r="AJ137" s="199"/>
      <c r="AK137" s="199"/>
    </row>
    <row r="138" customFormat="false" ht="12.75" hidden="false" customHeight="false" outlineLevel="0" collapsed="false"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  <c r="W138" s="199"/>
      <c r="X138" s="199"/>
      <c r="Y138" s="199"/>
      <c r="Z138" s="199"/>
      <c r="AA138" s="199"/>
      <c r="AB138" s="199"/>
      <c r="AC138" s="199"/>
      <c r="AD138" s="199"/>
      <c r="AE138" s="199"/>
      <c r="AF138" s="199"/>
      <c r="AG138" s="199"/>
      <c r="AH138" s="199"/>
      <c r="AI138" s="199"/>
      <c r="AJ138" s="199"/>
      <c r="AK138" s="199"/>
    </row>
    <row r="139" customFormat="false" ht="12.75" hidden="false" customHeight="false" outlineLevel="0" collapsed="false"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  <c r="W139" s="199"/>
      <c r="X139" s="199"/>
      <c r="Y139" s="199"/>
      <c r="Z139" s="199"/>
      <c r="AA139" s="199"/>
      <c r="AB139" s="199"/>
      <c r="AC139" s="199"/>
      <c r="AD139" s="199"/>
      <c r="AE139" s="199"/>
      <c r="AF139" s="199"/>
      <c r="AG139" s="199"/>
      <c r="AH139" s="199"/>
      <c r="AI139" s="199"/>
      <c r="AJ139" s="199"/>
      <c r="AK139" s="199"/>
    </row>
    <row r="140" customFormat="false" ht="12.75" hidden="false" customHeight="false" outlineLevel="0" collapsed="false"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  <c r="W140" s="199"/>
      <c r="X140" s="199"/>
      <c r="Y140" s="199"/>
      <c r="Z140" s="199"/>
      <c r="AA140" s="199"/>
      <c r="AB140" s="199"/>
      <c r="AC140" s="199"/>
      <c r="AD140" s="199"/>
      <c r="AE140" s="199"/>
      <c r="AF140" s="199"/>
      <c r="AG140" s="199"/>
      <c r="AH140" s="199"/>
      <c r="AI140" s="199"/>
      <c r="AJ140" s="199"/>
      <c r="AK140" s="199"/>
    </row>
    <row r="141" customFormat="false" ht="12.75" hidden="false" customHeight="false" outlineLevel="0" collapsed="false"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  <c r="W141" s="199"/>
      <c r="X141" s="199"/>
      <c r="Y141" s="199"/>
      <c r="Z141" s="199"/>
      <c r="AA141" s="199"/>
      <c r="AB141" s="199"/>
      <c r="AC141" s="199"/>
      <c r="AD141" s="199"/>
      <c r="AE141" s="199"/>
      <c r="AF141" s="199"/>
      <c r="AG141" s="199"/>
      <c r="AH141" s="199"/>
      <c r="AI141" s="199"/>
      <c r="AJ141" s="199"/>
      <c r="AK141" s="199"/>
    </row>
    <row r="142" customFormat="false" ht="12.75" hidden="false" customHeight="false" outlineLevel="0" collapsed="false"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  <c r="W142" s="199"/>
      <c r="X142" s="199"/>
      <c r="Y142" s="199"/>
      <c r="Z142" s="199"/>
      <c r="AA142" s="199"/>
      <c r="AB142" s="199"/>
      <c r="AC142" s="199"/>
      <c r="AD142" s="199"/>
      <c r="AE142" s="199"/>
      <c r="AF142" s="199"/>
      <c r="AG142" s="199"/>
      <c r="AH142" s="199"/>
      <c r="AI142" s="199"/>
      <c r="AJ142" s="199"/>
      <c r="AK142" s="199"/>
    </row>
    <row r="143" customFormat="false" ht="12.75" hidden="false" customHeight="false" outlineLevel="0" collapsed="false"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  <c r="W143" s="199"/>
      <c r="X143" s="199"/>
      <c r="Y143" s="199"/>
      <c r="Z143" s="199"/>
      <c r="AA143" s="199"/>
      <c r="AB143" s="199"/>
      <c r="AC143" s="199"/>
      <c r="AD143" s="199"/>
      <c r="AE143" s="199"/>
      <c r="AF143" s="199"/>
      <c r="AG143" s="199"/>
      <c r="AH143" s="199"/>
      <c r="AI143" s="199"/>
      <c r="AJ143" s="199"/>
      <c r="AK143" s="199"/>
    </row>
    <row r="144" customFormat="false" ht="12.75" hidden="false" customHeight="false" outlineLevel="0" collapsed="false"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  <c r="W144" s="199"/>
      <c r="X144" s="199"/>
      <c r="Y144" s="199"/>
      <c r="Z144" s="199"/>
      <c r="AA144" s="199"/>
      <c r="AB144" s="199"/>
      <c r="AC144" s="199"/>
      <c r="AD144" s="199"/>
      <c r="AE144" s="199"/>
      <c r="AF144" s="199"/>
      <c r="AG144" s="199"/>
      <c r="AH144" s="199"/>
      <c r="AI144" s="199"/>
      <c r="AJ144" s="199"/>
      <c r="AK144" s="199"/>
    </row>
    <row r="145" customFormat="false" ht="12.75" hidden="false" customHeight="false" outlineLevel="0" collapsed="false"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  <c r="W145" s="199"/>
      <c r="X145" s="199"/>
      <c r="Y145" s="199"/>
      <c r="Z145" s="199"/>
      <c r="AA145" s="199"/>
      <c r="AB145" s="199"/>
      <c r="AC145" s="199"/>
      <c r="AD145" s="199"/>
      <c r="AE145" s="199"/>
      <c r="AF145" s="199"/>
      <c r="AG145" s="199"/>
      <c r="AH145" s="199"/>
      <c r="AI145" s="199"/>
      <c r="AJ145" s="199"/>
      <c r="AK145" s="199"/>
    </row>
    <row r="146" customFormat="false" ht="12.75" hidden="false" customHeight="false" outlineLevel="0" collapsed="false"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  <c r="W146" s="199"/>
      <c r="X146" s="199"/>
      <c r="Y146" s="199"/>
      <c r="Z146" s="199"/>
      <c r="AA146" s="199"/>
      <c r="AB146" s="199"/>
      <c r="AC146" s="199"/>
      <c r="AD146" s="199"/>
      <c r="AE146" s="199"/>
      <c r="AF146" s="199"/>
      <c r="AG146" s="199"/>
      <c r="AH146" s="199"/>
      <c r="AI146" s="199"/>
      <c r="AJ146" s="199"/>
      <c r="AK146" s="199"/>
    </row>
    <row r="147" customFormat="false" ht="12.75" hidden="false" customHeight="false" outlineLevel="0" collapsed="false"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  <c r="W147" s="199"/>
      <c r="X147" s="199"/>
      <c r="Y147" s="199"/>
      <c r="Z147" s="199"/>
      <c r="AA147" s="199"/>
      <c r="AB147" s="199"/>
      <c r="AC147" s="199"/>
      <c r="AD147" s="199"/>
      <c r="AE147" s="199"/>
      <c r="AF147" s="199"/>
      <c r="AG147" s="199"/>
      <c r="AH147" s="199"/>
      <c r="AI147" s="199"/>
      <c r="AJ147" s="199"/>
      <c r="AK147" s="199"/>
    </row>
    <row r="148" customFormat="false" ht="12.75" hidden="false" customHeight="false" outlineLevel="0" collapsed="false"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  <c r="W148" s="199"/>
      <c r="X148" s="199"/>
      <c r="Y148" s="199"/>
      <c r="Z148" s="199"/>
      <c r="AA148" s="199"/>
      <c r="AB148" s="199"/>
      <c r="AC148" s="199"/>
      <c r="AD148" s="199"/>
      <c r="AE148" s="199"/>
      <c r="AF148" s="199"/>
      <c r="AG148" s="199"/>
      <c r="AH148" s="199"/>
      <c r="AI148" s="199"/>
      <c r="AJ148" s="199"/>
      <c r="AK148" s="199"/>
    </row>
    <row r="149" customFormat="false" ht="12.75" hidden="false" customHeight="false" outlineLevel="0" collapsed="false"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  <c r="W149" s="199"/>
      <c r="X149" s="199"/>
      <c r="Y149" s="199"/>
      <c r="Z149" s="199"/>
      <c r="AA149" s="199"/>
      <c r="AB149" s="199"/>
      <c r="AC149" s="199"/>
      <c r="AD149" s="199"/>
      <c r="AE149" s="199"/>
      <c r="AF149" s="199"/>
      <c r="AG149" s="199"/>
      <c r="AH149" s="199"/>
      <c r="AI149" s="199"/>
      <c r="AJ149" s="199"/>
      <c r="AK149" s="199"/>
    </row>
    <row r="150" customFormat="false" ht="12.75" hidden="false" customHeight="false" outlineLevel="0" collapsed="false"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  <c r="W150" s="199"/>
      <c r="X150" s="199"/>
      <c r="Y150" s="199"/>
      <c r="Z150" s="199"/>
      <c r="AA150" s="199"/>
      <c r="AB150" s="199"/>
      <c r="AC150" s="199"/>
      <c r="AD150" s="199"/>
      <c r="AE150" s="199"/>
      <c r="AF150" s="199"/>
      <c r="AG150" s="199"/>
      <c r="AH150" s="199"/>
      <c r="AI150" s="199"/>
      <c r="AJ150" s="199"/>
      <c r="AK150" s="199"/>
    </row>
    <row r="151" customFormat="false" ht="12.75" hidden="false" customHeight="false" outlineLevel="0" collapsed="false">
      <c r="D151" s="199"/>
      <c r="E151" s="199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  <c r="W151" s="199"/>
      <c r="X151" s="199"/>
      <c r="Y151" s="199"/>
      <c r="Z151" s="199"/>
      <c r="AA151" s="199"/>
      <c r="AB151" s="199"/>
      <c r="AC151" s="199"/>
      <c r="AD151" s="199"/>
      <c r="AE151" s="199"/>
      <c r="AF151" s="199"/>
      <c r="AG151" s="199"/>
      <c r="AH151" s="199"/>
      <c r="AI151" s="199"/>
      <c r="AJ151" s="199"/>
      <c r="AK151" s="199"/>
    </row>
    <row r="152" customFormat="false" ht="12.75" hidden="false" customHeight="false" outlineLevel="0" collapsed="false"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  <c r="W152" s="199"/>
      <c r="X152" s="199"/>
      <c r="Y152" s="199"/>
      <c r="Z152" s="199"/>
      <c r="AA152" s="199"/>
      <c r="AB152" s="199"/>
      <c r="AC152" s="199"/>
      <c r="AD152" s="199"/>
      <c r="AE152" s="199"/>
      <c r="AF152" s="199"/>
      <c r="AG152" s="199"/>
      <c r="AH152" s="199"/>
      <c r="AI152" s="199"/>
      <c r="AJ152" s="199"/>
      <c r="AK152" s="199"/>
    </row>
    <row r="153" customFormat="false" ht="12.75" hidden="false" customHeight="false" outlineLevel="0" collapsed="false"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  <c r="W153" s="199"/>
      <c r="X153" s="199"/>
      <c r="Y153" s="199"/>
      <c r="Z153" s="199"/>
      <c r="AA153" s="199"/>
      <c r="AB153" s="199"/>
      <c r="AC153" s="199"/>
      <c r="AD153" s="199"/>
      <c r="AE153" s="199"/>
      <c r="AF153" s="199"/>
      <c r="AG153" s="199"/>
      <c r="AH153" s="199"/>
      <c r="AI153" s="199"/>
      <c r="AJ153" s="199"/>
      <c r="AK153" s="199"/>
    </row>
  </sheetData>
  <mergeCells count="7">
    <mergeCell ref="B2:K2"/>
    <mergeCell ref="B3:K3"/>
    <mergeCell ref="B4:K4"/>
    <mergeCell ref="D6:F6"/>
    <mergeCell ref="H7:K7"/>
    <mergeCell ref="D54:F54"/>
    <mergeCell ref="H55:K55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Sayed Khoja</dc:creator>
  <dc:description/>
  <dc:language>en-US</dc:language>
  <cp:lastModifiedBy>Trey Hardy</cp:lastModifiedBy>
  <cp:lastPrinted>2000-04-10T13:42:29Z</cp:lastPrinted>
  <cp:revision>0</cp:revision>
  <dc:subject/>
  <dc:title/>
</cp:coreProperties>
</file>