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Alloc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7" name="_xlnm.Print_Area" vbProcedure="false">AllocExp!$B$2:$P$29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Summary'!$A$1:$V$38</definedName>
    <definedName function="false" hidden="false" localSheetId="1" name="_xlnm.Print_Area" vbProcedure="false">'QTD Mgmt Summary'!$A$1:$Q$36</definedName>
    <definedName function="false" hidden="false" name="CriteriaAll" vbProcedure="false">'[2]Mgmt Summary'!$A$12:$A$14</definedName>
    <definedName function="false" hidden="false" name="CriteriaForUK" vbProcedure="false">'[2]Mgmt Summary'!$A$17:$A$18</definedName>
    <definedName function="false" hidden="false" name="DealMakerTable" vbProcedure="false">'[2]Mgmt Summary'!$B$2:$C$106</definedName>
    <definedName function="false" hidden="false" name="Excel_BuiltIn_Criteria" vbProcedure="false">'[2]Mgmt Summary'!$A$5:$A$6</definedName>
    <definedName function="false" hidden="false" name="HedgeNames" vbProcedure="false">'[2]Mgmt Summary'!$E$93:$E$130</definedName>
    <definedName function="false" hidden="false" name="HedgeUsedMarketValue" vbProcedure="false">'[2]Mgmt Summary'!$G$93:$G$130</definedName>
    <definedName function="false" hidden="false" name="Hedge_Beta" vbProcedure="false">'[2]Mgmt Summary'!$AS$389:$AT$741</definedName>
    <definedName function="false" hidden="false" name="Hedge_Daily_P_L" vbProcedure="false">'[2]Mgmt Summary'!$I$93:$I$130</definedName>
    <definedName function="false" hidden="false" name="Hedge_QTD_P_L" vbProcedure="false">'[2]Mgmt Summary'!$J$93:$J$130</definedName>
    <definedName function="false" hidden="false" name="IndexLivePercentChange" vbProcedure="false">'[2]Mgmt Summary'!$S$61:$S$88</definedName>
    <definedName function="false" hidden="false" name="IndexSummaryTable" vbProcedure="false">'[2]Mgmt Summary'!$A$1:$I$27</definedName>
    <definedName function="false" hidden="false" name="IndexTags" vbProcedure="false">'[2]Mgmt Summary'!$F$61:$F$88</definedName>
    <definedName function="false" hidden="false" name="IndexValues" vbProcedure="false">'[2]Mgmt Summary'!$E$59:$S$88</definedName>
    <definedName function="false" hidden="false" name="NAMEECM_Non_SLP_Total" vbProcedure="false">'[2]Mgmt Summary'!$H$4:$H$19</definedName>
    <definedName function="false" hidden="false" name="NAMEECM_SLP_Total" vbProcedure="false">'[2]Mgmt Summary'!$G$4:$G$19</definedName>
    <definedName function="false" hidden="false" name="NAMEEnron_Asia_Pacific_Total" vbProcedure="false">'[2]Mgmt Summary'!$K$4:$K$19</definedName>
    <definedName function="false" hidden="false" name="NAMEEnron_Broadband_Svcs__Total" vbProcedure="false">'[2]Mgmt Summary'!$O$4:$O$19</definedName>
    <definedName function="false" hidden="false" name="NAMEEnron_CALME_Total" vbProcedure="false">'[2]Mgmt Summary'!$J$4:$J$19</definedName>
    <definedName function="false" hidden="false" name="NAMEEnron_Corp__Total" vbProcedure="false">'[2]Mgmt Summary'!$I$4:$I$19</definedName>
    <definedName function="false" hidden="false" name="NAMEEnron_Europe_Total" vbProcedure="false">'[2]Mgmt Summary'!$N$4:$N$19</definedName>
    <definedName function="false" hidden="false" name="NAMEEnron_NA_Accrual_Income" vbProcedure="false">'[2]Mgmt Summary'!$F$4:$F$19</definedName>
    <definedName function="false" hidden="false" name="NAMEEnron_NA_Funding_Cost" vbProcedure="false">'[2]Mgmt Summary'!$E$4:$E$19</definedName>
    <definedName function="false" hidden="false" name="NAMEEnron_NA_Int_l_Total" vbProcedure="false">'[2]Mgmt Summary'!$M$4:$M$19</definedName>
    <definedName function="false" hidden="false" name="NAMEEnron_NA_Total" vbProcedure="false">'[2]Mgmt Summary'!$C$4:$C$19</definedName>
    <definedName function="false" hidden="false" name="NAMEEnron_Networks_Total" vbProcedure="false">'[2]Mgmt Summary'!$P$4:$P$19</definedName>
    <definedName function="false" hidden="false" name="NAMEEnron_South_America_Total" vbProcedure="false">'[2]Mgmt Summary'!$L$4:$L$19</definedName>
    <definedName function="false" hidden="false" name="NAMEGrand_Total" vbProcedure="false">'[2]Mgmt Summary'!$Q$4:$Q$19</definedName>
    <definedName function="false" hidden="false" name="NAMEPortfolio_Insurance" vbProcedure="false">'[2]Mgmt Summary'!$D$4:$D$19</definedName>
    <definedName function="false" hidden="false" name="nr_Mgmt_Summary" vbProcedure="false">'QTD Mgmt Summary'!$A$1:$M$36</definedName>
    <definedName function="false" hidden="false" name="PL_Date" vbProcedure="false">'[2]Mgmt Summary'!$V$54</definedName>
    <definedName function="false" hidden="false" name="Position" vbProcedure="false">'[2]Mgmt Summary'!$A$1:$AE$347</definedName>
    <definedName function="false" hidden="false" name="PricingTypeOptions" vbProcedure="false">'[2]Mgmt Summary'!$B$6:$B$10</definedName>
    <definedName function="false" hidden="false" name="Pricing_Type_Options" vbProcedure="false">'[2]Mgmt Summary'!$A$5:$B$9</definedName>
    <definedName function="false" hidden="false" name="StockPriceTable" vbProcedure="false">'[2]Mgmt Summary'!$F$19:$N$56</definedName>
    <definedName function="false" hidden="false" name="SummaryPivotPoint" vbProcedure="false">'[2]Mgmt Summary'!$A$453</definedName>
    <definedName function="false" hidden="false" name="Z_83874C97_8BB7_11D2_9732_00104B678AA7__wvu_Cols" vbProcedure="false">'[2]Mgmt Summary'!$A$1:$A$1048576,'[2]Mgmt Summary'!$I$1:$R$1048576,'[2]Mgmt Summary'!$W$1:$Y$1048576,'[2]Mgmt Summary'!$AM$1:$AO$1048576</definedName>
    <definedName function="false" hidden="false" name="Z_83874C97_8BB7_11D2_9732_00104B678AA7__wvu_PrintArea" vbProcedure="false">'[2]Mgmt Summary'!$B$1:$BE$347</definedName>
    <definedName function="false" hidden="false" name="Z_83874C97_8BB7_11D2_9732_00104B678AA7__wvu_PrintTitles" vbProcedure="false">'[2]Mgmt Summary'!$A$52:$XFD$54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34</xdr:row>
                <xdr:rowOff>1</xdr:rowOff>
              </xdr:from>
              <xdr:to>
                <xdr:col>12</xdr:col>
                <xdr:colOff>33</xdr:colOff>
                <xdr:row>42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33</xdr:row>
                <xdr:rowOff>2</xdr:rowOff>
              </xdr:from>
              <xdr:to>
                <xdr:col>12</xdr:col>
                <xdr:colOff>33</xdr:colOff>
                <xdr:row>42</xdr:row>
                <xdr:rowOff>10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<sst xmlns="http://schemas.openxmlformats.org/spreadsheetml/2006/main" count="430" uniqueCount="133">
  <si>
    <t xml:space="preserve">ENRON GLOBAL MARKETS</t>
  </si>
  <si>
    <t xml:space="preserve">2001 EARNINGS ESTIMATE</t>
  </si>
  <si>
    <t xml:space="preserve">2nd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</si>
  <si>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</si>
  <si>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</si>
  <si>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</si>
  <si>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</si>
  <si>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</si>
  <si>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</si>
  <si>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</si>
  <si>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</si>
  <si>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</si>
  <si>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</si>
  <si>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</si>
  <si>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</si>
  <si>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</si>
  <si>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</si>
  <si>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</si>
  <si>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</si>
  <si>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</si>
  <si>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</si>
  <si>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Crude &amp; Products</t>
  </si>
  <si>
    <t xml:space="preserve">Coal</t>
  </si>
  <si>
    <t xml:space="preserve">Vessel Trading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</si>
  <si>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</si>
  <si>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</si>
  <si>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</si>
  <si>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</si>
  <si>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Freight Markets</t>
  </si>
  <si>
    <t xml:space="preserve">LNG</t>
  </si>
  <si>
    <t xml:space="preserve">Middle East (1Q01 only)</t>
  </si>
  <si>
    <t xml:space="preserve">Puerto Rico</t>
  </si>
  <si>
    <t xml:space="preserve">Finance and Structuring</t>
  </si>
  <si>
    <t xml:space="preserve">Office of the Chairman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</si>
  <si>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</si>
  <si>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</si>
  <si>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</si>
  <si>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</si>
  <si>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</si>
  <si>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</si>
  <si>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</si>
  <si>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</si>
  <si>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</si>
  <si>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</si>
  <si>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</si>
  <si>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</si>
  <si>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</si>
  <si>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PRIVATE &amp; CONFIDENTIAL</t>
  </si>
  <si>
    <t xml:space="preserve">2nd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</si>
  <si>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</si>
  <si>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</si>
  <si>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</si>
  <si>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</si>
  <si>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</si>
  <si>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Overview</t>
  </si>
  <si>
    <t xml:space="preserve">(1) Includes direct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</si>
  <si>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</si>
  <si>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</si>
  <si>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</si>
  <si>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</si>
  <si>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</si>
  <si>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</si>
  <si>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</si>
  <si>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</si>
  <si>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</si>
  <si>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</si>
  <si>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</si>
  <si>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</si>
  <si>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</si>
  <si>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</si>
  <si>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2nd QUARTER 2001 EARNINGS ESTIMATE</t>
  </si>
  <si>
    <t xml:space="preserve">Results based on activity through April 20, 2001</t>
  </si>
  <si>
    <t xml:space="preserve">2nd QUARTER 2001 DETAIL OF GROSS MARGIN - WEEKLY CHANGE</t>
  </si>
  <si>
    <t xml:space="preserve">Accrual /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</si>
  <si>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</si>
  <si>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</si>
  <si>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</si>
  <si>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</si>
  <si>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</si>
  <si>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</si>
  <si>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</si>
  <si>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</si>
  <si>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</si>
  <si>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</si>
  <si>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</si>
  <si>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</si>
  <si>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</si>
  <si>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</si>
  <si>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</si>
  <si>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</si>
  <si>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2nd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</si>
  <si>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</si>
  <si>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</si>
  <si>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</si>
  <si>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</si>
  <si>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</si>
  <si>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</si>
  <si>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</si>
  <si>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</si>
  <si>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</si>
  <si>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</si>
  <si>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</si>
  <si>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2nd QUARTER 2001 DIRECT EXPENSES</t>
  </si>
  <si>
    <t xml:space="preserve">Direct Expenses</t>
  </si>
  <si>
    <t xml:space="preserve">Variance Explanation</t>
  </si>
  <si>
    <t xml:space="preserve">Donation to Wharton School of Business</t>
  </si>
  <si>
    <t xml:space="preserve">Subtotal Commercial</t>
  </si>
  <si>
    <t xml:space="preserve">Group</t>
  </si>
  <si>
    <t xml:space="preserve">Operating Expenses</t>
  </si>
  <si>
    <t xml:space="preserve">2nd QUARTER 2001 EXPENSES - WEEKLY CHANGE</t>
  </si>
  <si>
    <t xml:space="preserve">Freight</t>
  </si>
  <si>
    <t xml:space="preserve">Middle East</t>
  </si>
  <si>
    <t xml:space="preserve">CAP_CHRG</t>
  </si>
  <si>
    <t xml:space="preserve">TOT_ALLOCATION</t>
  </si>
  <si>
    <t xml:space="preserve">2nd QUARTER 2001 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</si>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</sst>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0"/>
      <color rgb="FFFFFF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externalLink" Target="externalLinks/externalLink6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1" name="Text 3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2" name="Text 5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10080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3" name="Text 6"/>
        <xdr:cNvSpPr/>
      </xdr:nvSpPr>
      <xdr:spPr>
        <a:xfrm>
          <a:off x="6999480" y="76680"/>
          <a:ext cx="2232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5" name="Line 3"/>
        <xdr:cNvSpPr/>
      </xdr:nvSpPr>
      <xdr:spPr>
        <a:xfrm flipH="1">
          <a:off x="2816280" y="100296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7" name="Line 9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8" name="Line 10"/>
        <xdr:cNvSpPr/>
      </xdr:nvSpPr>
      <xdr:spPr>
        <a:xfrm flipH="1">
          <a:off x="2816280" y="100296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9" name="Line 12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482400</xdr:colOff>
      <xdr:row>0</xdr:row>
      <xdr:rowOff>28800</xdr:rowOff>
    </xdr:from>
    <xdr:to>
      <xdr:col>21</xdr:col>
      <xdr:colOff>554040</xdr:colOff>
      <xdr:row>2</xdr:row>
      <xdr:rowOff>142560</xdr:rowOff>
    </xdr:to>
    <xdr:sp>
      <xdr:nvSpPr>
        <xdr:cNvPr id="10" name="Text 94"/>
        <xdr:cNvSpPr/>
      </xdr:nvSpPr>
      <xdr:spPr>
        <a:xfrm>
          <a:off x="8175600" y="28800"/>
          <a:ext cx="1157400" cy="5234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503280</xdr:colOff>
      <xdr:row>0</xdr:row>
      <xdr:rowOff>76680</xdr:rowOff>
    </xdr:from>
    <xdr:to>
      <xdr:col>11</xdr:col>
      <xdr:colOff>720</xdr:colOff>
      <xdr:row>2</xdr:row>
      <xdr:rowOff>152640</xdr:rowOff>
    </xdr:to>
    <xdr:sp>
      <xdr:nvSpPr>
        <xdr:cNvPr id="11" name="Text 100"/>
        <xdr:cNvSpPr/>
      </xdr:nvSpPr>
      <xdr:spPr>
        <a:xfrm>
          <a:off x="5462640" y="76680"/>
          <a:ext cx="1026360" cy="485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80280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2" name="Text 5"/>
        <xdr:cNvSpPr/>
      </xdr:nvSpPr>
      <xdr:spPr>
        <a:xfrm>
          <a:off x="5129280" y="238320"/>
          <a:ext cx="16898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4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8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9" name="Text 2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0" name="Text 2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1" name="Text 22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2" name="Text 2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241200</xdr:colOff>
      <xdr:row>1</xdr:row>
      <xdr:rowOff>95400</xdr:rowOff>
    </xdr:from>
    <xdr:to>
      <xdr:col>15</xdr:col>
      <xdr:colOff>896400</xdr:colOff>
      <xdr:row>3</xdr:row>
      <xdr:rowOff>75960</xdr:rowOff>
    </xdr:to>
    <xdr:sp>
      <xdr:nvSpPr>
        <xdr:cNvPr id="23" name="Text 1"/>
        <xdr:cNvSpPr/>
      </xdr:nvSpPr>
      <xdr:spPr>
        <a:xfrm>
          <a:off x="5643720" y="95400"/>
          <a:ext cx="1701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no%20cap%20charg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no%20cap%20charge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2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2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5">
          <cell r="S25">
            <v>0</v>
          </cell>
        </row>
        <row r="26">
          <cell r="S26">
            <v>0</v>
          </cell>
        </row>
        <row r="27">
          <cell r="S27">
            <v>0</v>
          </cell>
        </row>
        <row r="32">
          <cell r="C32">
            <v>0</v>
          </cell>
          <cell r="D32">
            <v>308</v>
          </cell>
        </row>
        <row r="32">
          <cell r="G32">
            <v>0</v>
          </cell>
        </row>
        <row r="32">
          <cell r="I32">
            <v>0</v>
          </cell>
        </row>
        <row r="32">
          <cell r="M32">
            <v>308</v>
          </cell>
          <cell r="N32">
            <v>0</v>
          </cell>
        </row>
        <row r="32">
          <cell r="Q32">
            <v>0</v>
          </cell>
        </row>
        <row r="32">
          <cell r="S32">
            <v>0</v>
          </cell>
          <cell r="T32">
            <v>0</v>
          </cell>
          <cell r="U32">
            <v>0</v>
          </cell>
        </row>
      </sheetData>
      <sheetData sheetId="1">
        <row r="27">
          <cell r="C27">
            <v>0</v>
          </cell>
        </row>
        <row r="27">
          <cell r="G27">
            <v>0</v>
          </cell>
        </row>
        <row r="39">
          <cell r="G39" t="str">
            <v>Operating Expense</v>
          </cell>
        </row>
      </sheetData>
      <sheetData sheetId="2"/>
      <sheetData sheetId="3">
        <row r="38">
          <cell r="C38">
            <v>-4872.493</v>
          </cell>
          <cell r="D38">
            <v>-132.97831</v>
          </cell>
          <cell r="E38">
            <v>2791.276</v>
          </cell>
          <cell r="F38">
            <v>649.617</v>
          </cell>
          <cell r="G38">
            <v>0</v>
          </cell>
        </row>
      </sheetData>
      <sheetData sheetId="4"/>
      <sheetData sheetId="5">
        <row r="26">
          <cell r="D26">
            <v>0</v>
          </cell>
          <cell r="E26">
            <v>0</v>
          </cell>
        </row>
      </sheetData>
      <sheetData sheetId="6">
        <row r="21">
          <cell r="E21">
            <v>1033</v>
          </cell>
        </row>
        <row r="22">
          <cell r="E22">
            <v>-545</v>
          </cell>
        </row>
      </sheetData>
      <sheetData sheetId="7">
        <row r="10">
          <cell r="D10">
            <v>0</v>
          </cell>
        </row>
        <row r="10">
          <cell r="F10">
            <v>0</v>
          </cell>
        </row>
        <row r="11">
          <cell r="D11">
            <v>0</v>
          </cell>
        </row>
        <row r="11">
          <cell r="F11">
            <v>0</v>
          </cell>
        </row>
        <row r="13">
          <cell r="D13">
            <v>0</v>
          </cell>
        </row>
        <row r="13">
          <cell r="F13">
            <v>0</v>
          </cell>
        </row>
        <row r="14">
          <cell r="D14">
            <v>0</v>
          </cell>
        </row>
        <row r="14">
          <cell r="F14">
            <v>0</v>
          </cell>
        </row>
        <row r="15">
          <cell r="D15">
            <v>0</v>
          </cell>
        </row>
        <row r="15">
          <cell r="F15">
            <v>0</v>
          </cell>
        </row>
        <row r="16">
          <cell r="D16">
            <v>0</v>
          </cell>
        </row>
        <row r="16">
          <cell r="F16">
            <v>0</v>
          </cell>
        </row>
        <row r="17">
          <cell r="D17">
            <v>0</v>
          </cell>
        </row>
        <row r="17">
          <cell r="F17">
            <v>0</v>
          </cell>
        </row>
        <row r="18">
          <cell r="D18">
            <v>0</v>
          </cell>
        </row>
        <row r="18">
          <cell r="F18">
            <v>0</v>
          </cell>
        </row>
        <row r="19">
          <cell r="D19">
            <v>0</v>
          </cell>
        </row>
        <row r="20">
          <cell r="D20">
            <v>0</v>
          </cell>
        </row>
        <row r="20">
          <cell r="F20">
            <v>0</v>
          </cell>
        </row>
        <row r="21">
          <cell r="D21">
            <v>0</v>
          </cell>
        </row>
        <row r="22">
          <cell r="D22">
            <v>0</v>
          </cell>
        </row>
        <row r="22">
          <cell r="F22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7">
          <cell r="D27">
            <v>0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>
        <row r="9">
          <cell r="C9">
            <v>40000</v>
          </cell>
          <cell r="D9">
            <v>16750.212</v>
          </cell>
        </row>
        <row r="9">
          <cell r="G9">
            <v>62019.82279</v>
          </cell>
        </row>
        <row r="9">
          <cell r="I9">
            <v>0</v>
          </cell>
        </row>
        <row r="9">
          <cell r="M9">
            <v>7100</v>
          </cell>
          <cell r="N9">
            <v>9982.442</v>
          </cell>
        </row>
        <row r="9">
          <cell r="Q9">
            <v>22019.82279</v>
          </cell>
        </row>
        <row r="9">
          <cell r="T9">
            <v>-332.23</v>
          </cell>
          <cell r="U9">
            <v>0</v>
          </cell>
        </row>
        <row r="10">
          <cell r="C10">
            <v>11250</v>
          </cell>
          <cell r="D10">
            <v>7412.746</v>
          </cell>
        </row>
        <row r="10">
          <cell r="G10">
            <v>15699.68799</v>
          </cell>
        </row>
        <row r="10">
          <cell r="I10">
            <v>0</v>
          </cell>
        </row>
        <row r="10">
          <cell r="M10">
            <v>3584.983</v>
          </cell>
          <cell r="N10">
            <v>3399.653</v>
          </cell>
        </row>
        <row r="10">
          <cell r="Q10">
            <v>4449.68799</v>
          </cell>
        </row>
        <row r="10">
          <cell r="T10">
            <v>428.11</v>
          </cell>
          <cell r="U10">
            <v>0</v>
          </cell>
        </row>
        <row r="11">
          <cell r="C11">
            <v>2500</v>
          </cell>
          <cell r="D11">
            <v>0</v>
          </cell>
        </row>
        <row r="11">
          <cell r="G11">
            <v>4613.02</v>
          </cell>
        </row>
        <row r="11">
          <cell r="I11">
            <v>0</v>
          </cell>
        </row>
        <row r="11">
          <cell r="M11">
            <v>0</v>
          </cell>
          <cell r="N11">
            <v>0</v>
          </cell>
        </row>
        <row r="11">
          <cell r="Q11">
            <v>2113.02</v>
          </cell>
        </row>
        <row r="11">
          <cell r="T11">
            <v>0</v>
          </cell>
          <cell r="U11">
            <v>0</v>
          </cell>
        </row>
        <row r="12">
          <cell r="C12">
            <v>5000</v>
          </cell>
          <cell r="D12">
            <v>2084.375</v>
          </cell>
        </row>
        <row r="12">
          <cell r="G12">
            <v>-6231.002</v>
          </cell>
        </row>
        <row r="12">
          <cell r="I12">
            <v>0</v>
          </cell>
        </row>
        <row r="12">
          <cell r="M12">
            <v>570.503</v>
          </cell>
          <cell r="N12">
            <v>870.757</v>
          </cell>
        </row>
        <row r="12">
          <cell r="Q12">
            <v>-11231.002</v>
          </cell>
        </row>
        <row r="12">
          <cell r="T12">
            <v>643.115</v>
          </cell>
          <cell r="U12">
            <v>0</v>
          </cell>
        </row>
        <row r="13">
          <cell r="C13">
            <v>8509.251</v>
          </cell>
          <cell r="D13">
            <v>4048.269</v>
          </cell>
        </row>
        <row r="13">
          <cell r="G13">
            <v>8725.724</v>
          </cell>
        </row>
        <row r="13">
          <cell r="I13">
            <v>0</v>
          </cell>
        </row>
        <row r="13">
          <cell r="M13">
            <v>1808.523</v>
          </cell>
          <cell r="N13">
            <v>2239.746</v>
          </cell>
        </row>
        <row r="13">
          <cell r="Q13">
            <v>216.473</v>
          </cell>
        </row>
        <row r="13">
          <cell r="T13">
            <v>0</v>
          </cell>
          <cell r="U13">
            <v>0</v>
          </cell>
        </row>
        <row r="14">
          <cell r="C14">
            <v>4875</v>
          </cell>
          <cell r="D14">
            <v>2615.979</v>
          </cell>
        </row>
        <row r="14">
          <cell r="G14">
            <v>1658.832</v>
          </cell>
        </row>
        <row r="14">
          <cell r="I14">
            <v>0</v>
          </cell>
        </row>
        <row r="14">
          <cell r="M14">
            <v>800.138</v>
          </cell>
          <cell r="N14">
            <v>813.331</v>
          </cell>
        </row>
        <row r="14">
          <cell r="Q14">
            <v>-3216.168</v>
          </cell>
        </row>
        <row r="14">
          <cell r="T14">
            <v>1002.51</v>
          </cell>
          <cell r="U14">
            <v>0</v>
          </cell>
        </row>
        <row r="15">
          <cell r="C15">
            <v>20000</v>
          </cell>
          <cell r="D15">
            <v>5545.394</v>
          </cell>
        </row>
        <row r="15">
          <cell r="G15">
            <v>13281.757</v>
          </cell>
        </row>
        <row r="15">
          <cell r="I15">
            <v>0</v>
          </cell>
        </row>
        <row r="15">
          <cell r="M15">
            <v>2967.386</v>
          </cell>
          <cell r="N15">
            <v>2078.008</v>
          </cell>
        </row>
        <row r="15">
          <cell r="Q15">
            <v>-6718.243</v>
          </cell>
        </row>
        <row r="15">
          <cell r="T15">
            <v>500</v>
          </cell>
          <cell r="U15">
            <v>0</v>
          </cell>
        </row>
        <row r="16">
          <cell r="C16">
            <v>500</v>
          </cell>
          <cell r="D16">
            <v>633.803</v>
          </cell>
        </row>
        <row r="16">
          <cell r="G16">
            <v>41.21</v>
          </cell>
        </row>
        <row r="16">
          <cell r="I16">
            <v>0</v>
          </cell>
        </row>
        <row r="16">
          <cell r="M16">
            <v>1630.818</v>
          </cell>
          <cell r="N16">
            <v>172.096</v>
          </cell>
        </row>
        <row r="16">
          <cell r="Q16">
            <v>-458.79</v>
          </cell>
        </row>
        <row r="16">
          <cell r="T16">
            <v>-1169.111</v>
          </cell>
          <cell r="U16">
            <v>0</v>
          </cell>
        </row>
        <row r="17">
          <cell r="C17">
            <v>3000</v>
          </cell>
          <cell r="D17">
            <v>2634.064</v>
          </cell>
        </row>
        <row r="17">
          <cell r="G17">
            <v>1679.391</v>
          </cell>
        </row>
        <row r="17">
          <cell r="I17">
            <v>0</v>
          </cell>
        </row>
        <row r="17">
          <cell r="M17">
            <v>2430.25</v>
          </cell>
          <cell r="N17">
            <v>1203.814</v>
          </cell>
        </row>
        <row r="17">
          <cell r="Q17">
            <v>-1320.609</v>
          </cell>
        </row>
        <row r="17">
          <cell r="T17">
            <v>-1000</v>
          </cell>
          <cell r="U17">
            <v>0</v>
          </cell>
        </row>
        <row r="18">
          <cell r="C18">
            <v>1413</v>
          </cell>
          <cell r="D18">
            <v>1600.923</v>
          </cell>
        </row>
        <row r="18">
          <cell r="G18">
            <v>165</v>
          </cell>
        </row>
        <row r="18">
          <cell r="I18">
            <v>0</v>
          </cell>
        </row>
        <row r="18">
          <cell r="M18">
            <v>1488.5</v>
          </cell>
          <cell r="N18">
            <v>791.423</v>
          </cell>
        </row>
        <row r="18">
          <cell r="Q18">
            <v>-1248</v>
          </cell>
        </row>
        <row r="18">
          <cell r="T18">
            <v>-679</v>
          </cell>
          <cell r="U18">
            <v>0</v>
          </cell>
        </row>
        <row r="19">
          <cell r="C19">
            <v>-858.501</v>
          </cell>
          <cell r="D19">
            <v>842.066</v>
          </cell>
        </row>
        <row r="19">
          <cell r="G19">
            <v>-1476</v>
          </cell>
        </row>
        <row r="19">
          <cell r="I19">
            <v>0</v>
          </cell>
        </row>
        <row r="19">
          <cell r="M19">
            <v>362.542</v>
          </cell>
          <cell r="N19">
            <v>569.524</v>
          </cell>
        </row>
        <row r="19">
          <cell r="Q19">
            <v>-617.499</v>
          </cell>
        </row>
        <row r="19">
          <cell r="T19">
            <v>-90</v>
          </cell>
          <cell r="U19">
            <v>0</v>
          </cell>
        </row>
        <row r="20">
          <cell r="C20">
            <v>0</v>
          </cell>
          <cell r="D20">
            <v>783.779</v>
          </cell>
        </row>
        <row r="20">
          <cell r="G20">
            <v>47.174</v>
          </cell>
        </row>
        <row r="20">
          <cell r="I20">
            <v>0</v>
          </cell>
        </row>
        <row r="20">
          <cell r="M20">
            <v>327</v>
          </cell>
          <cell r="N20">
            <v>71.609</v>
          </cell>
        </row>
        <row r="20">
          <cell r="Q20">
            <v>47.174</v>
          </cell>
        </row>
        <row r="20">
          <cell r="T20">
            <v>385.17</v>
          </cell>
          <cell r="U20">
            <v>0</v>
          </cell>
        </row>
        <row r="21">
          <cell r="C21">
            <v>0</v>
          </cell>
          <cell r="D21">
            <v>1008.636</v>
          </cell>
        </row>
        <row r="21">
          <cell r="G21">
            <v>0</v>
          </cell>
        </row>
        <row r="21">
          <cell r="I21">
            <v>0</v>
          </cell>
        </row>
        <row r="21">
          <cell r="M21">
            <v>522.074</v>
          </cell>
          <cell r="N21">
            <v>475.267</v>
          </cell>
        </row>
        <row r="21">
          <cell r="Q21">
            <v>0</v>
          </cell>
        </row>
        <row r="21">
          <cell r="T21">
            <v>11.295</v>
          </cell>
          <cell r="U21">
            <v>0</v>
          </cell>
        </row>
        <row r="25">
          <cell r="C25">
            <v>0</v>
          </cell>
          <cell r="D25">
            <v>27406.816</v>
          </cell>
        </row>
        <row r="25">
          <cell r="G25">
            <v>0</v>
          </cell>
        </row>
        <row r="25">
          <cell r="I25">
            <v>0</v>
          </cell>
        </row>
        <row r="25">
          <cell r="M25">
            <v>27406.816</v>
          </cell>
          <cell r="N25">
            <v>0</v>
          </cell>
        </row>
        <row r="25">
          <cell r="Q25">
            <v>0</v>
          </cell>
        </row>
        <row r="25">
          <cell r="T25">
            <v>0</v>
          </cell>
          <cell r="U25">
            <v>0</v>
          </cell>
        </row>
        <row r="26">
          <cell r="C26">
            <v>0</v>
          </cell>
          <cell r="D26">
            <v>-22667.67</v>
          </cell>
        </row>
        <row r="26">
          <cell r="G26">
            <v>0</v>
          </cell>
        </row>
        <row r="26">
          <cell r="I26">
            <v>0</v>
          </cell>
        </row>
        <row r="26">
          <cell r="M26">
            <v>0</v>
          </cell>
          <cell r="N26">
            <v>-22667.67</v>
          </cell>
        </row>
        <row r="26">
          <cell r="Q26">
            <v>0</v>
          </cell>
        </row>
        <row r="26">
          <cell r="T26">
            <v>0</v>
          </cell>
          <cell r="U26">
            <v>0</v>
          </cell>
        </row>
        <row r="27">
          <cell r="C27">
            <v>-500</v>
          </cell>
          <cell r="D27">
            <v>0</v>
          </cell>
        </row>
        <row r="27">
          <cell r="G27">
            <v>-281.118</v>
          </cell>
        </row>
        <row r="27">
          <cell r="I27">
            <v>0</v>
          </cell>
        </row>
        <row r="27">
          <cell r="M27">
            <v>0</v>
          </cell>
          <cell r="N27">
            <v>0</v>
          </cell>
        </row>
        <row r="27">
          <cell r="Q27">
            <v>218.882</v>
          </cell>
        </row>
        <row r="27">
          <cell r="T27">
            <v>0</v>
          </cell>
          <cell r="U27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MgmtSum-Q201-Global-0412"/>
    </sheetNames>
    <sheetDataSet>
      <sheetData sheetId="0"/>
      <sheetData sheetId="1">
        <row r="9">
          <cell r="C9">
            <v>-11164</v>
          </cell>
        </row>
        <row r="9">
          <cell r="G9">
            <v>16998.016</v>
          </cell>
        </row>
        <row r="10">
          <cell r="C10">
            <v>2180</v>
          </cell>
        </row>
        <row r="10">
          <cell r="G10">
            <v>7479.194</v>
          </cell>
        </row>
        <row r="11">
          <cell r="C11">
            <v>-1498</v>
          </cell>
        </row>
        <row r="11">
          <cell r="G11">
            <v>0</v>
          </cell>
        </row>
        <row r="12">
          <cell r="C12">
            <v>211</v>
          </cell>
        </row>
        <row r="12">
          <cell r="G12">
            <v>2158.282</v>
          </cell>
        </row>
        <row r="13">
          <cell r="C13">
            <v>616</v>
          </cell>
        </row>
        <row r="13">
          <cell r="G13">
            <v>3409.269</v>
          </cell>
        </row>
        <row r="14">
          <cell r="C14">
            <v>0</v>
          </cell>
        </row>
        <row r="14">
          <cell r="G14">
            <v>3118.582</v>
          </cell>
        </row>
        <row r="15">
          <cell r="C15">
            <v>483</v>
          </cell>
        </row>
        <row r="15">
          <cell r="G15">
            <v>5883.779</v>
          </cell>
        </row>
        <row r="16">
          <cell r="C16">
            <v>17</v>
          </cell>
        </row>
        <row r="16">
          <cell r="G16">
            <v>748.399</v>
          </cell>
        </row>
        <row r="17">
          <cell r="C17">
            <v>3</v>
          </cell>
        </row>
        <row r="17">
          <cell r="G17">
            <v>2637.253</v>
          </cell>
        </row>
        <row r="18">
          <cell r="C18">
            <v>-1445</v>
          </cell>
        </row>
        <row r="18">
          <cell r="G18">
            <v>875.346</v>
          </cell>
        </row>
        <row r="19">
          <cell r="C19">
            <v>0</v>
          </cell>
        </row>
        <row r="19">
          <cell r="G19">
            <v>766.232</v>
          </cell>
        </row>
        <row r="20">
          <cell r="C20">
            <v>0</v>
          </cell>
        </row>
        <row r="20">
          <cell r="G20">
            <v>1011.224</v>
          </cell>
        </row>
        <row r="24">
          <cell r="C24">
            <v>0</v>
          </cell>
        </row>
        <row r="25">
          <cell r="C25">
            <v>0</v>
          </cell>
        </row>
        <row r="25">
          <cell r="G25">
            <v>-21994.538</v>
          </cell>
        </row>
        <row r="26">
          <cell r="C26">
            <v>-500</v>
          </cell>
        </row>
        <row r="26">
          <cell r="G26">
            <v>0</v>
          </cell>
        </row>
        <row r="27">
          <cell r="C27">
            <v>0</v>
          </cell>
        </row>
        <row r="27">
          <cell r="G27">
            <v>0</v>
          </cell>
        </row>
      </sheetData>
      <sheetData sheetId="2"/>
      <sheetData sheetId="3"/>
      <sheetData sheetId="4">
        <row r="10">
          <cell r="D10">
            <v>-11164</v>
          </cell>
          <cell r="E10">
            <v>0</v>
          </cell>
        </row>
        <row r="10">
          <cell r="G10">
            <v>0</v>
          </cell>
        </row>
        <row r="10">
          <cell r="K10">
            <v>0</v>
          </cell>
        </row>
        <row r="11">
          <cell r="D11">
            <v>2180</v>
          </cell>
          <cell r="E11">
            <v>0</v>
          </cell>
        </row>
        <row r="11">
          <cell r="G11">
            <v>0</v>
          </cell>
        </row>
        <row r="11">
          <cell r="K11">
            <v>0</v>
          </cell>
        </row>
        <row r="12">
          <cell r="D12">
            <v>-1498</v>
          </cell>
          <cell r="E12">
            <v>0</v>
          </cell>
        </row>
        <row r="12">
          <cell r="G12">
            <v>0</v>
          </cell>
        </row>
        <row r="12">
          <cell r="K12">
            <v>0</v>
          </cell>
        </row>
        <row r="13">
          <cell r="D13">
            <v>211</v>
          </cell>
          <cell r="E13">
            <v>0</v>
          </cell>
        </row>
        <row r="13">
          <cell r="G13">
            <v>0</v>
          </cell>
        </row>
        <row r="13">
          <cell r="K13">
            <v>0</v>
          </cell>
        </row>
        <row r="14">
          <cell r="D14">
            <v>616</v>
          </cell>
          <cell r="E14">
            <v>0</v>
          </cell>
        </row>
        <row r="14">
          <cell r="G14">
            <v>0</v>
          </cell>
        </row>
        <row r="14">
          <cell r="K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</row>
        <row r="15">
          <cell r="K15">
            <v>0</v>
          </cell>
        </row>
        <row r="16">
          <cell r="D16">
            <v>326</v>
          </cell>
          <cell r="E16">
            <v>0</v>
          </cell>
        </row>
        <row r="16">
          <cell r="G16">
            <v>0</v>
          </cell>
        </row>
        <row r="16">
          <cell r="K16">
            <v>0</v>
          </cell>
        </row>
        <row r="17">
          <cell r="D17">
            <v>1440</v>
          </cell>
          <cell r="E17">
            <v>0</v>
          </cell>
        </row>
        <row r="17">
          <cell r="G17">
            <v>0</v>
          </cell>
        </row>
        <row r="17">
          <cell r="K17">
            <v>0</v>
          </cell>
        </row>
        <row r="18">
          <cell r="D18">
            <v>-1225</v>
          </cell>
          <cell r="E18">
            <v>0</v>
          </cell>
        </row>
        <row r="18">
          <cell r="G18">
            <v>0</v>
          </cell>
        </row>
        <row r="18">
          <cell r="K18">
            <v>0</v>
          </cell>
        </row>
        <row r="19">
          <cell r="D19">
            <v>-55</v>
          </cell>
          <cell r="E19">
            <v>0</v>
          </cell>
        </row>
        <row r="19">
          <cell r="G19">
            <v>0</v>
          </cell>
        </row>
        <row r="19">
          <cell r="K19">
            <v>0</v>
          </cell>
        </row>
        <row r="20">
          <cell r="D20">
            <v>-3</v>
          </cell>
          <cell r="E20">
            <v>0</v>
          </cell>
        </row>
        <row r="20">
          <cell r="G20">
            <v>0</v>
          </cell>
        </row>
        <row r="20">
          <cell r="K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</row>
        <row r="21">
          <cell r="K21">
            <v>0</v>
          </cell>
        </row>
        <row r="23">
          <cell r="D23">
            <v>17</v>
          </cell>
          <cell r="E23">
            <v>0</v>
          </cell>
        </row>
        <row r="23">
          <cell r="G23">
            <v>0</v>
          </cell>
        </row>
        <row r="23">
          <cell r="K23">
            <v>0</v>
          </cell>
        </row>
        <row r="24">
          <cell r="D24">
            <v>3</v>
          </cell>
          <cell r="E24">
            <v>0</v>
          </cell>
        </row>
        <row r="24">
          <cell r="G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</row>
        <row r="25">
          <cell r="G25">
            <v>-1445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</row>
        <row r="26">
          <cell r="G26">
            <v>0</v>
          </cell>
        </row>
        <row r="26">
          <cell r="K26">
            <v>0</v>
          </cell>
        </row>
        <row r="27">
          <cell r="D27">
            <v>0</v>
          </cell>
          <cell r="E27">
            <v>0</v>
          </cell>
        </row>
        <row r="27">
          <cell r="G27">
            <v>0</v>
          </cell>
        </row>
        <row r="27">
          <cell r="K27">
            <v>0</v>
          </cell>
        </row>
        <row r="31">
          <cell r="D31">
            <v>0</v>
          </cell>
          <cell r="E31">
            <v>0</v>
          </cell>
        </row>
        <row r="31">
          <cell r="G31">
            <v>-500</v>
          </cell>
        </row>
        <row r="31">
          <cell r="K31">
            <v>0</v>
          </cell>
        </row>
      </sheetData>
      <sheetData sheetId="5">
        <row r="9">
          <cell r="D9">
            <v>6994.312</v>
          </cell>
          <cell r="E9">
            <v>6994.312</v>
          </cell>
        </row>
        <row r="10">
          <cell r="D10">
            <v>4077.215</v>
          </cell>
          <cell r="E10">
            <v>4077.215</v>
          </cell>
        </row>
        <row r="11">
          <cell r="D11">
            <v>0</v>
          </cell>
          <cell r="E11">
            <v>0</v>
          </cell>
        </row>
        <row r="12">
          <cell r="D12">
            <v>1283.781</v>
          </cell>
          <cell r="E12">
            <v>1283.781</v>
          </cell>
        </row>
        <row r="13">
          <cell r="D13">
            <v>1463.007</v>
          </cell>
          <cell r="E13">
            <v>1463.007</v>
          </cell>
        </row>
        <row r="14">
          <cell r="D14">
            <v>2304.121</v>
          </cell>
          <cell r="E14">
            <v>2304.121</v>
          </cell>
        </row>
        <row r="15">
          <cell r="D15">
            <v>3742.614</v>
          </cell>
          <cell r="E15">
            <v>3742.614</v>
          </cell>
        </row>
        <row r="16">
          <cell r="D16">
            <v>578.553</v>
          </cell>
          <cell r="E16">
            <v>578.553</v>
          </cell>
        </row>
        <row r="17">
          <cell r="D17">
            <v>1430.25</v>
          </cell>
          <cell r="E17">
            <v>1430.25</v>
          </cell>
        </row>
        <row r="18">
          <cell r="D18">
            <v>302.281</v>
          </cell>
          <cell r="E18">
            <v>302.281</v>
          </cell>
        </row>
        <row r="19">
          <cell r="D19">
            <v>695.866</v>
          </cell>
          <cell r="E19">
            <v>695.866</v>
          </cell>
        </row>
        <row r="20">
          <cell r="D20">
            <v>537.2</v>
          </cell>
          <cell r="E20">
            <v>537.2</v>
          </cell>
        </row>
        <row r="25">
          <cell r="D25">
            <v>0</v>
          </cell>
          <cell r="E25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0</v>
          </cell>
        </row>
        <row r="10">
          <cell r="E10">
            <v>-380</v>
          </cell>
        </row>
        <row r="11">
          <cell r="E11">
            <v>1320</v>
          </cell>
        </row>
        <row r="12">
          <cell r="E12">
            <v>0</v>
          </cell>
        </row>
        <row r="13">
          <cell r="E13">
            <v>250</v>
          </cell>
        </row>
        <row r="14">
          <cell r="E14">
            <v>0</v>
          </cell>
        </row>
        <row r="15">
          <cell r="E15">
            <v>1525</v>
          </cell>
        </row>
        <row r="16">
          <cell r="E16">
            <v>750</v>
          </cell>
        </row>
        <row r="20">
          <cell r="E20">
            <v>1488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DailyChnge"/>
      <sheetName val="GrossMargin"/>
      <sheetName val="Expenses"/>
      <sheetName val="Expense Daily Change"/>
      <sheetName val="AllocExp"/>
      <sheetName val="Headcount"/>
    </sheetNames>
    <sheetDataSet>
      <sheetData sheetId="0"/>
      <sheetData sheetId="1"/>
      <sheetData sheetId="2"/>
      <sheetData sheetId="3"/>
      <sheetData sheetId="4"/>
      <sheetData sheetId="5"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DailyChnge"/>
      <sheetName val="GrossMargin"/>
      <sheetName val="Expenses"/>
      <sheetName val="Expense Daily Change"/>
      <sheetName val="AllocExp"/>
      <sheetName val="Headcount"/>
      <sheetName val="GlobalMgmtSum-Q101-0328"/>
    </sheetNames>
    <sheetDataSet>
      <sheetData sheetId="0"/>
      <sheetData sheetId="1"/>
      <sheetData sheetId="2"/>
      <sheetData sheetId="3"/>
      <sheetData sheetId="4"/>
      <sheetData sheetId="5">
        <row r="31">
          <cell r="D31" t="str">
            <v>Operating Expenses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+'Mgmt Summary'!C9+'[2]Mgmt Summary'!C9</f>
        <v>72500</v>
      </c>
      <c r="D9" s="24" t="n">
        <f aca="false">+'Mgmt Summary'!D9+'[2]Mgmt Summary'!D9</f>
        <v>33748.228</v>
      </c>
      <c r="E9" s="25" t="n">
        <f aca="false">C9-D9</f>
        <v>38751.772</v>
      </c>
      <c r="F9" s="24"/>
      <c r="G9" s="23" t="n">
        <f aca="false">+'Mgmt Summary'!G9+'[2]Mgmt Summary'!G9</f>
        <v>45189.82279</v>
      </c>
      <c r="H9" s="24" t="n">
        <f aca="false">GrossMargin!J10</f>
        <v>0</v>
      </c>
      <c r="I9" s="26" t="n">
        <f aca="false">+'Mgmt Summary'!I9+'[2]Mgmt Summary'!I9</f>
        <v>0</v>
      </c>
      <c r="J9" s="27" t="n">
        <f aca="false">SUM(G9:I9)</f>
        <v>45189.82279</v>
      </c>
      <c r="K9" s="28"/>
      <c r="L9" s="23"/>
      <c r="M9" s="24" t="n">
        <f aca="false">+'Mgmt Summary'!M9+'[2]Mgmt Summary'!M9</f>
        <v>14094.312</v>
      </c>
      <c r="N9" s="24" t="n">
        <f aca="false">+'Mgmt Summary'!N9+'[2]Mgmt Summary'!N9</f>
        <v>19986.146</v>
      </c>
      <c r="O9" s="27" t="n">
        <f aca="false">J9-K9-M9-N9-L9</f>
        <v>11109.36479</v>
      </c>
      <c r="P9" s="24"/>
      <c r="Q9" s="23" t="n">
        <f aca="false">+'Mgmt Summary'!Q9+'[2]Mgmt Summary'!Q9</f>
        <v>-27310.17721</v>
      </c>
      <c r="R9" s="24"/>
      <c r="S9" s="24"/>
      <c r="T9" s="24" t="n">
        <f aca="false">+'Mgmt Summary'!T9+'[2]Mgmt Summary'!T9</f>
        <v>-332.23</v>
      </c>
      <c r="U9" s="24" t="n">
        <f aca="false">+'Mgmt Summary'!U9+'[2]Mgmt Summary'!U9</f>
        <v>0</v>
      </c>
      <c r="V9" s="25" t="n">
        <f aca="false">ROUND(SUM(Q9:U9),0)</f>
        <v>-27642</v>
      </c>
      <c r="W9" s="21"/>
    </row>
    <row r="10" customFormat="false" ht="13.5" hidden="false" customHeight="true" outlineLevel="0" collapsed="false">
      <c r="A10" s="9" t="s">
        <v>22</v>
      </c>
      <c r="B10" s="22"/>
      <c r="C10" s="23" t="n">
        <f aca="false">+'Mgmt Summary'!C10+'[2]Mgmt Summary'!C10</f>
        <v>22500</v>
      </c>
      <c r="D10" s="24" t="n">
        <f aca="false">+'Mgmt Summary'!D10+'[2]Mgmt Summary'!D10</f>
        <v>14891.94</v>
      </c>
      <c r="E10" s="25" t="n">
        <f aca="false">C10-D10</f>
        <v>7608.06</v>
      </c>
      <c r="F10" s="24"/>
      <c r="G10" s="23" t="n">
        <f aca="false">+'Mgmt Summary'!G10+'[2]Mgmt Summary'!G10</f>
        <v>18094.68799</v>
      </c>
      <c r="H10" s="24" t="n">
        <f aca="false">GrossMargin!J11</f>
        <v>0</v>
      </c>
      <c r="I10" s="26" t="n">
        <f aca="false">+'Mgmt Summary'!I10+'[2]Mgmt Summary'!I10</f>
        <v>0</v>
      </c>
      <c r="J10" s="27" t="n">
        <f aca="false">SUM(G10:I10)</f>
        <v>18094.68799</v>
      </c>
      <c r="K10" s="28"/>
      <c r="L10" s="23"/>
      <c r="M10" s="24" t="n">
        <f aca="false">+'Mgmt Summary'!M10+'[2]Mgmt Summary'!M10</f>
        <v>7662.198</v>
      </c>
      <c r="N10" s="24" t="n">
        <f aca="false">+'Mgmt Summary'!N10+'[2]Mgmt Summary'!N10</f>
        <v>6801.632</v>
      </c>
      <c r="O10" s="27" t="n">
        <f aca="false">J10-K10-M10-N10-L10</f>
        <v>3630.85799</v>
      </c>
      <c r="P10" s="24"/>
      <c r="Q10" s="23" t="n">
        <f aca="false">+'Mgmt Summary'!Q10+'[2]Mgmt Summary'!Q10</f>
        <v>-4405.31201</v>
      </c>
      <c r="R10" s="24"/>
      <c r="S10" s="24"/>
      <c r="T10" s="24" t="n">
        <f aca="false">+'Mgmt Summary'!T10+'[2]Mgmt Summary'!T10</f>
        <v>428.11</v>
      </c>
      <c r="U10" s="24" t="n">
        <f aca="false">+'Mgmt Summary'!U10+'[2]Mgmt Summary'!U10</f>
        <v>0</v>
      </c>
      <c r="V10" s="25" t="n">
        <f aca="false">ROUND(SUM(Q10:U10),0)</f>
        <v>-3977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+'Mgmt Summary'!C11+'[2]Mgmt Summary'!C11</f>
        <v>5000</v>
      </c>
      <c r="D11" s="24" t="n">
        <f aca="false">+'Mgmt Summary'!D11+'[2]Mgmt Summary'!D11</f>
        <v>0</v>
      </c>
      <c r="E11" s="25" t="n">
        <f aca="false">C11-D11</f>
        <v>5000</v>
      </c>
      <c r="F11" s="24"/>
      <c r="G11" s="23" t="n">
        <f aca="false">+'Mgmt Summary'!G11+'[2]Mgmt Summary'!G11</f>
        <v>1408.02</v>
      </c>
      <c r="H11" s="24" t="n">
        <f aca="false">GrossMargin!J12</f>
        <v>0</v>
      </c>
      <c r="I11" s="26" t="n">
        <f aca="false">+'Mgmt Summary'!I11+'[2]Mgmt Summary'!I11</f>
        <v>0</v>
      </c>
      <c r="J11" s="27" t="n">
        <f aca="false">SUM(G11:I11)</f>
        <v>1408.02</v>
      </c>
      <c r="K11" s="28"/>
      <c r="L11" s="23"/>
      <c r="M11" s="24" t="n">
        <f aca="false">+'Mgmt Summary'!M11+'[2]Mgmt Summary'!M11</f>
        <v>0</v>
      </c>
      <c r="N11" s="24" t="n">
        <f aca="false">+'Mgmt Summary'!N11+'[2]Mgmt Summary'!N11</f>
        <v>0</v>
      </c>
      <c r="O11" s="27" t="n">
        <f aca="false">J11-K11-M11-N11-L11</f>
        <v>1408.02</v>
      </c>
      <c r="P11" s="24"/>
      <c r="Q11" s="23" t="n">
        <f aca="false">+'Mgmt Summary'!Q11+'[2]Mgmt Summary'!Q11</f>
        <v>-3591.98</v>
      </c>
      <c r="R11" s="24"/>
      <c r="S11" s="24"/>
      <c r="T11" s="24" t="n">
        <f aca="false">+'Mgmt Summary'!T11+'[2]Mgmt Summary'!T11</f>
        <v>0</v>
      </c>
      <c r="U11" s="24" t="n">
        <f aca="false">+'Mgmt Summary'!U11+'[2]Mgmt Summary'!U11</f>
        <v>0</v>
      </c>
      <c r="V11" s="25" t="n">
        <f aca="false">ROUND(SUM(Q11:U11),0)</f>
        <v>-3592</v>
      </c>
      <c r="W11" s="21"/>
    </row>
    <row r="12" customFormat="false" ht="13.5" hidden="false" customHeight="true" outlineLevel="0" collapsed="false">
      <c r="A12" s="9" t="s">
        <v>24</v>
      </c>
      <c r="B12" s="22"/>
      <c r="C12" s="23" t="n">
        <f aca="false">+'Mgmt Summary'!C12+'[2]Mgmt Summary'!C12</f>
        <v>10000</v>
      </c>
      <c r="D12" s="24" t="n">
        <f aca="false">+'Mgmt Summary'!D12+'[2]Mgmt Summary'!D12</f>
        <v>4242.657</v>
      </c>
      <c r="E12" s="25" t="n">
        <f aca="false">C12-D12</f>
        <v>5757.343</v>
      </c>
      <c r="F12" s="24"/>
      <c r="G12" s="23" t="n">
        <f aca="false">+'Mgmt Summary'!G12+'[2]Mgmt Summary'!G12</f>
        <v>-5461.002</v>
      </c>
      <c r="H12" s="24" t="n">
        <f aca="false">GrossMargin!J13</f>
        <v>0</v>
      </c>
      <c r="I12" s="26" t="n">
        <f aca="false">+'Mgmt Summary'!I12+'[2]Mgmt Summary'!I12</f>
        <v>0</v>
      </c>
      <c r="J12" s="27" t="n">
        <f aca="false">SUM(G12:I12)</f>
        <v>-5461.002</v>
      </c>
      <c r="K12" s="28"/>
      <c r="L12" s="23"/>
      <c r="M12" s="24" t="n">
        <f aca="false">+'Mgmt Summary'!M12+'[2]Mgmt Summary'!M12</f>
        <v>1854.284</v>
      </c>
      <c r="N12" s="24" t="n">
        <f aca="false">+'Mgmt Summary'!N12+'[2]Mgmt Summary'!N12</f>
        <v>1745.258</v>
      </c>
      <c r="O12" s="27" t="n">
        <f aca="false">J12-K12-M12-N12-L12</f>
        <v>-9060.544</v>
      </c>
      <c r="P12" s="24"/>
      <c r="Q12" s="23" t="n">
        <f aca="false">+'Mgmt Summary'!Q12+'[2]Mgmt Summary'!Q12</f>
        <v>-15461.002</v>
      </c>
      <c r="R12" s="24"/>
      <c r="S12" s="24"/>
      <c r="T12" s="24" t="n">
        <f aca="false">+'Mgmt Summary'!T12+'[2]Mgmt Summary'!T12</f>
        <v>643.115</v>
      </c>
      <c r="U12" s="24" t="n">
        <f aca="false">+'Mgmt Summary'!U12+'[2]Mgmt Summary'!U12</f>
        <v>0</v>
      </c>
      <c r="V12" s="25" t="n">
        <f aca="false">ROUND(SUM(Q12:U12),0)</f>
        <v>-14818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+'Mgmt Summary'!C13+'[2]Mgmt Summary'!C13</f>
        <v>15588.07</v>
      </c>
      <c r="D13" s="24" t="n">
        <f aca="false">+'Mgmt Summary'!D13+'[2]Mgmt Summary'!D13</f>
        <v>7457.538</v>
      </c>
      <c r="E13" s="25" t="n">
        <f aca="false">C13-D13</f>
        <v>8130.532</v>
      </c>
      <c r="F13" s="24"/>
      <c r="G13" s="23" t="n">
        <f aca="false">+'Mgmt Summary'!G13+'[2]Mgmt Summary'!G13</f>
        <v>9320.724</v>
      </c>
      <c r="H13" s="24" t="n">
        <f aca="false">GrossMargin!J14</f>
        <v>0</v>
      </c>
      <c r="I13" s="26" t="n">
        <f aca="false">+'Mgmt Summary'!I13+'[2]Mgmt Summary'!I13</f>
        <v>0</v>
      </c>
      <c r="J13" s="27" t="n">
        <f aca="false">SUM(G13:I13)</f>
        <v>9320.724</v>
      </c>
      <c r="K13" s="28"/>
      <c r="L13" s="23"/>
      <c r="M13" s="24" t="n">
        <f aca="false">+'Mgmt Summary'!M13+'[2]Mgmt Summary'!M13</f>
        <v>3271.53</v>
      </c>
      <c r="N13" s="24" t="n">
        <f aca="false">+'Mgmt Summary'!N13+'[2]Mgmt Summary'!N13</f>
        <v>4186.008</v>
      </c>
      <c r="O13" s="27" t="n">
        <f aca="false">J13-K13-M13-N13-L13</f>
        <v>1863.186</v>
      </c>
      <c r="P13" s="24"/>
      <c r="Q13" s="23" t="n">
        <f aca="false">+'Mgmt Summary'!Q13+'[2]Mgmt Summary'!Q13</f>
        <v>-6267.346</v>
      </c>
      <c r="R13" s="24"/>
      <c r="S13" s="24"/>
      <c r="T13" s="24" t="n">
        <f aca="false">+'Mgmt Summary'!T13+'[2]Mgmt Summary'!T13</f>
        <v>0</v>
      </c>
      <c r="U13" s="24" t="n">
        <f aca="false">+'Mgmt Summary'!U13+'[2]Mgmt Summary'!U13</f>
        <v>0</v>
      </c>
      <c r="V13" s="25" t="n">
        <f aca="false">ROUND(SUM(Q13:U13),0)</f>
        <v>-6267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+'Mgmt Summary'!C14+'[2]Mgmt Summary'!C14</f>
        <v>16750</v>
      </c>
      <c r="D14" s="24" t="n">
        <f aca="false">+'Mgmt Summary'!D14+'[2]Mgmt Summary'!D14</f>
        <v>5734.561</v>
      </c>
      <c r="E14" s="25" t="n">
        <f aca="false">C14-D14</f>
        <v>11015.439</v>
      </c>
      <c r="F14" s="24"/>
      <c r="G14" s="23" t="n">
        <f aca="false">+'Mgmt Summary'!G14+'[2]Mgmt Summary'!G14</f>
        <v>1658.832</v>
      </c>
      <c r="H14" s="24" t="n">
        <f aca="false">GrossMargin!J15</f>
        <v>0</v>
      </c>
      <c r="I14" s="26" t="n">
        <f aca="false">+'Mgmt Summary'!I14+'[2]Mgmt Summary'!I14</f>
        <v>0</v>
      </c>
      <c r="J14" s="27" t="n">
        <f aca="false">SUM(G14:I14)</f>
        <v>1658.832</v>
      </c>
      <c r="K14" s="28"/>
      <c r="L14" s="23"/>
      <c r="M14" s="24" t="n">
        <f aca="false">+'Mgmt Summary'!M14+'[2]Mgmt Summary'!M14</f>
        <v>3104.259</v>
      </c>
      <c r="N14" s="24" t="n">
        <f aca="false">+'Mgmt Summary'!N14+'[2]Mgmt Summary'!N14</f>
        <v>1627.792</v>
      </c>
      <c r="O14" s="27" t="n">
        <f aca="false">J14-K14-M14-N14-L14</f>
        <v>-3073.219</v>
      </c>
      <c r="P14" s="24"/>
      <c r="Q14" s="23" t="n">
        <f aca="false">+'Mgmt Summary'!Q14+'[2]Mgmt Summary'!Q14</f>
        <v>-15091.168</v>
      </c>
      <c r="R14" s="24"/>
      <c r="S14" s="24"/>
      <c r="T14" s="24" t="n">
        <f aca="false">+'Mgmt Summary'!T14+'[2]Mgmt Summary'!T14</f>
        <v>1002.51</v>
      </c>
      <c r="U14" s="24" t="n">
        <f aca="false">+'Mgmt Summary'!U14+'[2]Mgmt Summary'!U14</f>
        <v>0</v>
      </c>
      <c r="V14" s="25" t="n">
        <f aca="false">ROUND(SUM(Q14:U14),0)</f>
        <v>-14089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+'Mgmt Summary'!C15+'[2]Mgmt Summary'!C15</f>
        <v>47500</v>
      </c>
      <c r="D15" s="24" t="n">
        <f aca="false">+'Mgmt Summary'!D15+'[2]Mgmt Summary'!D15</f>
        <v>11429.173</v>
      </c>
      <c r="E15" s="25" t="n">
        <f aca="false">C15-D15</f>
        <v>36070.827</v>
      </c>
      <c r="F15" s="24"/>
      <c r="G15" s="23" t="n">
        <f aca="false">+'Mgmt Summary'!G15+'[2]Mgmt Summary'!G15</f>
        <v>13725.757</v>
      </c>
      <c r="H15" s="24" t="n">
        <f aca="false">GrossMargin!J16</f>
        <v>0</v>
      </c>
      <c r="I15" s="26" t="n">
        <f aca="false">+'Mgmt Summary'!I15+'[2]Mgmt Summary'!I15</f>
        <v>0</v>
      </c>
      <c r="J15" s="27" t="n">
        <f aca="false">SUM(G15:I15)</f>
        <v>13725.757</v>
      </c>
      <c r="K15" s="28"/>
      <c r="L15" s="23"/>
      <c r="M15" s="24" t="n">
        <f aca="false">+'Mgmt Summary'!M15+'[2]Mgmt Summary'!M15</f>
        <v>6710</v>
      </c>
      <c r="N15" s="24" t="n">
        <f aca="false">+'Mgmt Summary'!N15+'[2]Mgmt Summary'!N15</f>
        <v>4219.173</v>
      </c>
      <c r="O15" s="27" t="n">
        <f aca="false">J15-K15-M15-N15-L15</f>
        <v>2796.584</v>
      </c>
      <c r="P15" s="24"/>
      <c r="Q15" s="23" t="n">
        <f aca="false">+'Mgmt Summary'!Q15+'[2]Mgmt Summary'!Q15</f>
        <v>-33774.243</v>
      </c>
      <c r="R15" s="24"/>
      <c r="S15" s="24"/>
      <c r="T15" s="24" t="n">
        <f aca="false">+'Mgmt Summary'!T15+'[2]Mgmt Summary'!T15</f>
        <v>500</v>
      </c>
      <c r="U15" s="24" t="n">
        <f aca="false">+'Mgmt Summary'!U15+'[2]Mgmt Summary'!U15</f>
        <v>0</v>
      </c>
      <c r="V15" s="25" t="n">
        <f aca="false">ROUND(SUM(Q15:U15),0)</f>
        <v>-33274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+'Mgmt Summary'!C16+'[2]Mgmt Summary'!C16</f>
        <v>1811</v>
      </c>
      <c r="D16" s="24" t="n">
        <f aca="false">+'Mgmt Summary'!D16+'[2]Mgmt Summary'!D16</f>
        <v>5596.763</v>
      </c>
      <c r="E16" s="25" t="n">
        <f aca="false">C16-D16</f>
        <v>-3785.763</v>
      </c>
      <c r="F16" s="24"/>
      <c r="G16" s="23" t="n">
        <f aca="false">+'Mgmt Summary'!G16+'[2]Mgmt Summary'!G16</f>
        <v>70.21</v>
      </c>
      <c r="H16" s="24" t="n">
        <f aca="false">GrossMargin!J17</f>
        <v>0</v>
      </c>
      <c r="I16" s="26" t="n">
        <f aca="false">+'Mgmt Summary'!I16+'[2]Mgmt Summary'!I16</f>
        <v>0</v>
      </c>
      <c r="J16" s="27" t="n">
        <f aca="false">SUM(G16:I16)</f>
        <v>70.21</v>
      </c>
      <c r="K16" s="28"/>
      <c r="L16" s="23"/>
      <c r="M16" s="24" t="n">
        <f aca="false">+'Mgmt Summary'!M16+'[2]Mgmt Summary'!M16</f>
        <v>5988.111</v>
      </c>
      <c r="N16" s="24" t="n">
        <f aca="false">+'Mgmt Summary'!N16+'[2]Mgmt Summary'!N16</f>
        <v>777.763</v>
      </c>
      <c r="O16" s="27" t="n">
        <f aca="false">J16-K16-M16-N16-L16</f>
        <v>-6695.664</v>
      </c>
      <c r="P16" s="24"/>
      <c r="Q16" s="23" t="n">
        <f aca="false">+'Mgmt Summary'!Q16+'[2]Mgmt Summary'!Q16</f>
        <v>-1740.79</v>
      </c>
      <c r="R16" s="24"/>
      <c r="S16" s="24"/>
      <c r="T16" s="24" t="n">
        <f aca="false">+'Mgmt Summary'!T16+'[2]Mgmt Summary'!T16</f>
        <v>-1169.111</v>
      </c>
      <c r="U16" s="24" t="n">
        <f aca="false">+'Mgmt Summary'!U16+'[2]Mgmt Summary'!U16</f>
        <v>0</v>
      </c>
      <c r="V16" s="25" t="n">
        <f aca="false">ROUND(SUM(Q16:U16),0)</f>
        <v>-2910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+'Mgmt Summary'!C17+'[2]Mgmt Summary'!C17</f>
        <v>8000</v>
      </c>
      <c r="D17" s="24" t="n">
        <f aca="false">+'Mgmt Summary'!D17+'[2]Mgmt Summary'!D17</f>
        <v>5271.317</v>
      </c>
      <c r="E17" s="25" t="n">
        <f aca="false">C17-D17</f>
        <v>2728.683</v>
      </c>
      <c r="F17" s="24"/>
      <c r="G17" s="23" t="n">
        <f aca="false">+'Mgmt Summary'!G17+'[2]Mgmt Summary'!G17</f>
        <v>1809.391</v>
      </c>
      <c r="H17" s="24" t="n">
        <f aca="false">GrossMargin!J18</f>
        <v>0</v>
      </c>
      <c r="I17" s="26" t="n">
        <f aca="false">+'Mgmt Summary'!I17+'[2]Mgmt Summary'!I17</f>
        <v>0</v>
      </c>
      <c r="J17" s="27" t="n">
        <f aca="false">SUM(G17:I17)</f>
        <v>1809.391</v>
      </c>
      <c r="K17" s="28"/>
      <c r="L17" s="23"/>
      <c r="M17" s="24" t="n">
        <f aca="false">+'Mgmt Summary'!M17+'[2]Mgmt Summary'!M17</f>
        <v>3860.5</v>
      </c>
      <c r="N17" s="24" t="n">
        <f aca="false">+'Mgmt Summary'!N17+'[2]Mgmt Summary'!N17</f>
        <v>2410.817</v>
      </c>
      <c r="O17" s="27" t="n">
        <f aca="false">J17-K17-M17-N17-L17</f>
        <v>-4461.926</v>
      </c>
      <c r="P17" s="24"/>
      <c r="Q17" s="23" t="n">
        <f aca="false">+'Mgmt Summary'!Q17+'[2]Mgmt Summary'!Q17</f>
        <v>-6190.609</v>
      </c>
      <c r="R17" s="24"/>
      <c r="S17" s="24"/>
      <c r="T17" s="24" t="n">
        <f aca="false">+'Mgmt Summary'!T17+'[2]Mgmt Summary'!T17</f>
        <v>-1000</v>
      </c>
      <c r="U17" s="24" t="n">
        <f aca="false">+'Mgmt Summary'!U17+'[2]Mgmt Summary'!U17</f>
        <v>0</v>
      </c>
      <c r="V17" s="25" t="n">
        <f aca="false">ROUND(SUM(Q17:U17),0)</f>
        <v>-7191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30</v>
      </c>
      <c r="B18" s="30"/>
      <c r="C18" s="23" t="n">
        <f aca="false">+'[2]Mgmt Summary'!C18</f>
        <v>1413</v>
      </c>
      <c r="D18" s="24" t="n">
        <f aca="false">+'[2]Mgmt Summary'!D18</f>
        <v>1600.923</v>
      </c>
      <c r="E18" s="25" t="n">
        <f aca="false">C18-D18</f>
        <v>-187.923</v>
      </c>
      <c r="F18" s="24"/>
      <c r="G18" s="23" t="n">
        <f aca="false">+'[2]Mgmt Summary'!G18</f>
        <v>165</v>
      </c>
      <c r="H18" s="24" t="n">
        <f aca="false">GrossMargin!J19</f>
        <v>0</v>
      </c>
      <c r="I18" s="26" t="n">
        <f aca="false">+'[2]Mgmt Summary'!I18</f>
        <v>0</v>
      </c>
      <c r="J18" s="27" t="n">
        <f aca="false">SUM(G18:I18)</f>
        <v>165</v>
      </c>
      <c r="K18" s="28"/>
      <c r="L18" s="23"/>
      <c r="M18" s="24" t="n">
        <f aca="false">+'[2]Mgmt Summary'!M18</f>
        <v>1488.5</v>
      </c>
      <c r="N18" s="24" t="n">
        <f aca="false">+'[2]Mgmt Summary'!N18</f>
        <v>791.423</v>
      </c>
      <c r="O18" s="27" t="n">
        <f aca="false">J18-K18-M18-N18-L18</f>
        <v>-2114.923</v>
      </c>
      <c r="P18" s="24"/>
      <c r="Q18" s="23" t="n">
        <f aca="false">+'[2]Mgmt Summary'!Q18</f>
        <v>-1248</v>
      </c>
      <c r="R18" s="24"/>
      <c r="S18" s="24"/>
      <c r="T18" s="24" t="n">
        <f aca="false">+'[2]Mgmt Summary'!T18</f>
        <v>-679</v>
      </c>
      <c r="U18" s="24" t="n">
        <f aca="false">+'[2]Mgmt Summary'!U18</f>
        <v>0</v>
      </c>
      <c r="V18" s="25" t="n">
        <f aca="false">ROUND(SUM(Q18:U18),0)</f>
        <v>-1927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31</v>
      </c>
      <c r="B19" s="30"/>
      <c r="C19" s="23" t="n">
        <f aca="false">+'Mgmt Summary'!C18+'[2]Mgmt Summary'!C19</f>
        <v>513.998</v>
      </c>
      <c r="D19" s="24" t="n">
        <f aca="false">+'Mgmt Summary'!D18+'[2]Mgmt Summary'!D19</f>
        <v>1717.412</v>
      </c>
      <c r="E19" s="25" t="n">
        <f aca="false">C19-D19</f>
        <v>-1203.414</v>
      </c>
      <c r="F19" s="24"/>
      <c r="G19" s="23" t="n">
        <f aca="false">+'Mgmt Summary'!G18+'[2]Mgmt Summary'!G19</f>
        <v>-2921</v>
      </c>
      <c r="H19" s="24" t="n">
        <f aca="false">GrossMargin!J26</f>
        <v>0</v>
      </c>
      <c r="I19" s="26" t="n">
        <f aca="false">+'Mgmt Summary'!I18+'[2]Mgmt Summary'!I19</f>
        <v>0</v>
      </c>
      <c r="J19" s="27" t="n">
        <f aca="false">SUM(G19:I19)</f>
        <v>-2921</v>
      </c>
      <c r="K19" s="28"/>
      <c r="L19" s="23"/>
      <c r="M19" s="24" t="n">
        <f aca="false">+'Mgmt Summary'!M18+'[2]Mgmt Summary'!M19</f>
        <v>664.823</v>
      </c>
      <c r="N19" s="24" t="n">
        <f aca="false">+'Mgmt Summary'!N18+'[2]Mgmt Summary'!N19</f>
        <v>1142.589</v>
      </c>
      <c r="O19" s="27" t="n">
        <f aca="false">J19-K19-M19-N19-L19</f>
        <v>-4728.412</v>
      </c>
      <c r="P19" s="24"/>
      <c r="Q19" s="23" t="n">
        <f aca="false">+'Mgmt Summary'!Q18+'[2]Mgmt Summary'!Q19</f>
        <v>-3434.998</v>
      </c>
      <c r="R19" s="24" t="n">
        <f aca="false">+'Mgmt Summary'!R18+'[1]YTD Mgmt Summary'!R19</f>
        <v>0</v>
      </c>
      <c r="S19" s="24" t="n">
        <f aca="false">+'Mgmt Summary'!S18+'[1]YTD Mgmt Summary'!S19</f>
        <v>0</v>
      </c>
      <c r="T19" s="24" t="n">
        <f aca="false">+'Mgmt Summary'!T18+'[2]Mgmt Summary'!T19</f>
        <v>-90</v>
      </c>
      <c r="U19" s="24" t="n">
        <f aca="false">+'Mgmt Summary'!U18+'[2]Mgmt Summary'!U19</f>
        <v>0</v>
      </c>
      <c r="V19" s="25" t="n">
        <f aca="false">ROUND(SUM(Q19:U19),0)</f>
        <v>-3525</v>
      </c>
      <c r="W19" s="31"/>
      <c r="X19" s="32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customFormat="false" ht="13.5" hidden="false" customHeight="true" outlineLevel="0" collapsed="false">
      <c r="A20" s="9" t="s">
        <v>32</v>
      </c>
      <c r="B20" s="22"/>
      <c r="C20" s="23" t="n">
        <f aca="false">+'Mgmt Summary'!C19+'[2]Mgmt Summary'!C20</f>
        <v>0</v>
      </c>
      <c r="D20" s="24" t="n">
        <f aca="false">+'Mgmt Summary'!D19+'[2]Mgmt Summary'!D20</f>
        <v>1550.011</v>
      </c>
      <c r="E20" s="25" t="n">
        <f aca="false">C20-D20</f>
        <v>-1550.011</v>
      </c>
      <c r="F20" s="24"/>
      <c r="G20" s="23" t="n">
        <f aca="false">+'Mgmt Summary'!G19+'[2]Mgmt Summary'!G20</f>
        <v>47.174</v>
      </c>
      <c r="H20" s="24" t="n">
        <f aca="false">GrossMargin!J27</f>
        <v>0</v>
      </c>
      <c r="I20" s="26" t="n">
        <f aca="false">+'Mgmt Summary'!I19+'[2]Mgmt Summary'!I20</f>
        <v>0</v>
      </c>
      <c r="J20" s="27" t="n">
        <f aca="false">SUM(G20:I20)</f>
        <v>47.174</v>
      </c>
      <c r="K20" s="28"/>
      <c r="L20" s="23"/>
      <c r="M20" s="24" t="n">
        <f aca="false">+'Mgmt Summary'!M19+'[2]Mgmt Summary'!M20</f>
        <v>1022.866</v>
      </c>
      <c r="N20" s="24" t="n">
        <f aca="false">+'Mgmt Summary'!N19+'[2]Mgmt Summary'!N20</f>
        <v>141.975</v>
      </c>
      <c r="O20" s="27" t="n">
        <f aca="false">J20-K20-M20-N20-L20</f>
        <v>-1117.667</v>
      </c>
      <c r="P20" s="24"/>
      <c r="Q20" s="23" t="n">
        <f aca="false">+'Mgmt Summary'!Q19+'[2]Mgmt Summary'!Q20</f>
        <v>47.174</v>
      </c>
      <c r="R20" s="24" t="n">
        <f aca="false">+'Mgmt Summary'!R19+'[1]YTD Mgmt Summary'!R20</f>
        <v>0</v>
      </c>
      <c r="S20" s="24" t="n">
        <f aca="false">+'Mgmt Summary'!S19+'[1]YTD Mgmt Summary'!S20</f>
        <v>0</v>
      </c>
      <c r="T20" s="24" t="n">
        <f aca="false">+'Mgmt Summary'!T19+'[2]Mgmt Summary'!T20</f>
        <v>385.17</v>
      </c>
      <c r="U20" s="24" t="n">
        <f aca="false">+'Mgmt Summary'!U19+'[2]Mgmt Summary'!U20</f>
        <v>0</v>
      </c>
      <c r="V20" s="25" t="n">
        <f aca="false">ROUND(SUM(Q20:U20),0)</f>
        <v>432</v>
      </c>
      <c r="W20" s="21"/>
    </row>
    <row r="21" customFormat="false" ht="13.5" hidden="false" customHeight="true" outlineLevel="0" collapsed="false">
      <c r="A21" s="9" t="s">
        <v>33</v>
      </c>
      <c r="B21" s="22"/>
      <c r="C21" s="23" t="n">
        <f aca="false">+'Mgmt Summary'!C20+'[2]Mgmt Summary'!C21</f>
        <v>0</v>
      </c>
      <c r="D21" s="24" t="n">
        <f aca="false">+'Mgmt Summary'!D20+'[2]Mgmt Summary'!D21</f>
        <v>2019.86</v>
      </c>
      <c r="E21" s="25" t="n">
        <f aca="false">C21-D21</f>
        <v>-2019.86</v>
      </c>
      <c r="F21" s="24"/>
      <c r="G21" s="23" t="n">
        <f aca="false">+'Mgmt Summary'!G20+'[2]Mgmt Summary'!G21</f>
        <v>0</v>
      </c>
      <c r="H21" s="24" t="n">
        <f aca="false">GrossMargin!J28</f>
        <v>0</v>
      </c>
      <c r="I21" s="26" t="n">
        <f aca="false">+'Mgmt Summary'!I20+'[2]Mgmt Summary'!I21</f>
        <v>0</v>
      </c>
      <c r="J21" s="27" t="n">
        <f aca="false">SUM(G21:I21)</f>
        <v>0</v>
      </c>
      <c r="K21" s="28"/>
      <c r="L21" s="23"/>
      <c r="M21" s="24" t="n">
        <f aca="false">+'Mgmt Summary'!M20+'[2]Mgmt Summary'!M21</f>
        <v>1309.274</v>
      </c>
      <c r="N21" s="24" t="n">
        <f aca="false">+'Mgmt Summary'!N20+'[2]Mgmt Summary'!N21</f>
        <v>949.291</v>
      </c>
      <c r="O21" s="27" t="n">
        <f aca="false">J21-K21-M21-N21-L21</f>
        <v>-2258.565</v>
      </c>
      <c r="P21" s="24"/>
      <c r="Q21" s="23" t="n">
        <f aca="false">+'Mgmt Summary'!Q20+'[2]Mgmt Summary'!Q21</f>
        <v>0</v>
      </c>
      <c r="R21" s="24" t="n">
        <f aca="false">+'Mgmt Summary'!R20+'[1]YTD Mgmt Summary'!R21</f>
        <v>0</v>
      </c>
      <c r="S21" s="24" t="n">
        <f aca="false">+'Mgmt Summary'!S20+'[1]YTD Mgmt Summary'!S21</f>
        <v>0</v>
      </c>
      <c r="T21" s="24" t="n">
        <f aca="false">+'Mgmt Summary'!T20+'[2]Mgmt Summary'!T21</f>
        <v>-238.705</v>
      </c>
      <c r="U21" s="24" t="n">
        <f aca="false">+'Mgmt Summary'!U20+'[2]Mgmt Summary'!U21</f>
        <v>0</v>
      </c>
      <c r="V21" s="25" t="n">
        <f aca="false">ROUND(SUM(Q21:U21),0)</f>
        <v>-239</v>
      </c>
      <c r="W21" s="21"/>
    </row>
    <row r="22" customFormat="false" ht="3" hidden="false" customHeight="true" outlineLevel="0" collapsed="false">
      <c r="A22" s="9"/>
      <c r="B22" s="22"/>
      <c r="C22" s="23"/>
      <c r="D22" s="24"/>
      <c r="E22" s="25"/>
      <c r="F22" s="24"/>
      <c r="G22" s="23"/>
      <c r="H22" s="24"/>
      <c r="I22" s="24"/>
      <c r="J22" s="27"/>
      <c r="K22" s="28"/>
      <c r="L22" s="34"/>
      <c r="M22" s="24"/>
      <c r="N22" s="24"/>
      <c r="O22" s="27"/>
      <c r="P22" s="24"/>
      <c r="Q22" s="23"/>
      <c r="R22" s="24"/>
      <c r="S22" s="24"/>
      <c r="T22" s="24"/>
      <c r="U22" s="24"/>
      <c r="V22" s="25"/>
      <c r="W22" s="21"/>
    </row>
    <row r="23" customFormat="false" ht="12" hidden="false" customHeight="true" outlineLevel="0" collapsed="false">
      <c r="A23" s="35" t="s">
        <v>34</v>
      </c>
      <c r="B23" s="22"/>
      <c r="C23" s="36" t="n">
        <f aca="false">SUM(C9:C22)</f>
        <v>201576.068</v>
      </c>
      <c r="D23" s="37" t="n">
        <f aca="false">SUM(D9:D22)</f>
        <v>95260.383</v>
      </c>
      <c r="E23" s="38" t="n">
        <f aca="false">SUM(E9:E22)</f>
        <v>106315.685</v>
      </c>
      <c r="F23" s="24" t="e">
        <f aca="false">SUM(#REF!)</f>
        <v>#REF!</v>
      </c>
      <c r="G23" s="36" t="n">
        <f aca="false">SUM(G9:G22)</f>
        <v>83107.61678</v>
      </c>
      <c r="H23" s="37" t="n">
        <f aca="false">SUM(H9:H22)</f>
        <v>0</v>
      </c>
      <c r="I23" s="37" t="n">
        <f aca="false">SUM(I9:I22)</f>
        <v>0</v>
      </c>
      <c r="J23" s="39" t="n">
        <f aca="false">SUM(J9:J22)</f>
        <v>83107.61678</v>
      </c>
      <c r="K23" s="37" t="n">
        <f aca="false">SUM(K9:K22)</f>
        <v>0</v>
      </c>
      <c r="L23" s="36" t="n">
        <f aca="false">SUM(L9:L22)</f>
        <v>0</v>
      </c>
      <c r="M23" s="37" t="n">
        <f aca="false">SUM(M9:M22)</f>
        <v>51030.657</v>
      </c>
      <c r="N23" s="37" t="n">
        <f aca="false">SUM(N9:N22)</f>
        <v>44779.867</v>
      </c>
      <c r="O23" s="39" t="n">
        <f aca="false">SUM(O9:O22)</f>
        <v>-12702.90722</v>
      </c>
      <c r="P23" s="24"/>
      <c r="Q23" s="36" t="n">
        <f aca="false">SUM(Q9:Q22)</f>
        <v>-118468.45122</v>
      </c>
      <c r="R23" s="37" t="n">
        <f aca="false">SUM(R9:R22)</f>
        <v>0</v>
      </c>
      <c r="S23" s="37" t="n">
        <f aca="false">SUM(S9:S22)</f>
        <v>0</v>
      </c>
      <c r="T23" s="37" t="n">
        <f aca="false">SUM(T9:T22)</f>
        <v>-550.141</v>
      </c>
      <c r="U23" s="37" t="n">
        <f aca="false">SUM(U9:U22)</f>
        <v>0</v>
      </c>
      <c r="V23" s="38" t="n">
        <f aca="false">SUM(V9:V22)</f>
        <v>-119019</v>
      </c>
      <c r="W23" s="2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" hidden="false" customHeight="true" outlineLevel="0" collapsed="false">
      <c r="A24" s="9"/>
      <c r="B24" s="22"/>
      <c r="C24" s="23"/>
      <c r="D24" s="24"/>
      <c r="E24" s="25"/>
      <c r="F24" s="24"/>
      <c r="G24" s="23"/>
      <c r="H24" s="24"/>
      <c r="I24" s="24"/>
      <c r="J24" s="27"/>
      <c r="K24" s="28"/>
      <c r="L24" s="34"/>
      <c r="M24" s="24"/>
      <c r="N24" s="24"/>
      <c r="O24" s="27"/>
      <c r="P24" s="24"/>
      <c r="Q24" s="23"/>
      <c r="R24" s="24"/>
      <c r="S24" s="24"/>
      <c r="T24" s="24"/>
      <c r="U24" s="24"/>
      <c r="V24" s="25"/>
      <c r="W24" s="21"/>
    </row>
    <row r="25" customFormat="false" ht="13.5" hidden="false" customHeight="true" outlineLevel="0" collapsed="false">
      <c r="A25" s="9" t="s">
        <v>35</v>
      </c>
      <c r="B25" s="22"/>
      <c r="C25" s="23" t="n">
        <f aca="false">+'Mgmt Summary'!C25+'[2]Mgmt Summary'!C25</f>
        <v>0</v>
      </c>
      <c r="D25" s="24" t="n">
        <f aca="false">+'Mgmt Summary'!D25+'[2]Mgmt Summary'!D25</f>
        <v>56277.557</v>
      </c>
      <c r="E25" s="25" t="n">
        <f aca="false">C25-D25</f>
        <v>-56277.557</v>
      </c>
      <c r="F25" s="24"/>
      <c r="G25" s="23" t="n">
        <f aca="false">+'Mgmt Summary'!G25+'[2]Mgmt Summary'!G25</f>
        <v>0</v>
      </c>
      <c r="H25" s="24" t="n">
        <f aca="false">GrossMargin!J32</f>
        <v>0</v>
      </c>
      <c r="I25" s="26" t="n">
        <f aca="false">+'Mgmt Summary'!I25+'[2]Mgmt Summary'!I25</f>
        <v>0</v>
      </c>
      <c r="J25" s="27" t="n">
        <f aca="false">SUM(G25:I25)</f>
        <v>0</v>
      </c>
      <c r="K25" s="28"/>
      <c r="L25" s="23"/>
      <c r="M25" s="24" t="n">
        <f aca="false">+'Mgmt Summary'!M25+'[2]Mgmt Summary'!M25</f>
        <v>56277.557</v>
      </c>
      <c r="N25" s="24" t="n">
        <f aca="false">+'Mgmt Summary'!N25+'[2]Mgmt Summary'!N25</f>
        <v>0</v>
      </c>
      <c r="O25" s="27" t="n">
        <f aca="false">J25-K25-M25-N25-L25</f>
        <v>-56277.557</v>
      </c>
      <c r="P25" s="24"/>
      <c r="Q25" s="23" t="n">
        <f aca="false">+'Mgmt Summary'!Q25+'[2]Mgmt Summary'!Q25</f>
        <v>0</v>
      </c>
      <c r="R25" s="24" t="n">
        <f aca="false">+'Mgmt Summary'!R25+'[1]YTD Mgmt Summary'!R25</f>
        <v>0</v>
      </c>
      <c r="S25" s="24" t="n">
        <f aca="false">+'Mgmt Summary'!S25+'[1]YTD Mgmt Summary'!S25</f>
        <v>0</v>
      </c>
      <c r="T25" s="24" t="n">
        <f aca="false">+'Mgmt Summary'!T25+'[2]Mgmt Summary'!T25</f>
        <v>0</v>
      </c>
      <c r="U25" s="24" t="n">
        <f aca="false">+'Mgmt Summary'!U25+'[2]Mgmt Summary'!U25</f>
        <v>0</v>
      </c>
      <c r="V25" s="25" t="n">
        <f aca="false">ROUND(SUM(Q25:U25),0)</f>
        <v>0</v>
      </c>
      <c r="W25" s="21"/>
    </row>
    <row r="26" customFormat="false" ht="13.5" hidden="false" customHeight="true" outlineLevel="0" collapsed="false">
      <c r="A26" s="9" t="s">
        <v>36</v>
      </c>
      <c r="B26" s="22"/>
      <c r="C26" s="23" t="n">
        <f aca="false">+'Mgmt Summary'!C26+'[2]Mgmt Summary'!C26</f>
        <v>0</v>
      </c>
      <c r="D26" s="24" t="n">
        <f aca="false">+'Mgmt Summary'!D26+'[2]Mgmt Summary'!D26</f>
        <v>-44779.867</v>
      </c>
      <c r="E26" s="25" t="n">
        <f aca="false">C26-D26</f>
        <v>44779.867</v>
      </c>
      <c r="F26" s="24"/>
      <c r="G26" s="23" t="n">
        <f aca="false">+'Mgmt Summary'!G26+'[2]Mgmt Summary'!G26</f>
        <v>0</v>
      </c>
      <c r="H26" s="24" t="n">
        <f aca="false">GrossMargin!J33</f>
        <v>0</v>
      </c>
      <c r="I26" s="26" t="n">
        <f aca="false">+'Mgmt Summary'!I26+'[2]Mgmt Summary'!I26</f>
        <v>0</v>
      </c>
      <c r="J26" s="27" t="n">
        <f aca="false">SUM(G26:I26)</f>
        <v>0</v>
      </c>
      <c r="K26" s="28"/>
      <c r="L26" s="23"/>
      <c r="M26" s="24" t="n">
        <f aca="false">+'Mgmt Summary'!M26+'[2]Mgmt Summary'!M26</f>
        <v>0</v>
      </c>
      <c r="N26" s="24" t="n">
        <f aca="false">+'Mgmt Summary'!N26+'[2]Mgmt Summary'!N26</f>
        <v>-44779.867</v>
      </c>
      <c r="O26" s="27" t="n">
        <f aca="false">J26-K26-M26-N26-L26</f>
        <v>44779.867</v>
      </c>
      <c r="P26" s="24"/>
      <c r="Q26" s="23" t="n">
        <f aca="false">+'Mgmt Summary'!Q26+'[2]Mgmt Summary'!Q26</f>
        <v>0</v>
      </c>
      <c r="R26" s="24" t="n">
        <f aca="false">+'Mgmt Summary'!R26+'[1]YTD Mgmt Summary'!R26</f>
        <v>0</v>
      </c>
      <c r="S26" s="24" t="n">
        <f aca="false">+'Mgmt Summary'!S26+'[1]YTD Mgmt Summary'!S26</f>
        <v>0</v>
      </c>
      <c r="T26" s="24" t="n">
        <f aca="false">+'Mgmt Summary'!T26+'[2]Mgmt Summary'!T26</f>
        <v>0</v>
      </c>
      <c r="U26" s="24" t="n">
        <f aca="false">+'Mgmt Summary'!U26+'[2]Mgmt Summary'!U26</f>
        <v>0</v>
      </c>
      <c r="V26" s="25" t="n">
        <f aca="false">ROUND(SUM(Q26:U26),0)</f>
        <v>0</v>
      </c>
      <c r="W26" s="21"/>
    </row>
    <row r="27" customFormat="false" ht="13.5" hidden="false" customHeight="true" outlineLevel="0" collapsed="false">
      <c r="A27" s="9" t="s">
        <v>37</v>
      </c>
      <c r="B27" s="22"/>
      <c r="C27" s="23" t="n">
        <f aca="false">+'Mgmt Summary'!C27+'[2]Mgmt Summary'!C27</f>
        <v>-1000</v>
      </c>
      <c r="D27" s="24" t="n">
        <f aca="false">+'Mgmt Summary'!D27+'[2]Mgmt Summary'!D27</f>
        <v>0</v>
      </c>
      <c r="E27" s="25" t="n">
        <f aca="false">C27-D27</f>
        <v>-1000</v>
      </c>
      <c r="F27" s="24"/>
      <c r="G27" s="23" t="n">
        <f aca="false">+'Mgmt Summary'!G27+'[2]Mgmt Summary'!G27</f>
        <v>-781.118</v>
      </c>
      <c r="H27" s="24" t="n">
        <f aca="false">GrossMargin!J34</f>
        <v>0</v>
      </c>
      <c r="I27" s="26" t="n">
        <f aca="false">+'Mgmt Summary'!I27+'[2]Mgmt Summary'!I27</f>
        <v>0</v>
      </c>
      <c r="J27" s="27" t="n">
        <f aca="false">SUM(G27:I27)</f>
        <v>-781.118</v>
      </c>
      <c r="K27" s="28"/>
      <c r="L27" s="23"/>
      <c r="M27" s="24" t="n">
        <f aca="false">+'Mgmt Summary'!M27+'[2]Mgmt Summary'!M27</f>
        <v>0</v>
      </c>
      <c r="N27" s="24" t="n">
        <f aca="false">+'Mgmt Summary'!N27+'[2]Mgmt Summary'!N27</f>
        <v>0</v>
      </c>
      <c r="O27" s="27" t="n">
        <f aca="false">J27-K27-M27-N27-L27</f>
        <v>-781.118</v>
      </c>
      <c r="P27" s="24"/>
      <c r="Q27" s="23" t="n">
        <f aca="false">+'Mgmt Summary'!Q27+'[2]Mgmt Summary'!Q27</f>
        <v>218.882</v>
      </c>
      <c r="R27" s="24" t="n">
        <f aca="false">+'Mgmt Summary'!R27+'[1]YTD Mgmt Summary'!R27</f>
        <v>0</v>
      </c>
      <c r="S27" s="24" t="n">
        <f aca="false">+'Mgmt Summary'!S27+'[1]YTD Mgmt Summary'!S27</f>
        <v>0</v>
      </c>
      <c r="T27" s="24" t="n">
        <f aca="false">+'Mgmt Summary'!T27+'[2]Mgmt Summary'!T27</f>
        <v>0</v>
      </c>
      <c r="U27" s="24" t="n">
        <f aca="false">+'Mgmt Summary'!U27+'[2]Mgmt Summary'!U27</f>
        <v>0</v>
      </c>
      <c r="V27" s="25" t="n">
        <f aca="false">ROUND(SUM(Q27:U27),0)</f>
        <v>219</v>
      </c>
      <c r="W27" s="21"/>
    </row>
    <row r="28" customFormat="false" ht="13.5" hidden="true" customHeight="true" outlineLevel="0" collapsed="false">
      <c r="A28" s="9" t="s">
        <v>38</v>
      </c>
      <c r="B28" s="22"/>
      <c r="C28" s="23"/>
      <c r="D28" s="24"/>
      <c r="E28" s="25" t="n">
        <f aca="false">C28-D28</f>
        <v>0</v>
      </c>
      <c r="F28" s="24"/>
      <c r="G28" s="23"/>
      <c r="H28" s="24"/>
      <c r="I28" s="24"/>
      <c r="J28" s="27" t="n">
        <f aca="false">SUM(G28:I28)</f>
        <v>0</v>
      </c>
      <c r="K28" s="28"/>
      <c r="L28" s="23"/>
      <c r="M28" s="24"/>
      <c r="N28" s="24"/>
      <c r="O28" s="27" t="n">
        <f aca="false">J28-K28-M28-N28-L28</f>
        <v>0</v>
      </c>
      <c r="P28" s="24"/>
      <c r="Q28" s="23"/>
      <c r="R28" s="24"/>
      <c r="S28" s="24"/>
      <c r="T28" s="24"/>
      <c r="U28" s="24"/>
      <c r="V28" s="25"/>
      <c r="W28" s="21"/>
    </row>
    <row r="29" customFormat="false" ht="3" hidden="false" customHeight="true" outlineLevel="0" collapsed="false">
      <c r="A29" s="9"/>
      <c r="B29" s="22"/>
      <c r="C29" s="23"/>
      <c r="D29" s="24"/>
      <c r="E29" s="25"/>
      <c r="F29" s="24"/>
      <c r="G29" s="23"/>
      <c r="H29" s="24"/>
      <c r="I29" s="24"/>
      <c r="J29" s="27"/>
      <c r="K29" s="28"/>
      <c r="L29" s="34"/>
      <c r="M29" s="24"/>
      <c r="N29" s="24"/>
      <c r="O29" s="27"/>
      <c r="P29" s="24"/>
      <c r="Q29" s="23"/>
      <c r="R29" s="24"/>
      <c r="S29" s="24"/>
      <c r="T29" s="24"/>
      <c r="U29" s="24"/>
      <c r="V29" s="25" t="n">
        <f aca="false">ROUND(SUM(Q29:U29),0)</f>
        <v>0</v>
      </c>
      <c r="W29" s="21"/>
    </row>
    <row r="30" customFormat="false" ht="12" hidden="false" customHeight="true" outlineLevel="0" collapsed="false">
      <c r="A30" s="35" t="s">
        <v>39</v>
      </c>
      <c r="B30" s="22"/>
      <c r="C30" s="36" t="n">
        <f aca="false">SUM(C23:C29)</f>
        <v>200576.068</v>
      </c>
      <c r="D30" s="37" t="n">
        <f aca="false">SUM(D23:D29)</f>
        <v>106758.073</v>
      </c>
      <c r="E30" s="38" t="n">
        <f aca="false">SUM(E23:E29)</f>
        <v>93817.995</v>
      </c>
      <c r="F30" s="24"/>
      <c r="G30" s="36" t="n">
        <f aca="false">SUM(G23:G29)</f>
        <v>82326.49878</v>
      </c>
      <c r="H30" s="37" t="n">
        <f aca="false">SUM(H23:H29)</f>
        <v>0</v>
      </c>
      <c r="I30" s="37" t="n">
        <f aca="false">SUM(I23:I29)</f>
        <v>0</v>
      </c>
      <c r="J30" s="39" t="n">
        <f aca="false">SUM(J23:J29)</f>
        <v>82326.49878</v>
      </c>
      <c r="K30" s="37" t="n">
        <f aca="false">SUM(K23:K29)</f>
        <v>0</v>
      </c>
      <c r="L30" s="36" t="n">
        <f aca="false">SUM(L23:L29)</f>
        <v>0</v>
      </c>
      <c r="M30" s="37" t="n">
        <f aca="false">SUM(M23:M29)</f>
        <v>107308.214</v>
      </c>
      <c r="N30" s="37" t="n">
        <f aca="false">SUM(N23:N29)</f>
        <v>0</v>
      </c>
      <c r="O30" s="39" t="n">
        <f aca="false">J30-K30-M30-N30-L30</f>
        <v>-24981.71522</v>
      </c>
      <c r="P30" s="24"/>
      <c r="Q30" s="36" t="n">
        <f aca="false">SUM(Q23:Q29)</f>
        <v>-118249.56922</v>
      </c>
      <c r="R30" s="37" t="n">
        <f aca="false">SUM(R23:R29)</f>
        <v>0</v>
      </c>
      <c r="S30" s="37" t="n">
        <f aca="false">SUM(S23:S29)</f>
        <v>0</v>
      </c>
      <c r="T30" s="37" t="n">
        <f aca="false">SUM(T23:T29)</f>
        <v>-550.141</v>
      </c>
      <c r="U30" s="37" t="n">
        <f aca="false">SUM(U23:U29)</f>
        <v>0</v>
      </c>
      <c r="V30" s="38" t="n">
        <f aca="false">SUM(V23:V29)</f>
        <v>-118800</v>
      </c>
      <c r="W30" s="2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3" hidden="false" customHeight="true" outlineLevel="0" collapsed="false">
      <c r="A31" s="9"/>
      <c r="B31" s="22"/>
      <c r="C31" s="23"/>
      <c r="D31" s="24"/>
      <c r="E31" s="25"/>
      <c r="F31" s="24"/>
      <c r="G31" s="23" t="s">
        <v>40</v>
      </c>
      <c r="H31" s="24"/>
      <c r="I31" s="24"/>
      <c r="J31" s="27"/>
      <c r="K31" s="28"/>
      <c r="L31" s="34"/>
      <c r="M31" s="24" t="s">
        <v>41</v>
      </c>
      <c r="N31" s="24"/>
      <c r="O31" s="27"/>
      <c r="P31" s="24"/>
      <c r="Q31" s="23"/>
      <c r="R31" s="24"/>
      <c r="S31" s="24"/>
      <c r="T31" s="24"/>
      <c r="U31" s="24"/>
      <c r="V31" s="25"/>
      <c r="W31" s="21"/>
    </row>
    <row r="32" customFormat="false" ht="12" hidden="false" customHeight="true" outlineLevel="0" collapsed="false">
      <c r="A32" s="9" t="s">
        <v>42</v>
      </c>
      <c r="B32" s="22"/>
      <c r="C32" s="23" t="n">
        <f aca="false">+'Mgmt Summary'!C32+'[1]YTD Mgmt Summary'!C32</f>
        <v>0</v>
      </c>
      <c r="D32" s="24" t="n">
        <f aca="false">+'Mgmt Summary'!D32+'[1]YTD Mgmt Summary'!D32</f>
        <v>616</v>
      </c>
      <c r="E32" s="25" t="n">
        <f aca="false">C32-D32</f>
        <v>-616</v>
      </c>
      <c r="F32" s="24"/>
      <c r="G32" s="23" t="n">
        <f aca="false">+'Mgmt Summary'!G32+'[1]YTD Mgmt Summary'!G32</f>
        <v>0</v>
      </c>
      <c r="H32" s="24" t="n">
        <f aca="false">GrossMargin!J39</f>
        <v>0</v>
      </c>
      <c r="I32" s="26" t="n">
        <f aca="false">+'Mgmt Summary'!I32+'[1]YTD Mgmt Summary'!I32</f>
        <v>0</v>
      </c>
      <c r="J32" s="27" t="n">
        <f aca="false">SUM(G32:I32)</f>
        <v>0</v>
      </c>
      <c r="K32" s="28"/>
      <c r="L32" s="23"/>
      <c r="M32" s="24" t="n">
        <f aca="false">+'Mgmt Summary'!M32+'[1]YTD Mgmt Summary'!M32</f>
        <v>616</v>
      </c>
      <c r="N32" s="24" t="n">
        <f aca="false">+'Mgmt Summary'!N32+'[1]YTD Mgmt Summary'!N32</f>
        <v>0</v>
      </c>
      <c r="O32" s="27" t="n">
        <f aca="false">J32-K32-M32-N32-L32</f>
        <v>-616</v>
      </c>
      <c r="P32" s="24"/>
      <c r="Q32" s="23" t="n">
        <f aca="false">+'Mgmt Summary'!Q32+'[1]YTD Mgmt Summary'!Q32</f>
        <v>0</v>
      </c>
      <c r="R32" s="24" t="n">
        <f aca="false">+'Mgmt Summary'!R32+'[1]YTD Mgmt Summary'!R32</f>
        <v>0</v>
      </c>
      <c r="S32" s="24" t="n">
        <f aca="false">+'Mgmt Summary'!S32+'[1]YTD Mgmt Summary'!S32</f>
        <v>0</v>
      </c>
      <c r="T32" s="24" t="n">
        <f aca="false">+'Mgmt Summary'!T32+'[1]YTD Mgmt Summary'!T32</f>
        <v>0</v>
      </c>
      <c r="U32" s="24" t="n">
        <f aca="false">+'Mgmt Summary'!U32+'[1]YTD Mgmt Summary'!U32</f>
        <v>0</v>
      </c>
      <c r="V32" s="25" t="n">
        <f aca="false">ROUND(SUM(Q32:U32),0)</f>
        <v>0</v>
      </c>
      <c r="W32" s="21"/>
    </row>
    <row r="33" customFormat="false" ht="3" hidden="false" customHeight="true" outlineLevel="0" collapsed="false">
      <c r="A33" s="9"/>
      <c r="B33" s="22"/>
      <c r="C33" s="23"/>
      <c r="D33" s="24"/>
      <c r="E33" s="25"/>
      <c r="F33" s="24"/>
      <c r="G33" s="23"/>
      <c r="H33" s="24"/>
      <c r="I33" s="24"/>
      <c r="J33" s="27"/>
      <c r="K33" s="28"/>
      <c r="L33" s="34"/>
      <c r="M33" s="24"/>
      <c r="N33" s="24"/>
      <c r="O33" s="27"/>
      <c r="P33" s="24"/>
      <c r="Q33" s="23"/>
      <c r="R33" s="24"/>
      <c r="S33" s="24"/>
      <c r="T33" s="24"/>
      <c r="U33" s="24"/>
      <c r="V33" s="25"/>
      <c r="W33" s="21"/>
    </row>
    <row r="34" customFormat="false" ht="12" hidden="false" customHeight="true" outlineLevel="0" collapsed="false">
      <c r="A34" s="35" t="s">
        <v>43</v>
      </c>
      <c r="B34" s="22"/>
      <c r="C34" s="40" t="n">
        <f aca="false">SUM(C30:C32)</f>
        <v>200576.068</v>
      </c>
      <c r="D34" s="41" t="n">
        <f aca="false">SUM(D30:D32)</f>
        <v>107374.073</v>
      </c>
      <c r="E34" s="42" t="n">
        <f aca="false">SUM(E30:E32)</f>
        <v>93201.995</v>
      </c>
      <c r="F34" s="24"/>
      <c r="G34" s="40" t="n">
        <f aca="false">SUM(G30:G32)</f>
        <v>82326.49878</v>
      </c>
      <c r="H34" s="41" t="n">
        <f aca="false">SUM(H30:H32)</f>
        <v>0</v>
      </c>
      <c r="I34" s="41" t="n">
        <f aca="false">SUM(I30:I32)</f>
        <v>0</v>
      </c>
      <c r="J34" s="43" t="n">
        <f aca="false">SUM(J30:J32)</f>
        <v>82326.49878</v>
      </c>
      <c r="K34" s="41" t="n">
        <f aca="false">SUM(K30:K32)</f>
        <v>0</v>
      </c>
      <c r="L34" s="40" t="n">
        <f aca="false">SUM(L30:L32)</f>
        <v>0</v>
      </c>
      <c r="M34" s="41" t="n">
        <f aca="false">SUM(M30:M32)</f>
        <v>107924.214</v>
      </c>
      <c r="N34" s="41" t="n">
        <f aca="false">SUM(N30:N32)</f>
        <v>0</v>
      </c>
      <c r="O34" s="43" t="n">
        <f aca="false">J34-K34-M34-N34-L34</f>
        <v>-25597.71522</v>
      </c>
      <c r="P34" s="24"/>
      <c r="Q34" s="40" t="n">
        <f aca="false">SUM(Q30:Q32)</f>
        <v>-118249.56922</v>
      </c>
      <c r="R34" s="41" t="n">
        <f aca="false">SUM(R30:R32)</f>
        <v>0</v>
      </c>
      <c r="S34" s="41" t="n">
        <f aca="false">SUM(S30:S32)</f>
        <v>0</v>
      </c>
      <c r="T34" s="41" t="n">
        <f aca="false">SUM(T30:T32)</f>
        <v>-550.141</v>
      </c>
      <c r="U34" s="41" t="n">
        <f aca="false">SUM(U30:U32)</f>
        <v>0</v>
      </c>
      <c r="V34" s="42" t="n">
        <f aca="false">SUM(V30:V32)</f>
        <v>-118800</v>
      </c>
      <c r="W34" s="2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3" hidden="false" customHeight="true" outlineLevel="0" collapsed="false">
      <c r="A35" s="44"/>
      <c r="B35" s="45"/>
      <c r="C35" s="46"/>
      <c r="D35" s="47"/>
      <c r="E35" s="48"/>
      <c r="F35" s="49"/>
      <c r="G35" s="50"/>
      <c r="H35" s="51"/>
      <c r="I35" s="51"/>
      <c r="J35" s="44"/>
      <c r="K35" s="51"/>
      <c r="L35" s="50"/>
      <c r="M35" s="51"/>
      <c r="N35" s="51"/>
      <c r="O35" s="44"/>
      <c r="P35" s="52"/>
      <c r="Q35" s="50"/>
      <c r="R35" s="51"/>
      <c r="S35" s="51"/>
      <c r="T35" s="51"/>
      <c r="U35" s="51"/>
      <c r="V35" s="5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3.5" hidden="true" customHeight="false" outlineLevel="0" collapsed="false">
      <c r="A36" s="54"/>
      <c r="C36" s="55"/>
      <c r="D36" s="49"/>
      <c r="E36" s="54" t="s">
        <v>44</v>
      </c>
      <c r="F36" s="49"/>
      <c r="G36" s="56" t="n">
        <f aca="false">+'GM-WeeklyChnge'!C38</f>
        <v>0</v>
      </c>
    </row>
    <row r="37" customFormat="false" ht="6" hidden="false" customHeight="true" outlineLevel="0" collapsed="false">
      <c r="C37" s="49"/>
      <c r="D37" s="49"/>
      <c r="E37" s="49"/>
      <c r="F37" s="49"/>
    </row>
    <row r="38" customFormat="false" ht="12.75" hidden="false" customHeight="false" outlineLevel="0" collapsed="false">
      <c r="A38" s="57" t="s">
        <v>45</v>
      </c>
      <c r="C38" s="49"/>
      <c r="D38" s="49"/>
      <c r="E38" s="49"/>
      <c r="F38" s="49"/>
      <c r="M38" s="58"/>
      <c r="T38" s="58"/>
    </row>
    <row r="39" customFormat="false" ht="12.75" hidden="false" customHeight="false" outlineLevel="0" collapsed="false">
      <c r="C39" s="49"/>
      <c r="D39" s="49"/>
      <c r="E39" s="49"/>
      <c r="F39" s="49"/>
      <c r="G39" s="58"/>
    </row>
    <row r="40" customFormat="false" ht="12.75" hidden="false" customHeight="false" outlineLevel="0" collapsed="false">
      <c r="C40" s="49"/>
      <c r="D40" s="49"/>
      <c r="E40" s="49"/>
      <c r="F40" s="49"/>
      <c r="V40" s="58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  <c r="F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false" customHeight="false" outlineLevel="0" collapsed="false">
      <c r="C51" s="49"/>
      <c r="D51" s="49"/>
      <c r="E51" s="49"/>
    </row>
    <row r="52" customFormat="false" ht="12.75" hidden="true" customHeight="false" outlineLevel="0" collapsed="false">
      <c r="C52" s="49"/>
      <c r="D52" s="49"/>
      <c r="E52" s="49"/>
      <c r="F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A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>
      <c r="C60" s="49"/>
      <c r="D60" s="49"/>
      <c r="E60" s="49"/>
      <c r="F60" s="49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59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29.25" hidden="false" customHeight="true" outlineLevel="0" collapsed="false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2"/>
      <c r="O2" s="62"/>
      <c r="P2" s="62"/>
      <c r="Q2" s="64" t="s">
        <v>47</v>
      </c>
      <c r="R2" s="62"/>
      <c r="S2" s="62"/>
      <c r="T2" s="62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">
        <v>48</v>
      </c>
      <c r="R3" s="0"/>
      <c r="S3" s="0"/>
      <c r="T3" s="0"/>
      <c r="U3" s="60"/>
      <c r="V3" s="66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67"/>
      <c r="N4" s="0"/>
      <c r="O4" s="0"/>
      <c r="P4" s="0"/>
      <c r="Q4" s="67" t="str">
        <f aca="false">+'Mgmt Summary'!A3</f>
        <v>Results based on activity through April 20, 2001</v>
      </c>
      <c r="R4" s="0"/>
      <c r="S4" s="0"/>
      <c r="T4" s="0"/>
      <c r="U4" s="60"/>
      <c r="V4" s="66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68"/>
      <c r="O5" s="0"/>
      <c r="P5" s="0"/>
      <c r="Q5" s="0"/>
      <c r="R5" s="0"/>
      <c r="S5" s="0"/>
      <c r="T5" s="0"/>
      <c r="U5" s="0"/>
      <c r="V5" s="6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</row>
    <row r="6" customFormat="false" ht="18" hidden="false" customHeight="true" outlineLevel="0" collapsed="false">
      <c r="A6" s="70"/>
      <c r="B6" s="71"/>
      <c r="C6" s="72" t="s">
        <v>15</v>
      </c>
      <c r="D6" s="72"/>
      <c r="E6" s="72"/>
      <c r="F6" s="73"/>
      <c r="G6" s="72" t="s">
        <v>49</v>
      </c>
      <c r="H6" s="72"/>
      <c r="I6" s="72"/>
      <c r="J6" s="74"/>
      <c r="K6" s="72" t="s">
        <v>50</v>
      </c>
      <c r="L6" s="72"/>
      <c r="M6" s="72"/>
      <c r="N6" s="75"/>
      <c r="O6" s="72" t="s">
        <v>51</v>
      </c>
      <c r="P6" s="72"/>
      <c r="Q6" s="72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customFormat="false" ht="18.75" hidden="false" customHeight="true" outlineLevel="0" collapsed="false">
      <c r="A7" s="77" t="s">
        <v>14</v>
      </c>
      <c r="B7" s="78"/>
      <c r="C7" s="79" t="s">
        <v>6</v>
      </c>
      <c r="D7" s="80" t="s">
        <v>3</v>
      </c>
      <c r="E7" s="81" t="s">
        <v>52</v>
      </c>
      <c r="F7" s="82"/>
      <c r="G7" s="79" t="s">
        <v>8</v>
      </c>
      <c r="H7" s="80" t="s">
        <v>3</v>
      </c>
      <c r="I7" s="81" t="s">
        <v>52</v>
      </c>
      <c r="J7" s="82"/>
      <c r="K7" s="79" t="s">
        <v>8</v>
      </c>
      <c r="L7" s="80" t="s">
        <v>3</v>
      </c>
      <c r="M7" s="81" t="s">
        <v>52</v>
      </c>
      <c r="N7" s="83"/>
      <c r="O7" s="79" t="s">
        <v>15</v>
      </c>
      <c r="P7" s="80" t="s">
        <v>53</v>
      </c>
      <c r="Q7" s="81" t="s">
        <v>9</v>
      </c>
    </row>
    <row r="8" customFormat="false" ht="4.5" hidden="false" customHeight="true" outlineLevel="0" collapsed="false">
      <c r="A8" s="84"/>
      <c r="B8" s="78"/>
      <c r="C8" s="85"/>
      <c r="D8" s="45"/>
      <c r="E8" s="86"/>
      <c r="F8" s="87"/>
      <c r="G8" s="85"/>
      <c r="H8" s="45"/>
      <c r="I8" s="86"/>
      <c r="J8" s="87"/>
      <c r="K8" s="85"/>
      <c r="L8" s="45"/>
      <c r="M8" s="86"/>
      <c r="N8" s="83"/>
      <c r="O8" s="85"/>
      <c r="P8" s="45"/>
      <c r="Q8" s="86"/>
    </row>
    <row r="9" customFormat="false" ht="13.5" hidden="false" customHeight="true" outlineLevel="0" collapsed="false">
      <c r="A9" s="88" t="s">
        <v>21</v>
      </c>
      <c r="B9" s="89"/>
      <c r="C9" s="90" t="n">
        <f aca="false">+'Mgmt Summary'!J9</f>
        <v>-16830</v>
      </c>
      <c r="D9" s="91" t="n">
        <f aca="false">+'Mgmt Summary'!C9</f>
        <v>32500</v>
      </c>
      <c r="E9" s="92" t="n">
        <f aca="false">-D9+C9</f>
        <v>-49330</v>
      </c>
      <c r="F9" s="93"/>
      <c r="G9" s="90" t="n">
        <f aca="false">+'Mgmt Summary'!M9+'Mgmt Summary'!N9</f>
        <v>16998.016</v>
      </c>
      <c r="H9" s="91" t="n">
        <f aca="false">+'Mgmt Summary'!D9</f>
        <v>16998.016</v>
      </c>
      <c r="I9" s="92" t="n">
        <f aca="false">+H9-G9</f>
        <v>0</v>
      </c>
      <c r="J9" s="93"/>
      <c r="K9" s="90" t="n">
        <f aca="false">+C9-G9</f>
        <v>-33828.016</v>
      </c>
      <c r="L9" s="91" t="n">
        <f aca="false">D9-H9</f>
        <v>15501.984</v>
      </c>
      <c r="M9" s="92" t="n">
        <f aca="false">K9-L9</f>
        <v>-49330</v>
      </c>
      <c r="N9" s="94"/>
      <c r="O9" s="90" t="n">
        <f aca="false">+C9-'[3]QTD Mgmt Summary'!C9</f>
        <v>-5666</v>
      </c>
      <c r="P9" s="91" t="n">
        <f aca="false">-G9+'[3]QTD Mgmt Summary'!G9</f>
        <v>0</v>
      </c>
      <c r="Q9" s="92" t="n">
        <f aca="false">+O9+P9</f>
        <v>-5666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13.5" hidden="false" customHeight="true" outlineLevel="0" collapsed="false">
      <c r="A10" s="88" t="s">
        <v>22</v>
      </c>
      <c r="B10" s="89"/>
      <c r="C10" s="90" t="n">
        <f aca="false">+'Mgmt Summary'!J10</f>
        <v>2395</v>
      </c>
      <c r="D10" s="91" t="n">
        <f aca="false">+'Mgmt Summary'!C10</f>
        <v>11250</v>
      </c>
      <c r="E10" s="92" t="n">
        <f aca="false">-D10+C10</f>
        <v>-8855</v>
      </c>
      <c r="F10" s="93"/>
      <c r="G10" s="90" t="n">
        <f aca="false">+'Mgmt Summary'!M10+'Mgmt Summary'!N10</f>
        <v>7479.194</v>
      </c>
      <c r="H10" s="91" t="n">
        <f aca="false">+'Mgmt Summary'!D10</f>
        <v>7479.194</v>
      </c>
      <c r="I10" s="92" t="n">
        <f aca="false">+H10-G10</f>
        <v>0</v>
      </c>
      <c r="J10" s="93"/>
      <c r="K10" s="90" t="n">
        <f aca="false">C10-G10</f>
        <v>-5084.194</v>
      </c>
      <c r="L10" s="91" t="n">
        <f aca="false">D10-H10</f>
        <v>3770.806</v>
      </c>
      <c r="M10" s="92" t="n">
        <f aca="false">K10-L10</f>
        <v>-8855</v>
      </c>
      <c r="N10" s="94"/>
      <c r="O10" s="90" t="n">
        <f aca="false">+C10-'[3]QTD Mgmt Summary'!C10</f>
        <v>215</v>
      </c>
      <c r="P10" s="91" t="n">
        <f aca="false">-G10+'[3]QTD Mgmt Summary'!G10</f>
        <v>0</v>
      </c>
      <c r="Q10" s="92" t="n">
        <f aca="false">+O10+P10</f>
        <v>215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3.5" hidden="false" customHeight="true" outlineLevel="0" collapsed="false">
      <c r="A11" s="88" t="s">
        <v>23</v>
      </c>
      <c r="B11" s="89"/>
      <c r="C11" s="90" t="n">
        <f aca="false">+'Mgmt Summary'!J11</f>
        <v>-3205</v>
      </c>
      <c r="D11" s="91" t="n">
        <f aca="false">+'Mgmt Summary'!C11</f>
        <v>2500</v>
      </c>
      <c r="E11" s="92" t="n">
        <f aca="false">-D11+C11</f>
        <v>-5705</v>
      </c>
      <c r="F11" s="93"/>
      <c r="G11" s="90" t="n">
        <f aca="false">+'Mgmt Summary'!M11+'Mgmt Summary'!N11</f>
        <v>0</v>
      </c>
      <c r="H11" s="91" t="n">
        <f aca="false">+'Mgmt Summary'!D11</f>
        <v>0</v>
      </c>
      <c r="I11" s="92" t="n">
        <f aca="false">+H11-G11</f>
        <v>0</v>
      </c>
      <c r="J11" s="93"/>
      <c r="K11" s="90" t="n">
        <f aca="false">C11-G11</f>
        <v>-3205</v>
      </c>
      <c r="L11" s="91" t="n">
        <f aca="false">D11-H11</f>
        <v>2500</v>
      </c>
      <c r="M11" s="92" t="n">
        <f aca="false">K11-L11</f>
        <v>-5705</v>
      </c>
      <c r="N11" s="94"/>
      <c r="O11" s="90" t="n">
        <f aca="false">+C11-'[3]QTD Mgmt Summary'!C11</f>
        <v>-1707</v>
      </c>
      <c r="P11" s="91" t="n">
        <f aca="false">-G11+'[3]QTD Mgmt Summary'!G11</f>
        <v>0</v>
      </c>
      <c r="Q11" s="92" t="n">
        <f aca="false">+O11+P11</f>
        <v>-1707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3.5" hidden="false" customHeight="true" outlineLevel="0" collapsed="false">
      <c r="A12" s="88" t="s">
        <v>24</v>
      </c>
      <c r="B12" s="89"/>
      <c r="C12" s="90" t="n">
        <f aca="false">+'Mgmt Summary'!J12</f>
        <v>770</v>
      </c>
      <c r="D12" s="91" t="n">
        <f aca="false">+'Mgmt Summary'!C12</f>
        <v>5000</v>
      </c>
      <c r="E12" s="92" t="n">
        <f aca="false">-D12+C12</f>
        <v>-4230</v>
      </c>
      <c r="F12" s="93"/>
      <c r="G12" s="90" t="n">
        <f aca="false">+'Mgmt Summary'!M12+'Mgmt Summary'!N12</f>
        <v>2158.282</v>
      </c>
      <c r="H12" s="91" t="n">
        <f aca="false">+'Mgmt Summary'!D12</f>
        <v>2158.282</v>
      </c>
      <c r="I12" s="92" t="n">
        <f aca="false">+H12-G12</f>
        <v>0</v>
      </c>
      <c r="J12" s="93"/>
      <c r="K12" s="90" t="n">
        <f aca="false">C12-G12</f>
        <v>-1388.282</v>
      </c>
      <c r="L12" s="91" t="n">
        <f aca="false">D12-H12</f>
        <v>2841.718</v>
      </c>
      <c r="M12" s="92" t="n">
        <f aca="false">K12-L12</f>
        <v>-4230</v>
      </c>
      <c r="N12" s="94"/>
      <c r="O12" s="90" t="n">
        <f aca="false">+C12-'[3]QTD Mgmt Summary'!C12</f>
        <v>559</v>
      </c>
      <c r="P12" s="91" t="n">
        <f aca="false">-G12+'[3]QTD Mgmt Summary'!G12</f>
        <v>0</v>
      </c>
      <c r="Q12" s="92" t="n">
        <f aca="false">+O12+P12</f>
        <v>559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13.5" hidden="false" customHeight="true" outlineLevel="0" collapsed="false">
      <c r="A13" s="88" t="s">
        <v>25</v>
      </c>
      <c r="B13" s="89"/>
      <c r="C13" s="90" t="n">
        <f aca="false">+'Mgmt Summary'!J13</f>
        <v>595</v>
      </c>
      <c r="D13" s="91" t="n">
        <f aca="false">+'Mgmt Summary'!C13</f>
        <v>7078.819</v>
      </c>
      <c r="E13" s="92" t="n">
        <f aca="false">-D13+C13</f>
        <v>-6483.819</v>
      </c>
      <c r="F13" s="93"/>
      <c r="G13" s="90" t="n">
        <f aca="false">+'Mgmt Summary'!M13+'Mgmt Summary'!N13</f>
        <v>3409.269</v>
      </c>
      <c r="H13" s="91" t="n">
        <f aca="false">+'Mgmt Summary'!D13</f>
        <v>3409.269</v>
      </c>
      <c r="I13" s="92" t="n">
        <f aca="false">+H13-G13</f>
        <v>0</v>
      </c>
      <c r="J13" s="93"/>
      <c r="K13" s="90" t="n">
        <f aca="false">C13-G13</f>
        <v>-2814.269</v>
      </c>
      <c r="L13" s="91" t="n">
        <f aca="false">D13-H13</f>
        <v>3669.55</v>
      </c>
      <c r="M13" s="92" t="n">
        <f aca="false">K13-L13</f>
        <v>-6483.819</v>
      </c>
      <c r="N13" s="94"/>
      <c r="O13" s="90" t="n">
        <f aca="false">+C13-'[3]QTD Mgmt Summary'!C13</f>
        <v>-21</v>
      </c>
      <c r="P13" s="91" t="n">
        <f aca="false">(-G13+'[3]QTD Mgmt Summary'!G13)*0</f>
        <v>0</v>
      </c>
      <c r="Q13" s="92" t="n">
        <f aca="false">+O13+P13</f>
        <v>-21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3.5" hidden="false" customHeight="true" outlineLevel="0" collapsed="false">
      <c r="A14" s="88" t="s">
        <v>26</v>
      </c>
      <c r="B14" s="89"/>
      <c r="C14" s="90" t="n">
        <f aca="false">+'Mgmt Summary'!J14</f>
        <v>0</v>
      </c>
      <c r="D14" s="91" t="n">
        <f aca="false">+'Mgmt Summary'!C14</f>
        <v>11875</v>
      </c>
      <c r="E14" s="92" t="n">
        <f aca="false">-D14+C14</f>
        <v>-11875</v>
      </c>
      <c r="F14" s="93"/>
      <c r="G14" s="90" t="n">
        <f aca="false">+'Mgmt Summary'!M14+'Mgmt Summary'!N14</f>
        <v>3118.582</v>
      </c>
      <c r="H14" s="91" t="n">
        <f aca="false">+'Mgmt Summary'!D14</f>
        <v>3118.582</v>
      </c>
      <c r="I14" s="92" t="n">
        <f aca="false">+H14-G14</f>
        <v>0</v>
      </c>
      <c r="J14" s="93"/>
      <c r="K14" s="90" t="n">
        <f aca="false">C14-G14</f>
        <v>-3118.582</v>
      </c>
      <c r="L14" s="91" t="n">
        <f aca="false">D14-H14</f>
        <v>8756.418</v>
      </c>
      <c r="M14" s="92" t="n">
        <f aca="false">K14-L14</f>
        <v>-11875</v>
      </c>
      <c r="N14" s="94"/>
      <c r="O14" s="90" t="n">
        <f aca="false">+C14-'[3]QTD Mgmt Summary'!C14</f>
        <v>0</v>
      </c>
      <c r="P14" s="91" t="n">
        <f aca="false">-G14+'[3]QTD Mgmt Summary'!G14</f>
        <v>0</v>
      </c>
      <c r="Q14" s="92" t="n">
        <f aca="false">+O14+P14</f>
        <v>0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3.5" hidden="false" customHeight="true" outlineLevel="0" collapsed="false">
      <c r="A15" s="88" t="s">
        <v>27</v>
      </c>
      <c r="B15" s="89"/>
      <c r="C15" s="90" t="n">
        <f aca="false">+'Mgmt Summary'!J15</f>
        <v>444</v>
      </c>
      <c r="D15" s="91" t="n">
        <f aca="false">+'Mgmt Summary'!C15</f>
        <v>27500</v>
      </c>
      <c r="E15" s="92" t="n">
        <f aca="false">-D15+C15</f>
        <v>-27056</v>
      </c>
      <c r="F15" s="93"/>
      <c r="G15" s="90" t="n">
        <f aca="false">+'Mgmt Summary'!M15+'Mgmt Summary'!N15</f>
        <v>5883.779</v>
      </c>
      <c r="H15" s="91" t="n">
        <f aca="false">+'Mgmt Summary'!D15</f>
        <v>5883.779</v>
      </c>
      <c r="I15" s="92" t="n">
        <f aca="false">+H15-G15</f>
        <v>0</v>
      </c>
      <c r="J15" s="93"/>
      <c r="K15" s="90" t="n">
        <f aca="false">C15-G15</f>
        <v>-5439.779</v>
      </c>
      <c r="L15" s="91" t="n">
        <f aca="false">D15-H15</f>
        <v>21616.221</v>
      </c>
      <c r="M15" s="92" t="n">
        <f aca="false">K15-L15</f>
        <v>-27056</v>
      </c>
      <c r="N15" s="94"/>
      <c r="O15" s="90" t="n">
        <f aca="false">+C15-'[3]QTD Mgmt Summary'!C15</f>
        <v>-39</v>
      </c>
      <c r="P15" s="91" t="n">
        <f aca="false">-G15+'[3]QTD Mgmt Summary'!G15</f>
        <v>0</v>
      </c>
      <c r="Q15" s="92" t="n">
        <f aca="false">+O15+P15</f>
        <v>-39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13.5" hidden="false" customHeight="true" outlineLevel="0" collapsed="false">
      <c r="A16" s="88" t="s">
        <v>28</v>
      </c>
      <c r="B16" s="89"/>
      <c r="C16" s="90" t="n">
        <f aca="false">+'Mgmt Summary'!J16</f>
        <v>29</v>
      </c>
      <c r="D16" s="91" t="n">
        <f aca="false">+'Mgmt Summary'!C16</f>
        <v>1311</v>
      </c>
      <c r="E16" s="92" t="n">
        <f aca="false">-D16+C16</f>
        <v>-1282</v>
      </c>
      <c r="F16" s="93"/>
      <c r="G16" s="90" t="n">
        <f aca="false">+'Mgmt Summary'!M16+'Mgmt Summary'!N16</f>
        <v>4962.96</v>
      </c>
      <c r="H16" s="91" t="n">
        <f aca="false">+'Mgmt Summary'!D16</f>
        <v>4962.96</v>
      </c>
      <c r="I16" s="92" t="n">
        <f aca="false">+H16-G16</f>
        <v>0</v>
      </c>
      <c r="J16" s="93"/>
      <c r="K16" s="90" t="n">
        <f aca="false">C16-G16</f>
        <v>-4933.96</v>
      </c>
      <c r="L16" s="91" t="n">
        <f aca="false">D16-H16</f>
        <v>-3651.96</v>
      </c>
      <c r="M16" s="92" t="n">
        <f aca="false">K16-L16</f>
        <v>-1282</v>
      </c>
      <c r="N16" s="94"/>
      <c r="O16" s="90" t="n">
        <f aca="false">+C16-'[3]QTD Mgmt Summary'!C16</f>
        <v>12</v>
      </c>
      <c r="P16" s="91" t="n">
        <f aca="false">(-G16+'[3]QTD Mgmt Summary'!G16)*0</f>
        <v>-0</v>
      </c>
      <c r="Q16" s="92" t="n">
        <f aca="false">+O16+P16</f>
        <v>12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13.5" hidden="false" customHeight="true" outlineLevel="0" collapsed="false">
      <c r="A17" s="88" t="s">
        <v>29</v>
      </c>
      <c r="B17" s="89"/>
      <c r="C17" s="90" t="n">
        <f aca="false">+'Mgmt Summary'!J17</f>
        <v>130</v>
      </c>
      <c r="D17" s="91" t="n">
        <f aca="false">+'Mgmt Summary'!C17</f>
        <v>5000</v>
      </c>
      <c r="E17" s="92" t="n">
        <f aca="false">-D17+C17</f>
        <v>-4870</v>
      </c>
      <c r="F17" s="93"/>
      <c r="G17" s="90" t="n">
        <f aca="false">+'Mgmt Summary'!M17+'Mgmt Summary'!N17</f>
        <v>2637.253</v>
      </c>
      <c r="H17" s="91" t="n">
        <f aca="false">+'Mgmt Summary'!D17</f>
        <v>2637.253</v>
      </c>
      <c r="I17" s="92" t="n">
        <f aca="false">+H17-G17</f>
        <v>0</v>
      </c>
      <c r="J17" s="93"/>
      <c r="K17" s="90" t="n">
        <f aca="false">C17-G17</f>
        <v>-2507.253</v>
      </c>
      <c r="L17" s="91" t="n">
        <f aca="false">D17-H17</f>
        <v>2362.747</v>
      </c>
      <c r="M17" s="92" t="n">
        <f aca="false">K17-L17</f>
        <v>-4870</v>
      </c>
      <c r="N17" s="94"/>
      <c r="O17" s="90" t="n">
        <f aca="false">+C17-'[3]QTD Mgmt Summary'!C17</f>
        <v>127</v>
      </c>
      <c r="P17" s="91" t="n">
        <f aca="false">-G17+'[3]QTD Mgmt Summary'!G17</f>
        <v>0</v>
      </c>
      <c r="Q17" s="92" t="n">
        <f aca="false">+O17+P17</f>
        <v>127</v>
      </c>
      <c r="R17" s="21"/>
      <c r="S17" s="95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3.5" hidden="false" customHeight="true" outlineLevel="0" collapsed="false">
      <c r="A18" s="88" t="s">
        <v>31</v>
      </c>
      <c r="B18" s="89"/>
      <c r="C18" s="90" t="n">
        <f aca="false">+'Mgmt Summary'!J18</f>
        <v>-1445</v>
      </c>
      <c r="D18" s="91" t="n">
        <f aca="false">+'Mgmt Summary'!C18</f>
        <v>1372.499</v>
      </c>
      <c r="E18" s="92" t="n">
        <f aca="false">-D18+C18</f>
        <v>-2817.499</v>
      </c>
      <c r="F18" s="93"/>
      <c r="G18" s="90" t="n">
        <f aca="false">+'Mgmt Summary'!M18+'Mgmt Summary'!N18</f>
        <v>875.346</v>
      </c>
      <c r="H18" s="91" t="n">
        <f aca="false">+'Mgmt Summary'!D18</f>
        <v>875.346</v>
      </c>
      <c r="I18" s="92" t="n">
        <f aca="false">+H18-G18</f>
        <v>0</v>
      </c>
      <c r="J18" s="93"/>
      <c r="K18" s="90" t="n">
        <f aca="false">C18-G18</f>
        <v>-2320.346</v>
      </c>
      <c r="L18" s="91" t="n">
        <f aca="false">D18-H18</f>
        <v>497.153</v>
      </c>
      <c r="M18" s="92" t="n">
        <f aca="false">K18-L18</f>
        <v>-2817.499</v>
      </c>
      <c r="N18" s="94"/>
      <c r="O18" s="90" t="n">
        <f aca="false">+C18-'[3]QTD Mgmt Summary'!C18</f>
        <v>0</v>
      </c>
      <c r="P18" s="91" t="n">
        <f aca="false">-G18+'[3]QTD Mgmt Summary'!G18</f>
        <v>0</v>
      </c>
      <c r="Q18" s="92" t="n">
        <f aca="false">+O18+P18</f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13.5" hidden="false" customHeight="true" outlineLevel="0" collapsed="false">
      <c r="A19" s="88" t="s">
        <v>32</v>
      </c>
      <c r="B19" s="89"/>
      <c r="C19" s="90" t="n">
        <f aca="false">+'Mgmt Summary'!J19</f>
        <v>0</v>
      </c>
      <c r="D19" s="91" t="n">
        <f aca="false">+'Mgmt Summary'!C19</f>
        <v>0</v>
      </c>
      <c r="E19" s="92" t="n">
        <f aca="false">-D19+C19</f>
        <v>0</v>
      </c>
      <c r="F19" s="93"/>
      <c r="G19" s="90" t="n">
        <f aca="false">+'Mgmt Summary'!M19+'Mgmt Summary'!N19</f>
        <v>766.232</v>
      </c>
      <c r="H19" s="91" t="n">
        <f aca="false">+'Mgmt Summary'!D19</f>
        <v>766.232</v>
      </c>
      <c r="I19" s="92" t="n">
        <f aca="false">+H19-G19</f>
        <v>0</v>
      </c>
      <c r="J19" s="93"/>
      <c r="K19" s="90" t="n">
        <f aca="false">C19-G19</f>
        <v>-766.232</v>
      </c>
      <c r="L19" s="91" t="n">
        <f aca="false">D19-H19</f>
        <v>-766.232</v>
      </c>
      <c r="M19" s="92" t="n">
        <f aca="false">K19-L19</f>
        <v>0</v>
      </c>
      <c r="N19" s="94"/>
      <c r="O19" s="90" t="n">
        <f aca="false">+C19-'[3]QTD Mgmt Summary'!C19</f>
        <v>0</v>
      </c>
      <c r="P19" s="91" t="n">
        <f aca="false">-G19+'[3]QTD Mgmt Summary'!G19</f>
        <v>0</v>
      </c>
      <c r="Q19" s="92" t="n">
        <f aca="false">+O19+P19</f>
        <v>0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13.5" hidden="false" customHeight="true" outlineLevel="0" collapsed="false">
      <c r="A20" s="88" t="s">
        <v>33</v>
      </c>
      <c r="B20" s="89"/>
      <c r="C20" s="90" t="n">
        <f aca="false">+'Mgmt Summary'!J20</f>
        <v>0</v>
      </c>
      <c r="D20" s="91" t="n">
        <f aca="false">+'Mgmt Summary'!C20</f>
        <v>0</v>
      </c>
      <c r="E20" s="92" t="n">
        <f aca="false">-D20+C20</f>
        <v>0</v>
      </c>
      <c r="F20" s="93"/>
      <c r="G20" s="90" t="n">
        <f aca="false">+'Mgmt Summary'!M20+'Mgmt Summary'!N20</f>
        <v>1261.224</v>
      </c>
      <c r="H20" s="91" t="n">
        <f aca="false">+'Mgmt Summary'!D20</f>
        <v>1011.224</v>
      </c>
      <c r="I20" s="92" t="n">
        <f aca="false">+H20-G20</f>
        <v>-250</v>
      </c>
      <c r="J20" s="93"/>
      <c r="K20" s="90" t="n">
        <f aca="false">C20-G20</f>
        <v>-1261.224</v>
      </c>
      <c r="L20" s="91" t="n">
        <f aca="false">D20-H20</f>
        <v>-1011.224</v>
      </c>
      <c r="M20" s="92" t="n">
        <f aca="false">K20-L20</f>
        <v>-250</v>
      </c>
      <c r="N20" s="94"/>
      <c r="O20" s="90" t="n">
        <f aca="false">+C20-'[3]QTD Mgmt Summary'!C20</f>
        <v>0</v>
      </c>
      <c r="P20" s="91" t="n">
        <f aca="false">-G20+'[3]QTD Mgmt Summary'!G20</f>
        <v>-250</v>
      </c>
      <c r="Q20" s="92" t="n">
        <f aca="false">+O20+P20</f>
        <v>-250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13.5" hidden="false" customHeight="true" outlineLevel="0" collapsed="false">
      <c r="A21" s="88" t="s">
        <v>54</v>
      </c>
      <c r="B21" s="89"/>
      <c r="C21" s="90" t="n">
        <f aca="false">+'Mgmt Summary'!J21</f>
        <v>0</v>
      </c>
      <c r="D21" s="91" t="n">
        <f aca="false">+'Mgmt Summary'!C21</f>
        <v>3903</v>
      </c>
      <c r="E21" s="92" t="n">
        <f aca="false">-D21+C21</f>
        <v>-3903</v>
      </c>
      <c r="F21" s="93"/>
      <c r="G21" s="90" t="n">
        <f aca="false">+'Mgmt Summary'!L21+'Mgmt Summary'!M21+'Mgmt Summary'!N21</f>
        <v>0</v>
      </c>
      <c r="H21" s="91" t="n">
        <f aca="false">+'Mgmt Summary'!D21</f>
        <v>0</v>
      </c>
      <c r="I21" s="92" t="n">
        <f aca="false">+H21-G21</f>
        <v>0</v>
      </c>
      <c r="J21" s="93"/>
      <c r="K21" s="90" t="n">
        <f aca="false">C21-G21</f>
        <v>0</v>
      </c>
      <c r="L21" s="91" t="n">
        <f aca="false">D21-H21</f>
        <v>3903</v>
      </c>
      <c r="M21" s="92" t="n">
        <f aca="false">K21-L21</f>
        <v>-3903</v>
      </c>
      <c r="N21" s="94"/>
      <c r="O21" s="90" t="n">
        <f aca="false">(+C21-'[3]QTD Mgmt Summary'!C26)*0</f>
        <v>0</v>
      </c>
      <c r="P21" s="91" t="n">
        <f aca="false">-G21+'[3]QTD Mgmt Summary'!G21</f>
        <v>0</v>
      </c>
      <c r="Q21" s="92" t="n">
        <f aca="false">+O21+P21</f>
        <v>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4.5" hidden="false" customHeight="true" outlineLevel="0" collapsed="false">
      <c r="A22" s="84"/>
      <c r="B22" s="78"/>
      <c r="C22" s="96"/>
      <c r="D22" s="97"/>
      <c r="E22" s="98"/>
      <c r="F22" s="99"/>
      <c r="G22" s="100"/>
      <c r="H22" s="97"/>
      <c r="I22" s="98"/>
      <c r="J22" s="99"/>
      <c r="K22" s="96"/>
      <c r="L22" s="97"/>
      <c r="M22" s="98"/>
      <c r="N22" s="83"/>
      <c r="O22" s="96"/>
      <c r="P22" s="97"/>
      <c r="Q22" s="98"/>
    </row>
    <row r="23" customFormat="false" ht="16.5" hidden="false" customHeight="false" outlineLevel="0" collapsed="false">
      <c r="A23" s="101" t="s">
        <v>34</v>
      </c>
      <c r="B23" s="102"/>
      <c r="C23" s="103" t="n">
        <f aca="false">SUM(C9:C22)</f>
        <v>-17117</v>
      </c>
      <c r="D23" s="104" t="n">
        <f aca="false">SUM(D9:D22)</f>
        <v>109290.318</v>
      </c>
      <c r="E23" s="105" t="n">
        <f aca="false">SUM(E9:E22)</f>
        <v>-126407.318</v>
      </c>
      <c r="F23" s="106"/>
      <c r="G23" s="103" t="n">
        <f aca="false">SUM(G9:G22)</f>
        <v>49550.137</v>
      </c>
      <c r="H23" s="104" t="n">
        <f aca="false">SUM(H9:H22)</f>
        <v>49300.137</v>
      </c>
      <c r="I23" s="105" t="n">
        <f aca="false">SUM(I9:I22)</f>
        <v>-250</v>
      </c>
      <c r="J23" s="106"/>
      <c r="K23" s="103" t="n">
        <f aca="false">SUM(K9:K22)</f>
        <v>-66667.137</v>
      </c>
      <c r="L23" s="104" t="n">
        <f aca="false">SUM(L9:L22)</f>
        <v>59990.181</v>
      </c>
      <c r="M23" s="105" t="n">
        <f aca="false">SUM(M9:M22)</f>
        <v>-126657.318</v>
      </c>
      <c r="N23" s="107"/>
      <c r="O23" s="103" t="n">
        <f aca="false">SUM(O9:O22)</f>
        <v>-6520</v>
      </c>
      <c r="P23" s="104" t="n">
        <f aca="false">SUM(P9:P22)</f>
        <v>-250</v>
      </c>
      <c r="Q23" s="105" t="n">
        <f aca="false">SUM(Q9:Q22)</f>
        <v>-6770</v>
      </c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4.5" hidden="false" customHeight="true" outlineLevel="0" collapsed="false">
      <c r="A24" s="84"/>
      <c r="B24" s="78"/>
      <c r="C24" s="96"/>
      <c r="D24" s="97"/>
      <c r="E24" s="98"/>
      <c r="F24" s="99"/>
      <c r="G24" s="100"/>
      <c r="H24" s="97"/>
      <c r="I24" s="98"/>
      <c r="J24" s="99"/>
      <c r="K24" s="96"/>
      <c r="L24" s="97"/>
      <c r="M24" s="98"/>
      <c r="N24" s="83"/>
      <c r="O24" s="96"/>
      <c r="P24" s="97"/>
      <c r="Q24" s="98"/>
    </row>
    <row r="25" customFormat="false" ht="13.5" hidden="false" customHeight="true" outlineLevel="0" collapsed="false">
      <c r="A25" s="88" t="s">
        <v>35</v>
      </c>
      <c r="B25" s="89"/>
      <c r="C25" s="90" t="n">
        <f aca="false">+'Mgmt Summary'!J25</f>
        <v>0</v>
      </c>
      <c r="D25" s="91" t="n">
        <f aca="false">+'Mgmt Summary'!C25</f>
        <v>0</v>
      </c>
      <c r="E25" s="92" t="n">
        <f aca="false">-D25+C25</f>
        <v>0</v>
      </c>
      <c r="F25" s="93"/>
      <c r="G25" s="90" t="n">
        <f aca="false">+'Mgmt Summary'!L25+'Mgmt Summary'!M25+'Mgmt Summary'!N25</f>
        <v>28870.741</v>
      </c>
      <c r="H25" s="91" t="n">
        <f aca="false">+'Mgmt Summary'!D25</f>
        <v>28870.741</v>
      </c>
      <c r="I25" s="92" t="n">
        <f aca="false">+H25-G25</f>
        <v>0</v>
      </c>
      <c r="J25" s="93"/>
      <c r="K25" s="90" t="n">
        <f aca="false">C25-G25</f>
        <v>-28870.741</v>
      </c>
      <c r="L25" s="91" t="n">
        <f aca="false">D25-H25</f>
        <v>-28870.741</v>
      </c>
      <c r="M25" s="92" t="n">
        <f aca="false">K25-L25</f>
        <v>0</v>
      </c>
      <c r="N25" s="94"/>
      <c r="O25" s="90" t="n">
        <f aca="false">+C25-'[3]QTD Mgmt Summary'!C24</f>
        <v>0</v>
      </c>
      <c r="P25" s="91" t="n">
        <f aca="false">(-G25+'[3]QTD Mgmt Summary'!G25)*0</f>
        <v>-0</v>
      </c>
      <c r="Q25" s="92" t="n">
        <f aca="false">+O25+P25</f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3.5" hidden="false" customHeight="true" outlineLevel="0" collapsed="false">
      <c r="A26" s="88" t="s">
        <v>36</v>
      </c>
      <c r="B26" s="89"/>
      <c r="C26" s="90" t="n">
        <f aca="false">+'Mgmt Summary'!J26</f>
        <v>0</v>
      </c>
      <c r="D26" s="91" t="n">
        <f aca="false">+'Mgmt Summary'!C26</f>
        <v>0</v>
      </c>
      <c r="E26" s="92" t="n">
        <f aca="false">-D26+C26</f>
        <v>0</v>
      </c>
      <c r="F26" s="93"/>
      <c r="G26" s="90" t="n">
        <f aca="false">+'Mgmt Summary'!L26+'Mgmt Summary'!M26+'Mgmt Summary'!N26</f>
        <v>-22112.197</v>
      </c>
      <c r="H26" s="91" t="n">
        <f aca="false">+'Mgmt Summary'!D26</f>
        <v>-22112.197</v>
      </c>
      <c r="I26" s="92" t="n">
        <f aca="false">+H26-G26</f>
        <v>0</v>
      </c>
      <c r="J26" s="93"/>
      <c r="K26" s="90" t="n">
        <f aca="false">C26-G26</f>
        <v>22112.197</v>
      </c>
      <c r="L26" s="91" t="n">
        <f aca="false">D26-H26</f>
        <v>22112.197</v>
      </c>
      <c r="M26" s="92" t="n">
        <f aca="false">K26-L26</f>
        <v>0</v>
      </c>
      <c r="N26" s="94"/>
      <c r="O26" s="90" t="n">
        <f aca="false">+C26-'[3]QTD Mgmt Summary'!C25</f>
        <v>0</v>
      </c>
      <c r="P26" s="91" t="n">
        <f aca="false">(-G26+'[3]QTD Mgmt Summary'!G26)*0</f>
        <v>0</v>
      </c>
      <c r="Q26" s="92" t="n">
        <f aca="false">+O26+P26</f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3.5" hidden="false" customHeight="true" outlineLevel="0" collapsed="false">
      <c r="A27" s="88" t="s">
        <v>37</v>
      </c>
      <c r="B27" s="89"/>
      <c r="C27" s="90" t="n">
        <f aca="false">+'Mgmt Summary'!J27</f>
        <v>-500</v>
      </c>
      <c r="D27" s="91" t="n">
        <f aca="false">+'Mgmt Summary'!C27</f>
        <v>-500</v>
      </c>
      <c r="E27" s="92" t="n">
        <f aca="false">-D27+C27</f>
        <v>0</v>
      </c>
      <c r="F27" s="93"/>
      <c r="G27" s="90" t="n">
        <f aca="false">+[1]Expenses!D26</f>
        <v>0</v>
      </c>
      <c r="H27" s="91" t="n">
        <f aca="false">+[1]Expenses!E26</f>
        <v>0</v>
      </c>
      <c r="I27" s="92" t="n">
        <f aca="false">+H27-G27</f>
        <v>0</v>
      </c>
      <c r="J27" s="93"/>
      <c r="K27" s="90" t="n">
        <f aca="false">C27-G27</f>
        <v>-500</v>
      </c>
      <c r="L27" s="91" t="n">
        <f aca="false">D27-H27</f>
        <v>-500</v>
      </c>
      <c r="M27" s="92" t="n">
        <f aca="false">K27-L27</f>
        <v>0</v>
      </c>
      <c r="N27" s="94"/>
      <c r="O27" s="90" t="n">
        <f aca="false">(+C27-'[3]QTD Mgmt Summary'!C27)*0</f>
        <v>-0</v>
      </c>
      <c r="P27" s="91" t="n">
        <f aca="false">(-G27+'[3]QTD Mgmt Summary'!G27)</f>
        <v>0</v>
      </c>
      <c r="Q27" s="92" t="n">
        <f aca="false">+O27+P27</f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3.5" hidden="true" customHeight="true" outlineLevel="0" collapsed="false">
      <c r="A28" s="88" t="s">
        <v>38</v>
      </c>
      <c r="B28" s="89"/>
      <c r="C28" s="90" t="n">
        <f aca="false">+'Mgmt Summary'!J28</f>
        <v>0</v>
      </c>
      <c r="D28" s="91" t="n">
        <f aca="false">+'Mgmt Summary'!C28</f>
        <v>0</v>
      </c>
      <c r="E28" s="92" t="n">
        <f aca="false">-D28+C28</f>
        <v>0</v>
      </c>
      <c r="F28" s="93"/>
      <c r="G28" s="90" t="n">
        <f aca="false">+'[1]Alloc Exp'!D26</f>
        <v>0</v>
      </c>
      <c r="H28" s="91" t="n">
        <f aca="false">+'[1]Alloc Exp'!E26</f>
        <v>0</v>
      </c>
      <c r="I28" s="92" t="n">
        <f aca="false">+H28-G28</f>
        <v>0</v>
      </c>
      <c r="J28" s="93"/>
      <c r="K28" s="90" t="n">
        <f aca="false">C28-G28</f>
        <v>0</v>
      </c>
      <c r="L28" s="91" t="n">
        <f aca="false">D28-H28</f>
        <v>0</v>
      </c>
      <c r="M28" s="92" t="n">
        <f aca="false">K28-L28</f>
        <v>0</v>
      </c>
      <c r="N28" s="94"/>
      <c r="O28" s="90" t="n">
        <f aca="false">+C28-'[1]QTD Mgmt Summary'!C27</f>
        <v>0</v>
      </c>
      <c r="P28" s="91" t="n">
        <f aca="false">-G28+'[1]QTD Mgmt Summary'!G27</f>
        <v>0</v>
      </c>
      <c r="Q28" s="92" t="n">
        <f aca="false">+O28+P28</f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4.5" hidden="false" customHeight="true" outlineLevel="0" collapsed="false">
      <c r="A29" s="84"/>
      <c r="B29" s="78"/>
      <c r="C29" s="96"/>
      <c r="D29" s="97"/>
      <c r="E29" s="98"/>
      <c r="F29" s="99"/>
      <c r="G29" s="100"/>
      <c r="H29" s="97"/>
      <c r="I29" s="98"/>
      <c r="J29" s="99"/>
      <c r="K29" s="96"/>
      <c r="L29" s="97"/>
      <c r="M29" s="98"/>
      <c r="N29" s="83"/>
      <c r="O29" s="96"/>
      <c r="P29" s="97"/>
      <c r="Q29" s="98"/>
    </row>
    <row r="30" customFormat="false" ht="16.5" hidden="false" customHeight="false" outlineLevel="0" collapsed="false">
      <c r="A30" s="101" t="s">
        <v>39</v>
      </c>
      <c r="B30" s="102"/>
      <c r="C30" s="103" t="n">
        <f aca="false">SUM(C23:C28)</f>
        <v>-17617</v>
      </c>
      <c r="D30" s="104" t="n">
        <f aca="false">SUM(D23:D28)</f>
        <v>108790.318</v>
      </c>
      <c r="E30" s="105" t="n">
        <f aca="false">SUM(E23:E28)</f>
        <v>-126407.318</v>
      </c>
      <c r="F30" s="106"/>
      <c r="G30" s="103" t="n">
        <f aca="false">SUM(G23:G28)</f>
        <v>56308.681</v>
      </c>
      <c r="H30" s="104" t="n">
        <f aca="false">SUM(H23:H28)</f>
        <v>56058.681</v>
      </c>
      <c r="I30" s="105" t="n">
        <f aca="false">SUM(I23:I28)</f>
        <v>-250</v>
      </c>
      <c r="J30" s="106"/>
      <c r="K30" s="103" t="n">
        <f aca="false">SUM(K23:K28)</f>
        <v>-73925.681</v>
      </c>
      <c r="L30" s="104" t="n">
        <f aca="false">SUM(L23:L28)</f>
        <v>52731.637</v>
      </c>
      <c r="M30" s="105" t="n">
        <f aca="false">SUM(M23:M28)</f>
        <v>-126657.318</v>
      </c>
      <c r="N30" s="107"/>
      <c r="O30" s="103" t="n">
        <f aca="false">SUM(O23:O28)</f>
        <v>-6520</v>
      </c>
      <c r="P30" s="104" t="n">
        <f aca="false">SUM(P23:P28)</f>
        <v>-250</v>
      </c>
      <c r="Q30" s="105" t="n">
        <f aca="false">SUM(Q23:Q28)</f>
        <v>-6770</v>
      </c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  <c r="IW30" s="108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09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3.5" hidden="false" customHeight="true" outlineLevel="0" collapsed="false">
      <c r="A32" s="88" t="s">
        <v>42</v>
      </c>
      <c r="B32" s="89"/>
      <c r="C32" s="90" t="n">
        <f aca="false">+'Mgmt Summary'!J32</f>
        <v>0</v>
      </c>
      <c r="D32" s="91" t="n">
        <f aca="false">+'Mgmt Summary'!C32</f>
        <v>0</v>
      </c>
      <c r="E32" s="92" t="n">
        <f aca="false">D32-C32</f>
        <v>0</v>
      </c>
      <c r="F32" s="93"/>
      <c r="G32" s="90" t="n">
        <f aca="false">+'Mgmt Summary'!M32</f>
        <v>308</v>
      </c>
      <c r="H32" s="91" t="n">
        <f aca="false">+'Mgmt Summary'!D32</f>
        <v>308</v>
      </c>
      <c r="I32" s="92" t="n">
        <f aca="false">+H32-G32</f>
        <v>0</v>
      </c>
      <c r="J32" s="93"/>
      <c r="K32" s="90" t="n">
        <f aca="false">C32-G32</f>
        <v>-308</v>
      </c>
      <c r="L32" s="91" t="n">
        <f aca="false">D32-H32</f>
        <v>-308</v>
      </c>
      <c r="M32" s="92" t="n">
        <f aca="false">K32-L32</f>
        <v>0</v>
      </c>
      <c r="N32" s="94"/>
      <c r="O32" s="90" t="n">
        <f aca="false">(+C32-'[3]QTD Mgmt Summary'!C32)*0</f>
        <v>0</v>
      </c>
      <c r="P32" s="91" t="n">
        <f aca="false">(-G32+'[3]QTD Mgmt Summary'!G32)*0</f>
        <v>-0</v>
      </c>
      <c r="Q32" s="92" t="n">
        <f aca="false">+O32+P32</f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  <row r="33" customFormat="false" ht="4.5" hidden="false" customHeight="true" outlineLevel="0" collapsed="false">
      <c r="A33" s="84"/>
      <c r="B33" s="78"/>
      <c r="C33" s="90"/>
      <c r="D33" s="91"/>
      <c r="E33" s="92"/>
      <c r="F33" s="93"/>
      <c r="G33" s="109"/>
      <c r="H33" s="91"/>
      <c r="I33" s="92"/>
      <c r="J33" s="93"/>
      <c r="K33" s="90"/>
      <c r="L33" s="91"/>
      <c r="M33" s="92"/>
      <c r="N33" s="83"/>
      <c r="O33" s="90"/>
      <c r="P33" s="91"/>
      <c r="Q33" s="92"/>
    </row>
    <row r="34" customFormat="false" ht="17.25" hidden="false" customHeight="false" outlineLevel="0" collapsed="false">
      <c r="A34" s="110" t="s">
        <v>43</v>
      </c>
      <c r="B34" s="111"/>
      <c r="C34" s="112" t="n">
        <f aca="false">+C30-C32</f>
        <v>-17617</v>
      </c>
      <c r="D34" s="113" t="n">
        <f aca="false">+D30-D32</f>
        <v>108790.318</v>
      </c>
      <c r="E34" s="114" t="n">
        <f aca="false">+E30-E32</f>
        <v>-126407.318</v>
      </c>
      <c r="F34" s="115"/>
      <c r="G34" s="112" t="n">
        <f aca="false">SUM(G30:G32)</f>
        <v>56616.681</v>
      </c>
      <c r="H34" s="113" t="n">
        <f aca="false">SUM(H30:H32)</f>
        <v>56366.681</v>
      </c>
      <c r="I34" s="114" t="n">
        <f aca="false">SUM(I30:I32)</f>
        <v>-250</v>
      </c>
      <c r="J34" s="115"/>
      <c r="K34" s="112" t="n">
        <f aca="false">SUM(K30:K32)</f>
        <v>-74233.681</v>
      </c>
      <c r="L34" s="113" t="n">
        <f aca="false">SUM(L30:L32)</f>
        <v>52423.637</v>
      </c>
      <c r="M34" s="114" t="n">
        <f aca="false">SUM(M30:M32)</f>
        <v>-126657.318</v>
      </c>
      <c r="N34" s="107"/>
      <c r="O34" s="112" t="n">
        <f aca="false">SUM(O30:O32)</f>
        <v>-6520</v>
      </c>
      <c r="P34" s="113" t="n">
        <f aca="false">SUM(P30:P32)</f>
        <v>-250</v>
      </c>
      <c r="Q34" s="114" t="n">
        <f aca="false">SUM(Q30:Q32)</f>
        <v>-6770</v>
      </c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  <c r="IR34" s="108"/>
      <c r="IS34" s="108"/>
      <c r="IT34" s="108"/>
      <c r="IU34" s="108"/>
      <c r="IV34" s="108"/>
      <c r="IW34" s="108"/>
    </row>
    <row r="35" customFormat="false" ht="3" hidden="false" customHeight="true" outlineLevel="0" collapsed="false">
      <c r="A35" s="54"/>
      <c r="C35" s="55"/>
      <c r="D35" s="49"/>
      <c r="E35" s="54"/>
      <c r="F35" s="49"/>
      <c r="I35" s="54"/>
    </row>
    <row r="36" customFormat="false" ht="12.75" hidden="false" customHeight="false" outlineLevel="0" collapsed="false">
      <c r="A36" s="1" t="s">
        <v>55</v>
      </c>
      <c r="C36" s="49"/>
      <c r="D36" s="49"/>
      <c r="E36" s="49"/>
      <c r="F36" s="49"/>
      <c r="I36" s="49"/>
    </row>
    <row r="37" customFormat="false" ht="12.75" hidden="false" customHeight="false" outlineLevel="0" collapsed="false">
      <c r="M37" s="116"/>
      <c r="Q37" s="116"/>
    </row>
    <row r="38" customFormat="false" ht="12.75" hidden="false" customHeight="false" outlineLevel="0" collapsed="false">
      <c r="L38" s="58"/>
    </row>
    <row r="39" customFormat="false" ht="13.5" hidden="true" customHeight="false" outlineLevel="0" collapsed="false">
      <c r="C39" s="117" t="s">
        <v>56</v>
      </c>
      <c r="D39" s="118"/>
      <c r="E39" s="119"/>
      <c r="G39" s="117" t="s">
        <v>57</v>
      </c>
      <c r="H39" s="118"/>
      <c r="I39" s="118"/>
      <c r="J39" s="119"/>
    </row>
    <row r="40" customFormat="false" ht="12.75" hidden="true" customHeight="false" outlineLevel="0" collapsed="false">
      <c r="C40" s="120" t="s">
        <v>58</v>
      </c>
      <c r="D40" s="121"/>
      <c r="E40" s="122" t="n">
        <f aca="false">+'[1]GM-WeeklyChnge'!C38</f>
        <v>-4872.493</v>
      </c>
      <c r="G40" s="120" t="s">
        <v>59</v>
      </c>
      <c r="H40" s="121"/>
      <c r="I40" s="123" t="n">
        <f aca="false">+'[1]Expense Weekly Change'!E22+'[1]Expense Weekly Change'!E21</f>
        <v>488</v>
      </c>
      <c r="J40" s="124"/>
    </row>
    <row r="41" customFormat="false" ht="12.75" hidden="true" customHeight="false" outlineLevel="0" collapsed="false">
      <c r="C41" s="120" t="s">
        <v>60</v>
      </c>
      <c r="D41" s="121"/>
      <c r="E41" s="122" t="n">
        <f aca="false">+'[1]GM-WeeklyChnge'!D38</f>
        <v>-132.97831</v>
      </c>
      <c r="G41" s="120" t="s">
        <v>61</v>
      </c>
      <c r="H41" s="121"/>
      <c r="I41" s="123" t="n">
        <f aca="false">+'[4]Expense Weekly Change'!E9+'[4]Expense Weekly Change'!E10+'[4]Expense Weekly Change'!E11+'[4]Expense Weekly Change'!E12+'[4]Expense Weekly Change'!E13+'[4]Expense Weekly Change'!E14+'[4]Expense Weekly Change'!E15+'[4]Expense Weekly Change'!E16+'[4]Expense Weekly Change'!E20</f>
        <v>4953</v>
      </c>
      <c r="J41" s="125"/>
    </row>
    <row r="42" customFormat="false" ht="12.75" hidden="true" customHeight="false" outlineLevel="0" collapsed="false">
      <c r="C42" s="120" t="s">
        <v>62</v>
      </c>
      <c r="D42" s="121"/>
      <c r="E42" s="122" t="n">
        <f aca="false">+'[1]GM-WeeklyChnge'!E38+'[1]GM-WeeklyChnge'!F38+'[1]GM-WeeklyChnge'!G38</f>
        <v>3440.893</v>
      </c>
      <c r="G42" s="120" t="s">
        <v>63</v>
      </c>
      <c r="H42" s="121"/>
      <c r="I42" s="123" t="n">
        <f aca="false">-G32+'[1]QTD Mgmt Summary'!$G$37</f>
        <v>-308</v>
      </c>
      <c r="J42" s="125"/>
    </row>
    <row r="43" customFormat="false" ht="12.75" hidden="true" customHeight="false" outlineLevel="0" collapsed="false">
      <c r="C43" s="126"/>
      <c r="D43" s="127"/>
      <c r="E43" s="128"/>
      <c r="G43" s="126"/>
      <c r="H43" s="127"/>
      <c r="I43" s="129"/>
      <c r="J43" s="130"/>
    </row>
    <row r="44" customFormat="false" ht="13.5" hidden="true" customHeight="false" outlineLevel="0" collapsed="false">
      <c r="C44" s="131" t="s">
        <v>64</v>
      </c>
      <c r="D44" s="132"/>
      <c r="E44" s="133" t="n">
        <f aca="false">SUM(E40:E43)</f>
        <v>-1564.57831</v>
      </c>
      <c r="G44" s="131" t="s">
        <v>64</v>
      </c>
      <c r="H44" s="132"/>
      <c r="I44" s="134" t="n">
        <f aca="false">SUM(I40:I43)</f>
        <v>5133</v>
      </c>
      <c r="J44" s="135"/>
    </row>
    <row r="45" customFormat="false" ht="12.75" hidden="true" customHeight="false" outlineLevel="0" collapsed="false"/>
    <row r="46" customFormat="false" ht="13.5" hidden="true" customHeight="false" outlineLevel="0" collapsed="false">
      <c r="C46" s="117" t="s">
        <v>65</v>
      </c>
      <c r="D46" s="118"/>
      <c r="E46" s="119"/>
      <c r="G46" s="117" t="s">
        <v>66</v>
      </c>
      <c r="H46" s="118"/>
      <c r="I46" s="118"/>
      <c r="J46" s="119"/>
    </row>
    <row r="47" customFormat="false" ht="12.75" hidden="true" customHeight="false" outlineLevel="0" collapsed="false">
      <c r="C47" s="120" t="s">
        <v>67</v>
      </c>
      <c r="D47" s="121"/>
      <c r="E47" s="122" t="n">
        <f aca="false">+[1]GrossMargin!$I$40</f>
        <v>0</v>
      </c>
      <c r="G47" s="120" t="s">
        <v>67</v>
      </c>
      <c r="H47" s="121"/>
      <c r="I47" s="123" t="str">
        <f aca="false">+'[1]QTD Mgmt Summary'!$G$39</f>
        <v>Operating Expense</v>
      </c>
      <c r="J47" s="124"/>
    </row>
    <row r="48" customFormat="false" ht="12.75" hidden="true" customHeight="false" outlineLevel="0" collapsed="false">
      <c r="C48" s="120" t="s">
        <v>68</v>
      </c>
      <c r="D48" s="121"/>
      <c r="E48" s="122" t="n">
        <f aca="false">+GrossMargin!I33</f>
        <v>-17617</v>
      </c>
      <c r="G48" s="120" t="s">
        <v>68</v>
      </c>
      <c r="H48" s="121"/>
      <c r="I48" s="123" t="n">
        <f aca="false">+G34</f>
        <v>56616.681</v>
      </c>
      <c r="J48" s="125"/>
    </row>
    <row r="49" customFormat="false" ht="12.75" hidden="true" customHeight="false" outlineLevel="0" collapsed="false">
      <c r="C49" s="120"/>
      <c r="D49" s="121"/>
      <c r="E49" s="122"/>
      <c r="G49" s="120"/>
      <c r="H49" s="121"/>
      <c r="I49" s="123"/>
      <c r="J49" s="125"/>
    </row>
    <row r="50" customFormat="false" ht="13.5" hidden="true" customHeight="false" outlineLevel="0" collapsed="false">
      <c r="C50" s="131" t="s">
        <v>69</v>
      </c>
      <c r="D50" s="132"/>
      <c r="E50" s="133" t="n">
        <f aca="false">+E48-E47</f>
        <v>-17617</v>
      </c>
      <c r="G50" s="131" t="s">
        <v>69</v>
      </c>
      <c r="H50" s="132"/>
      <c r="I50" s="134" t="e">
        <f aca="false">+I48-I47</f>
        <v>#VALUE!</v>
      </c>
      <c r="J50" s="135"/>
    </row>
    <row r="51" customFormat="false" ht="12.75" hidden="false" customHeight="false" outlineLevel="0" collapsed="false">
      <c r="I51" s="58"/>
    </row>
  </sheetData>
  <mergeCells count="4">
    <mergeCell ref="C6:E6"/>
    <mergeCell ref="G6:I6"/>
    <mergeCell ref="K6:M6"/>
    <mergeCell ref="O6:Q6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P20" activeCellId="0" sqref="P19:P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4"/>
    </row>
    <row r="3" customFormat="false" ht="13.5" hidden="false" customHeight="false" outlineLevel="0" collapsed="false">
      <c r="A3" s="137" t="s">
        <v>71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+GrossMargin!M10</f>
        <v>32500</v>
      </c>
      <c r="D9" s="24" t="n">
        <f aca="false">+Expenses!E9+AllocExp!L10</f>
        <v>16998.016</v>
      </c>
      <c r="E9" s="25" t="n">
        <f aca="false">C9-D9</f>
        <v>15501.984</v>
      </c>
      <c r="F9" s="24"/>
      <c r="G9" s="23" t="n">
        <f aca="false">+GrossMargin!I10</f>
        <v>-16830</v>
      </c>
      <c r="H9" s="24" t="n">
        <f aca="false">GrossMargin!J10</f>
        <v>0</v>
      </c>
      <c r="I9" s="24" t="n">
        <f aca="false">GrossMargin!K10</f>
        <v>0</v>
      </c>
      <c r="J9" s="27" t="n">
        <f aca="false">SUM(G9:I9)</f>
        <v>-16830</v>
      </c>
      <c r="K9" s="28"/>
      <c r="L9" s="23" t="n">
        <f aca="false">'[1]Alloc Exp'!D10</f>
        <v>0</v>
      </c>
      <c r="M9" s="24" t="n">
        <f aca="false">+Expenses!D9</f>
        <v>6994.312</v>
      </c>
      <c r="N9" s="24" t="n">
        <f aca="false">+AllocExp!K10</f>
        <v>10003.704</v>
      </c>
      <c r="O9" s="27" t="n">
        <f aca="false">J9-K9-M9-N9-L9</f>
        <v>-33828.016</v>
      </c>
      <c r="P9" s="24"/>
      <c r="Q9" s="23" t="n">
        <f aca="false">+J9-C9</f>
        <v>-49330</v>
      </c>
      <c r="R9" s="24"/>
      <c r="S9" s="24" t="n">
        <f aca="false">'[1]Alloc Exp'!F10</f>
        <v>0</v>
      </c>
      <c r="T9" s="24" t="n">
        <f aca="false">+Expenses!F9</f>
        <v>0</v>
      </c>
      <c r="U9" s="24" t="n">
        <f aca="false">+AllocExp!M10</f>
        <v>0</v>
      </c>
      <c r="V9" s="25" t="n">
        <f aca="false">ROUND(SUM(Q9:U9),0)</f>
        <v>-49330</v>
      </c>
      <c r="W9" s="21"/>
      <c r="X9" s="58"/>
    </row>
    <row r="10" customFormat="false" ht="13.5" hidden="false" customHeight="true" outlineLevel="0" collapsed="false">
      <c r="A10" s="9" t="s">
        <v>22</v>
      </c>
      <c r="B10" s="22"/>
      <c r="C10" s="23" t="n">
        <f aca="false">+GrossMargin!M11</f>
        <v>11250</v>
      </c>
      <c r="D10" s="24" t="n">
        <f aca="false">+Expenses!E10+AllocExp!L11</f>
        <v>7479.194</v>
      </c>
      <c r="E10" s="25" t="n">
        <f aca="false">C10-D10</f>
        <v>3770.806</v>
      </c>
      <c r="F10" s="24"/>
      <c r="G10" s="23" t="n">
        <f aca="false">GrossMargin!I11</f>
        <v>2395</v>
      </c>
      <c r="H10" s="24" t="n">
        <f aca="false">GrossMargin!J11</f>
        <v>0</v>
      </c>
      <c r="I10" s="24" t="n">
        <f aca="false">GrossMargin!K11</f>
        <v>0</v>
      </c>
      <c r="J10" s="27" t="n">
        <f aca="false">SUM(G10:I10)</f>
        <v>2395</v>
      </c>
      <c r="K10" s="28"/>
      <c r="L10" s="23" t="n">
        <f aca="false">'[1]Alloc Exp'!D11</f>
        <v>0</v>
      </c>
      <c r="M10" s="24" t="n">
        <f aca="false">+Expenses!D10</f>
        <v>4077.215</v>
      </c>
      <c r="N10" s="24" t="n">
        <f aca="false">+AllocExp!K11</f>
        <v>3401.979</v>
      </c>
      <c r="O10" s="27" t="n">
        <f aca="false">J10-K10-M10-N10-L10</f>
        <v>-5084.194</v>
      </c>
      <c r="P10" s="24"/>
      <c r="Q10" s="23" t="n">
        <f aca="false">+J10-C10</f>
        <v>-8855</v>
      </c>
      <c r="R10" s="24"/>
      <c r="S10" s="24" t="n">
        <f aca="false">'[1]Alloc Exp'!F11</f>
        <v>0</v>
      </c>
      <c r="T10" s="24" t="n">
        <f aca="false">+Expenses!F10</f>
        <v>0</v>
      </c>
      <c r="U10" s="24" t="n">
        <f aca="false">+AllocExp!M11</f>
        <v>0</v>
      </c>
      <c r="V10" s="25" t="n">
        <f aca="false">ROUND(SUM(Q10:U10),0)</f>
        <v>-8855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+GrossMargin!M12</f>
        <v>2500</v>
      </c>
      <c r="D11" s="24" t="n">
        <f aca="false">+Expenses!E11+AllocExp!L12</f>
        <v>0</v>
      </c>
      <c r="E11" s="25" t="n">
        <f aca="false">C11-D11</f>
        <v>2500</v>
      </c>
      <c r="F11" s="24"/>
      <c r="G11" s="23" t="n">
        <f aca="false">GrossMargin!I12</f>
        <v>-3205</v>
      </c>
      <c r="H11" s="24" t="n">
        <f aca="false">GrossMargin!J12</f>
        <v>0</v>
      </c>
      <c r="I11" s="24" t="n">
        <f aca="false">GrossMargin!K12</f>
        <v>0</v>
      </c>
      <c r="J11" s="27" t="n">
        <f aca="false">SUM(G11:I11)</f>
        <v>-3205</v>
      </c>
      <c r="K11" s="28"/>
      <c r="L11" s="23" t="n">
        <f aca="false">'[1]Alloc Exp'!D13</f>
        <v>0</v>
      </c>
      <c r="M11" s="24" t="n">
        <f aca="false">+Expenses!D11</f>
        <v>0</v>
      </c>
      <c r="N11" s="24" t="n">
        <f aca="false">+AllocExp!K12</f>
        <v>0</v>
      </c>
      <c r="O11" s="27" t="n">
        <f aca="false">J11-K11-M11-N11-L11</f>
        <v>-3205</v>
      </c>
      <c r="P11" s="24"/>
      <c r="Q11" s="23" t="n">
        <f aca="false">+J11-C11</f>
        <v>-5705</v>
      </c>
      <c r="R11" s="24"/>
      <c r="S11" s="24" t="n">
        <f aca="false">'[1]Alloc Exp'!F13</f>
        <v>0</v>
      </c>
      <c r="T11" s="24" t="n">
        <f aca="false">+Expenses!F11</f>
        <v>0</v>
      </c>
      <c r="U11" s="24" t="n">
        <f aca="false">+AllocExp!M12</f>
        <v>0</v>
      </c>
      <c r="V11" s="25" t="n">
        <f aca="false">ROUND(SUM(Q11:U11),0)</f>
        <v>-5705</v>
      </c>
      <c r="W11" s="21"/>
    </row>
    <row r="12" customFormat="false" ht="13.5" hidden="false" customHeight="true" outlineLevel="0" collapsed="false">
      <c r="A12" s="9" t="s">
        <v>24</v>
      </c>
      <c r="B12" s="22"/>
      <c r="C12" s="23" t="n">
        <f aca="false">+GrossMargin!M13</f>
        <v>5000</v>
      </c>
      <c r="D12" s="24" t="n">
        <f aca="false">+Expenses!E12+AllocExp!L13</f>
        <v>2158.282</v>
      </c>
      <c r="E12" s="25" t="n">
        <f aca="false">C12-D12</f>
        <v>2841.718</v>
      </c>
      <c r="F12" s="24"/>
      <c r="G12" s="23" t="n">
        <f aca="false">GrossMargin!I13</f>
        <v>770</v>
      </c>
      <c r="H12" s="24" t="n">
        <f aca="false">GrossMargin!J13</f>
        <v>0</v>
      </c>
      <c r="I12" s="24" t="n">
        <f aca="false">GrossMargin!K13</f>
        <v>0</v>
      </c>
      <c r="J12" s="27" t="n">
        <f aca="false">SUM(G12:I12)</f>
        <v>770</v>
      </c>
      <c r="K12" s="28"/>
      <c r="L12" s="23" t="n">
        <f aca="false">'[1]Alloc Exp'!D14</f>
        <v>0</v>
      </c>
      <c r="M12" s="24" t="n">
        <f aca="false">+Expenses!D12</f>
        <v>1283.781</v>
      </c>
      <c r="N12" s="24" t="n">
        <f aca="false">+AllocExp!K13</f>
        <v>874.501</v>
      </c>
      <c r="O12" s="27" t="n">
        <f aca="false">J12-K12-M12-N12-L12</f>
        <v>-1388.282</v>
      </c>
      <c r="P12" s="24"/>
      <c r="Q12" s="23" t="n">
        <f aca="false">+J12-C12</f>
        <v>-4230</v>
      </c>
      <c r="R12" s="24"/>
      <c r="S12" s="24" t="n">
        <f aca="false">'[1]Alloc Exp'!F13</f>
        <v>0</v>
      </c>
      <c r="T12" s="24" t="n">
        <f aca="false">+Expenses!F12</f>
        <v>0</v>
      </c>
      <c r="U12" s="24" t="n">
        <f aca="false">+AllocExp!M13</f>
        <v>0</v>
      </c>
      <c r="V12" s="25" t="n">
        <f aca="false">ROUND(SUM(Q12:U12),0)</f>
        <v>-4230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+GrossMargin!M14</f>
        <v>7078.819</v>
      </c>
      <c r="D13" s="24" t="n">
        <f aca="false">+Expenses!E13+AllocExp!L14</f>
        <v>3409.269</v>
      </c>
      <c r="E13" s="25" t="n">
        <f aca="false">C13-D13</f>
        <v>3669.55</v>
      </c>
      <c r="F13" s="24"/>
      <c r="G13" s="23" t="n">
        <f aca="false">GrossMargin!I14</f>
        <v>595</v>
      </c>
      <c r="H13" s="24" t="n">
        <f aca="false">GrossMargin!J14</f>
        <v>0</v>
      </c>
      <c r="I13" s="24" t="n">
        <f aca="false">GrossMargin!K14</f>
        <v>0</v>
      </c>
      <c r="J13" s="27" t="n">
        <f aca="false">SUM(G13:I13)</f>
        <v>595</v>
      </c>
      <c r="K13" s="28"/>
      <c r="L13" s="23" t="n">
        <f aca="false">'[1]Alloc Exp'!D15</f>
        <v>0</v>
      </c>
      <c r="M13" s="24" t="n">
        <f aca="false">+Expenses!D13</f>
        <v>1463.007</v>
      </c>
      <c r="N13" s="24" t="n">
        <f aca="false">+AllocExp!K14</f>
        <v>1946.262</v>
      </c>
      <c r="O13" s="27" t="n">
        <f aca="false">J13-K13-M13-N13-L13</f>
        <v>-2814.269</v>
      </c>
      <c r="P13" s="24"/>
      <c r="Q13" s="23" t="n">
        <f aca="false">+J13-C13</f>
        <v>-6483.819</v>
      </c>
      <c r="R13" s="24"/>
      <c r="S13" s="24" t="n">
        <f aca="false">'[1]Alloc Exp'!F14</f>
        <v>0</v>
      </c>
      <c r="T13" s="24" t="n">
        <f aca="false">+Expenses!F13</f>
        <v>0</v>
      </c>
      <c r="U13" s="24" t="n">
        <f aca="false">+AllocExp!M14</f>
        <v>0</v>
      </c>
      <c r="V13" s="25" t="n">
        <f aca="false">ROUND(SUM(Q13:U13),0)</f>
        <v>-6484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+GrossMargin!M15</f>
        <v>11875</v>
      </c>
      <c r="D14" s="24" t="n">
        <f aca="false">+Expenses!E14+AllocExp!L15</f>
        <v>3118.582</v>
      </c>
      <c r="E14" s="25" t="n">
        <f aca="false">C14-D14</f>
        <v>8756.418</v>
      </c>
      <c r="F14" s="24"/>
      <c r="G14" s="23" t="n">
        <f aca="false">GrossMargin!I15</f>
        <v>0</v>
      </c>
      <c r="H14" s="24" t="n">
        <f aca="false">GrossMargin!J15</f>
        <v>0</v>
      </c>
      <c r="I14" s="24" t="n">
        <f aca="false">GrossMargin!K15</f>
        <v>0</v>
      </c>
      <c r="J14" s="27" t="n">
        <f aca="false">SUM(G14:I14)</f>
        <v>0</v>
      </c>
      <c r="K14" s="28"/>
      <c r="L14" s="23" t="n">
        <f aca="false">'[1]Alloc Exp'!D16</f>
        <v>0</v>
      </c>
      <c r="M14" s="24" t="n">
        <f aca="false">+Expenses!D14</f>
        <v>2304.121</v>
      </c>
      <c r="N14" s="24" t="n">
        <f aca="false">+AllocExp!K15</f>
        <v>814.461</v>
      </c>
      <c r="O14" s="27" t="n">
        <f aca="false">J14-K14-M14-N14-L14</f>
        <v>-3118.582</v>
      </c>
      <c r="P14" s="24"/>
      <c r="Q14" s="23" t="n">
        <f aca="false">+J14-C14</f>
        <v>-11875</v>
      </c>
      <c r="R14" s="24"/>
      <c r="S14" s="24" t="n">
        <f aca="false">'[1]Alloc Exp'!F15</f>
        <v>0</v>
      </c>
      <c r="T14" s="24" t="n">
        <f aca="false">+Expenses!F14</f>
        <v>0</v>
      </c>
      <c r="U14" s="24" t="n">
        <f aca="false">+AllocExp!M15</f>
        <v>0</v>
      </c>
      <c r="V14" s="25" t="n">
        <f aca="false">ROUND(SUM(Q14:U14),0)</f>
        <v>-11875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+GrossMargin!M22</f>
        <v>27500</v>
      </c>
      <c r="D15" s="24" t="n">
        <f aca="false">+Expenses!E15+AllocExp!L16</f>
        <v>5883.779</v>
      </c>
      <c r="E15" s="25" t="n">
        <f aca="false">C15-D15</f>
        <v>21616.221</v>
      </c>
      <c r="F15" s="24"/>
      <c r="G15" s="23" t="n">
        <f aca="false">+GrossMargin!I22</f>
        <v>444</v>
      </c>
      <c r="H15" s="24" t="n">
        <f aca="false">GrossMargin!J16</f>
        <v>0</v>
      </c>
      <c r="I15" s="24" t="n">
        <f aca="false">GrossMargin!K16</f>
        <v>0</v>
      </c>
      <c r="J15" s="27" t="n">
        <f aca="false">SUM(G15:I15)</f>
        <v>444</v>
      </c>
      <c r="K15" s="28"/>
      <c r="L15" s="23" t="n">
        <f aca="false">'[1]Alloc Exp'!D17</f>
        <v>0</v>
      </c>
      <c r="M15" s="24" t="n">
        <f aca="false">+Expenses!D15</f>
        <v>3742.614</v>
      </c>
      <c r="N15" s="24" t="n">
        <f aca="false">+AllocExp!K16</f>
        <v>2141.165</v>
      </c>
      <c r="O15" s="27" t="n">
        <f aca="false">J15-K15-M15-N15-L15</f>
        <v>-5439.779</v>
      </c>
      <c r="P15" s="24"/>
      <c r="Q15" s="23" t="n">
        <f aca="false">+J15-C15</f>
        <v>-27056</v>
      </c>
      <c r="R15" s="24"/>
      <c r="S15" s="24" t="n">
        <f aca="false">+'[1]Alloc Exp'!F16</f>
        <v>0</v>
      </c>
      <c r="T15" s="24" t="n">
        <f aca="false">+Expenses!F15</f>
        <v>0</v>
      </c>
      <c r="U15" s="24" t="n">
        <f aca="false">+AllocExp!M16</f>
        <v>0</v>
      </c>
      <c r="V15" s="25" t="n">
        <f aca="false">ROUND(SUM(Q15:U15),0)</f>
        <v>-27056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+GrossMargin!M23</f>
        <v>1311</v>
      </c>
      <c r="D16" s="24" t="n">
        <f aca="false">+Expenses!E16+AllocExp!L17</f>
        <v>4962.96</v>
      </c>
      <c r="E16" s="25" t="n">
        <f aca="false">C16-D16</f>
        <v>-3651.96</v>
      </c>
      <c r="F16" s="24"/>
      <c r="G16" s="23" t="n">
        <f aca="false">+GrossMargin!I23</f>
        <v>29</v>
      </c>
      <c r="H16" s="24" t="n">
        <f aca="false">GrossMargin!J17</f>
        <v>0</v>
      </c>
      <c r="I16" s="24" t="n">
        <f aca="false">GrossMargin!K17</f>
        <v>0</v>
      </c>
      <c r="J16" s="27" t="n">
        <f aca="false">SUM(G16:I16)</f>
        <v>29</v>
      </c>
      <c r="K16" s="28"/>
      <c r="L16" s="23" t="n">
        <f aca="false">'[1]Alloc Exp'!D18</f>
        <v>0</v>
      </c>
      <c r="M16" s="24" t="n">
        <f aca="false">+Expenses!D16</f>
        <v>4357.293</v>
      </c>
      <c r="N16" s="24" t="n">
        <f aca="false">+AllocExp!K17</f>
        <v>605.667</v>
      </c>
      <c r="O16" s="27" t="n">
        <f aca="false">J16-K16-M16-N16-L16</f>
        <v>-4933.96</v>
      </c>
      <c r="P16" s="24"/>
      <c r="Q16" s="23" t="n">
        <f aca="false">+J16-C16</f>
        <v>-1282</v>
      </c>
      <c r="R16" s="24"/>
      <c r="S16" s="24" t="n">
        <f aca="false">+'[1]Alloc Exp'!F17</f>
        <v>0</v>
      </c>
      <c r="T16" s="24" t="n">
        <f aca="false">+Expenses!F16</f>
        <v>0</v>
      </c>
      <c r="U16" s="24" t="n">
        <f aca="false">+AllocExp!M17</f>
        <v>0</v>
      </c>
      <c r="V16" s="25" t="n">
        <f aca="false">ROUND(SUM(Q16:U16),0)</f>
        <v>-1282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+GrossMargin!M24</f>
        <v>5000</v>
      </c>
      <c r="D17" s="24" t="n">
        <f aca="false">+Expenses!E17+AllocExp!L18</f>
        <v>2637.253</v>
      </c>
      <c r="E17" s="25" t="n">
        <f aca="false">C17-D17</f>
        <v>2362.747</v>
      </c>
      <c r="F17" s="24"/>
      <c r="G17" s="23" t="n">
        <f aca="false">+GrossMargin!I24</f>
        <v>130</v>
      </c>
      <c r="H17" s="24" t="n">
        <f aca="false">GrossMargin!J18</f>
        <v>0</v>
      </c>
      <c r="I17" s="24" t="n">
        <f aca="false">GrossMargin!K18</f>
        <v>0</v>
      </c>
      <c r="J17" s="27" t="n">
        <f aca="false">SUM(G17:I17)</f>
        <v>130</v>
      </c>
      <c r="K17" s="28"/>
      <c r="L17" s="23" t="n">
        <f aca="false">'[1]Alloc Exp'!D19</f>
        <v>0</v>
      </c>
      <c r="M17" s="24" t="n">
        <f aca="false">+Expenses!D17</f>
        <v>1430.25</v>
      </c>
      <c r="N17" s="24" t="n">
        <f aca="false">+AllocExp!K18</f>
        <v>1207.003</v>
      </c>
      <c r="O17" s="27" t="n">
        <f aca="false">J17-K17-M17-N17-L17</f>
        <v>-2507.253</v>
      </c>
      <c r="P17" s="24"/>
      <c r="Q17" s="23" t="n">
        <f aca="false">+J17-C17</f>
        <v>-4870</v>
      </c>
      <c r="R17" s="24"/>
      <c r="S17" s="24" t="n">
        <f aca="false">+'[1]Alloc Exp'!F18</f>
        <v>0</v>
      </c>
      <c r="T17" s="24" t="n">
        <f aca="false">+Expenses!F17</f>
        <v>0</v>
      </c>
      <c r="U17" s="24" t="n">
        <f aca="false">+AllocExp!M18</f>
        <v>0</v>
      </c>
      <c r="V17" s="25" t="n">
        <f aca="false">ROUND(SUM(Q17:U17),0)</f>
        <v>-4870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31</v>
      </c>
      <c r="B18" s="30"/>
      <c r="C18" s="23" t="n">
        <f aca="false">+GrossMargin!M25</f>
        <v>1372.499</v>
      </c>
      <c r="D18" s="24" t="n">
        <f aca="false">+Expenses!E18+AllocExp!L19</f>
        <v>875.346</v>
      </c>
      <c r="E18" s="25" t="n">
        <f aca="false">C18-D18</f>
        <v>497.153</v>
      </c>
      <c r="F18" s="24"/>
      <c r="G18" s="23" t="n">
        <f aca="false">+GrossMargin!I25</f>
        <v>-1445</v>
      </c>
      <c r="H18" s="24" t="n">
        <f aca="false">GrossMargin!J19</f>
        <v>0</v>
      </c>
      <c r="I18" s="24" t="n">
        <f aca="false">GrossMargin!K19</f>
        <v>0</v>
      </c>
      <c r="J18" s="27" t="n">
        <f aca="false">SUM(G18:I18)</f>
        <v>-1445</v>
      </c>
      <c r="K18" s="28"/>
      <c r="L18" s="23" t="n">
        <f aca="false">'[1]Alloc Exp'!D20</f>
        <v>0</v>
      </c>
      <c r="M18" s="24" t="n">
        <f aca="false">+Expenses!D18</f>
        <v>302.281</v>
      </c>
      <c r="N18" s="24" t="n">
        <f aca="false">+AllocExp!K19</f>
        <v>573.065</v>
      </c>
      <c r="O18" s="27" t="n">
        <f aca="false">J18-K18-M18-N18-L18</f>
        <v>-2320.346</v>
      </c>
      <c r="P18" s="24"/>
      <c r="Q18" s="23" t="n">
        <f aca="false">+J18-C18</f>
        <v>-2817.499</v>
      </c>
      <c r="R18" s="24"/>
      <c r="S18" s="24" t="n">
        <f aca="false">+'[1]Alloc Exp'!F20</f>
        <v>0</v>
      </c>
      <c r="T18" s="24" t="n">
        <f aca="false">+Expenses!F18</f>
        <v>0</v>
      </c>
      <c r="U18" s="24" t="n">
        <f aca="false">+AllocExp!M19</f>
        <v>0</v>
      </c>
      <c r="V18" s="25" t="n">
        <f aca="false">ROUND(SUM(Q18:U18),0)</f>
        <v>-2817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32</v>
      </c>
      <c r="B19" s="22"/>
      <c r="C19" s="23" t="n">
        <f aca="false">+GrossMargin!M26</f>
        <v>0</v>
      </c>
      <c r="D19" s="24" t="n">
        <f aca="false">+Expenses!E19+AllocExp!L20</f>
        <v>766.232</v>
      </c>
      <c r="E19" s="25" t="n">
        <f aca="false">C19-D19</f>
        <v>-766.232</v>
      </c>
      <c r="F19" s="24"/>
      <c r="G19" s="23" t="n">
        <f aca="false">+GrossMargin!I26</f>
        <v>0</v>
      </c>
      <c r="H19" s="24" t="n">
        <f aca="false">GrossMargin!J20</f>
        <v>0</v>
      </c>
      <c r="I19" s="24" t="n">
        <f aca="false">GrossMargin!K20</f>
        <v>0</v>
      </c>
      <c r="J19" s="27" t="n">
        <f aca="false">SUM(G19:I19)</f>
        <v>0</v>
      </c>
      <c r="K19" s="28"/>
      <c r="L19" s="23" t="n">
        <f aca="false">'[1]Alloc Exp'!D21</f>
        <v>0</v>
      </c>
      <c r="M19" s="24" t="n">
        <f aca="false">+Expenses!D19</f>
        <v>695.866</v>
      </c>
      <c r="N19" s="24" t="n">
        <f aca="false">+AllocExp!K20</f>
        <v>70.366</v>
      </c>
      <c r="O19" s="27" t="n">
        <f aca="false">J19-K19-M19-N19-L19</f>
        <v>-766.232</v>
      </c>
      <c r="P19" s="24"/>
      <c r="Q19" s="23" t="n">
        <f aca="false">+J19-C19</f>
        <v>0</v>
      </c>
      <c r="R19" s="24"/>
      <c r="S19" s="24" t="n">
        <v>0</v>
      </c>
      <c r="T19" s="24" t="n">
        <f aca="false">+Expenses!F19</f>
        <v>0</v>
      </c>
      <c r="U19" s="24" t="n">
        <f aca="false">+AllocExp!M20</f>
        <v>0</v>
      </c>
      <c r="V19" s="25" t="n">
        <f aca="false">ROUND(SUM(Q19:U19),0)</f>
        <v>0</v>
      </c>
      <c r="W19" s="21"/>
    </row>
    <row r="20" customFormat="false" ht="13.5" hidden="false" customHeight="true" outlineLevel="0" collapsed="false">
      <c r="A20" s="9" t="s">
        <v>33</v>
      </c>
      <c r="B20" s="22"/>
      <c r="C20" s="23" t="n">
        <f aca="false">+GrossMargin!M27</f>
        <v>0</v>
      </c>
      <c r="D20" s="24" t="n">
        <f aca="false">+Expenses!E20+AllocExp!L21</f>
        <v>1011.224</v>
      </c>
      <c r="E20" s="25" t="n">
        <f aca="false">C20-D20</f>
        <v>-1011.224</v>
      </c>
      <c r="F20" s="24"/>
      <c r="G20" s="23" t="n">
        <f aca="false">+GrossMargin!I27</f>
        <v>0</v>
      </c>
      <c r="H20" s="24" t="n">
        <f aca="false">GrossMargin!J21</f>
        <v>0</v>
      </c>
      <c r="I20" s="24" t="n">
        <f aca="false">GrossMargin!K21</f>
        <v>0</v>
      </c>
      <c r="J20" s="27" t="n">
        <f aca="false">SUM(G20:I20)</f>
        <v>0</v>
      </c>
      <c r="K20" s="28"/>
      <c r="L20" s="23" t="n">
        <f aca="false">'[1]Alloc Exp'!D22</f>
        <v>0</v>
      </c>
      <c r="M20" s="24" t="n">
        <f aca="false">+Expenses!D20</f>
        <v>787.2</v>
      </c>
      <c r="N20" s="24" t="n">
        <f aca="false">+AllocExp!K21</f>
        <v>474.024</v>
      </c>
      <c r="O20" s="27" t="n">
        <f aca="false">J20-K20-M20-N20-L20</f>
        <v>-1261.224</v>
      </c>
      <c r="P20" s="24"/>
      <c r="Q20" s="23" t="n">
        <f aca="false">+J20-C20</f>
        <v>0</v>
      </c>
      <c r="R20" s="24"/>
      <c r="S20" s="24" t="n">
        <f aca="false">'[1]Alloc Exp'!F22</f>
        <v>0</v>
      </c>
      <c r="T20" s="24" t="n">
        <f aca="false">+Expenses!F20</f>
        <v>-250</v>
      </c>
      <c r="U20" s="24" t="n">
        <f aca="false">+AllocExp!M21</f>
        <v>0</v>
      </c>
      <c r="V20" s="25" t="n">
        <f aca="false">ROUND(SUM(Q20:U20),0)</f>
        <v>-250</v>
      </c>
      <c r="W20" s="21"/>
    </row>
    <row r="21" customFormat="false" ht="13.5" hidden="false" customHeight="true" outlineLevel="0" collapsed="false">
      <c r="A21" s="9" t="s">
        <v>54</v>
      </c>
      <c r="B21" s="22"/>
      <c r="C21" s="23" t="n">
        <v>3903</v>
      </c>
      <c r="D21" s="24" t="n">
        <v>0</v>
      </c>
      <c r="E21" s="25" t="n">
        <f aca="false">C21-D21</f>
        <v>3903</v>
      </c>
      <c r="F21" s="24"/>
      <c r="G21" s="23" t="n">
        <v>0</v>
      </c>
      <c r="H21" s="24"/>
      <c r="I21" s="24" t="n">
        <v>0</v>
      </c>
      <c r="J21" s="27" t="n">
        <f aca="false">SUM(G21:I21)</f>
        <v>0</v>
      </c>
      <c r="K21" s="28"/>
      <c r="L21" s="23"/>
      <c r="M21" s="24" t="n">
        <v>0</v>
      </c>
      <c r="N21" s="24" t="n">
        <v>0</v>
      </c>
      <c r="O21" s="27" t="n">
        <f aca="false">J21-K21-M21-N21-L21</f>
        <v>0</v>
      </c>
      <c r="P21" s="24"/>
      <c r="Q21" s="23" t="n">
        <f aca="false">+J21-C21</f>
        <v>-3903</v>
      </c>
      <c r="R21" s="24"/>
      <c r="S21" s="24" t="n">
        <v>0</v>
      </c>
      <c r="T21" s="24" t="n">
        <f aca="false">-T26</f>
        <v>0</v>
      </c>
      <c r="U21" s="24" t="n">
        <f aca="false">+AllocExp!M27</f>
        <v>0</v>
      </c>
      <c r="V21" s="25" t="n">
        <f aca="false">ROUND(SUM(Q21:U21),0)</f>
        <v>-3903</v>
      </c>
      <c r="W21" s="21"/>
    </row>
    <row r="22" customFormat="false" ht="3" hidden="false" customHeight="true" outlineLevel="0" collapsed="false">
      <c r="A22" s="9"/>
      <c r="B22" s="22"/>
      <c r="C22" s="23"/>
      <c r="D22" s="24"/>
      <c r="E22" s="25"/>
      <c r="F22" s="24"/>
      <c r="G22" s="23"/>
      <c r="H22" s="24"/>
      <c r="I22" s="24"/>
      <c r="J22" s="27"/>
      <c r="K22" s="28"/>
      <c r="L22" s="34"/>
      <c r="M22" s="24"/>
      <c r="N22" s="24"/>
      <c r="O22" s="27"/>
      <c r="P22" s="24"/>
      <c r="Q22" s="23"/>
      <c r="R22" s="24"/>
      <c r="S22" s="24"/>
      <c r="T22" s="24"/>
      <c r="U22" s="24"/>
      <c r="V22" s="25"/>
      <c r="W22" s="21"/>
    </row>
    <row r="23" customFormat="false" ht="12" hidden="false" customHeight="true" outlineLevel="0" collapsed="false">
      <c r="A23" s="35" t="s">
        <v>34</v>
      </c>
      <c r="B23" s="22"/>
      <c r="C23" s="36" t="n">
        <f aca="false">SUM(C9:C22)</f>
        <v>109290.318</v>
      </c>
      <c r="D23" s="37" t="n">
        <f aca="false">SUM(D9:D22)</f>
        <v>49300.137</v>
      </c>
      <c r="E23" s="38" t="n">
        <f aca="false">SUM(E9:E22)</f>
        <v>59990.181</v>
      </c>
      <c r="F23" s="24"/>
      <c r="G23" s="36" t="n">
        <f aca="false">SUM(G9:G22)</f>
        <v>-17117</v>
      </c>
      <c r="H23" s="37" t="n">
        <f aca="false">SUM(H9:H22)</f>
        <v>0</v>
      </c>
      <c r="I23" s="37" t="n">
        <f aca="false">SUM(I9:I22)</f>
        <v>0</v>
      </c>
      <c r="J23" s="39" t="n">
        <f aca="false">SUM(J9:J22)</f>
        <v>-17117</v>
      </c>
      <c r="K23" s="37" t="n">
        <f aca="false">SUM(K9:K22)</f>
        <v>0</v>
      </c>
      <c r="L23" s="36" t="n">
        <f aca="false">SUM(L9:L22)</f>
        <v>0</v>
      </c>
      <c r="M23" s="37" t="n">
        <f aca="false">SUM(M9:M22)</f>
        <v>27437.94</v>
      </c>
      <c r="N23" s="37" t="n">
        <f aca="false">SUM(N9:N22)</f>
        <v>22112.197</v>
      </c>
      <c r="O23" s="39" t="n">
        <f aca="false">SUM(O9:O22)</f>
        <v>-66667.137</v>
      </c>
      <c r="P23" s="24"/>
      <c r="Q23" s="36" t="n">
        <f aca="false">SUM(Q9:Q22)</f>
        <v>-126407.318</v>
      </c>
      <c r="R23" s="37" t="n">
        <f aca="false">SUM(R9:R22)</f>
        <v>0</v>
      </c>
      <c r="S23" s="37" t="n">
        <f aca="false">SUM(S9:S22)</f>
        <v>0</v>
      </c>
      <c r="T23" s="37" t="n">
        <f aca="false">SUM(T9:T22)</f>
        <v>-250</v>
      </c>
      <c r="U23" s="37" t="n">
        <f aca="false">SUM(U9:U22)</f>
        <v>0</v>
      </c>
      <c r="V23" s="38" t="n">
        <f aca="false">SUM(V9:V22)</f>
        <v>-126657</v>
      </c>
      <c r="W23" s="2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" hidden="false" customHeight="true" outlineLevel="0" collapsed="false">
      <c r="A24" s="9"/>
      <c r="B24" s="22"/>
      <c r="C24" s="23"/>
      <c r="D24" s="24"/>
      <c r="E24" s="25"/>
      <c r="F24" s="24"/>
      <c r="G24" s="23"/>
      <c r="H24" s="24"/>
      <c r="I24" s="24"/>
      <c r="J24" s="27"/>
      <c r="K24" s="28"/>
      <c r="L24" s="34"/>
      <c r="M24" s="24"/>
      <c r="N24" s="24"/>
      <c r="O24" s="27"/>
      <c r="P24" s="24"/>
      <c r="Q24" s="23"/>
      <c r="R24" s="24"/>
      <c r="S24" s="24"/>
      <c r="T24" s="24"/>
      <c r="U24" s="24"/>
      <c r="V24" s="25"/>
      <c r="W24" s="21"/>
    </row>
    <row r="25" customFormat="false" ht="13.5" hidden="false" customHeight="true" outlineLevel="0" collapsed="false">
      <c r="A25" s="9" t="s">
        <v>35</v>
      </c>
      <c r="B25" s="22"/>
      <c r="C25" s="23" t="n">
        <v>0</v>
      </c>
      <c r="D25" s="24" t="n">
        <f aca="false">+Expenses!E24</f>
        <v>28870.741</v>
      </c>
      <c r="E25" s="25" t="n">
        <f aca="false">C25-D25</f>
        <v>-28870.741</v>
      </c>
      <c r="F25" s="24"/>
      <c r="G25" s="23" t="n">
        <v>0</v>
      </c>
      <c r="H25" s="24" t="n">
        <v>0</v>
      </c>
      <c r="I25" s="24" t="n">
        <v>0</v>
      </c>
      <c r="J25" s="27" t="n">
        <f aca="false">SUM(G25:I25)</f>
        <v>0</v>
      </c>
      <c r="K25" s="28"/>
      <c r="L25" s="23" t="n">
        <f aca="false">'[1]Alloc Exp'!D27</f>
        <v>0</v>
      </c>
      <c r="M25" s="24" t="n">
        <f aca="false">+Expenses!D24</f>
        <v>28870.741</v>
      </c>
      <c r="N25" s="24" t="n">
        <v>0</v>
      </c>
      <c r="O25" s="27" t="n">
        <f aca="false">J25-K25-M25-N25-L25</f>
        <v>-28870.741</v>
      </c>
      <c r="P25" s="24"/>
      <c r="Q25" s="23" t="n">
        <f aca="false">+J25-C25</f>
        <v>0</v>
      </c>
      <c r="R25" s="24"/>
      <c r="S25" s="24" t="n">
        <v>0</v>
      </c>
      <c r="T25" s="24" t="n">
        <f aca="false">+Expenses!F24</f>
        <v>0</v>
      </c>
      <c r="U25" s="24" t="n">
        <v>0</v>
      </c>
      <c r="V25" s="25" t="n">
        <f aca="false">ROUND(SUM(Q25:U25),0)</f>
        <v>0</v>
      </c>
      <c r="W25" s="21"/>
    </row>
    <row r="26" customFormat="false" ht="13.5" hidden="false" customHeight="true" outlineLevel="0" collapsed="false">
      <c r="A26" s="9" t="s">
        <v>36</v>
      </c>
      <c r="B26" s="22"/>
      <c r="C26" s="23" t="n">
        <v>0</v>
      </c>
      <c r="D26" s="24" t="n">
        <f aca="false">+AllocExp!L26</f>
        <v>-22112.197</v>
      </c>
      <c r="E26" s="25" t="n">
        <f aca="false">C26-D26</f>
        <v>22112.197</v>
      </c>
      <c r="F26" s="24"/>
      <c r="G26" s="23" t="n">
        <v>0</v>
      </c>
      <c r="H26" s="24"/>
      <c r="I26" s="24" t="n">
        <v>0</v>
      </c>
      <c r="J26" s="27" t="n">
        <f aca="false">SUM(G26:I26)</f>
        <v>0</v>
      </c>
      <c r="K26" s="28"/>
      <c r="L26" s="23" t="n">
        <v>0</v>
      </c>
      <c r="M26" s="24" t="n">
        <v>0</v>
      </c>
      <c r="N26" s="24" t="n">
        <f aca="false">+AllocExp!K26</f>
        <v>-22112.197</v>
      </c>
      <c r="O26" s="27" t="n">
        <f aca="false">J26-K26-M26-N26-L26</f>
        <v>22112.197</v>
      </c>
      <c r="P26" s="24"/>
      <c r="Q26" s="23" t="n">
        <f aca="false">+J26-C26</f>
        <v>0</v>
      </c>
      <c r="R26" s="24"/>
      <c r="S26" s="24" t="n">
        <v>0</v>
      </c>
      <c r="T26" s="24" t="n">
        <f aca="false">-T25</f>
        <v>-0</v>
      </c>
      <c r="U26" s="24" t="n">
        <f aca="false">+AllocExp!M26</f>
        <v>0</v>
      </c>
      <c r="V26" s="25" t="n">
        <f aca="false">ROUND(SUM(Q26:U26),0)</f>
        <v>0</v>
      </c>
      <c r="W26" s="21"/>
    </row>
    <row r="27" customFormat="false" ht="13.5" hidden="false" customHeight="true" outlineLevel="0" collapsed="false">
      <c r="A27" s="9" t="s">
        <v>37</v>
      </c>
      <c r="B27" s="22"/>
      <c r="C27" s="23" t="n">
        <f aca="false">GrossMargin!M31</f>
        <v>-500</v>
      </c>
      <c r="D27" s="24" t="n">
        <v>0</v>
      </c>
      <c r="E27" s="25" t="n">
        <f aca="false">C27-D27</f>
        <v>-500</v>
      </c>
      <c r="F27" s="28"/>
      <c r="G27" s="23" t="n">
        <f aca="false">+GrossMargin!I31</f>
        <v>-500</v>
      </c>
      <c r="H27" s="24" t="n">
        <f aca="false">GrossMargin!J31</f>
        <v>0</v>
      </c>
      <c r="I27" s="24" t="n">
        <f aca="false">GrossMargin!K31</f>
        <v>0</v>
      </c>
      <c r="J27" s="27" t="n">
        <f aca="false">SUM(G27:I27)</f>
        <v>-500</v>
      </c>
      <c r="K27" s="28"/>
      <c r="L27" s="23" t="n">
        <v>0</v>
      </c>
      <c r="M27" s="24" t="n">
        <v>0</v>
      </c>
      <c r="N27" s="24" t="n">
        <v>0</v>
      </c>
      <c r="O27" s="27" t="n">
        <f aca="false">J27-K27-M27-N27-L27</f>
        <v>-500</v>
      </c>
      <c r="P27" s="24"/>
      <c r="Q27" s="23" t="n">
        <f aca="false">+J27-C27</f>
        <v>0</v>
      </c>
      <c r="R27" s="24"/>
      <c r="S27" s="24" t="n">
        <v>0</v>
      </c>
      <c r="T27" s="24" t="n">
        <f aca="false">+Expenses!F25</f>
        <v>0</v>
      </c>
      <c r="U27" s="24" t="n">
        <v>0</v>
      </c>
      <c r="V27" s="25" t="n">
        <f aca="false">ROUND(SUM(Q27:U27),0)</f>
        <v>0</v>
      </c>
      <c r="W27" s="21"/>
    </row>
    <row r="28" customFormat="false" ht="13.5" hidden="true" customHeight="true" outlineLevel="0" collapsed="false">
      <c r="A28" s="9" t="s">
        <v>38</v>
      </c>
      <c r="B28" s="22"/>
      <c r="C28" s="23" t="n">
        <v>0</v>
      </c>
      <c r="D28" s="24" t="n">
        <f aca="false">'[1]Alloc Exp'!E26</f>
        <v>0</v>
      </c>
      <c r="E28" s="25" t="n">
        <f aca="false">C28-D28</f>
        <v>0</v>
      </c>
      <c r="F28" s="24"/>
      <c r="G28" s="23" t="n">
        <v>0</v>
      </c>
      <c r="H28" s="24" t="n">
        <v>0</v>
      </c>
      <c r="I28" s="24" t="n">
        <v>0</v>
      </c>
      <c r="J28" s="27" t="n">
        <f aca="false">SUM(G28:I28)</f>
        <v>0</v>
      </c>
      <c r="K28" s="28"/>
      <c r="L28" s="23" t="n">
        <f aca="false">'[1]Alloc Exp'!D26</f>
        <v>0</v>
      </c>
      <c r="M28" s="24" t="n">
        <v>0</v>
      </c>
      <c r="N28" s="24" t="n">
        <v>0</v>
      </c>
      <c r="O28" s="27" t="n">
        <f aca="false">J28-K28-M28-N28-L28</f>
        <v>0</v>
      </c>
      <c r="P28" s="24"/>
      <c r="Q28" s="23" t="n">
        <f aca="false">+J28-C28</f>
        <v>0</v>
      </c>
      <c r="R28" s="24"/>
      <c r="S28" s="24" t="n">
        <f aca="false">'[1]Alloc Exp'!F26</f>
        <v>0</v>
      </c>
      <c r="T28" s="24" t="n">
        <v>0</v>
      </c>
      <c r="U28" s="24" t="n">
        <v>0</v>
      </c>
      <c r="V28" s="25" t="n">
        <f aca="false">ROUND(SUM(Q28:U28),0)</f>
        <v>0</v>
      </c>
      <c r="W28" s="21"/>
    </row>
    <row r="29" customFormat="false" ht="3" hidden="false" customHeight="true" outlineLevel="0" collapsed="false">
      <c r="A29" s="9"/>
      <c r="B29" s="22"/>
      <c r="C29" s="23"/>
      <c r="D29" s="24"/>
      <c r="E29" s="25"/>
      <c r="F29" s="24"/>
      <c r="G29" s="23"/>
      <c r="H29" s="24"/>
      <c r="I29" s="24"/>
      <c r="J29" s="27"/>
      <c r="K29" s="28"/>
      <c r="L29" s="34"/>
      <c r="M29" s="24"/>
      <c r="N29" s="24"/>
      <c r="O29" s="27"/>
      <c r="P29" s="24"/>
      <c r="Q29" s="23"/>
      <c r="R29" s="24"/>
      <c r="S29" s="24"/>
      <c r="T29" s="24"/>
      <c r="U29" s="24"/>
      <c r="V29" s="25" t="n">
        <f aca="false">ROUND(SUM(Q29:U29),0)</f>
        <v>0</v>
      </c>
      <c r="W29" s="21"/>
    </row>
    <row r="30" customFormat="false" ht="12" hidden="false" customHeight="true" outlineLevel="0" collapsed="false">
      <c r="A30" s="35" t="s">
        <v>39</v>
      </c>
      <c r="B30" s="22"/>
      <c r="C30" s="36" t="n">
        <f aca="false">SUM(C23:C29)</f>
        <v>108790.318</v>
      </c>
      <c r="D30" s="37" t="n">
        <f aca="false">SUM(D23:D29)</f>
        <v>56058.681</v>
      </c>
      <c r="E30" s="38" t="n">
        <f aca="false">SUM(E23:E29)</f>
        <v>52731.637</v>
      </c>
      <c r="F30" s="24"/>
      <c r="G30" s="36" t="n">
        <f aca="false">SUM(G23:G29)</f>
        <v>-17617</v>
      </c>
      <c r="H30" s="37" t="n">
        <f aca="false">SUM(H23:H29)</f>
        <v>0</v>
      </c>
      <c r="I30" s="37" t="n">
        <f aca="false">SUM(I23:I29)</f>
        <v>0</v>
      </c>
      <c r="J30" s="39" t="n">
        <f aca="false">SUM(J23:J29)</f>
        <v>-17617</v>
      </c>
      <c r="K30" s="37" t="n">
        <f aca="false">SUM(K23:K29)</f>
        <v>0</v>
      </c>
      <c r="L30" s="36" t="n">
        <f aca="false">SUM(L23:L29)</f>
        <v>0</v>
      </c>
      <c r="M30" s="37" t="n">
        <f aca="false">SUM(M23:M29)</f>
        <v>56308.681</v>
      </c>
      <c r="N30" s="37" t="n">
        <f aca="false">SUM(N23:N29)</f>
        <v>0</v>
      </c>
      <c r="O30" s="39" t="n">
        <f aca="false">J30-K30-M30-N30-L30</f>
        <v>-73925.681</v>
      </c>
      <c r="P30" s="24"/>
      <c r="Q30" s="36" t="n">
        <f aca="false">SUM(Q23:Q29)</f>
        <v>-126407.318</v>
      </c>
      <c r="R30" s="37" t="n">
        <f aca="false">SUM(R23:R29)</f>
        <v>0</v>
      </c>
      <c r="S30" s="37" t="n">
        <f aca="false">SUM(S23:S29)</f>
        <v>0</v>
      </c>
      <c r="T30" s="37" t="n">
        <f aca="false">SUM(T23:T29)</f>
        <v>-250</v>
      </c>
      <c r="U30" s="37" t="n">
        <f aca="false">SUM(U23:U29)</f>
        <v>0</v>
      </c>
      <c r="V30" s="38" t="n">
        <f aca="false">SUM(V23:V29)</f>
        <v>-126657</v>
      </c>
      <c r="W30" s="2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3" hidden="false" customHeight="true" outlineLevel="0" collapsed="false">
      <c r="A31" s="9"/>
      <c r="B31" s="22"/>
      <c r="C31" s="23"/>
      <c r="D31" s="24"/>
      <c r="E31" s="25"/>
      <c r="F31" s="24"/>
      <c r="G31" s="23" t="s">
        <v>40</v>
      </c>
      <c r="H31" s="24"/>
      <c r="I31" s="24"/>
      <c r="J31" s="27"/>
      <c r="K31" s="28"/>
      <c r="L31" s="34"/>
      <c r="M31" s="24" t="s">
        <v>41</v>
      </c>
      <c r="N31" s="24"/>
      <c r="O31" s="27"/>
      <c r="P31" s="24"/>
      <c r="Q31" s="23"/>
      <c r="R31" s="24"/>
      <c r="S31" s="24"/>
      <c r="T31" s="24"/>
      <c r="U31" s="24"/>
      <c r="V31" s="25"/>
      <c r="W31" s="21"/>
    </row>
    <row r="32" customFormat="false" ht="12" hidden="false" customHeight="true" outlineLevel="0" collapsed="false">
      <c r="A32" s="9" t="s">
        <v>42</v>
      </c>
      <c r="B32" s="22"/>
      <c r="C32" s="23" t="n">
        <v>0</v>
      </c>
      <c r="D32" s="24" t="n">
        <v>308</v>
      </c>
      <c r="E32" s="25" t="n">
        <f aca="false">C32-D32</f>
        <v>-308</v>
      </c>
      <c r="F32" s="24"/>
      <c r="G32" s="23" t="n">
        <f aca="false">GrossMargin!I43</f>
        <v>0</v>
      </c>
      <c r="H32" s="24" t="n">
        <f aca="false">GrossMargin!J43</f>
        <v>0</v>
      </c>
      <c r="I32" s="24" t="n">
        <f aca="false">GrossMargin!K43</f>
        <v>0</v>
      </c>
      <c r="J32" s="27" t="n">
        <f aca="false">SUM(G32:I32)</f>
        <v>0</v>
      </c>
      <c r="K32" s="28"/>
      <c r="L32" s="34" t="n">
        <v>0</v>
      </c>
      <c r="M32" s="24" t="n">
        <v>308</v>
      </c>
      <c r="N32" s="24" t="n">
        <v>0</v>
      </c>
      <c r="O32" s="27" t="n">
        <f aca="false">J32-K32-M32-N32-L32</f>
        <v>-308</v>
      </c>
      <c r="P32" s="24"/>
      <c r="Q32" s="23" t="n">
        <f aca="false">+J32-C32</f>
        <v>0</v>
      </c>
      <c r="R32" s="24"/>
      <c r="S32" s="24" t="n">
        <v>0</v>
      </c>
      <c r="T32" s="24" t="n">
        <f aca="false">D32-M32</f>
        <v>0</v>
      </c>
      <c r="U32" s="24" t="n">
        <v>0</v>
      </c>
      <c r="V32" s="25" t="n">
        <f aca="false">ROUND(SUM(Q32:U32),0)</f>
        <v>0</v>
      </c>
      <c r="W32" s="21"/>
    </row>
    <row r="33" customFormat="false" ht="3" hidden="false" customHeight="true" outlineLevel="0" collapsed="false">
      <c r="A33" s="9"/>
      <c r="B33" s="22"/>
      <c r="C33" s="23"/>
      <c r="D33" s="24"/>
      <c r="E33" s="25"/>
      <c r="F33" s="24"/>
      <c r="G33" s="23"/>
      <c r="H33" s="24"/>
      <c r="I33" s="24"/>
      <c r="J33" s="27"/>
      <c r="K33" s="28"/>
      <c r="L33" s="34"/>
      <c r="M33" s="24"/>
      <c r="N33" s="24"/>
      <c r="O33" s="27"/>
      <c r="P33" s="24"/>
      <c r="Q33" s="23"/>
      <c r="R33" s="24"/>
      <c r="S33" s="24"/>
      <c r="T33" s="24"/>
      <c r="U33" s="24"/>
      <c r="V33" s="25"/>
      <c r="W33" s="21"/>
    </row>
    <row r="34" customFormat="false" ht="12" hidden="false" customHeight="true" outlineLevel="0" collapsed="false">
      <c r="A34" s="35" t="s">
        <v>43</v>
      </c>
      <c r="B34" s="22"/>
      <c r="C34" s="40" t="n">
        <f aca="false">SUM(C30:C32)</f>
        <v>108790.318</v>
      </c>
      <c r="D34" s="41" t="n">
        <f aca="false">SUM(D30:D32)</f>
        <v>56366.681</v>
      </c>
      <c r="E34" s="42" t="n">
        <f aca="false">SUM(E30:E32)</f>
        <v>52423.637</v>
      </c>
      <c r="F34" s="24"/>
      <c r="G34" s="40" t="n">
        <f aca="false">SUM(G30:G32)</f>
        <v>-17617</v>
      </c>
      <c r="H34" s="41" t="n">
        <f aca="false">SUM(H30:H32)</f>
        <v>0</v>
      </c>
      <c r="I34" s="41" t="n">
        <f aca="false">SUM(I30:I32)</f>
        <v>0</v>
      </c>
      <c r="J34" s="43" t="n">
        <f aca="false">SUM(J30:J32)</f>
        <v>-17617</v>
      </c>
      <c r="K34" s="41" t="n">
        <f aca="false">SUM(K30:K32)</f>
        <v>0</v>
      </c>
      <c r="L34" s="40" t="n">
        <f aca="false">SUM(L30:L32)</f>
        <v>0</v>
      </c>
      <c r="M34" s="41" t="n">
        <f aca="false">SUM(M30:M32)</f>
        <v>56616.681</v>
      </c>
      <c r="N34" s="41" t="n">
        <f aca="false">SUM(N30:N32)</f>
        <v>0</v>
      </c>
      <c r="O34" s="43" t="n">
        <f aca="false">J34-K34-M34-N34-L34</f>
        <v>-74233.681</v>
      </c>
      <c r="P34" s="24"/>
      <c r="Q34" s="40" t="n">
        <f aca="false">SUM(Q30:Q32)</f>
        <v>-126407.318</v>
      </c>
      <c r="R34" s="41" t="n">
        <f aca="false">SUM(R30:R32)</f>
        <v>0</v>
      </c>
      <c r="S34" s="41" t="n">
        <f aca="false">SUM(S30:S32)</f>
        <v>0</v>
      </c>
      <c r="T34" s="41" t="n">
        <f aca="false">SUM(T30:T32)</f>
        <v>-250</v>
      </c>
      <c r="U34" s="41" t="n">
        <f aca="false">SUM(U30:U32)</f>
        <v>0</v>
      </c>
      <c r="V34" s="42" t="n">
        <f aca="false">SUM(V30:V32)</f>
        <v>-126657</v>
      </c>
      <c r="W34" s="2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3" hidden="false" customHeight="true" outlineLevel="0" collapsed="false">
      <c r="A35" s="44"/>
      <c r="B35" s="45"/>
      <c r="C35" s="46"/>
      <c r="D35" s="47"/>
      <c r="E35" s="48"/>
      <c r="F35" s="49"/>
      <c r="G35" s="50"/>
      <c r="H35" s="51"/>
      <c r="I35" s="51"/>
      <c r="J35" s="44"/>
      <c r="K35" s="51"/>
      <c r="L35" s="50"/>
      <c r="M35" s="51"/>
      <c r="N35" s="51"/>
      <c r="O35" s="44"/>
      <c r="P35" s="52"/>
      <c r="Q35" s="50"/>
      <c r="R35" s="51"/>
      <c r="S35" s="51"/>
      <c r="T35" s="51"/>
      <c r="U35" s="51"/>
      <c r="V35" s="5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3.5" hidden="true" customHeight="false" outlineLevel="0" collapsed="false">
      <c r="A36" s="54"/>
      <c r="C36" s="55"/>
      <c r="D36" s="49"/>
      <c r="E36" s="54" t="s">
        <v>44</v>
      </c>
      <c r="F36" s="49"/>
      <c r="G36" s="56" t="n">
        <f aca="false">+'[1]GM-WeeklyChnge'!C44</f>
        <v>0</v>
      </c>
    </row>
    <row r="37" customFormat="false" ht="6" hidden="false" customHeight="true" outlineLevel="0" collapsed="false">
      <c r="C37" s="49"/>
      <c r="D37" s="49"/>
      <c r="E37" s="49"/>
      <c r="F37" s="49"/>
    </row>
    <row r="38" customFormat="false" ht="12.75" hidden="false" customHeight="false" outlineLevel="0" collapsed="false">
      <c r="A38" s="57" t="s">
        <v>55</v>
      </c>
      <c r="C38" s="49"/>
      <c r="D38" s="49"/>
      <c r="E38" s="49"/>
      <c r="F38" s="49"/>
      <c r="M38" s="58"/>
      <c r="T38" s="58"/>
    </row>
    <row r="39" customFormat="false" ht="12.75" hidden="false" customHeight="false" outlineLevel="0" collapsed="false">
      <c r="C39" s="49"/>
      <c r="D39" s="49"/>
      <c r="E39" s="49"/>
      <c r="F39" s="49"/>
      <c r="G39" s="58"/>
    </row>
    <row r="40" customFormat="false" ht="12.75" hidden="false" customHeight="false" outlineLevel="0" collapsed="false">
      <c r="C40" s="49"/>
      <c r="D40" s="49"/>
      <c r="E40" s="49"/>
      <c r="F40" s="49"/>
      <c r="V40" s="58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  <c r="F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false" customHeight="false" outlineLevel="0" collapsed="false">
      <c r="C51" s="49"/>
      <c r="D51" s="49"/>
      <c r="E51" s="49"/>
    </row>
    <row r="52" customFormat="false" ht="12.75" hidden="true" customHeight="false" outlineLevel="0" collapsed="false">
      <c r="C52" s="49"/>
      <c r="D52" s="49"/>
      <c r="E52" s="49"/>
      <c r="F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A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>
      <c r="C60" s="49"/>
      <c r="D60" s="49"/>
      <c r="E60" s="49"/>
      <c r="F60" s="49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9" activeCellId="0" sqref="F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4" min="3" style="1" width="10.85"/>
    <col collapsed="false" customWidth="true" hidden="true" outlineLevel="0" max="5" min="5" style="1" width="10.85"/>
    <col collapsed="false" customWidth="true" hidden="false" outlineLevel="0" max="6" min="6" style="1" width="10.85"/>
    <col collapsed="false" customWidth="true" hidden="true" outlineLevel="0" max="7" min="7" style="1" width="8.7"/>
    <col collapsed="false" customWidth="true" hidden="false" outlineLevel="0" max="8" min="8" style="1" width="10.71"/>
    <col collapsed="false" customWidth="true" hidden="true" outlineLevel="0" max="9" min="9" style="1" width="8.7"/>
    <col collapsed="false" customWidth="true" hidden="false" outlineLevel="0" max="11" min="10" style="1" width="10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136" t="s">
        <v>72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customFormat="false" ht="13.5" hidden="false" customHeight="false" outlineLevel="0" collapsed="false">
      <c r="A3" s="137" t="str">
        <f aca="false">+'Mgmt Summary'!A3:V3</f>
        <v>Results based on activity through April 20,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2"/>
    </row>
    <row r="5" customFormat="false" ht="12.75" hidden="false" customHeight="true" outlineLevel="0" collapsed="false">
      <c r="A5" s="6"/>
      <c r="B5" s="7"/>
      <c r="C5" s="138"/>
      <c r="D5" s="139"/>
      <c r="E5" s="139"/>
      <c r="F5" s="139"/>
      <c r="G5" s="139"/>
      <c r="H5" s="6"/>
      <c r="I5" s="139"/>
      <c r="J5" s="139"/>
      <c r="K5" s="14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3.5" hidden="false" customHeight="false" outlineLevel="0" collapsed="false">
      <c r="A6" s="9"/>
      <c r="B6" s="7"/>
      <c r="C6" s="15"/>
      <c r="D6" s="22"/>
      <c r="E6" s="141"/>
      <c r="F6" s="141" t="s">
        <v>73</v>
      </c>
      <c r="G6" s="22"/>
      <c r="H6" s="12" t="s">
        <v>6</v>
      </c>
      <c r="I6" s="141" t="s">
        <v>7</v>
      </c>
      <c r="J6" s="141" t="s">
        <v>8</v>
      </c>
      <c r="K6" s="142" t="s">
        <v>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.75" hidden="false" customHeight="false" outlineLevel="0" collapsed="false">
      <c r="A7" s="13" t="s">
        <v>14</v>
      </c>
      <c r="B7" s="7"/>
      <c r="C7" s="143" t="s">
        <v>74</v>
      </c>
      <c r="D7" s="14" t="s">
        <v>75</v>
      </c>
      <c r="E7" s="14" t="s">
        <v>76</v>
      </c>
      <c r="F7" s="14" t="s">
        <v>77</v>
      </c>
      <c r="G7" s="14" t="s">
        <v>78</v>
      </c>
      <c r="H7" s="13" t="s">
        <v>15</v>
      </c>
      <c r="I7" s="14" t="s">
        <v>18</v>
      </c>
      <c r="J7" s="14" t="s">
        <v>15</v>
      </c>
      <c r="K7" s="144" t="s">
        <v>15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45"/>
      <c r="B8" s="21"/>
      <c r="C8" s="18"/>
      <c r="D8" s="19"/>
      <c r="E8" s="19"/>
      <c r="F8" s="20"/>
      <c r="G8" s="20"/>
      <c r="H8" s="145"/>
      <c r="I8" s="18"/>
      <c r="J8" s="19"/>
      <c r="K8" s="20"/>
    </row>
    <row r="9" customFormat="false" ht="13.5" hidden="false" customHeight="true" outlineLevel="0" collapsed="false">
      <c r="A9" s="9" t="s">
        <v>21</v>
      </c>
      <c r="B9" s="7"/>
      <c r="C9" s="23" t="n">
        <f aca="false">+GrossMargin!D10-[3]GrossMargin!D10</f>
        <v>-5666</v>
      </c>
      <c r="D9" s="24" t="n">
        <f aca="false">+GrossMargin!E10-[3]GrossMargin!E10</f>
        <v>0</v>
      </c>
      <c r="E9" s="24" t="n">
        <v>0</v>
      </c>
      <c r="F9" s="26" t="n">
        <f aca="false">+GrossMargin!G10-[3]GrossMargin!G10</f>
        <v>0</v>
      </c>
      <c r="G9" s="26" t="n">
        <v>0</v>
      </c>
      <c r="H9" s="27" t="n">
        <f aca="false">SUM(C9:G9)</f>
        <v>-5666</v>
      </c>
      <c r="I9" s="23" t="n">
        <v>0</v>
      </c>
      <c r="J9" s="24" t="n">
        <f aca="false">+GrossMargin!K10-[3]GrossMargin!K10</f>
        <v>0</v>
      </c>
      <c r="K9" s="25" t="n">
        <f aca="false">SUM(H9:J9)</f>
        <v>-5666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</row>
    <row r="10" customFormat="false" ht="13.5" hidden="false" customHeight="true" outlineLevel="0" collapsed="false">
      <c r="A10" s="9" t="s">
        <v>22</v>
      </c>
      <c r="B10" s="7"/>
      <c r="C10" s="23" t="n">
        <f aca="false">+GrossMargin!D11-[3]GrossMargin!D11</f>
        <v>215</v>
      </c>
      <c r="D10" s="24" t="n">
        <f aca="false">+GrossMargin!E11-[3]GrossMargin!E11</f>
        <v>0</v>
      </c>
      <c r="E10" s="24" t="n">
        <v>0</v>
      </c>
      <c r="F10" s="26" t="n">
        <f aca="false">+GrossMargin!G11-[3]GrossMargin!G11</f>
        <v>0</v>
      </c>
      <c r="G10" s="26" t="n">
        <v>0</v>
      </c>
      <c r="H10" s="27" t="n">
        <f aca="false">SUM(C10:G10)</f>
        <v>215</v>
      </c>
      <c r="I10" s="23" t="n">
        <v>0</v>
      </c>
      <c r="J10" s="24" t="n">
        <f aca="false">+GrossMargin!K11-[3]GrossMargin!K11</f>
        <v>0</v>
      </c>
      <c r="K10" s="25" t="n">
        <f aca="false">SUM(H10:J10)</f>
        <v>215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9" t="s">
        <v>23</v>
      </c>
      <c r="B11" s="7"/>
      <c r="C11" s="23" t="n">
        <f aca="false">+GrossMargin!D12-[3]GrossMargin!D12</f>
        <v>-1707</v>
      </c>
      <c r="D11" s="24" t="n">
        <f aca="false">+GrossMargin!E12-[3]GrossMargin!E12</f>
        <v>0</v>
      </c>
      <c r="E11" s="24" t="n">
        <v>0</v>
      </c>
      <c r="F11" s="26" t="n">
        <f aca="false">+GrossMargin!G12-[3]GrossMargin!G12</f>
        <v>0</v>
      </c>
      <c r="G11" s="26" t="n">
        <v>0</v>
      </c>
      <c r="H11" s="27" t="n">
        <f aca="false">SUM(C11:G11)</f>
        <v>-1707</v>
      </c>
      <c r="I11" s="23" t="n">
        <v>0</v>
      </c>
      <c r="J11" s="24" t="n">
        <f aca="false">+GrossMargin!K12-[3]GrossMargin!K12</f>
        <v>0</v>
      </c>
      <c r="K11" s="25" t="n">
        <f aca="false">SUM(H11:J11)</f>
        <v>-1707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false" customHeight="true" outlineLevel="0" collapsed="false">
      <c r="A12" s="9" t="s">
        <v>24</v>
      </c>
      <c r="B12" s="7"/>
      <c r="C12" s="23" t="n">
        <f aca="false">+GrossMargin!D13-[3]GrossMargin!D13</f>
        <v>559</v>
      </c>
      <c r="D12" s="24" t="n">
        <f aca="false">+GrossMargin!E13-[3]GrossMargin!E13</f>
        <v>0</v>
      </c>
      <c r="E12" s="24" t="n">
        <v>0</v>
      </c>
      <c r="F12" s="26" t="n">
        <f aca="false">+GrossMargin!G13-[3]GrossMargin!G13</f>
        <v>0</v>
      </c>
      <c r="G12" s="26" t="n">
        <v>0</v>
      </c>
      <c r="H12" s="27" t="n">
        <f aca="false">SUM(C12:G12)</f>
        <v>559</v>
      </c>
      <c r="I12" s="23" t="n">
        <v>0</v>
      </c>
      <c r="J12" s="24" t="n">
        <f aca="false">+GrossMargin!K13-[3]GrossMargin!K13</f>
        <v>0</v>
      </c>
      <c r="K12" s="25" t="n">
        <f aca="false">SUM(H12:J12)</f>
        <v>559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false" customHeight="true" outlineLevel="0" collapsed="false">
      <c r="A13" s="9" t="s">
        <v>25</v>
      </c>
      <c r="B13" s="7"/>
      <c r="C13" s="23" t="n">
        <f aca="false">+GrossMargin!D14-[3]GrossMargin!D14</f>
        <v>-21</v>
      </c>
      <c r="D13" s="24" t="n">
        <f aca="false">+GrossMargin!E14-[3]GrossMargin!E14</f>
        <v>0</v>
      </c>
      <c r="E13" s="24" t="n">
        <v>0</v>
      </c>
      <c r="F13" s="26" t="n">
        <f aca="false">+GrossMargin!G14-[3]GrossMargin!G14</f>
        <v>0</v>
      </c>
      <c r="G13" s="26" t="n">
        <v>0</v>
      </c>
      <c r="H13" s="27" t="n">
        <f aca="false">SUM(C13:G13)</f>
        <v>-21</v>
      </c>
      <c r="I13" s="23" t="n">
        <v>0</v>
      </c>
      <c r="J13" s="24" t="n">
        <f aca="false">+GrossMargin!K14-[3]GrossMargin!K14</f>
        <v>0</v>
      </c>
      <c r="K13" s="25" t="n">
        <f aca="false">SUM(H13:J13)</f>
        <v>-21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9" t="s">
        <v>26</v>
      </c>
      <c r="B14" s="7"/>
      <c r="C14" s="23" t="n">
        <f aca="false">+GrossMargin!D15-[3]GrossMargin!D15</f>
        <v>0</v>
      </c>
      <c r="D14" s="24" t="n">
        <f aca="false">+GrossMargin!E15-[3]GrossMargin!E15</f>
        <v>0</v>
      </c>
      <c r="E14" s="24" t="n">
        <v>0</v>
      </c>
      <c r="F14" s="26" t="n">
        <f aca="false">+GrossMargin!G15-[3]GrossMargin!G15</f>
        <v>0</v>
      </c>
      <c r="G14" s="26" t="n">
        <v>0</v>
      </c>
      <c r="H14" s="27" t="n">
        <f aca="false">SUM(C14:G14)</f>
        <v>0</v>
      </c>
      <c r="I14" s="23" t="n">
        <v>0</v>
      </c>
      <c r="J14" s="24" t="n">
        <f aca="false">+GrossMargin!K15-[3]GrossMargin!K15</f>
        <v>0</v>
      </c>
      <c r="K14" s="25" t="n">
        <f aca="false">SUM(H14:J14)</f>
        <v>0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3.5" hidden="true" customHeight="true" outlineLevel="0" collapsed="false">
      <c r="A15" s="146" t="s">
        <v>79</v>
      </c>
      <c r="B15" s="147"/>
      <c r="C15" s="148" t="n">
        <f aca="false">+GrossMargin!D16-[3]GrossMargin!D16</f>
        <v>-1059</v>
      </c>
      <c r="D15" s="149" t="n">
        <f aca="false">+GrossMargin!E16-[3]GrossMargin!E16</f>
        <v>0</v>
      </c>
      <c r="E15" s="149" t="n">
        <v>0</v>
      </c>
      <c r="F15" s="150" t="n">
        <f aca="false">+GrossMargin!G16-[3]GrossMargin!G16</f>
        <v>0</v>
      </c>
      <c r="G15" s="150" t="n">
        <v>0</v>
      </c>
      <c r="H15" s="151" t="n">
        <f aca="false">SUM(C15:G15)</f>
        <v>-1059</v>
      </c>
      <c r="I15" s="148" t="n">
        <v>0</v>
      </c>
      <c r="J15" s="149" t="n">
        <f aca="false">+GrossMargin!K16-[3]GrossMargin!K16</f>
        <v>0</v>
      </c>
      <c r="K15" s="152" t="n">
        <f aca="false">SUM(H15:J15)</f>
        <v>-1059</v>
      </c>
    </row>
    <row r="16" customFormat="false" ht="13.5" hidden="true" customHeight="true" outlineLevel="0" collapsed="false">
      <c r="A16" s="146" t="s">
        <v>80</v>
      </c>
      <c r="B16" s="147"/>
      <c r="C16" s="148" t="n">
        <f aca="false">+GrossMargin!D17-[3]GrossMargin!D17</f>
        <v>870</v>
      </c>
      <c r="D16" s="149" t="n">
        <f aca="false">+GrossMargin!E17-[3]GrossMargin!E17</f>
        <v>0</v>
      </c>
      <c r="E16" s="149" t="n">
        <v>0</v>
      </c>
      <c r="F16" s="150" t="n">
        <f aca="false">+GrossMargin!G17-[3]GrossMargin!G17</f>
        <v>0</v>
      </c>
      <c r="G16" s="150" t="n">
        <v>0</v>
      </c>
      <c r="H16" s="151" t="n">
        <f aca="false">SUM(C16:G16)</f>
        <v>870</v>
      </c>
      <c r="I16" s="148" t="n">
        <v>0</v>
      </c>
      <c r="J16" s="149" t="n">
        <f aca="false">+GrossMargin!K17-[3]GrossMargin!K17</f>
        <v>0</v>
      </c>
      <c r="K16" s="152" t="n">
        <f aca="false">SUM(H16:J16)</f>
        <v>870</v>
      </c>
    </row>
    <row r="17" customFormat="false" ht="13.5" hidden="true" customHeight="true" outlineLevel="0" collapsed="false">
      <c r="A17" s="146" t="s">
        <v>81</v>
      </c>
      <c r="B17" s="147"/>
      <c r="C17" s="148" t="n">
        <f aca="false">+GrossMargin!D18-[3]GrossMargin!D18</f>
        <v>178</v>
      </c>
      <c r="D17" s="149" t="n">
        <f aca="false">+GrossMargin!E18-[3]GrossMargin!E18</f>
        <v>0</v>
      </c>
      <c r="E17" s="149" t="n">
        <v>0</v>
      </c>
      <c r="F17" s="150" t="n">
        <f aca="false">+GrossMargin!G18-[3]GrossMargin!G18</f>
        <v>0</v>
      </c>
      <c r="G17" s="150" t="n">
        <v>0</v>
      </c>
      <c r="H17" s="151" t="n">
        <f aca="false">SUM(C17:G17)</f>
        <v>178</v>
      </c>
      <c r="I17" s="148" t="n">
        <v>0</v>
      </c>
      <c r="J17" s="149" t="n">
        <f aca="false">+GrossMargin!K18-[3]GrossMargin!K18</f>
        <v>0</v>
      </c>
      <c r="K17" s="152" t="n">
        <f aca="false">SUM(H17:J17)</f>
        <v>178</v>
      </c>
    </row>
    <row r="18" customFormat="false" ht="13.5" hidden="true" customHeight="true" outlineLevel="0" collapsed="false">
      <c r="A18" s="146" t="s">
        <v>82</v>
      </c>
      <c r="B18" s="147"/>
      <c r="C18" s="148" t="n">
        <f aca="false">+GrossMargin!D19-[3]GrossMargin!D19</f>
        <v>22</v>
      </c>
      <c r="D18" s="149" t="n">
        <f aca="false">+GrossMargin!E19-[3]GrossMargin!E19</f>
        <v>0</v>
      </c>
      <c r="E18" s="149" t="n">
        <v>0</v>
      </c>
      <c r="F18" s="150" t="n">
        <f aca="false">+GrossMargin!G19-[3]GrossMargin!G19</f>
        <v>0</v>
      </c>
      <c r="G18" s="150" t="n">
        <v>0</v>
      </c>
      <c r="H18" s="151" t="n">
        <f aca="false">SUM(C18:G18)</f>
        <v>22</v>
      </c>
      <c r="I18" s="148" t="n">
        <v>0</v>
      </c>
      <c r="J18" s="149" t="n">
        <f aca="false">+GrossMargin!K19-[3]GrossMargin!K19</f>
        <v>0</v>
      </c>
      <c r="K18" s="152" t="n">
        <f aca="false">SUM(H18:J18)</f>
        <v>22</v>
      </c>
    </row>
    <row r="19" customFormat="false" ht="13.5" hidden="true" customHeight="true" outlineLevel="0" collapsed="false">
      <c r="A19" s="146" t="s">
        <v>83</v>
      </c>
      <c r="B19" s="147"/>
      <c r="C19" s="148" t="n">
        <f aca="false">+GrossMargin!D20-[3]GrossMargin!D20</f>
        <v>-50</v>
      </c>
      <c r="D19" s="149" t="n">
        <f aca="false">+GrossMargin!E20-[3]GrossMargin!E20</f>
        <v>0</v>
      </c>
      <c r="E19" s="149" t="n">
        <v>0</v>
      </c>
      <c r="F19" s="150" t="n">
        <f aca="false">+GrossMargin!G20-[3]GrossMargin!G20</f>
        <v>0</v>
      </c>
      <c r="G19" s="150" t="n">
        <v>0</v>
      </c>
      <c r="H19" s="151" t="n">
        <f aca="false">SUM(C19:G19)</f>
        <v>-50</v>
      </c>
      <c r="I19" s="148" t="n">
        <v>0</v>
      </c>
      <c r="J19" s="149" t="n">
        <f aca="false">+GrossMargin!K20-[3]GrossMargin!K20</f>
        <v>0</v>
      </c>
      <c r="K19" s="152" t="n">
        <f aca="false">SUM(H19:J19)</f>
        <v>-50</v>
      </c>
    </row>
    <row r="20" customFormat="false" ht="13.5" hidden="true" customHeight="true" outlineLevel="0" collapsed="false">
      <c r="A20" s="146" t="s">
        <v>84</v>
      </c>
      <c r="B20" s="147"/>
      <c r="C20" s="153" t="n">
        <f aca="false">+GrossMargin!D21-[3]GrossMargin!D21</f>
        <v>0</v>
      </c>
      <c r="D20" s="154" t="n">
        <f aca="false">+GrossMargin!E21-[3]GrossMargin!E21</f>
        <v>0</v>
      </c>
      <c r="E20" s="154" t="n">
        <v>0</v>
      </c>
      <c r="F20" s="155" t="n">
        <f aca="false">+GrossMargin!G21-[3]GrossMargin!G21</f>
        <v>0</v>
      </c>
      <c r="G20" s="155" t="n">
        <v>0</v>
      </c>
      <c r="H20" s="156" t="n">
        <f aca="false">SUM(C20:G20)</f>
        <v>0</v>
      </c>
      <c r="I20" s="153" t="n">
        <v>0</v>
      </c>
      <c r="J20" s="154" t="n">
        <f aca="false">+GrossMargin!K21-[3]GrossMargin!K21</f>
        <v>0</v>
      </c>
      <c r="K20" s="157" t="n">
        <f aca="false">SUM(H20:J20)</f>
        <v>0</v>
      </c>
    </row>
    <row r="21" customFormat="false" ht="13.5" hidden="false" customHeight="true" outlineLevel="0" collapsed="false">
      <c r="A21" s="9" t="s">
        <v>27</v>
      </c>
      <c r="B21" s="7"/>
      <c r="C21" s="23" t="n">
        <f aca="false">SUM(C15:C20)</f>
        <v>-39</v>
      </c>
      <c r="D21" s="24" t="n">
        <f aca="false">SUM(D15:D20)</f>
        <v>0</v>
      </c>
      <c r="E21" s="24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27" t="n">
        <f aca="false">SUM(H15:H20)</f>
        <v>-39</v>
      </c>
      <c r="I21" s="23" t="n">
        <f aca="false">SUM(I15:I20)</f>
        <v>0</v>
      </c>
      <c r="J21" s="24" t="n">
        <f aca="false">SUM(J15:J20)</f>
        <v>0</v>
      </c>
      <c r="K21" s="25" t="n">
        <f aca="false">SUM(K15:K20)</f>
        <v>-39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</row>
    <row r="22" customFormat="false" ht="13.5" hidden="false" customHeight="true" outlineLevel="0" collapsed="false">
      <c r="A22" s="9" t="s">
        <v>28</v>
      </c>
      <c r="B22" s="7"/>
      <c r="C22" s="23" t="n">
        <f aca="false">+GrossMargin!D23-[3]GrossMargin!D23</f>
        <v>12</v>
      </c>
      <c r="D22" s="24" t="n">
        <f aca="false">+GrossMargin!E23-[3]GrossMargin!E23</f>
        <v>0</v>
      </c>
      <c r="E22" s="24" t="n">
        <v>0</v>
      </c>
      <c r="F22" s="26" t="n">
        <f aca="false">+GrossMargin!G23-[3]GrossMargin!G23</f>
        <v>0</v>
      </c>
      <c r="G22" s="26" t="n">
        <v>0</v>
      </c>
      <c r="H22" s="27" t="n">
        <f aca="false">SUM(C22:G22)</f>
        <v>12</v>
      </c>
      <c r="I22" s="23" t="n">
        <v>0</v>
      </c>
      <c r="J22" s="24" t="n">
        <f aca="false">+GrossMargin!K23-[3]GrossMargin!K23</f>
        <v>0</v>
      </c>
      <c r="K22" s="25" t="n">
        <f aca="false">SUM(H22:J22)</f>
        <v>12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A23" s="9" t="s">
        <v>29</v>
      </c>
      <c r="B23" s="7"/>
      <c r="C23" s="23" t="n">
        <f aca="false">+GrossMargin!D24-[3]GrossMargin!D24</f>
        <v>127</v>
      </c>
      <c r="D23" s="24" t="n">
        <f aca="false">+GrossMargin!E24-[3]GrossMargin!E24</f>
        <v>0</v>
      </c>
      <c r="E23" s="24" t="n">
        <v>0</v>
      </c>
      <c r="F23" s="26" t="n">
        <f aca="false">+GrossMargin!G24-[3]GrossMargin!G24</f>
        <v>0</v>
      </c>
      <c r="G23" s="26" t="n">
        <v>0</v>
      </c>
      <c r="H23" s="27" t="n">
        <f aca="false">SUM(C23:G23)</f>
        <v>127</v>
      </c>
      <c r="I23" s="23" t="n">
        <v>0</v>
      </c>
      <c r="J23" s="24" t="n">
        <f aca="false">+GrossMargin!K24-[3]GrossMargin!K24</f>
        <v>0</v>
      </c>
      <c r="K23" s="25" t="n">
        <f aca="false">SUM(H23:J23)</f>
        <v>127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A24" s="9" t="s">
        <v>31</v>
      </c>
      <c r="B24" s="7"/>
      <c r="C24" s="23" t="n">
        <f aca="false">+GrossMargin!D25-[3]GrossMargin!D25</f>
        <v>0</v>
      </c>
      <c r="D24" s="24" t="n">
        <f aca="false">+GrossMargin!E25-[3]GrossMargin!E25</f>
        <v>0</v>
      </c>
      <c r="E24" s="24" t="n">
        <v>0</v>
      </c>
      <c r="F24" s="26" t="n">
        <f aca="false">+GrossMargin!G25-[3]GrossMargin!G25</f>
        <v>0</v>
      </c>
      <c r="G24" s="26" t="n">
        <v>0</v>
      </c>
      <c r="H24" s="27" t="n">
        <f aca="false">SUM(C24:G24)</f>
        <v>0</v>
      </c>
      <c r="I24" s="23" t="n">
        <v>0</v>
      </c>
      <c r="J24" s="24" t="n">
        <f aca="false">+GrossMargin!K25-[3]GrossMargin!K25</f>
        <v>0</v>
      </c>
      <c r="K24" s="25" t="n">
        <f aca="false">SUM(H24:J24)</f>
        <v>0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A25" s="9" t="s">
        <v>32</v>
      </c>
      <c r="B25" s="158"/>
      <c r="C25" s="23" t="n">
        <f aca="false">+GrossMargin!D26-[3]GrossMargin!D26</f>
        <v>0</v>
      </c>
      <c r="D25" s="24" t="n">
        <f aca="false">+GrossMargin!E26-[3]GrossMargin!E26</f>
        <v>0</v>
      </c>
      <c r="E25" s="24" t="n">
        <v>0</v>
      </c>
      <c r="F25" s="26" t="n">
        <f aca="false">+GrossMargin!G26-[3]GrossMargin!G26</f>
        <v>0</v>
      </c>
      <c r="G25" s="26" t="n">
        <v>0</v>
      </c>
      <c r="H25" s="27" t="n">
        <f aca="false">SUM(C25:G25)</f>
        <v>0</v>
      </c>
      <c r="I25" s="23" t="n">
        <v>0</v>
      </c>
      <c r="J25" s="24" t="n">
        <f aca="false">+GrossMargin!K26-[3]GrossMargin!K26</f>
        <v>0</v>
      </c>
      <c r="K25" s="25" t="n">
        <f aca="false">SUM(H25:J25)</f>
        <v>0</v>
      </c>
    </row>
    <row r="26" customFormat="false" ht="13.5" hidden="false" customHeight="true" outlineLevel="0" collapsed="false">
      <c r="A26" s="9" t="s">
        <v>33</v>
      </c>
      <c r="B26" s="158"/>
      <c r="C26" s="23" t="n">
        <f aca="false">+GrossMargin!D27-[3]GrossMargin!D27</f>
        <v>0</v>
      </c>
      <c r="D26" s="24" t="n">
        <f aca="false">+GrossMargin!E27-[3]GrossMargin!E27</f>
        <v>0</v>
      </c>
      <c r="E26" s="24" t="n">
        <v>0</v>
      </c>
      <c r="F26" s="26" t="n">
        <f aca="false">+GrossMargin!G27-[3]GrossMargin!G27</f>
        <v>0</v>
      </c>
      <c r="G26" s="26" t="n">
        <v>0</v>
      </c>
      <c r="H26" s="27" t="n">
        <f aca="false">SUM(C26:G26)</f>
        <v>0</v>
      </c>
      <c r="I26" s="23" t="n">
        <v>0</v>
      </c>
      <c r="J26" s="24" t="n">
        <f aca="false">+GrossMargin!K27-[3]GrossMargin!K27</f>
        <v>0</v>
      </c>
      <c r="K26" s="25" t="n">
        <f aca="false">SUM(H26:J26)</f>
        <v>0</v>
      </c>
    </row>
    <row r="27" customFormat="false" ht="3" hidden="false" customHeight="true" outlineLevel="0" collapsed="false">
      <c r="A27" s="9"/>
      <c r="B27" s="7"/>
      <c r="C27" s="23"/>
      <c r="D27" s="24"/>
      <c r="E27" s="24"/>
      <c r="F27" s="26"/>
      <c r="G27" s="26"/>
      <c r="H27" s="27"/>
      <c r="I27" s="23"/>
      <c r="J27" s="24"/>
      <c r="K27" s="26"/>
    </row>
    <row r="28" customFormat="false" ht="13.5" hidden="false" customHeight="true" outlineLevel="0" collapsed="false">
      <c r="A28" s="35" t="s">
        <v>85</v>
      </c>
      <c r="B28" s="7"/>
      <c r="C28" s="36" t="n">
        <f aca="false">SUM(C21:C26)+SUM(C9:C14)</f>
        <v>-6520</v>
      </c>
      <c r="D28" s="37" t="n">
        <f aca="false">SUM(D9:D14)+SUM(D21:D26)</f>
        <v>0</v>
      </c>
      <c r="E28" s="37" t="n">
        <f aca="false">SUM(E9:E14)+SUM(E21:E26)</f>
        <v>0</v>
      </c>
      <c r="F28" s="38" t="n">
        <f aca="false">SUM(F9:F14)+SUM(F21:F26)</f>
        <v>0</v>
      </c>
      <c r="G28" s="37" t="n">
        <f aca="false">SUM(G9:G14)+SUM(G21:G26)</f>
        <v>0</v>
      </c>
      <c r="H28" s="39" t="n">
        <f aca="false">SUM(H9:H14)+SUM(H21:H26)</f>
        <v>-6520</v>
      </c>
      <c r="I28" s="37" t="e">
        <f aca="false">+#REF!+#REF!</f>
        <v>#REF!</v>
      </c>
      <c r="J28" s="37" t="n">
        <f aca="false">SUM(J9:J14)+SUM(J21:J26)</f>
        <v>0</v>
      </c>
      <c r="K28" s="38" t="n">
        <f aca="false">SUM(K9:K14)+SUM(K21:K26)</f>
        <v>-6520</v>
      </c>
    </row>
    <row r="29" customFormat="false" ht="3" hidden="false" customHeight="true" outlineLevel="0" collapsed="false">
      <c r="A29" s="9"/>
      <c r="B29" s="7"/>
      <c r="C29" s="23"/>
      <c r="D29" s="24"/>
      <c r="E29" s="24"/>
      <c r="F29" s="26"/>
      <c r="G29" s="26"/>
      <c r="H29" s="27"/>
      <c r="I29" s="23"/>
      <c r="J29" s="24"/>
      <c r="K29" s="26"/>
    </row>
    <row r="30" customFormat="false" ht="13.5" hidden="false" customHeight="true" outlineLevel="0" collapsed="false">
      <c r="A30" s="9" t="s">
        <v>37</v>
      </c>
      <c r="B30" s="7"/>
      <c r="C30" s="23" t="n">
        <f aca="false">+GrossMargin!D31-[3]GrossMargin!D31</f>
        <v>0</v>
      </c>
      <c r="D30" s="24" t="n">
        <f aca="false">+GrossMargin!E31-[3]GrossMargin!E31</f>
        <v>0</v>
      </c>
      <c r="E30" s="24" t="n">
        <v>0</v>
      </c>
      <c r="F30" s="26" t="n">
        <f aca="false">+GrossMargin!G31-[3]GrossMargin!G31</f>
        <v>0</v>
      </c>
      <c r="G30" s="26" t="n">
        <v>0</v>
      </c>
      <c r="H30" s="27" t="n">
        <f aca="false">SUM(C30:G30)</f>
        <v>0</v>
      </c>
      <c r="I30" s="23" t="n">
        <v>0</v>
      </c>
      <c r="J30" s="24" t="n">
        <f aca="false">+GrossMargin!K31-[3]GrossMargin!K31</f>
        <v>0</v>
      </c>
      <c r="K30" s="25" t="n">
        <f aca="false">SUM(H30:J30)</f>
        <v>0</v>
      </c>
    </row>
    <row r="31" customFormat="false" ht="3" hidden="false" customHeight="true" outlineLevel="0" collapsed="false">
      <c r="A31" s="9"/>
      <c r="B31" s="7"/>
      <c r="C31" s="23"/>
      <c r="D31" s="24"/>
      <c r="E31" s="24"/>
      <c r="F31" s="26"/>
      <c r="G31" s="26"/>
      <c r="H31" s="27"/>
      <c r="I31" s="23"/>
      <c r="J31" s="24"/>
      <c r="K31" s="26"/>
    </row>
    <row r="32" customFormat="false" ht="13.5" hidden="false" customHeight="true" outlineLevel="0" collapsed="false">
      <c r="A32" s="35" t="s">
        <v>86</v>
      </c>
      <c r="B32" s="7"/>
      <c r="C32" s="40" t="n">
        <f aca="false">+C28+C30</f>
        <v>-6520</v>
      </c>
      <c r="D32" s="41" t="n">
        <f aca="false">+D28+D30</f>
        <v>0</v>
      </c>
      <c r="E32" s="41" t="n">
        <f aca="false">+E28+E30</f>
        <v>0</v>
      </c>
      <c r="F32" s="42" t="n">
        <f aca="false">+F28+F30</f>
        <v>0</v>
      </c>
      <c r="G32" s="42" t="n">
        <f aca="false">SUM(G28:G30)</f>
        <v>0</v>
      </c>
      <c r="H32" s="43" t="n">
        <f aca="false">+H28+H30</f>
        <v>-6520</v>
      </c>
      <c r="I32" s="40" t="e">
        <f aca="false">SUM(I28:I30)</f>
        <v>#REF!</v>
      </c>
      <c r="J32" s="41" t="n">
        <f aca="false">+J28+J30</f>
        <v>0</v>
      </c>
      <c r="K32" s="42" t="n">
        <f aca="false">+K28+K30</f>
        <v>-6520</v>
      </c>
    </row>
    <row r="33" customFormat="false" ht="3" hidden="false" customHeight="true" outlineLevel="0" collapsed="false">
      <c r="A33" s="159"/>
      <c r="B33" s="21"/>
      <c r="C33" s="160"/>
      <c r="D33" s="161"/>
      <c r="E33" s="161"/>
      <c r="F33" s="162"/>
      <c r="G33" s="162"/>
      <c r="H33" s="163"/>
      <c r="I33" s="160"/>
      <c r="J33" s="161"/>
      <c r="K33" s="162"/>
    </row>
    <row r="34" customFormat="false" ht="13.5" hidden="false" customHeight="false" outlineLevel="0" collapsed="false">
      <c r="A34" s="164" t="s">
        <v>87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customFormat="false" ht="12.75" hidden="false" customHeight="false" outlineLevel="0" collapsed="false">
      <c r="E35" s="116"/>
    </row>
    <row r="37" customFormat="false" ht="12.75" hidden="false" customHeight="false" outlineLevel="0" collapsed="false">
      <c r="G37" s="58"/>
    </row>
    <row r="38" customFormat="false" ht="15.75" hidden="false" customHeight="false" outlineLevel="0" collapsed="false">
      <c r="D38" s="165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39" activeCellId="0" sqref="G39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6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true" outlineLevel="0" max="6" min="6" style="1" width="8.56"/>
    <col collapsed="false" customWidth="true" hidden="false" outlineLevel="0" max="7" min="7" style="1" width="8.56"/>
    <col collapsed="false" customWidth="true" hidden="true" outlineLevel="0" max="8" min="8" style="1" width="8.7"/>
    <col collapsed="false" customWidth="true" hidden="false" outlineLevel="0" max="9" min="9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6" t="s">
        <v>88</v>
      </c>
    </row>
    <row r="2" customFormat="false" ht="15.75" hidden="false" customHeight="false" outlineLevel="0" collapsed="false">
      <c r="A2" s="166" t="s">
        <v>89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7" t="n">
        <v>36861</v>
      </c>
      <c r="B3" s="136" t="s">
        <v>90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customFormat="false" ht="13.5" hidden="false" customHeight="false" outlineLevel="0" collapsed="false">
      <c r="A4" s="166" t="s">
        <v>91</v>
      </c>
      <c r="B4" s="137" t="str">
        <f aca="false">+'Mgmt Summary'!A3</f>
        <v>Results based on activity through April 20,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2"/>
    </row>
    <row r="6" customFormat="false" ht="12.75" hidden="false" customHeight="true" outlineLevel="0" collapsed="false">
      <c r="A6" s="166" t="s">
        <v>92</v>
      </c>
      <c r="B6" s="6"/>
      <c r="C6" s="7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1"/>
      <c r="B7" s="9"/>
      <c r="C7" s="7"/>
      <c r="D7" s="15"/>
      <c r="E7" s="22"/>
      <c r="F7" s="168"/>
      <c r="G7" s="141" t="s">
        <v>73</v>
      </c>
      <c r="H7" s="22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69"/>
      <c r="P7" s="169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</row>
    <row r="8" customFormat="false" ht="15.75" hidden="false" customHeight="false" outlineLevel="0" collapsed="false">
      <c r="A8" s="21"/>
      <c r="B8" s="13" t="s">
        <v>14</v>
      </c>
      <c r="C8" s="7"/>
      <c r="D8" s="170" t="s">
        <v>74</v>
      </c>
      <c r="E8" s="141" t="s">
        <v>75</v>
      </c>
      <c r="F8" s="141" t="s">
        <v>76</v>
      </c>
      <c r="G8" s="141" t="s">
        <v>77</v>
      </c>
      <c r="H8" s="141" t="s">
        <v>78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69"/>
      <c r="P8" s="16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3" hidden="false" customHeight="true" outlineLevel="0" collapsed="false">
      <c r="B9" s="171"/>
      <c r="D9" s="172"/>
      <c r="E9" s="173"/>
      <c r="F9" s="173"/>
      <c r="G9" s="173"/>
      <c r="H9" s="174"/>
      <c r="I9" s="175"/>
      <c r="J9" s="173"/>
      <c r="K9" s="173"/>
      <c r="L9" s="173"/>
      <c r="M9" s="174"/>
      <c r="N9" s="174"/>
    </row>
    <row r="10" customFormat="false" ht="13.5" hidden="false" customHeight="true" outlineLevel="0" collapsed="false">
      <c r="A10" s="176"/>
      <c r="B10" s="9" t="s">
        <v>21</v>
      </c>
      <c r="C10" s="177"/>
      <c r="D10" s="23" t="n">
        <v>-16830</v>
      </c>
      <c r="E10" s="24" t="n">
        <v>0</v>
      </c>
      <c r="F10" s="24" t="n">
        <v>0</v>
      </c>
      <c r="G10" s="24" t="n">
        <v>0</v>
      </c>
      <c r="H10" s="26" t="n">
        <v>0</v>
      </c>
      <c r="I10" s="27" t="n">
        <f aca="false">SUM(D10:H10)</f>
        <v>-16830</v>
      </c>
      <c r="J10" s="28"/>
      <c r="K10" s="24" t="n">
        <v>0</v>
      </c>
      <c r="L10" s="24" t="n">
        <f aca="false">+I10+K10</f>
        <v>-16830</v>
      </c>
      <c r="M10" s="26" t="n">
        <v>32500</v>
      </c>
      <c r="N10" s="25" t="n">
        <f aca="false">L10-M10</f>
        <v>-49330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166" t="s">
        <v>93</v>
      </c>
      <c r="B11" s="9" t="s">
        <v>22</v>
      </c>
      <c r="C11" s="177"/>
      <c r="D11" s="23" t="n">
        <v>2395</v>
      </c>
      <c r="E11" s="24" t="n">
        <v>0</v>
      </c>
      <c r="F11" s="24" t="n">
        <v>0</v>
      </c>
      <c r="G11" s="24" t="n">
        <v>0</v>
      </c>
      <c r="H11" s="26" t="n">
        <v>0</v>
      </c>
      <c r="I11" s="27" t="n">
        <f aca="false">SUM(D11:H11)</f>
        <v>2395</v>
      </c>
      <c r="J11" s="28"/>
      <c r="K11" s="24" t="n">
        <v>0</v>
      </c>
      <c r="L11" s="24" t="n">
        <f aca="false">+I11+K11</f>
        <v>2395</v>
      </c>
      <c r="M11" s="26" t="n">
        <f aca="false">13750-M12</f>
        <v>11250</v>
      </c>
      <c r="N11" s="25" t="n">
        <f aca="false">L11-M11</f>
        <v>-8855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false" customHeight="true" outlineLevel="0" collapsed="false">
      <c r="B12" s="9" t="s">
        <v>23</v>
      </c>
      <c r="C12" s="177"/>
      <c r="D12" s="23" t="n">
        <v>-3205</v>
      </c>
      <c r="E12" s="24" t="n">
        <v>0</v>
      </c>
      <c r="F12" s="24" t="n">
        <v>0</v>
      </c>
      <c r="G12" s="24" t="n">
        <v>0</v>
      </c>
      <c r="H12" s="26" t="n">
        <v>0</v>
      </c>
      <c r="I12" s="27" t="n">
        <f aca="false">SUM(D12:H12)</f>
        <v>-3205</v>
      </c>
      <c r="J12" s="28"/>
      <c r="K12" s="24" t="n">
        <v>0</v>
      </c>
      <c r="L12" s="24" t="n">
        <f aca="false">+I12+K12</f>
        <v>-3205</v>
      </c>
      <c r="M12" s="26" t="n">
        <v>2500</v>
      </c>
      <c r="N12" s="25" t="n">
        <f aca="false">L12-M12</f>
        <v>-5705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false" customHeight="true" outlineLevel="0" collapsed="false">
      <c r="A13" s="166" t="s">
        <v>94</v>
      </c>
      <c r="B13" s="9" t="s">
        <v>24</v>
      </c>
      <c r="C13" s="177"/>
      <c r="D13" s="23" t="n">
        <v>770</v>
      </c>
      <c r="E13" s="24" t="n">
        <v>0</v>
      </c>
      <c r="F13" s="24" t="n">
        <v>0</v>
      </c>
      <c r="G13" s="24" t="n">
        <v>0</v>
      </c>
      <c r="H13" s="26" t="n">
        <v>0</v>
      </c>
      <c r="I13" s="27" t="n">
        <f aca="false">SUM(D13:H13)</f>
        <v>770</v>
      </c>
      <c r="J13" s="28"/>
      <c r="K13" s="24" t="n">
        <v>0</v>
      </c>
      <c r="L13" s="24" t="n">
        <f aca="false">+I13+K13</f>
        <v>770</v>
      </c>
      <c r="M13" s="26" t="n">
        <f aca="false">1875+3125</f>
        <v>5000</v>
      </c>
      <c r="N13" s="25" t="n">
        <f aca="false">L13-M13</f>
        <v>-4230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166" t="s">
        <v>95</v>
      </c>
      <c r="B14" s="9" t="s">
        <v>25</v>
      </c>
      <c r="C14" s="177"/>
      <c r="D14" s="23" t="n">
        <v>595</v>
      </c>
      <c r="E14" s="24" t="n">
        <v>0</v>
      </c>
      <c r="F14" s="24" t="n">
        <v>0</v>
      </c>
      <c r="G14" s="24" t="n">
        <v>0</v>
      </c>
      <c r="H14" s="26" t="n">
        <v>0</v>
      </c>
      <c r="I14" s="27" t="n">
        <f aca="false">SUM(D14:H14)</f>
        <v>595</v>
      </c>
      <c r="J14" s="28"/>
      <c r="K14" s="24" t="n">
        <v>0</v>
      </c>
      <c r="L14" s="24" t="n">
        <f aca="false">+I14+K14</f>
        <v>595</v>
      </c>
      <c r="M14" s="26" t="n">
        <f aca="false">8578.819-1500</f>
        <v>7078.819</v>
      </c>
      <c r="N14" s="25" t="n">
        <f aca="false">L14-M14</f>
        <v>-6483.819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3.5" hidden="false" customHeight="true" outlineLevel="0" collapsed="false">
      <c r="A15" s="166" t="s">
        <v>96</v>
      </c>
      <c r="B15" s="9" t="s">
        <v>26</v>
      </c>
      <c r="C15" s="177"/>
      <c r="D15" s="23" t="n">
        <v>0</v>
      </c>
      <c r="E15" s="24" t="n">
        <v>0</v>
      </c>
      <c r="F15" s="24" t="n">
        <v>0</v>
      </c>
      <c r="G15" s="24" t="n">
        <v>0</v>
      </c>
      <c r="H15" s="26" t="n">
        <v>0</v>
      </c>
      <c r="I15" s="27" t="n">
        <f aca="false">SUM(D15:H15)</f>
        <v>0</v>
      </c>
      <c r="J15" s="28"/>
      <c r="K15" s="24" t="n">
        <v>0</v>
      </c>
      <c r="L15" s="24" t="n">
        <f aca="false">+I15+K15</f>
        <v>0</v>
      </c>
      <c r="M15" s="26" t="n">
        <v>11875</v>
      </c>
      <c r="N15" s="25" t="n">
        <f aca="false">L15-M15</f>
        <v>-11875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3.5" hidden="true" customHeight="true" outlineLevel="0" collapsed="false">
      <c r="A16" s="166" t="s">
        <v>97</v>
      </c>
      <c r="B16" s="146" t="s">
        <v>79</v>
      </c>
      <c r="C16" s="178"/>
      <c r="D16" s="148" t="n">
        <v>-733</v>
      </c>
      <c r="E16" s="149" t="n">
        <v>0</v>
      </c>
      <c r="F16" s="149" t="n">
        <v>0</v>
      </c>
      <c r="G16" s="149" t="n">
        <v>0</v>
      </c>
      <c r="H16" s="150" t="n">
        <v>0</v>
      </c>
      <c r="I16" s="179" t="n">
        <f aca="false">SUM(D16:H16)</f>
        <v>-733</v>
      </c>
      <c r="J16" s="149"/>
      <c r="K16" s="149" t="n">
        <v>0</v>
      </c>
      <c r="L16" s="24" t="n">
        <f aca="false">+I16+K16</f>
        <v>-733</v>
      </c>
      <c r="M16" s="150" t="n">
        <v>0</v>
      </c>
      <c r="N16" s="150" t="n">
        <f aca="false">L16-M16</f>
        <v>-733</v>
      </c>
    </row>
    <row r="17" customFormat="false" ht="13.5" hidden="true" customHeight="true" outlineLevel="0" collapsed="false">
      <c r="A17" s="166" t="s">
        <v>97</v>
      </c>
      <c r="B17" s="146" t="s">
        <v>80</v>
      </c>
      <c r="C17" s="178"/>
      <c r="D17" s="148" t="n">
        <v>2310</v>
      </c>
      <c r="E17" s="149" t="n">
        <v>0</v>
      </c>
      <c r="F17" s="149" t="n">
        <v>0</v>
      </c>
      <c r="G17" s="149" t="n">
        <v>0</v>
      </c>
      <c r="H17" s="150" t="n">
        <v>0</v>
      </c>
      <c r="I17" s="179" t="n">
        <f aca="false">SUM(D17:H17)</f>
        <v>2310</v>
      </c>
      <c r="J17" s="149"/>
      <c r="K17" s="149" t="n">
        <v>0</v>
      </c>
      <c r="L17" s="24" t="n">
        <f aca="false">+I17+K17</f>
        <v>2310</v>
      </c>
      <c r="M17" s="150" t="n">
        <v>0</v>
      </c>
      <c r="N17" s="150" t="n">
        <f aca="false">L17-M17</f>
        <v>2310</v>
      </c>
    </row>
    <row r="18" customFormat="false" ht="13.5" hidden="true" customHeight="true" outlineLevel="0" collapsed="false">
      <c r="B18" s="146" t="s">
        <v>81</v>
      </c>
      <c r="C18" s="178"/>
      <c r="D18" s="148" t="n">
        <v>-1047</v>
      </c>
      <c r="E18" s="149" t="n">
        <v>0</v>
      </c>
      <c r="F18" s="149" t="n">
        <v>0</v>
      </c>
      <c r="G18" s="149" t="n">
        <v>0</v>
      </c>
      <c r="H18" s="150" t="n">
        <v>0</v>
      </c>
      <c r="I18" s="179" t="n">
        <f aca="false">SUM(D18:H18)</f>
        <v>-1047</v>
      </c>
      <c r="J18" s="149"/>
      <c r="K18" s="149" t="n">
        <v>0</v>
      </c>
      <c r="L18" s="24" t="n">
        <f aca="false">+I18+K18</f>
        <v>-1047</v>
      </c>
      <c r="M18" s="150" t="n">
        <v>0</v>
      </c>
      <c r="N18" s="150" t="n">
        <f aca="false">L18-M18</f>
        <v>-1047</v>
      </c>
      <c r="P18" s="58"/>
    </row>
    <row r="19" customFormat="false" ht="13.5" hidden="true" customHeight="true" outlineLevel="0" collapsed="false">
      <c r="B19" s="146" t="s">
        <v>82</v>
      </c>
      <c r="C19" s="178"/>
      <c r="D19" s="148" t="n">
        <v>-33</v>
      </c>
      <c r="E19" s="149" t="n">
        <v>0</v>
      </c>
      <c r="F19" s="149" t="n">
        <v>0</v>
      </c>
      <c r="G19" s="149" t="n">
        <v>0</v>
      </c>
      <c r="H19" s="150" t="n">
        <v>0</v>
      </c>
      <c r="I19" s="179" t="n">
        <f aca="false">SUM(D19:H19)</f>
        <v>-33</v>
      </c>
      <c r="J19" s="149"/>
      <c r="K19" s="149" t="n">
        <v>0</v>
      </c>
      <c r="L19" s="24" t="n">
        <f aca="false">+I19+K19</f>
        <v>-33</v>
      </c>
      <c r="M19" s="150" t="n">
        <v>0</v>
      </c>
      <c r="N19" s="150" t="n">
        <f aca="false">L19-M19</f>
        <v>-33</v>
      </c>
      <c r="O19" s="58"/>
    </row>
    <row r="20" customFormat="false" ht="13.5" hidden="true" customHeight="true" outlineLevel="0" collapsed="false">
      <c r="B20" s="146" t="s">
        <v>83</v>
      </c>
      <c r="C20" s="178"/>
      <c r="D20" s="148" t="n">
        <v>-53</v>
      </c>
      <c r="E20" s="149" t="n">
        <v>0</v>
      </c>
      <c r="F20" s="149" t="n">
        <v>0</v>
      </c>
      <c r="G20" s="149" t="n">
        <v>0</v>
      </c>
      <c r="H20" s="150" t="n">
        <v>0</v>
      </c>
      <c r="I20" s="179" t="n">
        <f aca="false">SUM(D20:H20)</f>
        <v>-53</v>
      </c>
      <c r="J20" s="149"/>
      <c r="K20" s="149" t="n">
        <v>0</v>
      </c>
      <c r="L20" s="24" t="n">
        <f aca="false">+I20+K20</f>
        <v>-53</v>
      </c>
      <c r="M20" s="150" t="n">
        <v>0</v>
      </c>
      <c r="N20" s="150" t="n">
        <f aca="false">L20-M20</f>
        <v>-53</v>
      </c>
    </row>
    <row r="21" customFormat="false" ht="13.5" hidden="true" customHeight="true" outlineLevel="0" collapsed="false">
      <c r="B21" s="146" t="s">
        <v>84</v>
      </c>
      <c r="C21" s="178"/>
      <c r="D21" s="153" t="n">
        <v>0</v>
      </c>
      <c r="E21" s="154" t="n">
        <v>0</v>
      </c>
      <c r="F21" s="154" t="n">
        <v>0</v>
      </c>
      <c r="G21" s="154" t="n">
        <v>0</v>
      </c>
      <c r="H21" s="155" t="n">
        <v>0</v>
      </c>
      <c r="I21" s="180" t="n">
        <f aca="false">SUM(D21:H21)</f>
        <v>0</v>
      </c>
      <c r="J21" s="154"/>
      <c r="K21" s="154" t="n">
        <v>0</v>
      </c>
      <c r="L21" s="181" t="n">
        <f aca="false">+I21+K21</f>
        <v>0</v>
      </c>
      <c r="M21" s="155" t="n">
        <v>0</v>
      </c>
      <c r="N21" s="155" t="n">
        <f aca="false">L21-M21</f>
        <v>0</v>
      </c>
    </row>
    <row r="22" customFormat="false" ht="13.5" hidden="false" customHeight="true" outlineLevel="0" collapsed="false">
      <c r="B22" s="9" t="s">
        <v>27</v>
      </c>
      <c r="C22" s="177"/>
      <c r="D22" s="23" t="n">
        <f aca="false">SUM(D16:D21)</f>
        <v>444</v>
      </c>
      <c r="E22" s="24" t="n">
        <f aca="false">SUM(E16:E21)</f>
        <v>0</v>
      </c>
      <c r="F22" s="24" t="n">
        <f aca="false">SUM(F16:F21)</f>
        <v>0</v>
      </c>
      <c r="G22" s="24" t="n">
        <f aca="false">SUM(G16:G21)</f>
        <v>0</v>
      </c>
      <c r="H22" s="26" t="n">
        <f aca="false">SUM(H16:H21)</f>
        <v>0</v>
      </c>
      <c r="I22" s="27" t="n">
        <f aca="false">SUM(I16:I21)</f>
        <v>444</v>
      </c>
      <c r="J22" s="28"/>
      <c r="K22" s="24" t="n">
        <f aca="false">SUM(K16:K21)</f>
        <v>0</v>
      </c>
      <c r="L22" s="24" t="n">
        <f aca="false">+I22+K22</f>
        <v>444</v>
      </c>
      <c r="M22" s="26" t="n">
        <v>27500</v>
      </c>
      <c r="N22" s="25" t="n">
        <f aca="false">L22-M22</f>
        <v>-27056</v>
      </c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B23" s="29" t="s">
        <v>28</v>
      </c>
      <c r="C23" s="177"/>
      <c r="D23" s="23" t="n">
        <v>29</v>
      </c>
      <c r="E23" s="24" t="n">
        <v>0</v>
      </c>
      <c r="F23" s="24" t="n">
        <v>0</v>
      </c>
      <c r="G23" s="24" t="n">
        <v>0</v>
      </c>
      <c r="H23" s="26" t="n">
        <v>0</v>
      </c>
      <c r="I23" s="27" t="n">
        <f aca="false">SUM(D23:H23)</f>
        <v>29</v>
      </c>
      <c r="J23" s="28"/>
      <c r="K23" s="24" t="n">
        <v>0</v>
      </c>
      <c r="L23" s="24" t="n">
        <f aca="false">+I23+K23</f>
        <v>29</v>
      </c>
      <c r="M23" s="26" t="n">
        <f aca="false">1000+311</f>
        <v>1311</v>
      </c>
      <c r="N23" s="25" t="n">
        <f aca="false">L23-M23</f>
        <v>-1282</v>
      </c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B24" s="9" t="s">
        <v>29</v>
      </c>
      <c r="C24" s="177"/>
      <c r="D24" s="23" t="n">
        <v>130</v>
      </c>
      <c r="E24" s="24" t="n">
        <v>0</v>
      </c>
      <c r="F24" s="24" t="n">
        <v>0</v>
      </c>
      <c r="G24" s="24" t="n">
        <v>0</v>
      </c>
      <c r="H24" s="26" t="n">
        <v>0</v>
      </c>
      <c r="I24" s="27" t="n">
        <f aca="false">SUM(D24:H24)</f>
        <v>130</v>
      </c>
      <c r="J24" s="28"/>
      <c r="K24" s="24" t="n">
        <v>0</v>
      </c>
      <c r="L24" s="24" t="n">
        <f aca="false">+I24+K24</f>
        <v>130</v>
      </c>
      <c r="M24" s="26" t="n">
        <v>5000</v>
      </c>
      <c r="N24" s="25" t="n">
        <f aca="false">L24-M24</f>
        <v>-4870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B25" s="9" t="s">
        <v>31</v>
      </c>
      <c r="C25" s="177"/>
      <c r="D25" s="23" t="n">
        <v>0</v>
      </c>
      <c r="E25" s="24" t="n">
        <v>0</v>
      </c>
      <c r="F25" s="24" t="n">
        <v>0</v>
      </c>
      <c r="G25" s="24" t="n">
        <v>-1445</v>
      </c>
      <c r="H25" s="26" t="n">
        <v>0</v>
      </c>
      <c r="I25" s="27" t="n">
        <f aca="false">SUM(D25:H25)</f>
        <v>-1445</v>
      </c>
      <c r="J25" s="28"/>
      <c r="K25" s="24" t="n">
        <v>0</v>
      </c>
      <c r="L25" s="24" t="n">
        <f aca="false">+I25+K25</f>
        <v>-1445</v>
      </c>
      <c r="M25" s="26" t="n">
        <f aca="false">4008.499-2890+254</f>
        <v>1372.499</v>
      </c>
      <c r="N25" s="25" t="n">
        <f aca="false">L25-M25</f>
        <v>-2817.499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</row>
    <row r="26" customFormat="false" ht="12" hidden="false" customHeight="true" outlineLevel="0" collapsed="false">
      <c r="A26" s="176"/>
      <c r="B26" s="29" t="s">
        <v>32</v>
      </c>
      <c r="C26" s="177"/>
      <c r="D26" s="23" t="n">
        <v>0</v>
      </c>
      <c r="E26" s="24" t="n">
        <v>0</v>
      </c>
      <c r="F26" s="24" t="n">
        <v>0</v>
      </c>
      <c r="G26" s="24" t="n">
        <v>0</v>
      </c>
      <c r="H26" s="26" t="n">
        <v>0</v>
      </c>
      <c r="I26" s="27" t="n">
        <f aca="false">SUM(D26:H26)</f>
        <v>0</v>
      </c>
      <c r="J26" s="28"/>
      <c r="K26" s="23" t="n">
        <v>0</v>
      </c>
      <c r="L26" s="24" t="n">
        <f aca="false">+I26+K26</f>
        <v>0</v>
      </c>
      <c r="M26" s="26" t="n">
        <v>0</v>
      </c>
      <c r="N26" s="25" t="n">
        <f aca="false">L26-M26</f>
        <v>0</v>
      </c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  <c r="IW26" s="57"/>
    </row>
    <row r="27" customFormat="false" ht="12" hidden="false" customHeight="true" outlineLevel="0" collapsed="false">
      <c r="A27" s="176"/>
      <c r="B27" s="9" t="s">
        <v>33</v>
      </c>
      <c r="C27" s="177"/>
      <c r="D27" s="23" t="n">
        <v>0</v>
      </c>
      <c r="E27" s="24" t="n">
        <v>0</v>
      </c>
      <c r="F27" s="24" t="n">
        <v>0</v>
      </c>
      <c r="G27" s="24" t="n">
        <v>0</v>
      </c>
      <c r="H27" s="26" t="n">
        <v>0</v>
      </c>
      <c r="I27" s="27" t="n">
        <f aca="false">SUM(D27:H27)</f>
        <v>0</v>
      </c>
      <c r="J27" s="28"/>
      <c r="K27" s="23" t="n">
        <v>0</v>
      </c>
      <c r="L27" s="24" t="n">
        <f aca="false">+I27+K27</f>
        <v>0</v>
      </c>
      <c r="M27" s="26" t="n">
        <v>0</v>
      </c>
      <c r="N27" s="25" t="n">
        <f aca="false">L27-M27</f>
        <v>0</v>
      </c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  <c r="IW27" s="57"/>
    </row>
    <row r="28" customFormat="false" ht="3" hidden="false" customHeight="true" outlineLevel="0" collapsed="false">
      <c r="B28" s="9"/>
      <c r="C28" s="7"/>
      <c r="D28" s="23"/>
      <c r="E28" s="24"/>
      <c r="F28" s="24"/>
      <c r="G28" s="24"/>
      <c r="H28" s="26"/>
      <c r="I28" s="27"/>
      <c r="J28" s="24"/>
      <c r="K28" s="23"/>
      <c r="L28" s="24"/>
      <c r="M28" s="26"/>
      <c r="N28" s="25"/>
    </row>
    <row r="29" customFormat="false" ht="12" hidden="false" customHeight="true" outlineLevel="0" collapsed="false">
      <c r="B29" s="182" t="s">
        <v>98</v>
      </c>
      <c r="C29" s="7"/>
      <c r="D29" s="36" t="n">
        <f aca="false">SUM(D10:D15)+SUM(D22:D27)</f>
        <v>-15672</v>
      </c>
      <c r="E29" s="37" t="n">
        <f aca="false">SUM(E10:E15)+SUM(E22:E27)</f>
        <v>0</v>
      </c>
      <c r="F29" s="37" t="n">
        <f aca="false">SUM(F10:F15)+SUM(F22:F27)</f>
        <v>0</v>
      </c>
      <c r="G29" s="37" t="n">
        <f aca="false">SUM(G10:G15)+SUM(G22:G27)</f>
        <v>-1445</v>
      </c>
      <c r="H29" s="38" t="n">
        <f aca="false">SUM(H10:H15)+SUM(H22:H27)</f>
        <v>0</v>
      </c>
      <c r="I29" s="39" t="n">
        <f aca="false">SUM(I10:I15)+SUM(I22:I27)</f>
        <v>-17117</v>
      </c>
      <c r="J29" s="37" t="n">
        <f aca="false">SUM(J10:J15)+SUM(J22:J27)</f>
        <v>0</v>
      </c>
      <c r="K29" s="37" t="n">
        <f aca="false">SUM(K10:K15)+SUM(K22:K27)</f>
        <v>0</v>
      </c>
      <c r="L29" s="37" t="n">
        <f aca="false">SUM(L10:L15)+SUM(L22:L27)</f>
        <v>-17117</v>
      </c>
      <c r="M29" s="38" t="n">
        <f aca="false">SUM(M10:M15)+SUM(M22:M27)</f>
        <v>105387.318</v>
      </c>
      <c r="N29" s="38" t="n">
        <f aca="false">SUM(N10:N15)+SUM(N22:N27)</f>
        <v>-122504.318</v>
      </c>
    </row>
    <row r="30" customFormat="false" ht="3" hidden="false" customHeight="true" outlineLevel="0" collapsed="false">
      <c r="B30" s="9"/>
      <c r="C30" s="7"/>
      <c r="D30" s="23"/>
      <c r="E30" s="24"/>
      <c r="F30" s="24"/>
      <c r="G30" s="24"/>
      <c r="H30" s="26"/>
      <c r="I30" s="27"/>
      <c r="J30" s="24"/>
      <c r="K30" s="23"/>
      <c r="L30" s="24"/>
      <c r="M30" s="26"/>
      <c r="N30" s="25"/>
    </row>
    <row r="31" customFormat="false" ht="13.5" hidden="false" customHeight="true" outlineLevel="0" collapsed="false">
      <c r="B31" s="9" t="s">
        <v>37</v>
      </c>
      <c r="C31" s="7"/>
      <c r="D31" s="23" t="n">
        <v>0</v>
      </c>
      <c r="E31" s="24" t="n">
        <v>0</v>
      </c>
      <c r="F31" s="24" t="n">
        <v>0</v>
      </c>
      <c r="G31" s="24" t="n">
        <v>-500</v>
      </c>
      <c r="H31" s="26" t="n">
        <v>0</v>
      </c>
      <c r="I31" s="27" t="n">
        <f aca="false">SUM(D31:H31)</f>
        <v>-500</v>
      </c>
      <c r="J31" s="24"/>
      <c r="K31" s="23" t="n">
        <v>0</v>
      </c>
      <c r="L31" s="24" t="n">
        <f aca="false">SUM(I31:K31)</f>
        <v>-500</v>
      </c>
      <c r="M31" s="26" t="n">
        <f aca="false">-2000/4</f>
        <v>-500</v>
      </c>
      <c r="N31" s="25" t="n">
        <f aca="false">L31-M31</f>
        <v>0</v>
      </c>
    </row>
    <row r="32" customFormat="false" ht="3" hidden="false" customHeight="true" outlineLevel="0" collapsed="false">
      <c r="B32" s="9"/>
      <c r="C32" s="7"/>
      <c r="D32" s="23"/>
      <c r="E32" s="24"/>
      <c r="F32" s="24"/>
      <c r="G32" s="24"/>
      <c r="H32" s="26"/>
      <c r="I32" s="27"/>
      <c r="J32" s="24"/>
      <c r="K32" s="23"/>
      <c r="L32" s="24"/>
      <c r="M32" s="26"/>
      <c r="N32" s="25"/>
    </row>
    <row r="33" customFormat="false" ht="12" hidden="false" customHeight="true" outlineLevel="0" collapsed="false">
      <c r="B33" s="35" t="s">
        <v>99</v>
      </c>
      <c r="C33" s="7"/>
      <c r="D33" s="40" t="n">
        <f aca="false">+D29+D31</f>
        <v>-15672</v>
      </c>
      <c r="E33" s="41" t="n">
        <f aca="false">+E29+E31</f>
        <v>0</v>
      </c>
      <c r="F33" s="41" t="n">
        <f aca="false">+F29+F31</f>
        <v>0</v>
      </c>
      <c r="G33" s="41" t="n">
        <f aca="false">+G29+G31</f>
        <v>-1945</v>
      </c>
      <c r="H33" s="42" t="n">
        <f aca="false">+H29+H31</f>
        <v>0</v>
      </c>
      <c r="I33" s="43" t="n">
        <f aca="false">SUM(I29:I31)</f>
        <v>-17617</v>
      </c>
      <c r="J33" s="41" t="n">
        <f aca="false">SUM(J29:J31)</f>
        <v>0</v>
      </c>
      <c r="K33" s="40" t="n">
        <f aca="false">+K29+K31</f>
        <v>0</v>
      </c>
      <c r="L33" s="41" t="n">
        <f aca="false">+L29+L31</f>
        <v>-17617</v>
      </c>
      <c r="M33" s="42" t="n">
        <f aca="false">+M29+M31</f>
        <v>104887.318</v>
      </c>
      <c r="N33" s="42" t="n">
        <f aca="false">SUM(N29:N31)</f>
        <v>-122504.318</v>
      </c>
    </row>
    <row r="34" customFormat="false" ht="3" hidden="false" customHeight="true" outlineLevel="0" collapsed="false">
      <c r="B34" s="44"/>
      <c r="D34" s="46"/>
      <c r="E34" s="47"/>
      <c r="F34" s="47"/>
      <c r="G34" s="47"/>
      <c r="H34" s="48"/>
      <c r="I34" s="183"/>
      <c r="J34" s="47"/>
      <c r="K34" s="46"/>
      <c r="L34" s="47"/>
      <c r="M34" s="48"/>
      <c r="N34" s="48"/>
    </row>
    <row r="35" customFormat="false" ht="12.75" hidden="false" customHeight="false" outlineLevel="0" collapsed="false">
      <c r="B35" s="164" t="s">
        <v>87</v>
      </c>
      <c r="C35" s="184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customFormat="false" ht="12.75" hidden="false" customHeight="false" outlineLevel="0" collapsed="false">
      <c r="B36" s="185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customFormat="false" ht="12.75" hidden="false" customHeight="false" outlineLevel="0" collapsed="false">
      <c r="B37" s="185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customFormat="false" ht="12.75" hidden="false" customHeight="false" outlineLevel="0" collapsed="false"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customFormat="false" ht="12.75" hidden="false" customHeight="false" outlineLevel="0" collapsed="false"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customFormat="false" ht="12.75" hidden="false" customHeight="false" outlineLevel="0" collapsed="false">
      <c r="D40" s="49"/>
      <c r="E40" s="49"/>
      <c r="F40" s="49"/>
      <c r="G40" s="49"/>
      <c r="H40" s="49"/>
      <c r="I40" s="49"/>
      <c r="J40" s="49"/>
      <c r="K40" s="49"/>
      <c r="L40" s="49" t="s">
        <v>41</v>
      </c>
      <c r="M40" s="49"/>
      <c r="N40" s="49"/>
    </row>
    <row r="41" customFormat="false" ht="12.75" hidden="false" customHeight="false" outlineLevel="0" collapsed="false">
      <c r="D41" s="49"/>
    </row>
    <row r="42" customFormat="false" ht="12.75" hidden="false" customHeight="false" outlineLevel="0" collapsed="false">
      <c r="D42" s="49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6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6" t="s">
        <v>88</v>
      </c>
    </row>
    <row r="2" customFormat="false" ht="15.75" hidden="false" customHeight="false" outlineLevel="0" collapsed="false">
      <c r="A2" s="186" t="s">
        <v>100</v>
      </c>
      <c r="B2" s="187" t="s">
        <v>0</v>
      </c>
      <c r="C2" s="187"/>
      <c r="D2" s="187"/>
      <c r="E2" s="187"/>
      <c r="F2" s="187"/>
      <c r="G2" s="187"/>
      <c r="H2" s="187"/>
      <c r="I2" s="187"/>
      <c r="J2" s="187"/>
      <c r="K2" s="187"/>
      <c r="Q2" s="0" t="s">
        <v>101</v>
      </c>
    </row>
    <row r="3" customFormat="false" ht="15" hidden="false" customHeight="false" outlineLevel="0" collapsed="false">
      <c r="A3" s="188" t="n">
        <v>36861</v>
      </c>
      <c r="B3" s="189" t="s">
        <v>102</v>
      </c>
      <c r="C3" s="189"/>
      <c r="D3" s="189"/>
      <c r="E3" s="189"/>
      <c r="F3" s="189"/>
      <c r="G3" s="189"/>
      <c r="H3" s="189"/>
      <c r="I3" s="189"/>
      <c r="J3" s="189"/>
      <c r="K3" s="189"/>
    </row>
    <row r="4" customFormat="false" ht="12.75" hidden="false" customHeight="false" outlineLevel="0" collapsed="false">
      <c r="A4" s="186" t="s">
        <v>91</v>
      </c>
      <c r="B4" s="190" t="str">
        <f aca="false">+'Mgmt Summary'!A3</f>
        <v>Results based on activity through April 20, 2001</v>
      </c>
      <c r="C4" s="190"/>
      <c r="D4" s="190"/>
      <c r="E4" s="190"/>
      <c r="F4" s="190"/>
      <c r="G4" s="190"/>
      <c r="H4" s="190"/>
      <c r="I4" s="190"/>
      <c r="J4" s="190"/>
      <c r="K4" s="190"/>
    </row>
    <row r="5" customFormat="false" ht="3" hidden="false" customHeight="true" outlineLevel="0" collapsed="false"/>
    <row r="6" customFormat="false" ht="12" hidden="false" customHeight="false" outlineLevel="0" collapsed="false">
      <c r="A6" s="186" t="s">
        <v>92</v>
      </c>
      <c r="B6" s="191"/>
      <c r="C6" s="192"/>
      <c r="D6" s="193" t="s">
        <v>103</v>
      </c>
      <c r="E6" s="193"/>
      <c r="F6" s="193"/>
      <c r="G6" s="192"/>
      <c r="H6" s="194"/>
      <c r="I6" s="195"/>
      <c r="J6" s="195"/>
      <c r="K6" s="196"/>
    </row>
    <row r="7" customFormat="false" ht="12" hidden="false" customHeight="false" outlineLevel="0" collapsed="false">
      <c r="A7" s="192"/>
      <c r="B7" s="197" t="s">
        <v>14</v>
      </c>
      <c r="C7" s="192"/>
      <c r="D7" s="198" t="s">
        <v>8</v>
      </c>
      <c r="E7" s="199" t="s">
        <v>3</v>
      </c>
      <c r="F7" s="200" t="s">
        <v>52</v>
      </c>
      <c r="G7" s="192"/>
      <c r="H7" s="201" t="s">
        <v>104</v>
      </c>
      <c r="I7" s="201"/>
      <c r="J7" s="201"/>
      <c r="K7" s="201"/>
    </row>
    <row r="8" customFormat="false" ht="3" hidden="false" customHeight="true" outlineLevel="0" collapsed="false">
      <c r="B8" s="202"/>
      <c r="D8" s="203"/>
      <c r="E8" s="204"/>
      <c r="F8" s="205"/>
      <c r="G8" s="206"/>
      <c r="H8" s="203"/>
      <c r="I8" s="204"/>
      <c r="J8" s="204"/>
      <c r="K8" s="205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</row>
    <row r="9" customFormat="false" ht="13.5" hidden="false" customHeight="true" outlineLevel="0" collapsed="false">
      <c r="B9" s="207" t="s">
        <v>21</v>
      </c>
      <c r="C9" s="208"/>
      <c r="D9" s="209" t="n">
        <f aca="false">+E9</f>
        <v>6994.312</v>
      </c>
      <c r="E9" s="210" t="n">
        <v>6994.312</v>
      </c>
      <c r="F9" s="211" t="n">
        <f aca="false">E9-D9</f>
        <v>0</v>
      </c>
      <c r="G9" s="210"/>
      <c r="H9" s="212"/>
      <c r="I9" s="213"/>
      <c r="J9" s="213"/>
      <c r="K9" s="214"/>
      <c r="L9" s="215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</row>
    <row r="10" customFormat="false" ht="13.5" hidden="false" customHeight="true" outlineLevel="0" collapsed="false">
      <c r="A10" s="186" t="s">
        <v>93</v>
      </c>
      <c r="B10" s="207" t="s">
        <v>22</v>
      </c>
      <c r="C10" s="192"/>
      <c r="D10" s="209" t="n">
        <f aca="false">+E10</f>
        <v>4077.215</v>
      </c>
      <c r="E10" s="210" t="n">
        <v>4077.215</v>
      </c>
      <c r="F10" s="211" t="n">
        <f aca="false">E10-D10</f>
        <v>0</v>
      </c>
      <c r="G10" s="210"/>
      <c r="H10" s="212"/>
      <c r="I10" s="213"/>
      <c r="J10" s="213"/>
      <c r="K10" s="214"/>
      <c r="L10" s="215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</row>
    <row r="11" customFormat="false" ht="13.5" hidden="false" customHeight="true" outlineLevel="0" collapsed="false">
      <c r="B11" s="207" t="s">
        <v>23</v>
      </c>
      <c r="C11" s="192"/>
      <c r="D11" s="209" t="n">
        <f aca="false">+E11</f>
        <v>0</v>
      </c>
      <c r="E11" s="210" t="n">
        <v>0</v>
      </c>
      <c r="F11" s="211" t="n">
        <f aca="false">E11-D11</f>
        <v>0</v>
      </c>
      <c r="G11" s="210"/>
      <c r="H11" s="212"/>
      <c r="I11" s="213"/>
      <c r="J11" s="213"/>
      <c r="K11" s="214"/>
      <c r="L11" s="215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</row>
    <row r="12" customFormat="false" ht="13.5" hidden="false" customHeight="true" outlineLevel="0" collapsed="false">
      <c r="A12" s="186" t="s">
        <v>94</v>
      </c>
      <c r="B12" s="207" t="s">
        <v>24</v>
      </c>
      <c r="C12" s="192"/>
      <c r="D12" s="209" t="n">
        <f aca="false">+E12</f>
        <v>1283.781</v>
      </c>
      <c r="E12" s="210" t="n">
        <f aca="false">237.191+1046.59</f>
        <v>1283.781</v>
      </c>
      <c r="F12" s="211" t="n">
        <f aca="false">E12-D12</f>
        <v>0</v>
      </c>
      <c r="G12" s="210"/>
      <c r="H12" s="212"/>
      <c r="I12" s="213"/>
      <c r="J12" s="213"/>
      <c r="K12" s="214"/>
      <c r="L12" s="215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</row>
    <row r="13" customFormat="false" ht="13.5" hidden="false" customHeight="true" outlineLevel="0" collapsed="false">
      <c r="A13" s="186" t="s">
        <v>95</v>
      </c>
      <c r="B13" s="207" t="s">
        <v>25</v>
      </c>
      <c r="C13" s="192"/>
      <c r="D13" s="209" t="n">
        <f aca="false">+E13</f>
        <v>1463.007</v>
      </c>
      <c r="E13" s="210" t="n">
        <f aca="false">1906.741-443.734</f>
        <v>1463.007</v>
      </c>
      <c r="F13" s="211" t="n">
        <f aca="false">E13-D13</f>
        <v>0</v>
      </c>
      <c r="G13" s="210"/>
      <c r="H13" s="212"/>
      <c r="I13" s="213"/>
      <c r="J13" s="213"/>
      <c r="K13" s="214"/>
      <c r="L13" s="215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</row>
    <row r="14" customFormat="false" ht="13.5" hidden="false" customHeight="true" outlineLevel="0" collapsed="false">
      <c r="A14" s="186" t="s">
        <v>96</v>
      </c>
      <c r="B14" s="207" t="s">
        <v>26</v>
      </c>
      <c r="C14" s="192"/>
      <c r="D14" s="209" t="n">
        <f aca="false">+E14</f>
        <v>2304.121</v>
      </c>
      <c r="E14" s="210" t="n">
        <v>2304.121</v>
      </c>
      <c r="F14" s="211" t="n">
        <f aca="false">E14-D14</f>
        <v>0</v>
      </c>
      <c r="G14" s="210"/>
      <c r="H14" s="212"/>
      <c r="I14" s="213"/>
      <c r="J14" s="213"/>
      <c r="K14" s="214"/>
      <c r="L14" s="215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</row>
    <row r="15" customFormat="false" ht="13.5" hidden="false" customHeight="true" outlineLevel="0" collapsed="false">
      <c r="A15" s="186" t="s">
        <v>97</v>
      </c>
      <c r="B15" s="216" t="s">
        <v>27</v>
      </c>
      <c r="C15" s="208"/>
      <c r="D15" s="209" t="n">
        <f aca="false">+E15</f>
        <v>3742.614</v>
      </c>
      <c r="E15" s="210" t="n">
        <v>3742.614</v>
      </c>
      <c r="F15" s="211" t="n">
        <f aca="false">E15-D15</f>
        <v>0</v>
      </c>
      <c r="G15" s="210"/>
      <c r="H15" s="212"/>
      <c r="I15" s="213"/>
      <c r="J15" s="213"/>
      <c r="K15" s="214"/>
      <c r="L15" s="215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</row>
    <row r="16" customFormat="false" ht="13.5" hidden="false" customHeight="true" outlineLevel="0" collapsed="false">
      <c r="B16" s="216" t="s">
        <v>28</v>
      </c>
      <c r="C16" s="208"/>
      <c r="D16" s="209" t="n">
        <f aca="false">+E16</f>
        <v>4357.293</v>
      </c>
      <c r="E16" s="210" t="n">
        <f aca="false">578.553+3778.74</f>
        <v>4357.293</v>
      </c>
      <c r="F16" s="211" t="n">
        <f aca="false">E16-D16</f>
        <v>0</v>
      </c>
      <c r="G16" s="210"/>
      <c r="H16" s="212"/>
      <c r="I16" s="213"/>
      <c r="J16" s="213"/>
      <c r="K16" s="214"/>
      <c r="L16" s="215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</row>
    <row r="17" customFormat="false" ht="13.5" hidden="false" customHeight="true" outlineLevel="0" collapsed="false">
      <c r="B17" s="216" t="s">
        <v>29</v>
      </c>
      <c r="C17" s="208"/>
      <c r="D17" s="209" t="n">
        <f aca="false">+E17</f>
        <v>1430.25</v>
      </c>
      <c r="E17" s="210" t="n">
        <v>1430.25</v>
      </c>
      <c r="F17" s="211" t="n">
        <f aca="false">E17-D17</f>
        <v>0</v>
      </c>
      <c r="G17" s="210"/>
      <c r="H17" s="212"/>
      <c r="I17" s="213"/>
      <c r="J17" s="213"/>
      <c r="K17" s="214"/>
      <c r="L17" s="215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</row>
    <row r="18" customFormat="false" ht="13.5" hidden="false" customHeight="true" outlineLevel="0" collapsed="false">
      <c r="B18" s="216" t="s">
        <v>31</v>
      </c>
      <c r="C18" s="208"/>
      <c r="D18" s="209" t="n">
        <f aca="false">+E18</f>
        <v>302.281</v>
      </c>
      <c r="E18" s="210" t="n">
        <f aca="false">(483.603-250)*0+302.281</f>
        <v>302.281</v>
      </c>
      <c r="F18" s="211" t="n">
        <f aca="false">E18-D18</f>
        <v>0</v>
      </c>
      <c r="G18" s="210"/>
      <c r="H18" s="212"/>
      <c r="I18" s="213"/>
      <c r="J18" s="213"/>
      <c r="K18" s="214"/>
      <c r="L18" s="215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</row>
    <row r="19" customFormat="false" ht="13.5" hidden="false" customHeight="true" outlineLevel="0" collapsed="false">
      <c r="B19" s="216" t="s">
        <v>32</v>
      </c>
      <c r="C19" s="208"/>
      <c r="D19" s="209" t="n">
        <f aca="false">+E19</f>
        <v>695.866</v>
      </c>
      <c r="E19" s="210" t="n">
        <v>695.866</v>
      </c>
      <c r="F19" s="211" t="n">
        <f aca="false">E19-D19</f>
        <v>0</v>
      </c>
      <c r="G19" s="210"/>
      <c r="H19" s="212"/>
      <c r="I19" s="213"/>
      <c r="J19" s="213"/>
      <c r="K19" s="214"/>
      <c r="L19" s="215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</row>
    <row r="20" customFormat="false" ht="13.5" hidden="false" customHeight="true" outlineLevel="0" collapsed="false">
      <c r="B20" s="207" t="s">
        <v>33</v>
      </c>
      <c r="C20" s="192"/>
      <c r="D20" s="209" t="n">
        <f aca="false">+E20+250</f>
        <v>787.2</v>
      </c>
      <c r="E20" s="210" t="n">
        <v>537.2</v>
      </c>
      <c r="F20" s="211" t="n">
        <f aca="false">E20-D20</f>
        <v>-250</v>
      </c>
      <c r="G20" s="210"/>
      <c r="H20" s="212" t="s">
        <v>105</v>
      </c>
      <c r="I20" s="213"/>
      <c r="J20" s="213"/>
      <c r="K20" s="214"/>
      <c r="L20" s="215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</row>
    <row r="21" customFormat="false" ht="3" hidden="false" customHeight="true" outlineLevel="0" collapsed="false">
      <c r="B21" s="207"/>
      <c r="C21" s="192"/>
      <c r="D21" s="209"/>
      <c r="E21" s="210"/>
      <c r="F21" s="211"/>
      <c r="G21" s="210"/>
      <c r="H21" s="217"/>
      <c r="I21" s="213"/>
      <c r="J21" s="213"/>
      <c r="K21" s="214"/>
      <c r="L21" s="215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</row>
    <row r="22" customFormat="false" ht="11.25" hidden="false" customHeight="true" outlineLevel="0" collapsed="false">
      <c r="B22" s="218" t="s">
        <v>106</v>
      </c>
      <c r="C22" s="192"/>
      <c r="D22" s="219" t="n">
        <f aca="false">SUM(D9:D21)</f>
        <v>27437.94</v>
      </c>
      <c r="E22" s="220" t="n">
        <f aca="false">SUM(E9:E21)</f>
        <v>27187.94</v>
      </c>
      <c r="F22" s="221" t="n">
        <f aca="false">SUM(F9:F21)</f>
        <v>-250</v>
      </c>
      <c r="G22" s="210"/>
      <c r="H22" s="222"/>
      <c r="I22" s="223"/>
      <c r="J22" s="223"/>
      <c r="K22" s="224"/>
      <c r="L22" s="215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</row>
    <row r="23" customFormat="false" ht="3" hidden="false" customHeight="true" outlineLevel="0" collapsed="false">
      <c r="B23" s="207"/>
      <c r="C23" s="192"/>
      <c r="D23" s="209"/>
      <c r="E23" s="210"/>
      <c r="F23" s="211"/>
      <c r="G23" s="210"/>
      <c r="H23" s="217"/>
      <c r="I23" s="213"/>
      <c r="J23" s="213"/>
      <c r="K23" s="214"/>
      <c r="L23" s="215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</row>
    <row r="24" customFormat="false" ht="13.5" hidden="false" customHeight="true" outlineLevel="0" collapsed="false">
      <c r="B24" s="207" t="s">
        <v>107</v>
      </c>
      <c r="C24" s="192"/>
      <c r="D24" s="209" t="n">
        <f aca="false">+E24</f>
        <v>28870.741</v>
      </c>
      <c r="E24" s="210" t="n">
        <f aca="false">29614-68.678-792.24-318.162+435.821</f>
        <v>28870.741</v>
      </c>
      <c r="F24" s="211" t="n">
        <f aca="false">E24-D24</f>
        <v>0</v>
      </c>
      <c r="G24" s="210"/>
      <c r="H24" s="212"/>
      <c r="I24" s="213"/>
      <c r="J24" s="213"/>
      <c r="K24" s="214"/>
      <c r="L24" s="215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</row>
    <row r="25" customFormat="false" ht="13.5" hidden="false" customHeight="true" outlineLevel="0" collapsed="false">
      <c r="B25" s="207" t="s">
        <v>37</v>
      </c>
      <c r="C25" s="192"/>
      <c r="D25" s="209" t="n">
        <v>0</v>
      </c>
      <c r="E25" s="210" t="n">
        <v>0</v>
      </c>
      <c r="F25" s="211" t="n">
        <f aca="false">E25-D25</f>
        <v>0</v>
      </c>
      <c r="G25" s="210"/>
      <c r="H25" s="217"/>
      <c r="I25" s="213"/>
      <c r="J25" s="213"/>
      <c r="K25" s="214"/>
      <c r="L25" s="215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</row>
    <row r="26" customFormat="false" ht="3" hidden="false" customHeight="true" outlineLevel="0" collapsed="false">
      <c r="B26" s="207"/>
      <c r="C26" s="192"/>
      <c r="D26" s="209"/>
      <c r="E26" s="210"/>
      <c r="F26" s="211"/>
      <c r="G26" s="210"/>
      <c r="H26" s="217"/>
      <c r="I26" s="213"/>
      <c r="J26" s="213"/>
      <c r="K26" s="214"/>
      <c r="L26" s="215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</row>
    <row r="27" customFormat="false" ht="13.5" hidden="false" customHeight="true" outlineLevel="0" collapsed="false">
      <c r="A27" s="192"/>
      <c r="B27" s="218" t="s">
        <v>9</v>
      </c>
      <c r="C27" s="192"/>
      <c r="D27" s="225" t="n">
        <f aca="false">SUM(D22:D25)</f>
        <v>56308.681</v>
      </c>
      <c r="E27" s="226" t="n">
        <f aca="false">SUM(E22:E25)</f>
        <v>56058.681</v>
      </c>
      <c r="F27" s="227" t="n">
        <f aca="false">SUM(F22:F25)</f>
        <v>-250</v>
      </c>
      <c r="G27" s="210"/>
      <c r="H27" s="222"/>
      <c r="I27" s="223"/>
      <c r="J27" s="223"/>
      <c r="K27" s="224"/>
      <c r="L27" s="215"/>
    </row>
    <row r="28" customFormat="false" ht="3" hidden="false" customHeight="true" outlineLevel="0" collapsed="false">
      <c r="B28" s="228"/>
      <c r="C28" s="192"/>
      <c r="D28" s="229"/>
      <c r="E28" s="230"/>
      <c r="F28" s="231"/>
      <c r="G28" s="192"/>
      <c r="H28" s="229"/>
      <c r="I28" s="230"/>
      <c r="J28" s="230"/>
      <c r="K28" s="231"/>
      <c r="L28" s="215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</row>
    <row r="29" customFormat="false" ht="3" hidden="false" customHeight="true" outlineLevel="0" collapsed="false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</row>
    <row r="30" customFormat="false" ht="12.75" hidden="true" customHeight="false" outlineLevel="0" collapsed="false">
      <c r="B30" s="235"/>
      <c r="C30" s="215"/>
      <c r="D30" s="236" t="s">
        <v>108</v>
      </c>
      <c r="E30" s="236"/>
      <c r="F30" s="236"/>
      <c r="G30" s="215"/>
      <c r="H30" s="237"/>
      <c r="I30" s="238"/>
      <c r="J30" s="238"/>
      <c r="K30" s="239"/>
      <c r="L30" s="215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</row>
    <row r="31" customFormat="false" ht="12.75" hidden="true" customHeight="false" outlineLevel="0" collapsed="false">
      <c r="B31" s="240" t="s">
        <v>14</v>
      </c>
      <c r="C31" s="215"/>
      <c r="D31" s="241" t="s">
        <v>8</v>
      </c>
      <c r="E31" s="242" t="s">
        <v>3</v>
      </c>
      <c r="F31" s="243" t="s">
        <v>52</v>
      </c>
      <c r="G31" s="215"/>
      <c r="H31" s="240" t="s">
        <v>104</v>
      </c>
      <c r="I31" s="240"/>
      <c r="J31" s="240"/>
      <c r="K31" s="240"/>
      <c r="L31" s="215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</row>
    <row r="32" customFormat="false" ht="12" hidden="true" customHeight="false" outlineLevel="0" collapsed="false">
      <c r="A32" s="192"/>
      <c r="B32" s="191"/>
      <c r="C32" s="192"/>
      <c r="D32" s="244" t="n">
        <v>0</v>
      </c>
      <c r="E32" s="245" t="n">
        <v>0</v>
      </c>
      <c r="F32" s="246" t="n">
        <f aca="false">E32-D32</f>
        <v>0</v>
      </c>
      <c r="G32" s="192"/>
      <c r="H32" s="194"/>
      <c r="I32" s="195"/>
      <c r="J32" s="195"/>
      <c r="K32" s="196"/>
    </row>
    <row r="33" customFormat="false" ht="12" hidden="true" customHeight="false" outlineLevel="0" collapsed="false">
      <c r="A33" s="192"/>
      <c r="B33" s="207"/>
      <c r="C33" s="192"/>
      <c r="D33" s="209" t="n">
        <v>0</v>
      </c>
      <c r="E33" s="210" t="n">
        <v>0</v>
      </c>
      <c r="F33" s="211" t="n">
        <f aca="false">E33-D33</f>
        <v>0</v>
      </c>
      <c r="G33" s="192"/>
      <c r="H33" s="217"/>
      <c r="I33" s="213"/>
      <c r="J33" s="213"/>
      <c r="K33" s="214"/>
    </row>
    <row r="34" customFormat="false" ht="12" hidden="true" customHeight="false" outlineLevel="0" collapsed="false">
      <c r="A34" s="192"/>
      <c r="B34" s="228"/>
      <c r="C34" s="192"/>
      <c r="D34" s="247" t="n">
        <v>0</v>
      </c>
      <c r="E34" s="248" t="n">
        <v>0</v>
      </c>
      <c r="F34" s="249" t="n">
        <f aca="false">E34-D34</f>
        <v>0</v>
      </c>
      <c r="G34" s="192"/>
      <c r="H34" s="229"/>
      <c r="I34" s="230"/>
      <c r="J34" s="230"/>
      <c r="K34" s="231"/>
    </row>
    <row r="35" customFormat="false" ht="12.75" hidden="false" customHeight="false" outlineLevel="0" collapsed="false">
      <c r="D35" s="250"/>
      <c r="E35" s="250"/>
      <c r="F35" s="206"/>
      <c r="G35" s="206"/>
      <c r="H35" s="206"/>
      <c r="I35" s="206"/>
      <c r="J35" s="206"/>
      <c r="K35" s="206"/>
      <c r="L35" s="206"/>
      <c r="M35" s="206" t="s">
        <v>41</v>
      </c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</row>
    <row r="36" customFormat="false" ht="12.75" hidden="false" customHeight="false" outlineLevel="0" collapsed="false">
      <c r="D36" s="250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</row>
    <row r="37" customFormat="false" ht="12.75" hidden="false" customHeight="false" outlineLevel="0" collapsed="false">
      <c r="D37" s="250"/>
      <c r="E37" s="206"/>
      <c r="F37" s="251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</row>
    <row r="38" customFormat="false" ht="12.75" hidden="false" customHeight="false" outlineLevel="0" collapsed="false">
      <c r="D38" s="250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</row>
    <row r="39" customFormat="false" ht="12.75" hidden="false" customHeight="false" outlineLevel="0" collapsed="false"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</row>
    <row r="40" customFormat="false" ht="12.75" hidden="false" customHeight="false" outlineLevel="0" collapsed="false"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</row>
    <row r="41" customFormat="false" ht="12.75" hidden="false" customHeight="false" outlineLevel="0" collapsed="false"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</row>
    <row r="42" customFormat="false" ht="12.75" hidden="false" customHeight="false" outlineLevel="0" collapsed="false"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</row>
    <row r="43" customFormat="false" ht="12.75" hidden="false" customHeight="false" outlineLevel="0" collapsed="false"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</row>
    <row r="44" customFormat="false" ht="12.75" hidden="false" customHeight="false" outlineLevel="0" collapsed="false"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</row>
    <row r="45" customFormat="false" ht="12.75" hidden="false" customHeight="false" outlineLevel="0" collapsed="false"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</row>
    <row r="46" customFormat="false" ht="12.75" hidden="false" customHeight="false" outlineLevel="0" collapsed="false">
      <c r="D46" s="206"/>
      <c r="E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</row>
    <row r="47" customFormat="false" ht="12.75" hidden="false" customHeight="false" outlineLevel="0" collapsed="false">
      <c r="D47" s="206"/>
      <c r="E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</row>
    <row r="48" customFormat="false" ht="12.75" hidden="false" customHeight="false" outlineLevel="0" collapsed="false">
      <c r="D48" s="206"/>
      <c r="E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</row>
    <row r="49" customFormat="false" ht="12.75" hidden="false" customHeight="false" outlineLevel="0" collapsed="false">
      <c r="D49" s="206"/>
      <c r="E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</row>
    <row r="50" customFormat="false" ht="12.75" hidden="false" customHeight="false" outlineLevel="0" collapsed="false">
      <c r="D50" s="206"/>
      <c r="E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</row>
    <row r="51" customFormat="false" ht="12.75" hidden="false" customHeight="false" outlineLevel="0" collapsed="false">
      <c r="D51" s="206"/>
      <c r="E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</row>
    <row r="52" customFormat="false" ht="12.75" hidden="false" customHeight="false" outlineLevel="0" collapsed="false"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</row>
    <row r="53" customFormat="false" ht="12.75" hidden="false" customHeight="false" outlineLevel="0" collapsed="false">
      <c r="A53" s="206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</row>
    <row r="54" customFormat="false" ht="12.75" hidden="false" customHeight="false" outlineLevel="0" collapsed="false">
      <c r="A54" s="206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</row>
    <row r="55" customFormat="false" ht="12.75" hidden="false" customHeight="false" outlineLevel="0" collapsed="false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</row>
    <row r="56" customFormat="false" ht="12.75" hidden="false" customHeight="false" outlineLevel="0" collapsed="false">
      <c r="A56" s="206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</row>
    <row r="57" customFormat="false" ht="12.75" hidden="false" customHeight="false" outlineLevel="0" collapsed="false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</row>
    <row r="58" customFormat="false" ht="12.75" hidden="false" customHeight="false" outlineLevel="0" collapsed="false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</row>
    <row r="59" customFormat="false" ht="12.75" hidden="false" customHeight="false" outlineLevel="0" collapsed="false"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</row>
    <row r="60" customFormat="false" ht="12.75" hidden="false" customHeight="false" outlineLevel="0" collapsed="false"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</row>
    <row r="61" customFormat="false" ht="12.75" hidden="false" customHeight="false" outlineLevel="0" collapsed="false"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</row>
    <row r="62" customFormat="false" ht="12.75" hidden="false" customHeight="false" outlineLevel="0" collapsed="false"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</row>
    <row r="63" customFormat="false" ht="12.75" hidden="false" customHeight="false" outlineLevel="0" collapsed="false"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</row>
    <row r="64" customFormat="false" ht="12.75" hidden="false" customHeight="false" outlineLevel="0" collapsed="false"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</row>
    <row r="65" customFormat="false" ht="12.75" hidden="false" customHeight="false" outlineLevel="0" collapsed="false"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</row>
    <row r="66" customFormat="false" ht="12.75" hidden="false" customHeight="false" outlineLevel="0" collapsed="false"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</row>
    <row r="67" customFormat="false" ht="12.75" hidden="false" customHeight="false" outlineLevel="0" collapsed="false"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</row>
    <row r="68" customFormat="false" ht="12.75" hidden="false" customHeight="false" outlineLevel="0" collapsed="false"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</row>
    <row r="69" customFormat="false" ht="12.75" hidden="false" customHeight="false" outlineLevel="0" collapsed="false"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</row>
    <row r="70" customFormat="false" ht="12.75" hidden="false" customHeight="false" outlineLevel="0" collapsed="false"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</row>
    <row r="71" customFormat="false" ht="12.75" hidden="false" customHeight="false" outlineLevel="0" collapsed="false"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</row>
    <row r="72" customFormat="false" ht="12.75" hidden="false" customHeight="false" outlineLevel="0" collapsed="false"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</row>
    <row r="73" customFormat="false" ht="12.75" hidden="false" customHeight="false" outlineLevel="0" collapsed="false"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</row>
    <row r="74" customFormat="false" ht="12.75" hidden="false" customHeight="false" outlineLevel="0" collapsed="false"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</row>
    <row r="75" customFormat="false" ht="12.75" hidden="false" customHeight="false" outlineLevel="0" collapsed="false"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</row>
    <row r="76" customFormat="false" ht="12.75" hidden="false" customHeight="false" outlineLevel="0" collapsed="false"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</row>
    <row r="77" customFormat="false" ht="12.75" hidden="false" customHeight="false" outlineLevel="0" collapsed="false"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</row>
    <row r="78" customFormat="false" ht="12.75" hidden="false" customHeight="false" outlineLevel="0" collapsed="false"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</row>
    <row r="79" customFormat="false" ht="12.75" hidden="false" customHeight="false" outlineLevel="0" collapsed="false"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</row>
    <row r="80" customFormat="false" ht="12.75" hidden="false" customHeight="false" outlineLevel="0" collapsed="false"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</row>
    <row r="81" customFormat="false" ht="12.75" hidden="false" customHeight="false" outlineLevel="0" collapsed="false"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</row>
    <row r="82" customFormat="false" ht="12.75" hidden="false" customHeight="false" outlineLevel="0" collapsed="false"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</row>
    <row r="83" customFormat="false" ht="12.75" hidden="false" customHeight="false" outlineLevel="0" collapsed="false"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</row>
    <row r="84" customFormat="false" ht="12.75" hidden="false" customHeight="false" outlineLevel="0" collapsed="false"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</row>
    <row r="85" customFormat="false" ht="12.75" hidden="false" customHeight="false" outlineLevel="0" collapsed="false"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</row>
    <row r="86" customFormat="false" ht="12.75" hidden="false" customHeight="false" outlineLevel="0" collapsed="false"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</row>
    <row r="87" customFormat="false" ht="12.75" hidden="false" customHeight="false" outlineLevel="0" collapsed="false"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  <c r="AK87" s="206"/>
    </row>
    <row r="88" customFormat="false" ht="12.75" hidden="false" customHeight="false" outlineLevel="0" collapsed="false"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</row>
    <row r="89" customFormat="false" ht="12.75" hidden="false" customHeight="false" outlineLevel="0" collapsed="false"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  <c r="AK89" s="206"/>
    </row>
    <row r="90" customFormat="false" ht="12.75" hidden="false" customHeight="false" outlineLevel="0" collapsed="false"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</row>
    <row r="91" customFormat="false" ht="12.75" hidden="false" customHeight="false" outlineLevel="0" collapsed="false"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</row>
    <row r="92" customFormat="false" ht="12.75" hidden="false" customHeight="false" outlineLevel="0" collapsed="false"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</row>
    <row r="93" customFormat="false" ht="12.75" hidden="false" customHeight="false" outlineLevel="0" collapsed="false"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</row>
    <row r="94" customFormat="false" ht="12.75" hidden="false" customHeight="false" outlineLevel="0" collapsed="false"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</row>
    <row r="95" customFormat="false" ht="12.75" hidden="false" customHeight="false" outlineLevel="0" collapsed="false"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</row>
    <row r="96" customFormat="false" ht="12.75" hidden="false" customHeight="false" outlineLevel="0" collapsed="false"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</row>
    <row r="97" customFormat="false" ht="12.75" hidden="false" customHeight="false" outlineLevel="0" collapsed="false"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</row>
    <row r="98" customFormat="false" ht="12.75" hidden="false" customHeight="false" outlineLevel="0" collapsed="false"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</row>
    <row r="99" customFormat="false" ht="12.75" hidden="false" customHeight="false" outlineLevel="0" collapsed="false"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</row>
    <row r="100" customFormat="false" ht="12.75" hidden="false" customHeight="false" outlineLevel="0" collapsed="false"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</row>
    <row r="101" customFormat="false" ht="12.75" hidden="false" customHeight="false" outlineLevel="0" collapsed="false"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</row>
    <row r="102" customFormat="false" ht="12.75" hidden="false" customHeight="false" outlineLevel="0" collapsed="false"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6"/>
    </row>
    <row r="103" customFormat="false" ht="12.75" hidden="false" customHeight="false" outlineLevel="0" collapsed="false"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I103" s="206"/>
      <c r="AJ103" s="206"/>
      <c r="AK103" s="206"/>
    </row>
    <row r="104" customFormat="false" ht="12.75" hidden="false" customHeight="false" outlineLevel="0" collapsed="false"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</row>
    <row r="105" customFormat="false" ht="12.75" hidden="false" customHeight="false" outlineLevel="0" collapsed="false"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</row>
    <row r="106" customFormat="false" ht="12.75" hidden="false" customHeight="false" outlineLevel="0" collapsed="false"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</row>
    <row r="107" customFormat="false" ht="12.75" hidden="false" customHeight="false" outlineLevel="0" collapsed="false"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</row>
    <row r="108" customFormat="false" ht="12.75" hidden="false" customHeight="false" outlineLevel="0" collapsed="false"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</row>
    <row r="109" customFormat="false" ht="12.75" hidden="false" customHeight="false" outlineLevel="0" collapsed="false"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</row>
    <row r="110" customFormat="false" ht="12.75" hidden="false" customHeight="false" outlineLevel="0" collapsed="false"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6"/>
    </row>
    <row r="111" customFormat="false" ht="12.75" hidden="false" customHeight="false" outlineLevel="0" collapsed="false"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6"/>
    </row>
    <row r="112" customFormat="false" ht="12.75" hidden="false" customHeight="false" outlineLevel="0" collapsed="false"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</row>
    <row r="113" customFormat="false" ht="12.75" hidden="false" customHeight="false" outlineLevel="0" collapsed="false"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  <c r="AH113" s="206"/>
      <c r="AI113" s="206"/>
      <c r="AJ113" s="206"/>
      <c r="AK113" s="206"/>
    </row>
    <row r="114" customFormat="false" ht="12.75" hidden="false" customHeight="false" outlineLevel="0" collapsed="false"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</row>
    <row r="115" customFormat="false" ht="12.75" hidden="false" customHeight="false" outlineLevel="0" collapsed="false"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</row>
    <row r="116" customFormat="false" ht="12.75" hidden="false" customHeight="false" outlineLevel="0" collapsed="false"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</row>
    <row r="117" customFormat="false" ht="12.75" hidden="false" customHeight="false" outlineLevel="0" collapsed="false"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</row>
    <row r="118" customFormat="false" ht="12.75" hidden="false" customHeight="false" outlineLevel="0" collapsed="false"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</row>
    <row r="119" customFormat="false" ht="12.75" hidden="false" customHeight="false" outlineLevel="0" collapsed="false"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</row>
    <row r="120" customFormat="false" ht="12.75" hidden="false" customHeight="false" outlineLevel="0" collapsed="false"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</row>
    <row r="121" customFormat="false" ht="12.75" hidden="false" customHeight="false" outlineLevel="0" collapsed="false"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</row>
    <row r="122" customFormat="false" ht="12.75" hidden="false" customHeight="false" outlineLevel="0" collapsed="false"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</row>
    <row r="123" customFormat="false" ht="12.75" hidden="false" customHeight="false" outlineLevel="0" collapsed="false"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</row>
    <row r="124" customFormat="false" ht="12.75" hidden="false" customHeight="false" outlineLevel="0" collapsed="false"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</row>
    <row r="125" customFormat="false" ht="12.75" hidden="false" customHeight="false" outlineLevel="0" collapsed="false"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</row>
    <row r="126" customFormat="false" ht="12.75" hidden="false" customHeight="false" outlineLevel="0" collapsed="false"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</row>
    <row r="127" customFormat="false" ht="12.75" hidden="false" customHeight="false" outlineLevel="0" collapsed="false"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</row>
    <row r="128" customFormat="false" ht="12.75" hidden="false" customHeight="false" outlineLevel="0" collapsed="false"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</row>
    <row r="129" customFormat="false" ht="12.75" hidden="false" customHeight="false" outlineLevel="0" collapsed="false"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</row>
    <row r="130" customFormat="false" ht="12.75" hidden="false" customHeight="false" outlineLevel="0" collapsed="false"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39" activeCellId="0" sqref="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</row>
    <row r="3" customFormat="false" ht="15" hidden="false" customHeight="false" outlineLevel="0" collapsed="false">
      <c r="A3" s="189" t="s">
        <v>109</v>
      </c>
      <c r="B3" s="189"/>
      <c r="C3" s="189"/>
      <c r="D3" s="189"/>
      <c r="E3" s="189"/>
      <c r="F3" s="189"/>
      <c r="G3" s="189"/>
      <c r="H3" s="189"/>
      <c r="I3" s="189"/>
      <c r="J3" s="189"/>
    </row>
    <row r="4" customFormat="false" ht="12.75" hidden="false" customHeight="false" outlineLevel="0" collapsed="false">
      <c r="A4" s="190" t="str">
        <f aca="false">+Expenses!B4</f>
        <v>Results based on activity through April 20, 2001</v>
      </c>
      <c r="B4" s="190"/>
      <c r="C4" s="190"/>
      <c r="D4" s="190"/>
      <c r="E4" s="190"/>
      <c r="F4" s="190"/>
      <c r="G4" s="190"/>
      <c r="H4" s="190"/>
      <c r="I4" s="190"/>
      <c r="J4" s="190"/>
    </row>
    <row r="5" customFormat="false" ht="3" hidden="false" customHeight="true" outlineLevel="0" collapsed="false"/>
    <row r="6" customFormat="false" ht="12.75" hidden="false" customHeight="false" outlineLevel="0" collapsed="false">
      <c r="A6" s="191"/>
      <c r="B6" s="192"/>
      <c r="C6" s="193" t="s">
        <v>103</v>
      </c>
      <c r="D6" s="193"/>
      <c r="E6" s="193"/>
      <c r="F6" s="192"/>
      <c r="G6" s="194"/>
      <c r="H6" s="195"/>
      <c r="I6" s="195"/>
      <c r="J6" s="196"/>
    </row>
    <row r="7" customFormat="false" ht="12.75" hidden="false" customHeight="false" outlineLevel="0" collapsed="false">
      <c r="A7" s="197" t="s">
        <v>14</v>
      </c>
      <c r="B7" s="192"/>
      <c r="C7" s="198" t="s">
        <v>8</v>
      </c>
      <c r="D7" s="199" t="s">
        <v>3</v>
      </c>
      <c r="E7" s="200" t="s">
        <v>52</v>
      </c>
      <c r="F7" s="192"/>
      <c r="G7" s="201" t="s">
        <v>104</v>
      </c>
      <c r="H7" s="201"/>
      <c r="I7" s="201"/>
      <c r="J7" s="201"/>
    </row>
    <row r="8" customFormat="false" ht="3" hidden="false" customHeight="true" outlineLevel="0" collapsed="false">
      <c r="A8" s="202"/>
      <c r="C8" s="203"/>
      <c r="D8" s="204"/>
      <c r="E8" s="205"/>
      <c r="F8" s="206"/>
      <c r="G8" s="203"/>
      <c r="H8" s="204"/>
      <c r="I8" s="204"/>
      <c r="J8" s="205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</row>
    <row r="9" customFormat="false" ht="13.5" hidden="false" customHeight="true" outlineLevel="0" collapsed="false">
      <c r="A9" s="207" t="s">
        <v>21</v>
      </c>
      <c r="B9" s="192"/>
      <c r="C9" s="209" t="n">
        <f aca="false">+Expenses!D9-[3]Expenses!D9</f>
        <v>0</v>
      </c>
      <c r="D9" s="210" t="n">
        <f aca="false">+Expenses!E9-[3]Expenses!E9</f>
        <v>0</v>
      </c>
      <c r="E9" s="211" t="n">
        <f aca="false">D9-C9</f>
        <v>0</v>
      </c>
      <c r="F9" s="210"/>
      <c r="G9" s="212"/>
      <c r="H9" s="213"/>
      <c r="I9" s="213"/>
      <c r="J9" s="214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</row>
    <row r="10" customFormat="false" ht="13.5" hidden="false" customHeight="true" outlineLevel="0" collapsed="false">
      <c r="A10" s="207" t="s">
        <v>22</v>
      </c>
      <c r="B10" s="192"/>
      <c r="C10" s="209" t="n">
        <f aca="false">+Expenses!D10-[3]Expenses!D10</f>
        <v>0</v>
      </c>
      <c r="D10" s="210" t="n">
        <f aca="false">+Expenses!E10-[3]Expenses!E10</f>
        <v>0</v>
      </c>
      <c r="E10" s="211" t="n">
        <f aca="false">D10-C10</f>
        <v>0</v>
      </c>
      <c r="F10" s="210"/>
      <c r="G10" s="212"/>
      <c r="H10" s="213"/>
      <c r="I10" s="213"/>
      <c r="J10" s="214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</row>
    <row r="11" customFormat="false" ht="13.5" hidden="false" customHeight="true" outlineLevel="0" collapsed="false">
      <c r="A11" s="207" t="s">
        <v>23</v>
      </c>
      <c r="B11" s="192"/>
      <c r="C11" s="209" t="n">
        <f aca="false">+Expenses!D11-[3]Expenses!D11</f>
        <v>0</v>
      </c>
      <c r="D11" s="210" t="n">
        <f aca="false">+Expenses!E11-[3]Expenses!E11</f>
        <v>0</v>
      </c>
      <c r="E11" s="211" t="n">
        <f aca="false">D11-C11</f>
        <v>0</v>
      </c>
      <c r="F11" s="210"/>
      <c r="G11" s="212"/>
      <c r="H11" s="213"/>
      <c r="I11" s="213"/>
      <c r="J11" s="214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</row>
    <row r="12" customFormat="false" ht="13.5" hidden="false" customHeight="true" outlineLevel="0" collapsed="false">
      <c r="A12" s="207" t="s">
        <v>24</v>
      </c>
      <c r="B12" s="192"/>
      <c r="C12" s="209" t="n">
        <f aca="false">+Expenses!D12-[3]Expenses!D12</f>
        <v>0</v>
      </c>
      <c r="D12" s="210" t="n">
        <f aca="false">+Expenses!E12-[3]Expenses!E12</f>
        <v>0</v>
      </c>
      <c r="E12" s="211" t="n">
        <f aca="false">D12-C12</f>
        <v>0</v>
      </c>
      <c r="F12" s="210"/>
      <c r="G12" s="212"/>
      <c r="H12" s="213"/>
      <c r="I12" s="213"/>
      <c r="J12" s="214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</row>
    <row r="13" customFormat="false" ht="13.5" hidden="false" customHeight="true" outlineLevel="0" collapsed="false">
      <c r="A13" s="207" t="s">
        <v>25</v>
      </c>
      <c r="B13" s="192"/>
      <c r="C13" s="209" t="n">
        <f aca="false">+Expenses!D13-[3]Expenses!D13</f>
        <v>0</v>
      </c>
      <c r="D13" s="210" t="n">
        <f aca="false">+Expenses!E13-[3]Expenses!E13</f>
        <v>0</v>
      </c>
      <c r="E13" s="211" t="n">
        <f aca="false">D13-C13</f>
        <v>0</v>
      </c>
      <c r="F13" s="210"/>
      <c r="G13" s="217"/>
      <c r="H13" s="213"/>
      <c r="I13" s="213"/>
      <c r="J13" s="214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</row>
    <row r="14" customFormat="false" ht="13.5" hidden="false" customHeight="true" outlineLevel="0" collapsed="false">
      <c r="A14" s="207" t="s">
        <v>26</v>
      </c>
      <c r="B14" s="192"/>
      <c r="C14" s="209" t="n">
        <f aca="false">+Expenses!D14-[3]Expenses!D14</f>
        <v>0</v>
      </c>
      <c r="D14" s="210" t="n">
        <f aca="false">+Expenses!E14-[3]Expenses!E14</f>
        <v>0</v>
      </c>
      <c r="E14" s="211" t="n">
        <f aca="false">D14-C14</f>
        <v>0</v>
      </c>
      <c r="F14" s="210"/>
      <c r="G14" s="212"/>
      <c r="H14" s="213"/>
      <c r="I14" s="213"/>
      <c r="J14" s="214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</row>
    <row r="15" customFormat="false" ht="13.5" hidden="false" customHeight="true" outlineLevel="0" collapsed="false">
      <c r="A15" s="216" t="s">
        <v>27</v>
      </c>
      <c r="B15" s="192"/>
      <c r="C15" s="209" t="n">
        <f aca="false">+Expenses!D15-[3]Expenses!D15</f>
        <v>0</v>
      </c>
      <c r="D15" s="210" t="n">
        <f aca="false">+Expenses!E15-[3]Expenses!E15</f>
        <v>0</v>
      </c>
      <c r="E15" s="211" t="n">
        <f aca="false">D15-C15</f>
        <v>0</v>
      </c>
      <c r="F15" s="210"/>
      <c r="G15" s="212"/>
      <c r="H15" s="213"/>
      <c r="I15" s="213"/>
      <c r="J15" s="214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</row>
    <row r="16" customFormat="false" ht="13.5" hidden="false" customHeight="true" outlineLevel="0" collapsed="false">
      <c r="A16" s="216" t="s">
        <v>110</v>
      </c>
      <c r="B16" s="192"/>
      <c r="C16" s="209" t="n">
        <f aca="false">+Expenses!D16-[3]Expenses!D16</f>
        <v>3778.74</v>
      </c>
      <c r="D16" s="210" t="n">
        <f aca="false">+Expenses!E16-[3]Expenses!E16</f>
        <v>3778.74</v>
      </c>
      <c r="E16" s="211" t="n">
        <f aca="false">D16-C16</f>
        <v>0</v>
      </c>
      <c r="F16" s="210"/>
      <c r="G16" s="212"/>
      <c r="H16" s="213"/>
      <c r="I16" s="213"/>
      <c r="J16" s="214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</row>
    <row r="17" customFormat="false" ht="13.5" hidden="false" customHeight="true" outlineLevel="0" collapsed="false">
      <c r="A17" s="216" t="s">
        <v>29</v>
      </c>
      <c r="B17" s="192"/>
      <c r="C17" s="209" t="n">
        <f aca="false">+Expenses!D17-[3]Expenses!D17</f>
        <v>0</v>
      </c>
      <c r="D17" s="210" t="n">
        <f aca="false">+Expenses!E17-[3]Expenses!E17</f>
        <v>0</v>
      </c>
      <c r="E17" s="211" t="n">
        <f aca="false">D17-C17</f>
        <v>0</v>
      </c>
      <c r="F17" s="210"/>
      <c r="G17" s="212"/>
      <c r="H17" s="213"/>
      <c r="I17" s="213"/>
      <c r="J17" s="214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</row>
    <row r="18" customFormat="false" ht="13.5" hidden="false" customHeight="true" outlineLevel="0" collapsed="false">
      <c r="A18" s="216" t="s">
        <v>111</v>
      </c>
      <c r="B18" s="192"/>
      <c r="C18" s="209" t="n">
        <f aca="false">+Expenses!D18-[3]Expenses!D18</f>
        <v>0</v>
      </c>
      <c r="D18" s="210" t="n">
        <f aca="false">+Expenses!E18-[3]Expenses!E18</f>
        <v>0</v>
      </c>
      <c r="E18" s="211" t="n">
        <f aca="false">D18-C18</f>
        <v>0</v>
      </c>
      <c r="F18" s="210"/>
      <c r="G18" s="252"/>
      <c r="H18" s="213"/>
      <c r="I18" s="213"/>
      <c r="J18" s="214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</row>
    <row r="19" customFormat="false" ht="13.5" hidden="false" customHeight="true" outlineLevel="0" collapsed="false">
      <c r="A19" s="216" t="s">
        <v>31</v>
      </c>
      <c r="B19" s="192"/>
      <c r="C19" s="209" t="n">
        <f aca="false">+Expenses!D19-[3]Expenses!D19</f>
        <v>0</v>
      </c>
      <c r="D19" s="210" t="n">
        <f aca="false">+Expenses!E19-[3]Expenses!E19</f>
        <v>0</v>
      </c>
      <c r="E19" s="211" t="n">
        <f aca="false">D19-C19</f>
        <v>0</v>
      </c>
      <c r="F19" s="210"/>
      <c r="G19" s="212"/>
      <c r="H19" s="213"/>
      <c r="I19" s="213"/>
      <c r="J19" s="214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</row>
    <row r="20" customFormat="false" ht="13.5" hidden="false" customHeight="true" outlineLevel="0" collapsed="false">
      <c r="A20" s="216" t="s">
        <v>32</v>
      </c>
      <c r="B20" s="192"/>
      <c r="C20" s="209" t="n">
        <f aca="false">+Expenses!D20-[3]Expenses!D20</f>
        <v>250</v>
      </c>
      <c r="D20" s="210" t="n">
        <f aca="false">+Expenses!E20-[3]Expenses!E20</f>
        <v>0</v>
      </c>
      <c r="E20" s="211" t="n">
        <f aca="false">D20-C20</f>
        <v>-250</v>
      </c>
      <c r="F20" s="210"/>
      <c r="G20" s="212" t="s">
        <v>105</v>
      </c>
      <c r="H20" s="213"/>
      <c r="I20" s="213"/>
      <c r="J20" s="214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</row>
    <row r="21" customFormat="false" ht="13.5" hidden="false" customHeight="true" outlineLevel="0" collapsed="false">
      <c r="A21" s="207" t="s">
        <v>33</v>
      </c>
      <c r="B21" s="192"/>
      <c r="C21" s="209" t="n">
        <f aca="false">+Expenses!D21-[3]Expenses!D21</f>
        <v>0</v>
      </c>
      <c r="D21" s="210" t="n">
        <f aca="false">+Expenses!E21-[3]Expenses!E21</f>
        <v>0</v>
      </c>
      <c r="E21" s="211" t="n">
        <f aca="false">D21-C21</f>
        <v>0</v>
      </c>
      <c r="F21" s="210"/>
      <c r="G21" s="212"/>
      <c r="H21" s="213"/>
      <c r="I21" s="213"/>
      <c r="J21" s="214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</row>
    <row r="22" customFormat="false" ht="3" hidden="false" customHeight="true" outlineLevel="0" collapsed="false">
      <c r="A22" s="207"/>
      <c r="B22" s="192"/>
      <c r="C22" s="209"/>
      <c r="D22" s="210"/>
      <c r="E22" s="211"/>
      <c r="F22" s="210"/>
      <c r="G22" s="217"/>
      <c r="H22" s="213"/>
      <c r="I22" s="213"/>
      <c r="J22" s="214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</row>
    <row r="23" customFormat="false" ht="11.25" hidden="false" customHeight="true" outlineLevel="0" collapsed="false">
      <c r="A23" s="218" t="s">
        <v>106</v>
      </c>
      <c r="B23" s="192"/>
      <c r="C23" s="225" t="n">
        <f aca="false">SUM(C9:C22)</f>
        <v>4028.74</v>
      </c>
      <c r="D23" s="226" t="n">
        <f aca="false">SUM(D9:D22)</f>
        <v>3778.74</v>
      </c>
      <c r="E23" s="227" t="n">
        <f aca="false">SUM(E9:E22)</f>
        <v>-250</v>
      </c>
      <c r="F23" s="210"/>
      <c r="G23" s="217"/>
      <c r="H23" s="213"/>
      <c r="I23" s="213"/>
      <c r="J23" s="214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</row>
    <row r="24" customFormat="false" ht="3" hidden="false" customHeight="true" outlineLevel="0" collapsed="false">
      <c r="A24" s="207"/>
      <c r="B24" s="192"/>
      <c r="C24" s="209"/>
      <c r="D24" s="210"/>
      <c r="E24" s="211"/>
      <c r="F24" s="210"/>
      <c r="G24" s="217"/>
      <c r="H24" s="213"/>
      <c r="I24" s="213"/>
      <c r="J24" s="214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</row>
    <row r="25" customFormat="false" ht="13.5" hidden="false" customHeight="true" outlineLevel="0" collapsed="false">
      <c r="A25" s="207" t="s">
        <v>107</v>
      </c>
      <c r="B25" s="192"/>
      <c r="C25" s="209" t="n">
        <f aca="false">+Expenses!D25-[3]Expenses!D25</f>
        <v>0</v>
      </c>
      <c r="D25" s="210" t="n">
        <f aca="false">+Expenses!E25-[3]Expenses!E25</f>
        <v>0</v>
      </c>
      <c r="E25" s="211" t="n">
        <f aca="false">D25-C25</f>
        <v>0</v>
      </c>
      <c r="F25" s="210"/>
      <c r="G25" s="212"/>
      <c r="H25" s="213"/>
      <c r="I25" s="213"/>
      <c r="J25" s="214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</row>
    <row r="26" customFormat="false" ht="13.5" hidden="false" customHeight="true" outlineLevel="0" collapsed="false">
      <c r="A26" s="207" t="s">
        <v>37</v>
      </c>
      <c r="B26" s="192"/>
      <c r="C26" s="209" t="n">
        <f aca="false">+Expenses!D26-[3]Expenses!D26</f>
        <v>0</v>
      </c>
      <c r="D26" s="210" t="n">
        <f aca="false">+Expenses!E26-[3]Expenses!E26</f>
        <v>0</v>
      </c>
      <c r="E26" s="211" t="n">
        <f aca="false">D26-C26</f>
        <v>0</v>
      </c>
      <c r="F26" s="210"/>
      <c r="G26" s="217"/>
      <c r="H26" s="213"/>
      <c r="I26" s="213"/>
      <c r="J26" s="214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</row>
    <row r="27" customFormat="false" ht="3" hidden="false" customHeight="true" outlineLevel="0" collapsed="false">
      <c r="A27" s="207"/>
      <c r="B27" s="192"/>
      <c r="C27" s="209"/>
      <c r="D27" s="210"/>
      <c r="E27" s="211"/>
      <c r="F27" s="210"/>
      <c r="G27" s="217"/>
      <c r="H27" s="213"/>
      <c r="I27" s="213"/>
      <c r="J27" s="214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</row>
    <row r="28" customFormat="false" ht="11.25" hidden="false" customHeight="true" outlineLevel="0" collapsed="false">
      <c r="A28" s="218" t="s">
        <v>9</v>
      </c>
      <c r="B28" s="192"/>
      <c r="C28" s="225" t="n">
        <f aca="false">SUM(C23:C26)</f>
        <v>4028.74</v>
      </c>
      <c r="D28" s="226" t="n">
        <f aca="false">SUM(D23:D26)</f>
        <v>3778.74</v>
      </c>
      <c r="E28" s="227" t="n">
        <f aca="false">SUM(E23:E26)</f>
        <v>-250</v>
      </c>
      <c r="F28" s="210"/>
      <c r="G28" s="222"/>
      <c r="H28" s="223"/>
      <c r="I28" s="223"/>
      <c r="J28" s="224"/>
    </row>
    <row r="29" customFormat="false" ht="3" hidden="false" customHeight="true" outlineLevel="0" collapsed="false">
      <c r="A29" s="253"/>
      <c r="B29" s="215"/>
      <c r="C29" s="254"/>
      <c r="D29" s="255"/>
      <c r="E29" s="256"/>
      <c r="F29" s="215"/>
      <c r="G29" s="254"/>
      <c r="H29" s="255"/>
      <c r="I29" s="255"/>
      <c r="J29" s="25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</row>
    <row r="30" customFormat="false" ht="3" hidden="false" customHeight="true" outlineLevel="0" collapsed="false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</row>
    <row r="31" customFormat="false" ht="12" hidden="true" customHeight="false" outlineLevel="0" collapsed="false">
      <c r="A31" s="191"/>
      <c r="B31" s="192"/>
      <c r="C31" s="193" t="s">
        <v>108</v>
      </c>
      <c r="D31" s="193"/>
      <c r="E31" s="193"/>
      <c r="F31" s="192"/>
      <c r="G31" s="194"/>
      <c r="H31" s="195"/>
      <c r="I31" s="195"/>
      <c r="J31" s="196"/>
    </row>
    <row r="32" customFormat="false" ht="12" hidden="true" customHeight="false" outlineLevel="0" collapsed="false">
      <c r="A32" s="201" t="s">
        <v>14</v>
      </c>
      <c r="B32" s="192"/>
      <c r="C32" s="198" t="s">
        <v>8</v>
      </c>
      <c r="D32" s="199" t="s">
        <v>3</v>
      </c>
      <c r="E32" s="200" t="s">
        <v>52</v>
      </c>
      <c r="F32" s="192"/>
      <c r="G32" s="201" t="s">
        <v>104</v>
      </c>
      <c r="H32" s="201"/>
      <c r="I32" s="201"/>
      <c r="J32" s="201"/>
    </row>
    <row r="33" customFormat="false" ht="12" hidden="true" customHeight="false" outlineLevel="0" collapsed="false">
      <c r="A33" s="191"/>
      <c r="B33" s="192"/>
      <c r="C33" s="209" t="n">
        <f aca="false">[5]Expenses!D33-[6]Expenses!D29</f>
        <v>0</v>
      </c>
      <c r="D33" s="210" t="n">
        <f aca="false">[5]Expenses!E33-[6]Expenses!E29</f>
        <v>0</v>
      </c>
      <c r="E33" s="211" t="n">
        <f aca="false">D33-C33</f>
        <v>0</v>
      </c>
      <c r="F33" s="192"/>
      <c r="G33" s="194"/>
      <c r="H33" s="195"/>
      <c r="I33" s="195"/>
      <c r="J33" s="196"/>
    </row>
    <row r="34" customFormat="false" ht="12" hidden="true" customHeight="false" outlineLevel="0" collapsed="false">
      <c r="A34" s="207"/>
      <c r="B34" s="192"/>
      <c r="C34" s="209" t="n">
        <f aca="false">[5]Expenses!D34-[6]Expenses!D30</f>
        <v>0</v>
      </c>
      <c r="D34" s="210" t="n">
        <f aca="false">[5]Expenses!E34-[6]Expenses!E30</f>
        <v>0</v>
      </c>
      <c r="E34" s="211" t="n">
        <f aca="false">D34-C34</f>
        <v>0</v>
      </c>
      <c r="F34" s="192"/>
      <c r="G34" s="217"/>
      <c r="H34" s="213"/>
      <c r="I34" s="213"/>
      <c r="J34" s="214"/>
    </row>
    <row r="35" customFormat="false" ht="12" hidden="true" customHeight="false" outlineLevel="0" collapsed="false">
      <c r="A35" s="228"/>
      <c r="B35" s="192"/>
      <c r="C35" s="247" t="e">
        <f aca="false">[5]Expenses!D35-[6]Expenses!D31</f>
        <v>#VALUE!</v>
      </c>
      <c r="D35" s="248" t="n">
        <f aca="false">[5]Expenses!E35-[6]Expenses!E31</f>
        <v>0</v>
      </c>
      <c r="E35" s="249" t="e">
        <f aca="false">D35-C35</f>
        <v>#VALUE!</v>
      </c>
      <c r="F35" s="192"/>
      <c r="G35" s="229"/>
      <c r="H35" s="230"/>
      <c r="I35" s="230"/>
      <c r="J35" s="231"/>
    </row>
    <row r="36" customFormat="false" ht="12.75" hidden="false" customHeight="false" outlineLevel="0" collapsed="false">
      <c r="A36" s="215"/>
      <c r="B36" s="215"/>
      <c r="C36" s="257"/>
      <c r="D36" s="257"/>
      <c r="E36" s="215"/>
      <c r="F36" s="215"/>
      <c r="G36" s="215"/>
      <c r="H36" s="215"/>
      <c r="I36" s="215"/>
      <c r="J36" s="215"/>
      <c r="K36" s="206"/>
      <c r="L36" s="206" t="s">
        <v>41</v>
      </c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</row>
    <row r="37" customFormat="false" ht="12.75" hidden="false" customHeight="false" outlineLevel="0" collapsed="false">
      <c r="C37" s="206"/>
      <c r="D37" s="206"/>
      <c r="E37" s="251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</row>
    <row r="38" customFormat="false" ht="12.75" hidden="false" customHeight="false" outlineLevel="0" collapsed="false"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</row>
    <row r="39" customFormat="false" ht="15.75" hidden="false" customHeight="false" outlineLevel="0" collapsed="false">
      <c r="C39" s="165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</row>
    <row r="40" customFormat="false" ht="12.75" hidden="false" customHeight="false" outlineLevel="0" collapsed="false"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 customFormat="false" ht="12.75" hidden="false" customHeight="false" outlineLevel="0" collapsed="false"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 customFormat="false" ht="12.75" hidden="false" customHeight="false" outlineLevel="0" collapsed="false"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 customFormat="false" ht="12.75" hidden="false" customHeight="false" outlineLevel="0" collapsed="false"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 customFormat="false" ht="12.75" hidden="false" customHeight="false" outlineLevel="0" collapsed="false"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</row>
    <row r="45" customFormat="false" ht="12.75" hidden="false" customHeight="false" outlineLevel="0" collapsed="false"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</row>
    <row r="46" customFormat="false" ht="12.75" hidden="false" customHeight="false" outlineLevel="0" collapsed="false"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</row>
    <row r="47" customFormat="false" ht="12.75" hidden="false" customHeight="false" outlineLevel="0" collapsed="false">
      <c r="C47" s="206"/>
      <c r="D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</row>
    <row r="48" customFormat="false" ht="12.75" hidden="false" customHeight="false" outlineLevel="0" collapsed="false">
      <c r="C48" s="206"/>
      <c r="D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</row>
    <row r="49" customFormat="false" ht="12.75" hidden="false" customHeight="false" outlineLevel="0" collapsed="false">
      <c r="C49" s="206"/>
      <c r="D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</row>
    <row r="50" customFormat="false" ht="12.75" hidden="false" customHeight="false" outlineLevel="0" collapsed="false">
      <c r="C50" s="206"/>
      <c r="D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</row>
    <row r="51" customFormat="false" ht="12.75" hidden="false" customHeight="false" outlineLevel="0" collapsed="false">
      <c r="C51" s="206"/>
      <c r="D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</row>
    <row r="52" customFormat="false" ht="12.75" hidden="false" customHeight="false" outlineLevel="0" collapsed="false">
      <c r="C52" s="206"/>
      <c r="D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</row>
    <row r="53" customFormat="false" ht="12.75" hidden="false" customHeight="false" outlineLevel="0" collapsed="false"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</row>
    <row r="54" customFormat="false" ht="12.75" hidden="false" customHeight="false" outlineLevel="0" collapsed="false">
      <c r="A54" s="206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</row>
    <row r="55" customFormat="false" ht="12.75" hidden="false" customHeight="false" outlineLevel="0" collapsed="false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</row>
    <row r="56" customFormat="false" ht="12.75" hidden="false" customHeight="false" outlineLevel="0" collapsed="false">
      <c r="A56" s="206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</row>
    <row r="57" customFormat="false" ht="12.75" hidden="false" customHeight="false" outlineLevel="0" collapsed="false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</row>
    <row r="58" customFormat="false" ht="12.75" hidden="false" customHeight="false" outlineLevel="0" collapsed="false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</row>
    <row r="59" customFormat="false" ht="12.75" hidden="false" customHeight="false" outlineLevel="0" collapsed="false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</row>
    <row r="60" customFormat="false" ht="12.75" hidden="false" customHeight="false" outlineLevel="0" collapsed="false"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</row>
    <row r="61" customFormat="false" ht="12.75" hidden="false" customHeight="false" outlineLevel="0" collapsed="false"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</row>
    <row r="62" customFormat="false" ht="12.75" hidden="false" customHeight="false" outlineLevel="0" collapsed="false"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</row>
    <row r="63" customFormat="false" ht="12.75" hidden="false" customHeight="false" outlineLevel="0" collapsed="false"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</row>
    <row r="64" customFormat="false" ht="12.75" hidden="false" customHeight="false" outlineLevel="0" collapsed="false"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</row>
    <row r="65" customFormat="false" ht="12.75" hidden="false" customHeight="false" outlineLevel="0" collapsed="false"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</row>
    <row r="66" customFormat="false" ht="12.75" hidden="false" customHeight="false" outlineLevel="0" collapsed="false"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</row>
    <row r="67" customFormat="false" ht="12.75" hidden="false" customHeight="false" outlineLevel="0" collapsed="false"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</row>
    <row r="68" customFormat="false" ht="12.75" hidden="false" customHeight="false" outlineLevel="0" collapsed="false"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</row>
    <row r="69" customFormat="false" ht="12.75" hidden="false" customHeight="false" outlineLevel="0" collapsed="false"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</row>
    <row r="70" customFormat="false" ht="12.75" hidden="false" customHeight="false" outlineLevel="0" collapsed="false"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</row>
    <row r="71" customFormat="false" ht="12.75" hidden="false" customHeight="false" outlineLevel="0" collapsed="false"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</row>
    <row r="72" customFormat="false" ht="12.75" hidden="false" customHeight="false" outlineLevel="0" collapsed="false"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</row>
    <row r="73" customFormat="false" ht="12.75" hidden="false" customHeight="false" outlineLevel="0" collapsed="false"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</row>
    <row r="74" customFormat="false" ht="12.75" hidden="false" customHeight="false" outlineLevel="0" collapsed="false"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</row>
    <row r="75" customFormat="false" ht="12.75" hidden="false" customHeight="false" outlineLevel="0" collapsed="false"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</row>
    <row r="76" customFormat="false" ht="12.75" hidden="false" customHeight="false" outlineLevel="0" collapsed="false"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</row>
    <row r="77" customFormat="false" ht="12.75" hidden="false" customHeight="false" outlineLevel="0" collapsed="false"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</row>
    <row r="78" customFormat="false" ht="12.75" hidden="false" customHeight="false" outlineLevel="0" collapsed="false"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</row>
    <row r="79" customFormat="false" ht="12.75" hidden="false" customHeight="false" outlineLevel="0" collapsed="false"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</row>
    <row r="80" customFormat="false" ht="12.75" hidden="false" customHeight="false" outlineLevel="0" collapsed="false"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</row>
    <row r="81" customFormat="false" ht="12.75" hidden="false" customHeight="false" outlineLevel="0" collapsed="false"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</row>
    <row r="82" customFormat="false" ht="12.75" hidden="false" customHeight="false" outlineLevel="0" collapsed="false"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</row>
    <row r="83" customFormat="false" ht="12.75" hidden="false" customHeight="false" outlineLevel="0" collapsed="false"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</row>
    <row r="84" customFormat="false" ht="12.75" hidden="false" customHeight="false" outlineLevel="0" collapsed="false"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</row>
    <row r="85" customFormat="false" ht="12.75" hidden="false" customHeight="false" outlineLevel="0" collapsed="false"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</row>
    <row r="86" customFormat="false" ht="12.75" hidden="false" customHeight="false" outlineLevel="0" collapsed="false"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</row>
    <row r="87" customFormat="false" ht="12.75" hidden="false" customHeight="false" outlineLevel="0" collapsed="false"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</row>
    <row r="88" customFormat="false" ht="12.75" hidden="false" customHeight="false" outlineLevel="0" collapsed="false"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</row>
    <row r="89" customFormat="false" ht="12.75" hidden="false" customHeight="false" outlineLevel="0" collapsed="false"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</row>
    <row r="90" customFormat="false" ht="12.75" hidden="false" customHeight="false" outlineLevel="0" collapsed="false"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</row>
    <row r="91" customFormat="false" ht="12.75" hidden="false" customHeight="false" outlineLevel="0" collapsed="false"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</row>
    <row r="92" customFormat="false" ht="12.75" hidden="false" customHeight="false" outlineLevel="0" collapsed="false"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</row>
    <row r="93" customFormat="false" ht="12.75" hidden="false" customHeight="false" outlineLevel="0" collapsed="false"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</row>
    <row r="94" customFormat="false" ht="12.75" hidden="false" customHeight="false" outlineLevel="0" collapsed="false"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</row>
    <row r="95" customFormat="false" ht="12.75" hidden="false" customHeight="false" outlineLevel="0" collapsed="false"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</row>
    <row r="96" customFormat="false" ht="12.75" hidden="false" customHeight="false" outlineLevel="0" collapsed="false"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</row>
    <row r="97" customFormat="false" ht="12.75" hidden="false" customHeight="false" outlineLevel="0" collapsed="false"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</row>
    <row r="98" customFormat="false" ht="12.75" hidden="false" customHeight="false" outlineLevel="0" collapsed="false"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</row>
    <row r="99" customFormat="false" ht="12.75" hidden="false" customHeight="false" outlineLevel="0" collapsed="false"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</row>
    <row r="100" customFormat="false" ht="12.75" hidden="false" customHeight="false" outlineLevel="0" collapsed="false"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</row>
    <row r="101" customFormat="false" ht="12.75" hidden="false" customHeight="false" outlineLevel="0" collapsed="false"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</row>
    <row r="102" customFormat="false" ht="12.75" hidden="false" customHeight="false" outlineLevel="0" collapsed="false"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</row>
    <row r="103" customFormat="false" ht="12.75" hidden="false" customHeight="false" outlineLevel="0" collapsed="false"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</row>
    <row r="104" customFormat="false" ht="12.75" hidden="false" customHeight="false" outlineLevel="0" collapsed="false"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</row>
    <row r="105" customFormat="false" ht="12.75" hidden="false" customHeight="false" outlineLevel="0" collapsed="false"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</row>
    <row r="106" customFormat="false" ht="12.75" hidden="false" customHeight="false" outlineLevel="0" collapsed="false"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</row>
    <row r="107" customFormat="false" ht="12.75" hidden="false" customHeight="false" outlineLevel="0" collapsed="false"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</row>
    <row r="108" customFormat="false" ht="12.75" hidden="false" customHeight="false" outlineLevel="0" collapsed="false"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</row>
    <row r="109" customFormat="false" ht="12.75" hidden="false" customHeight="false" outlineLevel="0" collapsed="false"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</row>
    <row r="110" customFormat="false" ht="12.75" hidden="false" customHeight="false" outlineLevel="0" collapsed="false"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</row>
    <row r="111" customFormat="false" ht="12.75" hidden="false" customHeight="false" outlineLevel="0" collapsed="false"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</row>
    <row r="112" customFormat="false" ht="12.75" hidden="false" customHeight="false" outlineLevel="0" collapsed="false"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</row>
    <row r="113" customFormat="false" ht="12.75" hidden="false" customHeight="false" outlineLevel="0" collapsed="false"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</row>
    <row r="114" customFormat="false" ht="12.75" hidden="false" customHeight="false" outlineLevel="0" collapsed="false"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</row>
    <row r="115" customFormat="false" ht="12.75" hidden="false" customHeight="false" outlineLevel="0" collapsed="false"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</row>
    <row r="116" customFormat="false" ht="12.75" hidden="false" customHeight="false" outlineLevel="0" collapsed="false"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</row>
    <row r="117" customFormat="false" ht="12.75" hidden="false" customHeight="false" outlineLevel="0" collapsed="false"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</row>
    <row r="118" customFormat="false" ht="12.75" hidden="false" customHeight="false" outlineLevel="0" collapsed="false"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</row>
    <row r="119" customFormat="false" ht="12.75" hidden="false" customHeight="false" outlineLevel="0" collapsed="false"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</row>
    <row r="120" customFormat="false" ht="12.75" hidden="false" customHeight="false" outlineLevel="0" collapsed="false"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</row>
    <row r="121" customFormat="false" ht="12.75" hidden="false" customHeight="false" outlineLevel="0" collapsed="false"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</row>
    <row r="122" customFormat="false" ht="12.75" hidden="false" customHeight="false" outlineLevel="0" collapsed="false"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</row>
    <row r="123" customFormat="false" ht="12.75" hidden="false" customHeight="false" outlineLevel="0" collapsed="false"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</row>
    <row r="124" customFormat="false" ht="12.75" hidden="false" customHeight="false" outlineLevel="0" collapsed="false"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</row>
    <row r="125" customFormat="false" ht="12.75" hidden="false" customHeight="false" outlineLevel="0" collapsed="false"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</row>
    <row r="126" customFormat="false" ht="12.75" hidden="false" customHeight="false" outlineLevel="0" collapsed="false"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</row>
    <row r="127" customFormat="false" ht="12.75" hidden="false" customHeight="false" outlineLevel="0" collapsed="false"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</row>
    <row r="128" customFormat="false" ht="12.75" hidden="false" customHeight="false" outlineLevel="0" collapsed="false"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</row>
    <row r="129" customFormat="false" ht="12.75" hidden="false" customHeight="false" outlineLevel="0" collapsed="false"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</row>
    <row r="130" customFormat="false" ht="12.75" hidden="false" customHeight="false" outlineLevel="0" collapsed="false"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</row>
    <row r="131" customFormat="false" ht="12.75" hidden="false" customHeight="false" outlineLevel="0" collapsed="false"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</row>
  </sheetData>
  <mergeCells count="7">
    <mergeCell ref="A2:J2"/>
    <mergeCell ref="A3:J3"/>
    <mergeCell ref="A4:J4"/>
    <mergeCell ref="C6:E6"/>
    <mergeCell ref="G7:J7"/>
    <mergeCell ref="C31:E31"/>
    <mergeCell ref="G32:J32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N33" activeCellId="0" sqref="N3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6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true" outlineLevel="0" max="6" min="4" style="0" width="8.7"/>
    <col collapsed="false" customWidth="true" hidden="true" outlineLevel="0" max="8" min="7" style="0" width="7.7"/>
    <col collapsed="false" customWidth="true" hidden="true" outlineLevel="0" max="9" min="9" style="0" width="8.56"/>
    <col collapsed="false" customWidth="true" hidden="tru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14.85"/>
  </cols>
  <sheetData>
    <row r="1" customFormat="false" ht="12.75" hidden="true" customHeight="false" outlineLevel="0" collapsed="false">
      <c r="A1" s="186" t="s">
        <v>88</v>
      </c>
    </row>
    <row r="2" customFormat="false" ht="15.75" hidden="false" customHeight="false" outlineLevel="0" collapsed="false">
      <c r="A2" s="186" t="s">
        <v>112</v>
      </c>
      <c r="B2" s="187" t="s">
        <v>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customFormat="false" ht="15" hidden="false" customHeight="false" outlineLevel="0" collapsed="false">
      <c r="A3" s="186" t="s">
        <v>113</v>
      </c>
      <c r="B3" s="189" t="s">
        <v>114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customFormat="false" ht="12.75" hidden="false" customHeight="false" outlineLevel="0" collapsed="false">
      <c r="A4" s="188" t="n">
        <v>36861</v>
      </c>
      <c r="B4" s="190" t="str">
        <f aca="false">+'Mgmt Summary'!A3</f>
        <v>Results based on activity through April 20, 2001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</row>
    <row r="5" customFormat="false" ht="3" hidden="false" customHeight="true" outlineLevel="0" collapsed="false">
      <c r="A5" s="186" t="s">
        <v>91</v>
      </c>
    </row>
    <row r="6" customFormat="false" ht="12.75" hidden="false" customHeight="false" outlineLevel="0" collapsed="false">
      <c r="A6" s="186" t="s">
        <v>92</v>
      </c>
      <c r="B6" s="191"/>
      <c r="C6" s="192"/>
      <c r="D6" s="194"/>
      <c r="E6" s="195"/>
      <c r="F6" s="195"/>
      <c r="G6" s="195"/>
      <c r="H6" s="195"/>
      <c r="I6" s="196"/>
      <c r="J6" s="192"/>
      <c r="K6" s="194"/>
      <c r="L6" s="195"/>
      <c r="M6" s="195"/>
      <c r="N6" s="195"/>
      <c r="O6" s="195"/>
      <c r="P6" s="196"/>
      <c r="Q6" s="192"/>
      <c r="R6" s="206"/>
      <c r="S6" s="206"/>
      <c r="T6" s="206"/>
    </row>
    <row r="7" customFormat="false" ht="12.75" hidden="false" customHeight="false" outlineLevel="0" collapsed="false">
      <c r="B7" s="207"/>
      <c r="C7" s="192"/>
      <c r="D7" s="201" t="s">
        <v>115</v>
      </c>
      <c r="E7" s="201"/>
      <c r="F7" s="201"/>
      <c r="G7" s="201"/>
      <c r="H7" s="201"/>
      <c r="I7" s="201"/>
      <c r="J7" s="192"/>
      <c r="K7" s="198" t="s">
        <v>116</v>
      </c>
      <c r="L7" s="198"/>
      <c r="M7" s="198"/>
      <c r="N7" s="258"/>
      <c r="O7" s="259"/>
      <c r="P7" s="260"/>
      <c r="Q7" s="192"/>
      <c r="R7" s="206"/>
      <c r="S7" s="206"/>
      <c r="T7" s="206"/>
    </row>
    <row r="8" customFormat="false" ht="12.75" hidden="false" customHeight="false" outlineLevel="0" collapsed="false">
      <c r="B8" s="197" t="s">
        <v>14</v>
      </c>
      <c r="C8" s="192"/>
      <c r="D8" s="258" t="s">
        <v>8</v>
      </c>
      <c r="E8" s="259" t="s">
        <v>3</v>
      </c>
      <c r="F8" s="260" t="s">
        <v>52</v>
      </c>
      <c r="G8" s="261" t="s">
        <v>117</v>
      </c>
      <c r="H8" s="261"/>
      <c r="I8" s="261"/>
      <c r="J8" s="192"/>
      <c r="K8" s="198" t="s">
        <v>8</v>
      </c>
      <c r="L8" s="199" t="s">
        <v>3</v>
      </c>
      <c r="M8" s="199" t="s">
        <v>52</v>
      </c>
      <c r="N8" s="201" t="s">
        <v>104</v>
      </c>
      <c r="O8" s="201"/>
      <c r="P8" s="201"/>
      <c r="Q8" s="192"/>
      <c r="R8" s="206"/>
      <c r="S8" s="206"/>
      <c r="T8" s="206"/>
    </row>
    <row r="9" customFormat="false" ht="8.25" hidden="false" customHeight="true" outlineLevel="0" collapsed="false">
      <c r="B9" s="191"/>
      <c r="C9" s="192"/>
      <c r="D9" s="194"/>
      <c r="E9" s="195"/>
      <c r="F9" s="195"/>
      <c r="G9" s="195"/>
      <c r="H9" s="195"/>
      <c r="I9" s="196"/>
      <c r="J9" s="192"/>
      <c r="K9" s="194"/>
      <c r="L9" s="195"/>
      <c r="M9" s="195"/>
      <c r="N9" s="213"/>
      <c r="O9" s="213"/>
      <c r="P9" s="214"/>
      <c r="Q9" s="192"/>
      <c r="R9" s="206"/>
      <c r="S9" s="206"/>
      <c r="T9" s="206"/>
    </row>
    <row r="10" customFormat="false" ht="13.5" hidden="false" customHeight="true" outlineLevel="0" collapsed="false">
      <c r="B10" s="207" t="s">
        <v>21</v>
      </c>
      <c r="C10" s="208"/>
      <c r="D10" s="209" t="n">
        <v>0</v>
      </c>
      <c r="E10" s="210" t="n">
        <v>0</v>
      </c>
      <c r="F10" s="262" t="n">
        <f aca="false">E10-D10</f>
        <v>0</v>
      </c>
      <c r="G10" s="263"/>
      <c r="H10" s="263"/>
      <c r="I10" s="264"/>
      <c r="J10" s="208"/>
      <c r="K10" s="209" t="n">
        <f aca="false">+L10</f>
        <v>10003.704</v>
      </c>
      <c r="L10" s="210" t="n">
        <v>10003.704</v>
      </c>
      <c r="M10" s="262" t="n">
        <f aca="false">L10-K10</f>
        <v>0</v>
      </c>
      <c r="N10" s="234"/>
      <c r="O10" s="213"/>
      <c r="P10" s="265"/>
      <c r="Q10" s="206"/>
      <c r="R10" s="206"/>
      <c r="S10" s="206"/>
      <c r="T10" s="206"/>
    </row>
    <row r="11" customFormat="false" ht="13.5" hidden="false" customHeight="true" outlineLevel="0" collapsed="false">
      <c r="A11" s="186" t="s">
        <v>93</v>
      </c>
      <c r="B11" s="207" t="s">
        <v>22</v>
      </c>
      <c r="C11" s="192"/>
      <c r="D11" s="209" t="n">
        <f aca="false">+E11</f>
        <v>0</v>
      </c>
      <c r="E11" s="210" t="n">
        <v>0</v>
      </c>
      <c r="F11" s="262" t="n">
        <f aca="false">E11-D11</f>
        <v>0</v>
      </c>
      <c r="G11" s="213"/>
      <c r="H11" s="213"/>
      <c r="I11" s="214"/>
      <c r="J11" s="192"/>
      <c r="K11" s="209" t="n">
        <f aca="false">L11</f>
        <v>3401.979</v>
      </c>
      <c r="L11" s="210" t="n">
        <v>3401.979</v>
      </c>
      <c r="M11" s="262" t="n">
        <f aca="false">ROUND(L11-K11,0)</f>
        <v>0</v>
      </c>
      <c r="N11" s="213"/>
      <c r="O11" s="213"/>
      <c r="P11" s="265"/>
      <c r="Q11" s="206"/>
      <c r="R11" s="206"/>
      <c r="S11" s="206"/>
      <c r="T11" s="206"/>
    </row>
    <row r="12" customFormat="false" ht="13.5" hidden="false" customHeight="true" outlineLevel="0" collapsed="false">
      <c r="B12" s="207" t="s">
        <v>23</v>
      </c>
      <c r="C12" s="192"/>
      <c r="D12" s="209"/>
      <c r="E12" s="210"/>
      <c r="F12" s="262"/>
      <c r="G12" s="213"/>
      <c r="H12" s="213"/>
      <c r="I12" s="214"/>
      <c r="J12" s="192"/>
      <c r="K12" s="209" t="n">
        <f aca="false">L12</f>
        <v>0</v>
      </c>
      <c r="L12" s="210" t="n">
        <v>0</v>
      </c>
      <c r="M12" s="262" t="n">
        <f aca="false">ROUND(L12-K12,0)</f>
        <v>0</v>
      </c>
      <c r="N12" s="213"/>
      <c r="O12" s="213"/>
      <c r="P12" s="265"/>
      <c r="Q12" s="206"/>
      <c r="R12" s="206"/>
      <c r="S12" s="206"/>
      <c r="T12" s="206"/>
    </row>
    <row r="13" customFormat="false" ht="13.5" hidden="false" customHeight="true" outlineLevel="0" collapsed="false">
      <c r="A13" s="186" t="s">
        <v>94</v>
      </c>
      <c r="B13" s="207" t="s">
        <v>24</v>
      </c>
      <c r="C13" s="192"/>
      <c r="D13" s="209" t="n">
        <f aca="false">E13</f>
        <v>0</v>
      </c>
      <c r="E13" s="210" t="n">
        <v>0</v>
      </c>
      <c r="F13" s="262" t="n">
        <f aca="false">E13-D13</f>
        <v>0</v>
      </c>
      <c r="G13" s="213"/>
      <c r="H13" s="213"/>
      <c r="I13" s="214"/>
      <c r="J13" s="192"/>
      <c r="K13" s="209" t="n">
        <f aca="false">L13</f>
        <v>874.501</v>
      </c>
      <c r="L13" s="210" t="n">
        <v>874.501</v>
      </c>
      <c r="M13" s="262" t="n">
        <f aca="false">ROUND(L13-K13,0)</f>
        <v>0</v>
      </c>
      <c r="N13" s="213"/>
      <c r="O13" s="213"/>
      <c r="P13" s="265"/>
      <c r="Q13" s="206"/>
      <c r="R13" s="206"/>
      <c r="S13" s="206"/>
      <c r="T13" s="206"/>
    </row>
    <row r="14" customFormat="false" ht="13.5" hidden="false" customHeight="true" outlineLevel="0" collapsed="false">
      <c r="A14" s="186" t="s">
        <v>95</v>
      </c>
      <c r="B14" s="207" t="s">
        <v>25</v>
      </c>
      <c r="C14" s="192"/>
      <c r="D14" s="209" t="n">
        <f aca="false">E14</f>
        <v>0</v>
      </c>
      <c r="E14" s="210" t="n">
        <v>0</v>
      </c>
      <c r="F14" s="262" t="n">
        <f aca="false">E14-D14</f>
        <v>0</v>
      </c>
      <c r="G14" s="213"/>
      <c r="H14" s="213"/>
      <c r="I14" s="214"/>
      <c r="J14" s="192"/>
      <c r="K14" s="209" t="n">
        <f aca="false">L14</f>
        <v>1946.262</v>
      </c>
      <c r="L14" s="210" t="n">
        <f aca="false">2264.424-318.162</f>
        <v>1946.262</v>
      </c>
      <c r="M14" s="262" t="n">
        <f aca="false">ROUND(L14-K14,0)</f>
        <v>0</v>
      </c>
      <c r="N14" s="213"/>
      <c r="O14" s="213"/>
      <c r="P14" s="265"/>
      <c r="Q14" s="206"/>
      <c r="R14" s="206"/>
      <c r="S14" s="206"/>
      <c r="T14" s="206"/>
    </row>
    <row r="15" customFormat="false" ht="13.5" hidden="false" customHeight="true" outlineLevel="0" collapsed="false">
      <c r="A15" s="186" t="s">
        <v>96</v>
      </c>
      <c r="B15" s="207" t="s">
        <v>26</v>
      </c>
      <c r="C15" s="192"/>
      <c r="D15" s="209" t="n">
        <v>0</v>
      </c>
      <c r="E15" s="210" t="n">
        <v>0</v>
      </c>
      <c r="F15" s="262" t="n">
        <f aca="false">E15-D15</f>
        <v>0</v>
      </c>
      <c r="G15" s="213"/>
      <c r="H15" s="213"/>
      <c r="I15" s="214"/>
      <c r="J15" s="192"/>
      <c r="K15" s="209" t="n">
        <f aca="false">L15</f>
        <v>814.461</v>
      </c>
      <c r="L15" s="210" t="n">
        <v>814.461</v>
      </c>
      <c r="M15" s="262" t="n">
        <f aca="false">ROUND(L15-K15,0)</f>
        <v>0</v>
      </c>
      <c r="N15" s="213"/>
      <c r="O15" s="213"/>
      <c r="P15" s="265"/>
      <c r="Q15" s="206"/>
      <c r="R15" s="206"/>
      <c r="S15" s="206"/>
      <c r="T15" s="206"/>
    </row>
    <row r="16" customFormat="false" ht="13.5" hidden="false" customHeight="true" outlineLevel="0" collapsed="false">
      <c r="A16" s="186" t="s">
        <v>97</v>
      </c>
      <c r="B16" s="216" t="s">
        <v>27</v>
      </c>
      <c r="C16" s="208"/>
      <c r="D16" s="209" t="n">
        <f aca="false">E16</f>
        <v>0</v>
      </c>
      <c r="E16" s="210" t="n">
        <v>0</v>
      </c>
      <c r="F16" s="262" t="n">
        <f aca="false">E16-D16</f>
        <v>0</v>
      </c>
      <c r="G16" s="263"/>
      <c r="H16" s="263"/>
      <c r="I16" s="264"/>
      <c r="J16" s="208"/>
      <c r="K16" s="209" t="n">
        <f aca="false">L16</f>
        <v>2141.165</v>
      </c>
      <c r="L16" s="210" t="n">
        <v>2141.165</v>
      </c>
      <c r="M16" s="262" t="n">
        <f aca="false">ROUND(L16-K16,0)</f>
        <v>0</v>
      </c>
      <c r="N16" s="213"/>
      <c r="O16" s="213"/>
      <c r="P16" s="265"/>
      <c r="Q16" s="206"/>
      <c r="R16" s="206"/>
      <c r="S16" s="206"/>
      <c r="T16" s="206"/>
    </row>
    <row r="17" customFormat="false" ht="13.5" hidden="false" customHeight="true" outlineLevel="0" collapsed="false">
      <c r="B17" s="216" t="s">
        <v>28</v>
      </c>
      <c r="C17" s="208"/>
      <c r="D17" s="209" t="n">
        <v>0</v>
      </c>
      <c r="E17" s="210" t="n">
        <v>0</v>
      </c>
      <c r="F17" s="262" t="n">
        <f aca="false">E17-D17</f>
        <v>0</v>
      </c>
      <c r="G17" s="263"/>
      <c r="H17" s="263"/>
      <c r="I17" s="264"/>
      <c r="J17" s="208"/>
      <c r="K17" s="209" t="n">
        <f aca="false">+L17</f>
        <v>605.667</v>
      </c>
      <c r="L17" s="210" t="n">
        <f aca="false">169.846+435.821</f>
        <v>605.667</v>
      </c>
      <c r="M17" s="262" t="n">
        <f aca="false">L17-K17</f>
        <v>0</v>
      </c>
      <c r="N17" s="213"/>
      <c r="O17" s="213"/>
      <c r="P17" s="265"/>
      <c r="Q17" s="206"/>
      <c r="R17" s="206"/>
      <c r="S17" s="206"/>
      <c r="T17" s="206"/>
    </row>
    <row r="18" customFormat="false" ht="13.5" hidden="false" customHeight="true" outlineLevel="0" collapsed="false">
      <c r="B18" s="216" t="s">
        <v>29</v>
      </c>
      <c r="C18" s="208"/>
      <c r="D18" s="209" t="n">
        <f aca="false">+E18</f>
        <v>0</v>
      </c>
      <c r="E18" s="210" t="n">
        <v>0</v>
      </c>
      <c r="F18" s="262" t="n">
        <f aca="false">E18-D18</f>
        <v>0</v>
      </c>
      <c r="G18" s="263"/>
      <c r="H18" s="263"/>
      <c r="I18" s="264"/>
      <c r="J18" s="208"/>
      <c r="K18" s="209" t="n">
        <f aca="false">+L18</f>
        <v>1207.003</v>
      </c>
      <c r="L18" s="210" t="n">
        <v>1207.003</v>
      </c>
      <c r="M18" s="262" t="n">
        <f aca="false">L18-K18</f>
        <v>0</v>
      </c>
      <c r="N18" s="213"/>
      <c r="O18" s="213"/>
      <c r="P18" s="265"/>
      <c r="Q18" s="206"/>
      <c r="R18" s="206"/>
      <c r="S18" s="206"/>
      <c r="T18" s="206"/>
    </row>
    <row r="19" customFormat="false" ht="13.5" hidden="false" customHeight="true" outlineLevel="0" collapsed="false">
      <c r="B19" s="216" t="s">
        <v>31</v>
      </c>
      <c r="C19" s="208"/>
      <c r="D19" s="209" t="n">
        <f aca="false">+E19</f>
        <v>0</v>
      </c>
      <c r="E19" s="210" t="n">
        <v>0</v>
      </c>
      <c r="F19" s="262" t="n">
        <f aca="false">E19-D19</f>
        <v>0</v>
      </c>
      <c r="G19" s="263"/>
      <c r="H19" s="263"/>
      <c r="I19" s="264"/>
      <c r="J19" s="208"/>
      <c r="K19" s="209" t="n">
        <f aca="false">+L19</f>
        <v>573.065</v>
      </c>
      <c r="L19" s="210" t="n">
        <v>573.065</v>
      </c>
      <c r="M19" s="262" t="n">
        <f aca="false">L19-K19</f>
        <v>0</v>
      </c>
      <c r="N19" s="213"/>
      <c r="O19" s="213"/>
      <c r="P19" s="265"/>
      <c r="Q19" s="206"/>
      <c r="R19" s="206"/>
      <c r="S19" s="206"/>
      <c r="T19" s="206"/>
    </row>
    <row r="20" customFormat="false" ht="13.5" hidden="false" customHeight="true" outlineLevel="0" collapsed="false">
      <c r="B20" s="216" t="s">
        <v>32</v>
      </c>
      <c r="C20" s="208"/>
      <c r="D20" s="209" t="n">
        <f aca="false">+E20</f>
        <v>0</v>
      </c>
      <c r="E20" s="210" t="n">
        <v>0</v>
      </c>
      <c r="F20" s="262" t="n">
        <f aca="false">E20-D20</f>
        <v>0</v>
      </c>
      <c r="G20" s="263"/>
      <c r="H20" s="263"/>
      <c r="I20" s="264"/>
      <c r="J20" s="208"/>
      <c r="K20" s="209" t="n">
        <f aca="false">+L20</f>
        <v>70.366</v>
      </c>
      <c r="L20" s="210" t="n">
        <v>70.366</v>
      </c>
      <c r="M20" s="262" t="n">
        <f aca="false">L20-K20</f>
        <v>0</v>
      </c>
      <c r="N20" s="213"/>
      <c r="O20" s="213"/>
      <c r="P20" s="265"/>
      <c r="Q20" s="206"/>
      <c r="R20" s="206"/>
      <c r="S20" s="206"/>
      <c r="T20" s="206"/>
    </row>
    <row r="21" customFormat="false" ht="13.5" hidden="false" customHeight="true" outlineLevel="0" collapsed="false">
      <c r="B21" s="207" t="s">
        <v>33</v>
      </c>
      <c r="C21" s="192"/>
      <c r="D21" s="209" t="n">
        <v>0</v>
      </c>
      <c r="E21" s="210" t="n">
        <v>0</v>
      </c>
      <c r="F21" s="262" t="n">
        <f aca="false">E21-D21</f>
        <v>0</v>
      </c>
      <c r="G21" s="213"/>
      <c r="H21" s="213"/>
      <c r="I21" s="214"/>
      <c r="J21" s="192"/>
      <c r="K21" s="209" t="n">
        <f aca="false">L21</f>
        <v>474.024</v>
      </c>
      <c r="L21" s="210" t="n">
        <v>474.024</v>
      </c>
      <c r="M21" s="262" t="n">
        <f aca="false">L21-K21</f>
        <v>0</v>
      </c>
      <c r="N21" s="213"/>
      <c r="O21" s="213"/>
      <c r="P21" s="265"/>
      <c r="Q21" s="206"/>
      <c r="R21" s="206"/>
      <c r="S21" s="206"/>
      <c r="T21" s="206"/>
    </row>
    <row r="22" customFormat="false" ht="3" hidden="false" customHeight="true" outlineLevel="0" collapsed="false">
      <c r="B22" s="207"/>
      <c r="C22" s="192"/>
      <c r="D22" s="209"/>
      <c r="E22" s="210"/>
      <c r="F22" s="262"/>
      <c r="G22" s="213"/>
      <c r="H22" s="213"/>
      <c r="I22" s="214"/>
      <c r="J22" s="192"/>
      <c r="K22" s="209"/>
      <c r="L22" s="210"/>
      <c r="M22" s="262"/>
      <c r="N22" s="213"/>
      <c r="O22" s="213"/>
      <c r="P22" s="265"/>
      <c r="Q22" s="206"/>
      <c r="R22" s="206"/>
      <c r="S22" s="206"/>
      <c r="T22" s="206"/>
    </row>
    <row r="23" customFormat="false" ht="11.25" hidden="false" customHeight="true" outlineLevel="0" collapsed="false">
      <c r="B23" s="266" t="s">
        <v>106</v>
      </c>
      <c r="C23" s="192"/>
      <c r="D23" s="219" t="n">
        <f aca="false">SUM(D10:D22)</f>
        <v>0</v>
      </c>
      <c r="E23" s="220" t="n">
        <f aca="false">SUM(E10:E22)</f>
        <v>0</v>
      </c>
      <c r="F23" s="220" t="n">
        <f aca="false">SUM(F10:F22)</f>
        <v>0</v>
      </c>
      <c r="G23" s="223"/>
      <c r="H23" s="223"/>
      <c r="I23" s="224"/>
      <c r="J23" s="192"/>
      <c r="K23" s="219" t="n">
        <f aca="false">SUM(K10:K22)</f>
        <v>22112.197</v>
      </c>
      <c r="L23" s="220" t="n">
        <f aca="false">SUM(L10:L22)</f>
        <v>22112.197</v>
      </c>
      <c r="M23" s="220" t="n">
        <f aca="false">SUM(M10:M22)</f>
        <v>0</v>
      </c>
      <c r="N23" s="223"/>
      <c r="O23" s="223"/>
      <c r="P23" s="267"/>
      <c r="Q23" s="206"/>
      <c r="R23" s="206"/>
      <c r="S23" s="206"/>
      <c r="T23" s="206"/>
    </row>
    <row r="24" customFormat="false" ht="3" hidden="false" customHeight="true" outlineLevel="0" collapsed="false">
      <c r="B24" s="207"/>
      <c r="C24" s="192"/>
      <c r="D24" s="209"/>
      <c r="E24" s="210"/>
      <c r="F24" s="262"/>
      <c r="G24" s="213"/>
      <c r="H24" s="213"/>
      <c r="I24" s="214"/>
      <c r="J24" s="192"/>
      <c r="K24" s="209"/>
      <c r="L24" s="210"/>
      <c r="M24" s="262"/>
      <c r="N24" s="213"/>
      <c r="O24" s="213"/>
      <c r="P24" s="265"/>
      <c r="Q24" s="206"/>
      <c r="R24" s="206"/>
      <c r="S24" s="206"/>
      <c r="T24" s="206"/>
    </row>
    <row r="25" customFormat="false" ht="13.5" hidden="true" customHeight="true" outlineLevel="0" collapsed="false">
      <c r="B25" s="207" t="s">
        <v>118</v>
      </c>
      <c r="C25" s="192"/>
      <c r="D25" s="209" t="n">
        <f aca="false">-(D23)</f>
        <v>-0</v>
      </c>
      <c r="E25" s="210" t="n">
        <f aca="false">-(E23)</f>
        <v>-0</v>
      </c>
      <c r="F25" s="262" t="n">
        <f aca="false">E25-D25</f>
        <v>0</v>
      </c>
      <c r="G25" s="213"/>
      <c r="H25" s="213"/>
      <c r="I25" s="214"/>
      <c r="J25" s="192"/>
      <c r="K25" s="209" t="n">
        <v>0</v>
      </c>
      <c r="L25" s="210" t="n">
        <v>0</v>
      </c>
      <c r="M25" s="262" t="n">
        <f aca="false">L25-K25</f>
        <v>0</v>
      </c>
      <c r="N25" s="213"/>
      <c r="O25" s="213"/>
      <c r="P25" s="265"/>
      <c r="Q25" s="206"/>
      <c r="R25" s="206"/>
      <c r="S25" s="206"/>
      <c r="T25" s="206"/>
    </row>
    <row r="26" customFormat="false" ht="13.5" hidden="false" customHeight="true" outlineLevel="0" collapsed="false">
      <c r="B26" s="207" t="s">
        <v>119</v>
      </c>
      <c r="C26" s="192"/>
      <c r="D26" s="209" t="n">
        <v>0</v>
      </c>
      <c r="E26" s="210" t="n">
        <v>0</v>
      </c>
      <c r="F26" s="262" t="n">
        <f aca="false">E26-D26</f>
        <v>0</v>
      </c>
      <c r="G26" s="213"/>
      <c r="H26" s="213"/>
      <c r="I26" s="214"/>
      <c r="J26" s="192"/>
      <c r="K26" s="209" t="n">
        <f aca="false">-K23</f>
        <v>-22112.197</v>
      </c>
      <c r="L26" s="210" t="n">
        <f aca="false">-L23</f>
        <v>-22112.197</v>
      </c>
      <c r="M26" s="262" t="n">
        <f aca="false">L26-K26</f>
        <v>0</v>
      </c>
      <c r="N26" s="213"/>
      <c r="O26" s="213"/>
      <c r="P26" s="265"/>
      <c r="Q26" s="206"/>
      <c r="R26" s="206"/>
      <c r="S26" s="206"/>
      <c r="T26" s="206"/>
    </row>
    <row r="27" customFormat="false" ht="3" hidden="false" customHeight="true" outlineLevel="0" collapsed="false">
      <c r="B27" s="207"/>
      <c r="C27" s="192"/>
      <c r="D27" s="209"/>
      <c r="E27" s="210"/>
      <c r="F27" s="262"/>
      <c r="G27" s="213"/>
      <c r="H27" s="213"/>
      <c r="I27" s="214"/>
      <c r="J27" s="192"/>
      <c r="K27" s="209"/>
      <c r="L27" s="210"/>
      <c r="M27" s="262"/>
      <c r="N27" s="213"/>
      <c r="O27" s="213"/>
      <c r="P27" s="265"/>
      <c r="Q27" s="206"/>
      <c r="R27" s="206"/>
      <c r="S27" s="206"/>
      <c r="T27" s="206"/>
    </row>
    <row r="28" customFormat="false" ht="11.25" hidden="false" customHeight="true" outlineLevel="0" collapsed="false">
      <c r="A28" s="192"/>
      <c r="B28" s="218" t="s">
        <v>9</v>
      </c>
      <c r="C28" s="192"/>
      <c r="D28" s="225" t="n">
        <f aca="false">SUM(D23:D26)</f>
        <v>0</v>
      </c>
      <c r="E28" s="226" t="n">
        <f aca="false">SUM(E23:E26)</f>
        <v>0</v>
      </c>
      <c r="F28" s="226" t="n">
        <f aca="false">SUM(F23:F26)</f>
        <v>0</v>
      </c>
      <c r="G28" s="223"/>
      <c r="H28" s="223"/>
      <c r="I28" s="224"/>
      <c r="J28" s="192"/>
      <c r="K28" s="225" t="n">
        <f aca="false">SUM(K23:K26)</f>
        <v>0</v>
      </c>
      <c r="L28" s="226" t="n">
        <f aca="false">SUM(L23:L26)</f>
        <v>0</v>
      </c>
      <c r="M28" s="226" t="n">
        <f aca="false">SUM(M23:M26)</f>
        <v>0</v>
      </c>
      <c r="N28" s="223"/>
      <c r="O28" s="223"/>
      <c r="P28" s="267"/>
    </row>
    <row r="29" customFormat="false" ht="3" hidden="false" customHeight="true" outlineLevel="0" collapsed="false">
      <c r="B29" s="228"/>
      <c r="C29" s="192"/>
      <c r="D29" s="247"/>
      <c r="E29" s="248"/>
      <c r="F29" s="248"/>
      <c r="G29" s="230"/>
      <c r="H29" s="230"/>
      <c r="I29" s="231"/>
      <c r="J29" s="192"/>
      <c r="K29" s="247"/>
      <c r="L29" s="248"/>
      <c r="M29" s="248"/>
      <c r="N29" s="230"/>
      <c r="O29" s="230"/>
      <c r="P29" s="256"/>
      <c r="Q29" s="206"/>
      <c r="R29" s="206"/>
      <c r="S29" s="206"/>
      <c r="T29" s="206"/>
    </row>
    <row r="30" customFormat="false" ht="12.75" hidden="false" customHeight="false" outlineLevel="0" collapsed="false">
      <c r="D30" s="268"/>
      <c r="E30" s="268"/>
      <c r="F30" s="268"/>
      <c r="G30" s="206"/>
      <c r="H30" s="206"/>
      <c r="I30" s="206"/>
      <c r="J30" s="206"/>
      <c r="K30" s="268"/>
      <c r="L30" s="268"/>
      <c r="M30" s="268"/>
      <c r="N30" s="206"/>
      <c r="O30" s="206"/>
      <c r="P30" s="206"/>
      <c r="Q30" s="206"/>
      <c r="R30" s="206"/>
      <c r="S30" s="206"/>
      <c r="T30" s="206"/>
    </row>
    <row r="31" customFormat="false" ht="12.75" hidden="false" customHeight="false" outlineLevel="0" collapsed="false">
      <c r="D31" s="268"/>
      <c r="E31" s="268"/>
      <c r="F31" s="268"/>
      <c r="G31" s="206"/>
      <c r="H31" s="206"/>
      <c r="I31" s="206"/>
      <c r="J31" s="206"/>
      <c r="K31" s="268"/>
      <c r="L31" s="268"/>
      <c r="M31" s="268"/>
      <c r="N31" s="206"/>
      <c r="O31" s="206"/>
      <c r="P31" s="206"/>
      <c r="Q31" s="206"/>
      <c r="R31" s="206"/>
      <c r="S31" s="206"/>
      <c r="T31" s="206"/>
    </row>
    <row r="32" customFormat="false" ht="12.75" hidden="false" customHeight="false" outlineLevel="0" collapsed="false">
      <c r="D32" s="268"/>
      <c r="E32" s="268"/>
      <c r="F32" s="268"/>
      <c r="G32" s="206"/>
      <c r="H32" s="206"/>
      <c r="I32" s="206"/>
      <c r="J32" s="206"/>
      <c r="K32" s="268"/>
      <c r="L32" s="268"/>
      <c r="M32" s="268"/>
      <c r="N32" s="206"/>
      <c r="O32" s="206"/>
      <c r="P32" s="206"/>
      <c r="Q32" s="206"/>
      <c r="R32" s="206"/>
      <c r="S32" s="206"/>
      <c r="T32" s="206"/>
    </row>
    <row r="33" customFormat="false" ht="12.75" hidden="false" customHeight="false" outlineLevel="0" collapsed="false">
      <c r="D33" s="268"/>
      <c r="E33" s="268"/>
      <c r="F33" s="268"/>
      <c r="G33" s="206"/>
      <c r="H33" s="206"/>
      <c r="I33" s="206"/>
      <c r="J33" s="206"/>
      <c r="K33" s="268"/>
      <c r="L33" s="268"/>
      <c r="M33" s="268"/>
      <c r="N33" s="206"/>
      <c r="O33" s="206"/>
      <c r="P33" s="206"/>
      <c r="Q33" s="206"/>
      <c r="R33" s="206"/>
      <c r="S33" s="206"/>
      <c r="T33" s="206"/>
    </row>
    <row r="34" customFormat="false" ht="12.75" hidden="false" customHeight="false" outlineLevel="0" collapsed="false">
      <c r="D34" s="268"/>
      <c r="E34" s="268"/>
      <c r="F34" s="268"/>
      <c r="G34" s="206"/>
      <c r="H34" s="206"/>
      <c r="I34" s="206"/>
      <c r="J34" s="206"/>
      <c r="K34" s="268"/>
      <c r="L34" s="268"/>
      <c r="M34" s="268" t="s">
        <v>41</v>
      </c>
      <c r="N34" s="206"/>
      <c r="O34" s="206"/>
      <c r="P34" s="206"/>
      <c r="Q34" s="206"/>
      <c r="R34" s="206"/>
      <c r="S34" s="206"/>
      <c r="T34" s="206"/>
    </row>
    <row r="35" customFormat="false" ht="12.75" hidden="false" customHeight="false" outlineLevel="0" collapsed="false">
      <c r="D35" s="268"/>
      <c r="E35" s="268"/>
      <c r="F35" s="268"/>
      <c r="G35" s="206"/>
      <c r="H35" s="206"/>
      <c r="I35" s="206"/>
      <c r="J35" s="206"/>
      <c r="K35" s="268"/>
      <c r="L35" s="268"/>
      <c r="M35" s="268"/>
      <c r="N35" s="206"/>
      <c r="O35" s="206"/>
      <c r="P35" s="206"/>
      <c r="Q35" s="206"/>
      <c r="R35" s="206"/>
      <c r="S35" s="206"/>
      <c r="T35" s="206"/>
    </row>
    <row r="36" customFormat="false" ht="12.75" hidden="false" customHeight="false" outlineLevel="0" collapsed="false">
      <c r="D36" s="268"/>
      <c r="E36" s="268"/>
      <c r="F36" s="268"/>
      <c r="G36" s="206"/>
      <c r="H36" s="206"/>
      <c r="I36" s="206"/>
      <c r="J36" s="206"/>
      <c r="K36" s="268"/>
      <c r="L36" s="268"/>
      <c r="M36" s="268"/>
      <c r="N36" s="206"/>
      <c r="O36" s="206"/>
      <c r="P36" s="206"/>
      <c r="Q36" s="206"/>
      <c r="R36" s="206"/>
      <c r="S36" s="206"/>
      <c r="T36" s="206"/>
    </row>
    <row r="37" customFormat="false" ht="12.75" hidden="false" customHeight="false" outlineLevel="0" collapsed="false">
      <c r="D37" s="268"/>
      <c r="E37" s="268"/>
      <c r="F37" s="268"/>
      <c r="G37" s="206"/>
      <c r="H37" s="206"/>
      <c r="I37" s="206"/>
      <c r="J37" s="206"/>
      <c r="K37" s="268"/>
      <c r="L37" s="268"/>
      <c r="M37" s="268"/>
      <c r="N37" s="206"/>
      <c r="O37" s="206"/>
      <c r="P37" s="206"/>
      <c r="Q37" s="206"/>
      <c r="R37" s="206"/>
      <c r="S37" s="206"/>
      <c r="T37" s="206"/>
    </row>
    <row r="38" customFormat="false" ht="12.75" hidden="false" customHeight="false" outlineLevel="0" collapsed="false">
      <c r="D38" s="268"/>
      <c r="E38" s="268"/>
      <c r="F38" s="268"/>
      <c r="G38" s="206"/>
      <c r="H38" s="206"/>
      <c r="I38" s="206"/>
      <c r="J38" s="206"/>
      <c r="K38" s="268"/>
      <c r="L38" s="268"/>
      <c r="M38" s="268"/>
      <c r="N38" s="206"/>
      <c r="O38" s="206"/>
      <c r="P38" s="206"/>
      <c r="Q38" s="206"/>
      <c r="R38" s="206"/>
      <c r="S38" s="206"/>
      <c r="T38" s="206"/>
    </row>
    <row r="39" customFormat="false" ht="12.75" hidden="false" customHeight="false" outlineLevel="0" collapsed="false">
      <c r="D39" s="268"/>
      <c r="E39" s="268"/>
      <c r="F39" s="268"/>
      <c r="G39" s="206"/>
      <c r="H39" s="206"/>
      <c r="I39" s="206"/>
      <c r="J39" s="206"/>
      <c r="K39" s="268"/>
      <c r="L39" s="268"/>
      <c r="M39" s="268"/>
      <c r="N39" s="206"/>
      <c r="O39" s="206"/>
      <c r="P39" s="206"/>
      <c r="Q39" s="206"/>
      <c r="R39" s="206"/>
      <c r="S39" s="206"/>
      <c r="T39" s="206"/>
    </row>
    <row r="40" customFormat="false" ht="12.75" hidden="false" customHeight="false" outlineLevel="0" collapsed="false">
      <c r="D40" s="268"/>
      <c r="E40" s="268"/>
      <c r="F40" s="268"/>
      <c r="G40" s="206"/>
      <c r="H40" s="206"/>
      <c r="I40" s="206"/>
      <c r="J40" s="206"/>
      <c r="K40" s="268"/>
      <c r="L40" s="268"/>
      <c r="M40" s="268"/>
      <c r="N40" s="206"/>
      <c r="O40" s="206"/>
      <c r="P40" s="206"/>
      <c r="Q40" s="206"/>
      <c r="R40" s="206"/>
      <c r="S40" s="206"/>
      <c r="T40" s="206"/>
    </row>
    <row r="41" customFormat="false" ht="12.75" hidden="false" customHeight="false" outlineLevel="0" collapsed="false">
      <c r="D41" s="268"/>
      <c r="E41" s="268"/>
      <c r="F41" s="268"/>
      <c r="G41" s="206"/>
      <c r="H41" s="206"/>
      <c r="I41" s="206"/>
      <c r="J41" s="206"/>
      <c r="K41" s="268"/>
      <c r="L41" s="268"/>
      <c r="M41" s="268"/>
      <c r="N41" s="206"/>
      <c r="O41" s="206"/>
      <c r="P41" s="206"/>
      <c r="Q41" s="206"/>
      <c r="R41" s="206"/>
      <c r="S41" s="206"/>
      <c r="T41" s="206"/>
    </row>
    <row r="42" customFormat="false" ht="12.75" hidden="false" customHeight="false" outlineLevel="0" collapsed="false">
      <c r="D42" s="268"/>
      <c r="E42" s="268"/>
      <c r="F42" s="268"/>
      <c r="G42" s="206"/>
      <c r="H42" s="206"/>
      <c r="I42" s="206"/>
      <c r="J42" s="206"/>
      <c r="K42" s="268"/>
      <c r="L42" s="268"/>
      <c r="M42" s="268"/>
      <c r="N42" s="206"/>
      <c r="O42" s="206"/>
      <c r="P42" s="206"/>
      <c r="Q42" s="206"/>
      <c r="R42" s="206"/>
      <c r="S42" s="206"/>
      <c r="T42" s="206"/>
    </row>
    <row r="43" customFormat="false" ht="12.75" hidden="false" customHeight="false" outlineLevel="0" collapsed="false">
      <c r="D43" s="268"/>
      <c r="E43" s="268"/>
      <c r="F43" s="268"/>
      <c r="G43" s="206"/>
      <c r="H43" s="206"/>
      <c r="I43" s="206"/>
      <c r="J43" s="206"/>
      <c r="K43" s="268"/>
      <c r="L43" s="268"/>
      <c r="M43" s="268"/>
      <c r="N43" s="206"/>
      <c r="O43" s="206"/>
      <c r="P43" s="206"/>
      <c r="Q43" s="206"/>
      <c r="R43" s="206"/>
      <c r="S43" s="206"/>
      <c r="T43" s="206"/>
    </row>
    <row r="44" customFormat="false" ht="12.75" hidden="false" customHeight="false" outlineLevel="0" collapsed="false">
      <c r="D44" s="268"/>
      <c r="E44" s="268"/>
      <c r="F44" s="268"/>
      <c r="G44" s="206"/>
      <c r="H44" s="206"/>
      <c r="I44" s="206"/>
      <c r="J44" s="206"/>
      <c r="K44" s="268"/>
      <c r="L44" s="268"/>
      <c r="M44" s="268"/>
      <c r="N44" s="206"/>
      <c r="O44" s="206"/>
      <c r="P44" s="206"/>
      <c r="Q44" s="206"/>
      <c r="R44" s="206"/>
      <c r="S44" s="206"/>
      <c r="T44" s="206"/>
    </row>
    <row r="45" customFormat="false" ht="12.75" hidden="false" customHeight="false" outlineLevel="0" collapsed="false">
      <c r="D45" s="268"/>
      <c r="E45" s="268"/>
      <c r="L45" s="268"/>
      <c r="M45" s="268"/>
      <c r="N45" s="206"/>
      <c r="O45" s="206"/>
      <c r="P45" s="206"/>
      <c r="Q45" s="206"/>
      <c r="R45" s="206"/>
      <c r="S45" s="206"/>
      <c r="T45" s="206"/>
    </row>
    <row r="46" customFormat="false" ht="12.75" hidden="false" customHeight="false" outlineLevel="0" collapsed="false">
      <c r="D46" s="268"/>
      <c r="E46" s="268"/>
      <c r="L46" s="268"/>
      <c r="M46" s="268"/>
      <c r="N46" s="206"/>
      <c r="O46" s="206"/>
      <c r="P46" s="206"/>
      <c r="Q46" s="206"/>
      <c r="R46" s="206"/>
      <c r="S46" s="206"/>
      <c r="T46" s="206"/>
    </row>
    <row r="47" customFormat="false" ht="12.75" hidden="false" customHeight="false" outlineLevel="0" collapsed="false">
      <c r="D47" s="268"/>
      <c r="E47" s="268"/>
      <c r="L47" s="268"/>
      <c r="M47" s="268"/>
      <c r="N47" s="206"/>
      <c r="O47" s="206"/>
      <c r="P47" s="206"/>
      <c r="Q47" s="206"/>
      <c r="R47" s="206"/>
      <c r="S47" s="206"/>
      <c r="T47" s="206"/>
    </row>
    <row r="48" customFormat="false" ht="12.75" hidden="false" customHeight="false" outlineLevel="0" collapsed="false">
      <c r="D48" s="268"/>
      <c r="E48" s="268"/>
      <c r="L48" s="268"/>
      <c r="M48" s="268"/>
      <c r="N48" s="206"/>
      <c r="O48" s="206"/>
      <c r="P48" s="206"/>
      <c r="Q48" s="206"/>
      <c r="R48" s="206"/>
      <c r="S48" s="206"/>
      <c r="T48" s="206"/>
    </row>
    <row r="49" customFormat="false" ht="12.75" hidden="false" customHeight="false" outlineLevel="0" collapsed="false">
      <c r="D49" s="268"/>
      <c r="E49" s="268"/>
      <c r="L49" s="268"/>
      <c r="M49" s="268"/>
      <c r="N49" s="206"/>
      <c r="O49" s="206"/>
      <c r="P49" s="206"/>
      <c r="Q49" s="206"/>
      <c r="R49" s="206"/>
      <c r="S49" s="206"/>
      <c r="T49" s="206"/>
    </row>
    <row r="50" customFormat="false" ht="12.75" hidden="false" customHeight="false" outlineLevel="0" collapsed="false">
      <c r="D50" s="268"/>
      <c r="E50" s="268"/>
      <c r="L50" s="268"/>
      <c r="M50" s="268"/>
      <c r="N50" s="206"/>
      <c r="O50" s="206"/>
      <c r="P50" s="206"/>
      <c r="Q50" s="206"/>
      <c r="R50" s="206"/>
      <c r="S50" s="206"/>
      <c r="T50" s="206"/>
    </row>
    <row r="51" customFormat="false" ht="12.75" hidden="false" customHeight="false" outlineLevel="0" collapsed="false">
      <c r="D51" s="268"/>
      <c r="E51" s="268"/>
      <c r="F51" s="268"/>
      <c r="G51" s="206"/>
      <c r="H51" s="206"/>
      <c r="I51" s="206"/>
      <c r="J51" s="206"/>
      <c r="K51" s="268"/>
      <c r="L51" s="268"/>
      <c r="M51" s="268"/>
      <c r="N51" s="206"/>
      <c r="O51" s="206"/>
      <c r="P51" s="206"/>
      <c r="Q51" s="206"/>
      <c r="R51" s="206"/>
      <c r="S51" s="206"/>
      <c r="T51" s="206"/>
    </row>
    <row r="52" customFormat="false" ht="12.75" hidden="false" customHeight="false" outlineLevel="0" collapsed="false">
      <c r="A52" s="268"/>
      <c r="B52" s="206"/>
      <c r="C52" s="206"/>
      <c r="D52" s="206"/>
      <c r="E52" s="206"/>
      <c r="F52" s="268"/>
      <c r="G52" s="206"/>
      <c r="H52" s="206"/>
      <c r="I52" s="206"/>
      <c r="J52" s="206"/>
      <c r="K52" s="268"/>
      <c r="L52" s="268"/>
      <c r="M52" s="268"/>
      <c r="N52" s="206"/>
      <c r="O52" s="206"/>
      <c r="P52" s="206"/>
      <c r="Q52" s="206"/>
      <c r="R52" s="206"/>
      <c r="S52" s="206"/>
      <c r="T52" s="206"/>
    </row>
    <row r="53" customFormat="false" ht="12.75" hidden="false" customHeight="false" outlineLevel="0" collapsed="false">
      <c r="A53" s="268"/>
      <c r="B53" s="206"/>
      <c r="C53" s="206"/>
      <c r="D53" s="206"/>
      <c r="E53" s="206"/>
      <c r="F53" s="268"/>
      <c r="G53" s="206"/>
      <c r="H53" s="206"/>
      <c r="I53" s="206"/>
      <c r="J53" s="206"/>
      <c r="K53" s="268"/>
      <c r="L53" s="268"/>
      <c r="M53" s="268"/>
      <c r="N53" s="206"/>
      <c r="O53" s="206"/>
      <c r="P53" s="206"/>
      <c r="Q53" s="206"/>
      <c r="R53" s="206"/>
      <c r="S53" s="206"/>
      <c r="T53" s="206"/>
    </row>
    <row r="54" customFormat="false" ht="12.75" hidden="false" customHeight="false" outlineLevel="0" collapsed="false">
      <c r="A54" s="268"/>
      <c r="B54" s="206"/>
      <c r="C54" s="206"/>
      <c r="D54" s="206"/>
      <c r="E54" s="206"/>
      <c r="F54" s="268"/>
      <c r="G54" s="206"/>
      <c r="H54" s="206"/>
      <c r="I54" s="206"/>
      <c r="J54" s="206"/>
      <c r="K54" s="268"/>
      <c r="L54" s="268"/>
      <c r="M54" s="268"/>
      <c r="N54" s="206"/>
      <c r="O54" s="206"/>
      <c r="P54" s="206"/>
      <c r="Q54" s="206"/>
      <c r="R54" s="206"/>
      <c r="S54" s="206"/>
      <c r="T54" s="206"/>
    </row>
    <row r="55" customFormat="false" ht="12.75" hidden="false" customHeight="false" outlineLevel="0" collapsed="false">
      <c r="A55" s="268"/>
      <c r="B55" s="206"/>
      <c r="C55" s="206"/>
      <c r="D55" s="206"/>
      <c r="E55" s="206"/>
      <c r="F55" s="268"/>
      <c r="G55" s="206"/>
      <c r="H55" s="206"/>
      <c r="I55" s="206"/>
      <c r="J55" s="206"/>
      <c r="K55" s="268"/>
      <c r="L55" s="268"/>
      <c r="M55" s="268"/>
      <c r="N55" s="206"/>
      <c r="O55" s="206"/>
      <c r="P55" s="206"/>
      <c r="Q55" s="206"/>
      <c r="R55" s="206"/>
      <c r="S55" s="206"/>
      <c r="T55" s="206"/>
    </row>
    <row r="56" customFormat="false" ht="12.75" hidden="false" customHeight="false" outlineLevel="0" collapsed="false">
      <c r="A56" s="268"/>
      <c r="B56" s="206"/>
      <c r="C56" s="206"/>
      <c r="D56" s="206"/>
      <c r="E56" s="206"/>
      <c r="F56" s="268"/>
      <c r="G56" s="206"/>
      <c r="H56" s="206"/>
      <c r="I56" s="206"/>
      <c r="J56" s="206"/>
      <c r="K56" s="268"/>
      <c r="L56" s="268"/>
      <c r="M56" s="268"/>
      <c r="N56" s="206"/>
      <c r="O56" s="206"/>
      <c r="P56" s="206"/>
      <c r="Q56" s="206"/>
      <c r="R56" s="206"/>
      <c r="S56" s="206"/>
      <c r="T56" s="206"/>
    </row>
    <row r="57" customFormat="false" ht="12.75" hidden="false" customHeight="false" outlineLevel="0" collapsed="false">
      <c r="A57" s="268"/>
      <c r="B57" s="206"/>
      <c r="C57" s="206"/>
      <c r="D57" s="206"/>
      <c r="E57" s="206"/>
      <c r="F57" s="268"/>
      <c r="G57" s="206"/>
      <c r="H57" s="206"/>
      <c r="I57" s="206"/>
      <c r="J57" s="206"/>
      <c r="K57" s="268"/>
      <c r="L57" s="268"/>
      <c r="M57" s="268"/>
      <c r="N57" s="206"/>
      <c r="O57" s="206"/>
      <c r="P57" s="206"/>
      <c r="Q57" s="206"/>
      <c r="R57" s="206"/>
      <c r="S57" s="206"/>
      <c r="T57" s="206"/>
    </row>
    <row r="58" customFormat="false" ht="12.75" hidden="false" customHeight="false" outlineLevel="0" collapsed="false">
      <c r="D58" s="206"/>
      <c r="E58" s="206"/>
      <c r="F58" s="206"/>
      <c r="G58" s="206"/>
      <c r="H58" s="206"/>
      <c r="I58" s="206"/>
      <c r="J58" s="206"/>
      <c r="K58" s="268"/>
      <c r="L58" s="268"/>
      <c r="M58" s="268"/>
      <c r="N58" s="206"/>
      <c r="O58" s="206"/>
      <c r="P58" s="206"/>
      <c r="Q58" s="206"/>
      <c r="R58" s="206"/>
      <c r="S58" s="206"/>
      <c r="T58" s="206"/>
    </row>
    <row r="59" customFormat="false" ht="12.75" hidden="false" customHeight="false" outlineLevel="0" collapsed="false">
      <c r="D59" s="206"/>
      <c r="E59" s="206"/>
      <c r="F59" s="206"/>
      <c r="G59" s="206"/>
      <c r="H59" s="206"/>
      <c r="I59" s="206"/>
      <c r="J59" s="206"/>
      <c r="K59" s="268"/>
      <c r="L59" s="268"/>
      <c r="M59" s="268"/>
      <c r="N59" s="206"/>
      <c r="O59" s="206"/>
      <c r="P59" s="206"/>
      <c r="Q59" s="206"/>
      <c r="R59" s="206"/>
      <c r="S59" s="206"/>
      <c r="T59" s="206"/>
    </row>
    <row r="60" customFormat="false" ht="12.75" hidden="false" customHeight="false" outlineLevel="0" collapsed="false">
      <c r="D60" s="206"/>
      <c r="E60" s="206"/>
      <c r="F60" s="206"/>
      <c r="G60" s="206"/>
      <c r="H60" s="206"/>
      <c r="I60" s="206"/>
      <c r="J60" s="206"/>
      <c r="K60" s="268"/>
      <c r="L60" s="268"/>
      <c r="M60" s="268"/>
      <c r="N60" s="206"/>
      <c r="O60" s="206"/>
      <c r="P60" s="206"/>
      <c r="Q60" s="206"/>
      <c r="R60" s="206"/>
      <c r="S60" s="206"/>
      <c r="T60" s="206"/>
    </row>
    <row r="61" customFormat="false" ht="12.75" hidden="false" customHeight="false" outlineLevel="0" collapsed="false">
      <c r="D61" s="206"/>
      <c r="E61" s="206"/>
      <c r="F61" s="206"/>
      <c r="G61" s="206"/>
      <c r="H61" s="206"/>
      <c r="I61" s="206"/>
      <c r="J61" s="206"/>
      <c r="K61" s="268"/>
      <c r="L61" s="268"/>
      <c r="M61" s="268"/>
      <c r="N61" s="206"/>
      <c r="O61" s="206"/>
      <c r="P61" s="206"/>
      <c r="Q61" s="206"/>
      <c r="R61" s="206"/>
      <c r="S61" s="206"/>
      <c r="T61" s="206"/>
    </row>
    <row r="62" customFormat="false" ht="12.75" hidden="false" customHeight="false" outlineLevel="0" collapsed="false">
      <c r="D62" s="206"/>
      <c r="E62" s="206"/>
      <c r="F62" s="206"/>
      <c r="G62" s="206"/>
      <c r="H62" s="206"/>
      <c r="I62" s="206"/>
      <c r="J62" s="206"/>
      <c r="K62" s="268"/>
      <c r="L62" s="268"/>
      <c r="M62" s="268"/>
      <c r="N62" s="206"/>
      <c r="O62" s="206"/>
      <c r="P62" s="206"/>
      <c r="Q62" s="206"/>
      <c r="R62" s="206"/>
      <c r="S62" s="206"/>
      <c r="T62" s="206"/>
    </row>
    <row r="63" customFormat="false" ht="12.75" hidden="false" customHeight="false" outlineLevel="0" collapsed="false">
      <c r="D63" s="206"/>
      <c r="E63" s="206"/>
      <c r="F63" s="206"/>
      <c r="G63" s="206"/>
      <c r="H63" s="206"/>
      <c r="I63" s="206"/>
      <c r="J63" s="206"/>
      <c r="K63" s="268"/>
      <c r="L63" s="268"/>
      <c r="M63" s="268"/>
      <c r="N63" s="206"/>
      <c r="O63" s="206"/>
      <c r="P63" s="206"/>
      <c r="Q63" s="206"/>
      <c r="R63" s="206"/>
      <c r="S63" s="206"/>
      <c r="T63" s="206"/>
    </row>
    <row r="64" customFormat="false" ht="12.75" hidden="false" customHeight="false" outlineLevel="0" collapsed="false">
      <c r="D64" s="206"/>
      <c r="E64" s="206"/>
      <c r="F64" s="206"/>
      <c r="G64" s="206"/>
      <c r="H64" s="206"/>
      <c r="I64" s="206"/>
      <c r="J64" s="206"/>
      <c r="K64" s="268"/>
      <c r="L64" s="268"/>
      <c r="M64" s="268"/>
      <c r="N64" s="206"/>
      <c r="O64" s="206"/>
      <c r="P64" s="206"/>
      <c r="Q64" s="206"/>
      <c r="R64" s="206"/>
      <c r="S64" s="206"/>
      <c r="T64" s="206"/>
    </row>
    <row r="65" customFormat="false" ht="12.75" hidden="false" customHeight="false" outlineLevel="0" collapsed="false">
      <c r="D65" s="206"/>
      <c r="E65" s="206"/>
      <c r="F65" s="206"/>
      <c r="G65" s="206"/>
      <c r="H65" s="206"/>
      <c r="I65" s="206"/>
      <c r="J65" s="206"/>
      <c r="K65" s="268"/>
      <c r="L65" s="268"/>
      <c r="M65" s="268"/>
      <c r="N65" s="206"/>
      <c r="O65" s="206"/>
      <c r="P65" s="206"/>
      <c r="Q65" s="206"/>
      <c r="R65" s="206"/>
      <c r="S65" s="206"/>
      <c r="T65" s="206"/>
    </row>
    <row r="66" customFormat="false" ht="12.75" hidden="false" customHeight="false" outlineLevel="0" collapsed="false">
      <c r="D66" s="206"/>
      <c r="E66" s="206"/>
      <c r="F66" s="206"/>
      <c r="G66" s="206"/>
      <c r="H66" s="206"/>
      <c r="I66" s="206"/>
      <c r="J66" s="206"/>
      <c r="K66" s="268"/>
      <c r="L66" s="268"/>
      <c r="M66" s="268"/>
      <c r="N66" s="206"/>
      <c r="O66" s="206"/>
      <c r="P66" s="206"/>
      <c r="Q66" s="206"/>
      <c r="R66" s="206"/>
      <c r="S66" s="206"/>
      <c r="T66" s="206"/>
    </row>
    <row r="67" customFormat="false" ht="12.75" hidden="false" customHeight="false" outlineLevel="0" collapsed="false">
      <c r="D67" s="206"/>
      <c r="E67" s="206"/>
      <c r="F67" s="206"/>
      <c r="G67" s="206"/>
      <c r="H67" s="206"/>
      <c r="I67" s="206"/>
      <c r="J67" s="206"/>
      <c r="K67" s="268"/>
      <c r="L67" s="268"/>
      <c r="M67" s="268"/>
      <c r="N67" s="206"/>
      <c r="O67" s="206"/>
      <c r="P67" s="206"/>
      <c r="Q67" s="206"/>
      <c r="R67" s="206"/>
      <c r="S67" s="206"/>
      <c r="T67" s="206"/>
    </row>
    <row r="68" customFormat="false" ht="12.75" hidden="false" customHeight="false" outlineLevel="0" collapsed="false">
      <c r="D68" s="206"/>
      <c r="E68" s="206"/>
      <c r="F68" s="206"/>
      <c r="G68" s="206"/>
      <c r="H68" s="206"/>
      <c r="I68" s="206"/>
      <c r="J68" s="206"/>
      <c r="K68" s="268"/>
      <c r="L68" s="268"/>
      <c r="M68" s="268"/>
      <c r="N68" s="206"/>
      <c r="O68" s="206"/>
      <c r="P68" s="206"/>
      <c r="Q68" s="206"/>
      <c r="R68" s="206"/>
      <c r="S68" s="206"/>
      <c r="T68" s="206"/>
    </row>
    <row r="69" customFormat="false" ht="12.75" hidden="false" customHeight="false" outlineLevel="0" collapsed="false">
      <c r="D69" s="206"/>
      <c r="E69" s="206"/>
      <c r="F69" s="206"/>
      <c r="G69" s="206"/>
      <c r="H69" s="206"/>
      <c r="I69" s="206"/>
      <c r="J69" s="206"/>
      <c r="K69" s="268"/>
      <c r="L69" s="268"/>
      <c r="M69" s="268"/>
      <c r="N69" s="206"/>
      <c r="O69" s="206"/>
      <c r="P69" s="206"/>
      <c r="Q69" s="206"/>
      <c r="R69" s="206"/>
      <c r="S69" s="206"/>
      <c r="T69" s="206"/>
    </row>
    <row r="70" customFormat="false" ht="12.75" hidden="false" customHeight="false" outlineLevel="0" collapsed="false">
      <c r="D70" s="206"/>
      <c r="E70" s="206"/>
      <c r="F70" s="206"/>
      <c r="G70" s="206"/>
      <c r="H70" s="206"/>
      <c r="I70" s="206"/>
      <c r="J70" s="206"/>
      <c r="K70" s="268"/>
      <c r="L70" s="268"/>
      <c r="M70" s="268"/>
      <c r="N70" s="206"/>
      <c r="O70" s="206"/>
      <c r="P70" s="206"/>
      <c r="Q70" s="206"/>
      <c r="R70" s="206"/>
      <c r="S70" s="206"/>
      <c r="T70" s="206"/>
    </row>
    <row r="71" customFormat="false" ht="12.75" hidden="false" customHeight="false" outlineLevel="0" collapsed="false">
      <c r="D71" s="206"/>
      <c r="E71" s="206"/>
      <c r="F71" s="206"/>
      <c r="G71" s="206"/>
      <c r="H71" s="206"/>
      <c r="I71" s="206"/>
      <c r="J71" s="206"/>
      <c r="K71" s="268"/>
      <c r="L71" s="268"/>
      <c r="M71" s="268"/>
      <c r="N71" s="206"/>
      <c r="O71" s="206"/>
      <c r="P71" s="206"/>
      <c r="Q71" s="206"/>
      <c r="R71" s="206"/>
      <c r="S71" s="206"/>
      <c r="T71" s="206"/>
    </row>
    <row r="72" customFormat="false" ht="12.75" hidden="false" customHeight="false" outlineLevel="0" collapsed="false">
      <c r="D72" s="206"/>
      <c r="E72" s="206"/>
      <c r="F72" s="206"/>
      <c r="G72" s="206"/>
      <c r="H72" s="206"/>
      <c r="I72" s="206"/>
      <c r="J72" s="206"/>
      <c r="K72" s="268"/>
      <c r="L72" s="268"/>
      <c r="M72" s="268"/>
      <c r="N72" s="206"/>
      <c r="O72" s="206"/>
      <c r="P72" s="206"/>
      <c r="Q72" s="206"/>
      <c r="R72" s="206"/>
      <c r="S72" s="206"/>
      <c r="T72" s="206"/>
    </row>
    <row r="73" customFormat="false" ht="12.75" hidden="false" customHeight="false" outlineLevel="0" collapsed="false">
      <c r="D73" s="206"/>
      <c r="E73" s="206"/>
      <c r="F73" s="206"/>
      <c r="G73" s="206"/>
      <c r="H73" s="206"/>
      <c r="I73" s="206"/>
      <c r="J73" s="206"/>
      <c r="K73" s="268"/>
      <c r="L73" s="268"/>
      <c r="M73" s="268"/>
      <c r="N73" s="206"/>
      <c r="O73" s="206"/>
      <c r="P73" s="206"/>
      <c r="Q73" s="206"/>
      <c r="R73" s="206"/>
      <c r="S73" s="206"/>
      <c r="T73" s="206"/>
    </row>
    <row r="74" customFormat="false" ht="12.75" hidden="false" customHeight="false" outlineLevel="0" collapsed="false">
      <c r="D74" s="206"/>
      <c r="E74" s="206"/>
      <c r="F74" s="206"/>
      <c r="G74" s="206"/>
      <c r="H74" s="206"/>
      <c r="I74" s="206"/>
      <c r="J74" s="206"/>
      <c r="K74" s="268"/>
      <c r="L74" s="268"/>
      <c r="M74" s="268"/>
      <c r="N74" s="206"/>
      <c r="O74" s="206"/>
      <c r="P74" s="206"/>
      <c r="Q74" s="206"/>
      <c r="R74" s="206"/>
      <c r="S74" s="206"/>
      <c r="T74" s="206"/>
    </row>
    <row r="75" customFormat="false" ht="12.75" hidden="false" customHeight="false" outlineLevel="0" collapsed="false">
      <c r="D75" s="206"/>
      <c r="E75" s="206"/>
      <c r="F75" s="206"/>
      <c r="G75" s="206"/>
      <c r="H75" s="206"/>
      <c r="I75" s="206"/>
      <c r="J75" s="206"/>
      <c r="K75" s="268"/>
      <c r="L75" s="268"/>
      <c r="M75" s="268"/>
      <c r="N75" s="206"/>
      <c r="O75" s="206"/>
      <c r="P75" s="206"/>
      <c r="Q75" s="206"/>
      <c r="R75" s="206"/>
      <c r="S75" s="206"/>
      <c r="T75" s="206"/>
    </row>
    <row r="76" customFormat="false" ht="12.75" hidden="false" customHeight="false" outlineLevel="0" collapsed="false">
      <c r="D76" s="206"/>
      <c r="E76" s="206"/>
      <c r="F76" s="206"/>
      <c r="G76" s="206"/>
      <c r="H76" s="206"/>
      <c r="I76" s="206"/>
      <c r="J76" s="206"/>
      <c r="K76" s="268"/>
      <c r="L76" s="268"/>
      <c r="M76" s="268"/>
      <c r="N76" s="206"/>
      <c r="O76" s="206"/>
      <c r="P76" s="206"/>
      <c r="Q76" s="206"/>
      <c r="R76" s="206"/>
      <c r="S76" s="206"/>
      <c r="T76" s="206"/>
    </row>
    <row r="77" customFormat="false" ht="12.75" hidden="false" customHeight="false" outlineLevel="0" collapsed="false">
      <c r="D77" s="206"/>
      <c r="E77" s="206"/>
      <c r="F77" s="206"/>
      <c r="G77" s="206"/>
      <c r="H77" s="206"/>
      <c r="I77" s="206"/>
      <c r="J77" s="206"/>
      <c r="K77" s="268"/>
      <c r="L77" s="268"/>
      <c r="M77" s="268"/>
      <c r="N77" s="206"/>
      <c r="O77" s="206"/>
      <c r="P77" s="206"/>
      <c r="Q77" s="206"/>
      <c r="R77" s="206"/>
      <c r="S77" s="206"/>
      <c r="T77" s="206"/>
    </row>
    <row r="78" customFormat="false" ht="12.75" hidden="false" customHeight="false" outlineLevel="0" collapsed="false">
      <c r="D78" s="206"/>
      <c r="E78" s="206"/>
      <c r="F78" s="206"/>
      <c r="G78" s="206"/>
      <c r="H78" s="206"/>
      <c r="I78" s="206"/>
      <c r="J78" s="206"/>
      <c r="K78" s="268"/>
      <c r="L78" s="268"/>
      <c r="M78" s="268"/>
      <c r="N78" s="206"/>
      <c r="O78" s="206"/>
      <c r="P78" s="206"/>
      <c r="Q78" s="206"/>
      <c r="R78" s="206"/>
      <c r="S78" s="206"/>
      <c r="T78" s="206"/>
    </row>
    <row r="79" customFormat="false" ht="12.75" hidden="false" customHeight="false" outlineLevel="0" collapsed="false">
      <c r="D79" s="206"/>
      <c r="E79" s="206"/>
      <c r="F79" s="206"/>
      <c r="G79" s="206"/>
      <c r="H79" s="206"/>
      <c r="I79" s="206"/>
      <c r="J79" s="206"/>
      <c r="K79" s="268"/>
      <c r="L79" s="268"/>
      <c r="M79" s="268"/>
      <c r="N79" s="206"/>
      <c r="O79" s="206"/>
      <c r="P79" s="206"/>
      <c r="Q79" s="206"/>
      <c r="R79" s="206"/>
      <c r="S79" s="206"/>
      <c r="T79" s="206"/>
    </row>
    <row r="80" customFormat="false" ht="12.75" hidden="false" customHeight="false" outlineLevel="0" collapsed="false">
      <c r="D80" s="206"/>
      <c r="E80" s="206"/>
      <c r="F80" s="206"/>
      <c r="G80" s="206"/>
      <c r="H80" s="206"/>
      <c r="I80" s="206"/>
      <c r="J80" s="206"/>
      <c r="K80" s="268"/>
      <c r="L80" s="268"/>
      <c r="M80" s="268"/>
      <c r="N80" s="206"/>
      <c r="O80" s="206"/>
      <c r="P80" s="206"/>
      <c r="Q80" s="206"/>
      <c r="R80" s="206"/>
      <c r="S80" s="206"/>
      <c r="T80" s="206"/>
    </row>
    <row r="81" customFormat="false" ht="12.75" hidden="false" customHeight="false" outlineLevel="0" collapsed="false">
      <c r="D81" s="206"/>
      <c r="E81" s="206"/>
      <c r="F81" s="206"/>
      <c r="G81" s="206"/>
      <c r="H81" s="206"/>
      <c r="I81" s="206"/>
      <c r="J81" s="206"/>
      <c r="K81" s="268"/>
      <c r="L81" s="268"/>
      <c r="M81" s="268"/>
      <c r="N81" s="206"/>
      <c r="O81" s="206"/>
      <c r="P81" s="206"/>
      <c r="Q81" s="206"/>
      <c r="R81" s="206"/>
      <c r="S81" s="206"/>
      <c r="T81" s="206"/>
    </row>
    <row r="82" customFormat="false" ht="12.75" hidden="false" customHeight="false" outlineLevel="0" collapsed="false">
      <c r="D82" s="206"/>
      <c r="E82" s="206"/>
      <c r="F82" s="206"/>
      <c r="G82" s="206"/>
      <c r="H82" s="206"/>
      <c r="I82" s="206"/>
      <c r="J82" s="206"/>
      <c r="K82" s="268"/>
      <c r="L82" s="268"/>
      <c r="M82" s="268"/>
      <c r="N82" s="206"/>
      <c r="O82" s="206"/>
      <c r="P82" s="206"/>
      <c r="Q82" s="206"/>
      <c r="R82" s="206"/>
      <c r="S82" s="206"/>
      <c r="T82" s="206"/>
    </row>
    <row r="83" customFormat="false" ht="12.75" hidden="false" customHeight="false" outlineLevel="0" collapsed="false">
      <c r="D83" s="206"/>
      <c r="E83" s="206"/>
      <c r="F83" s="206"/>
      <c r="G83" s="206"/>
      <c r="H83" s="206"/>
      <c r="I83" s="206"/>
      <c r="J83" s="206"/>
      <c r="K83" s="268"/>
      <c r="L83" s="268"/>
      <c r="M83" s="268"/>
      <c r="N83" s="206"/>
      <c r="O83" s="206"/>
      <c r="P83" s="206"/>
      <c r="Q83" s="206"/>
      <c r="R83" s="206"/>
      <c r="S83" s="206"/>
      <c r="T83" s="206"/>
    </row>
    <row r="84" customFormat="false" ht="12.75" hidden="false" customHeight="false" outlineLevel="0" collapsed="false">
      <c r="D84" s="206"/>
      <c r="E84" s="206"/>
      <c r="F84" s="206"/>
      <c r="G84" s="206"/>
      <c r="H84" s="206"/>
      <c r="I84" s="206"/>
      <c r="J84" s="206"/>
      <c r="K84" s="268"/>
      <c r="L84" s="268"/>
      <c r="M84" s="268"/>
      <c r="N84" s="206"/>
      <c r="O84" s="206"/>
      <c r="P84" s="206"/>
      <c r="Q84" s="206"/>
      <c r="R84" s="206"/>
      <c r="S84" s="206"/>
      <c r="T84" s="206"/>
    </row>
    <row r="85" customFormat="false" ht="12.75" hidden="false" customHeight="false" outlineLevel="0" collapsed="false">
      <c r="D85" s="206"/>
      <c r="E85" s="206"/>
      <c r="F85" s="206"/>
      <c r="G85" s="206"/>
      <c r="H85" s="206"/>
      <c r="I85" s="206"/>
      <c r="J85" s="206"/>
      <c r="K85" s="268"/>
      <c r="L85" s="268"/>
      <c r="M85" s="268"/>
      <c r="N85" s="206"/>
      <c r="O85" s="206"/>
      <c r="P85" s="206"/>
      <c r="Q85" s="206"/>
      <c r="R85" s="206"/>
      <c r="S85" s="206"/>
      <c r="T85" s="206"/>
    </row>
    <row r="86" customFormat="false" ht="12.75" hidden="false" customHeight="false" outlineLevel="0" collapsed="false">
      <c r="D86" s="206"/>
      <c r="E86" s="206"/>
      <c r="F86" s="206"/>
      <c r="G86" s="206"/>
      <c r="H86" s="206"/>
      <c r="I86" s="206"/>
      <c r="J86" s="206"/>
      <c r="K86" s="268"/>
      <c r="L86" s="268"/>
      <c r="M86" s="268"/>
      <c r="N86" s="206"/>
      <c r="O86" s="206"/>
      <c r="P86" s="206"/>
      <c r="Q86" s="206"/>
      <c r="R86" s="206"/>
      <c r="S86" s="206"/>
      <c r="T86" s="206"/>
    </row>
    <row r="87" customFormat="false" ht="12.75" hidden="false" customHeight="false" outlineLevel="0" collapsed="false">
      <c r="D87" s="206"/>
      <c r="E87" s="206"/>
      <c r="F87" s="206"/>
      <c r="G87" s="206"/>
      <c r="H87" s="206"/>
      <c r="I87" s="206"/>
      <c r="J87" s="206"/>
      <c r="K87" s="268"/>
      <c r="L87" s="268"/>
      <c r="M87" s="268"/>
      <c r="N87" s="206"/>
      <c r="O87" s="206"/>
      <c r="P87" s="206"/>
      <c r="Q87" s="206"/>
      <c r="R87" s="206"/>
      <c r="S87" s="206"/>
      <c r="T87" s="206"/>
    </row>
    <row r="88" customFormat="false" ht="12.75" hidden="false" customHeight="false" outlineLevel="0" collapsed="false">
      <c r="D88" s="206"/>
      <c r="E88" s="206"/>
      <c r="F88" s="206"/>
      <c r="G88" s="206"/>
      <c r="H88" s="206"/>
      <c r="I88" s="206"/>
      <c r="J88" s="206"/>
      <c r="K88" s="268"/>
      <c r="L88" s="268"/>
      <c r="M88" s="268"/>
      <c r="N88" s="206"/>
      <c r="O88" s="206"/>
      <c r="P88" s="206"/>
      <c r="Q88" s="206"/>
      <c r="R88" s="206"/>
      <c r="S88" s="206"/>
      <c r="T88" s="206"/>
    </row>
    <row r="89" customFormat="false" ht="12.75" hidden="false" customHeight="false" outlineLevel="0" collapsed="false">
      <c r="D89" s="206"/>
      <c r="E89" s="206"/>
      <c r="F89" s="206"/>
      <c r="G89" s="206"/>
      <c r="H89" s="206"/>
      <c r="I89" s="206"/>
      <c r="J89" s="206"/>
      <c r="K89" s="268"/>
      <c r="L89" s="268"/>
      <c r="M89" s="268"/>
      <c r="N89" s="206"/>
      <c r="O89" s="206"/>
      <c r="P89" s="206"/>
      <c r="Q89" s="206"/>
      <c r="R89" s="206"/>
      <c r="S89" s="206"/>
      <c r="T89" s="206"/>
    </row>
    <row r="90" customFormat="false" ht="12.75" hidden="false" customHeight="false" outlineLevel="0" collapsed="false">
      <c r="D90" s="206"/>
      <c r="E90" s="206"/>
      <c r="F90" s="206"/>
      <c r="G90" s="206"/>
      <c r="H90" s="206"/>
      <c r="I90" s="206"/>
      <c r="J90" s="206"/>
      <c r="K90" s="268"/>
      <c r="L90" s="268"/>
      <c r="M90" s="268"/>
      <c r="N90" s="206"/>
      <c r="O90" s="206"/>
      <c r="P90" s="206"/>
      <c r="Q90" s="206"/>
      <c r="R90" s="206"/>
      <c r="S90" s="206"/>
      <c r="T90" s="206"/>
    </row>
    <row r="91" customFormat="false" ht="12.75" hidden="false" customHeight="false" outlineLevel="0" collapsed="false">
      <c r="D91" s="206"/>
      <c r="E91" s="206"/>
      <c r="F91" s="206"/>
      <c r="G91" s="206"/>
      <c r="H91" s="206"/>
      <c r="I91" s="206"/>
      <c r="J91" s="206"/>
      <c r="K91" s="268"/>
      <c r="L91" s="268"/>
      <c r="M91" s="268"/>
      <c r="N91" s="206"/>
      <c r="O91" s="206"/>
      <c r="P91" s="206"/>
      <c r="Q91" s="206"/>
      <c r="R91" s="206"/>
      <c r="S91" s="206"/>
      <c r="T91" s="206"/>
    </row>
    <row r="92" customFormat="false" ht="12.75" hidden="false" customHeight="false" outlineLevel="0" collapsed="false">
      <c r="D92" s="206"/>
      <c r="E92" s="206"/>
      <c r="F92" s="206"/>
      <c r="G92" s="206"/>
      <c r="H92" s="206"/>
      <c r="I92" s="206"/>
      <c r="J92" s="206"/>
      <c r="K92" s="268"/>
      <c r="L92" s="268"/>
      <c r="M92" s="268"/>
      <c r="N92" s="206"/>
      <c r="O92" s="206"/>
      <c r="P92" s="206"/>
      <c r="Q92" s="206"/>
      <c r="R92" s="206"/>
      <c r="S92" s="206"/>
      <c r="T92" s="206"/>
    </row>
    <row r="93" customFormat="false" ht="12.75" hidden="false" customHeight="false" outlineLevel="0" collapsed="false">
      <c r="D93" s="206"/>
      <c r="E93" s="206"/>
      <c r="F93" s="206"/>
      <c r="G93" s="206"/>
      <c r="H93" s="206"/>
      <c r="I93" s="206"/>
      <c r="J93" s="206"/>
      <c r="K93" s="268"/>
      <c r="L93" s="268"/>
      <c r="M93" s="268"/>
      <c r="N93" s="206"/>
      <c r="O93" s="206"/>
      <c r="P93" s="206"/>
      <c r="Q93" s="206"/>
      <c r="R93" s="206"/>
      <c r="S93" s="206"/>
      <c r="T93" s="206"/>
    </row>
    <row r="94" customFormat="false" ht="12.75" hidden="false" customHeight="false" outlineLevel="0" collapsed="false">
      <c r="D94" s="206"/>
      <c r="E94" s="206"/>
      <c r="F94" s="206"/>
      <c r="G94" s="206"/>
      <c r="H94" s="206"/>
      <c r="I94" s="206"/>
      <c r="J94" s="206"/>
      <c r="K94" s="268"/>
      <c r="L94" s="268"/>
      <c r="M94" s="268"/>
      <c r="N94" s="206"/>
      <c r="O94" s="206"/>
      <c r="P94" s="206"/>
      <c r="Q94" s="206"/>
      <c r="R94" s="206"/>
      <c r="S94" s="206"/>
      <c r="T94" s="206"/>
    </row>
    <row r="95" customFormat="false" ht="12.75" hidden="false" customHeight="false" outlineLevel="0" collapsed="false">
      <c r="D95" s="206"/>
      <c r="E95" s="206"/>
      <c r="F95" s="206"/>
      <c r="G95" s="206"/>
      <c r="H95" s="206"/>
      <c r="I95" s="206"/>
      <c r="J95" s="206"/>
      <c r="K95" s="268"/>
      <c r="L95" s="268"/>
      <c r="M95" s="268"/>
      <c r="N95" s="206"/>
      <c r="O95" s="206"/>
      <c r="P95" s="206"/>
      <c r="Q95" s="206"/>
      <c r="R95" s="206"/>
      <c r="S95" s="206"/>
      <c r="T95" s="206"/>
    </row>
    <row r="96" customFormat="false" ht="12.75" hidden="false" customHeight="false" outlineLevel="0" collapsed="false">
      <c r="D96" s="206"/>
      <c r="E96" s="206"/>
      <c r="F96" s="206"/>
      <c r="G96" s="206"/>
      <c r="H96" s="206"/>
      <c r="I96" s="206"/>
      <c r="J96" s="206"/>
      <c r="K96" s="268"/>
      <c r="L96" s="268"/>
      <c r="M96" s="268"/>
      <c r="N96" s="206"/>
      <c r="O96" s="206"/>
      <c r="P96" s="206"/>
      <c r="Q96" s="206"/>
      <c r="R96" s="206"/>
      <c r="S96" s="206"/>
      <c r="T96" s="206"/>
    </row>
    <row r="97" customFormat="false" ht="12.75" hidden="false" customHeight="false" outlineLevel="0" collapsed="false">
      <c r="D97" s="206"/>
      <c r="E97" s="206"/>
      <c r="F97" s="206"/>
      <c r="G97" s="206"/>
      <c r="H97" s="206"/>
      <c r="I97" s="206"/>
      <c r="J97" s="206"/>
      <c r="K97" s="268"/>
      <c r="L97" s="268"/>
      <c r="M97" s="268"/>
      <c r="N97" s="206"/>
      <c r="O97" s="206"/>
      <c r="P97" s="206"/>
      <c r="Q97" s="206"/>
      <c r="R97" s="206"/>
      <c r="S97" s="206"/>
      <c r="T97" s="206"/>
    </row>
    <row r="98" customFormat="false" ht="12.75" hidden="false" customHeight="false" outlineLevel="0" collapsed="false">
      <c r="D98" s="206"/>
      <c r="E98" s="206"/>
      <c r="F98" s="206"/>
      <c r="G98" s="206"/>
      <c r="H98" s="206"/>
      <c r="I98" s="206"/>
      <c r="J98" s="206"/>
      <c r="K98" s="268"/>
      <c r="L98" s="268"/>
      <c r="M98" s="268"/>
      <c r="N98" s="206"/>
      <c r="O98" s="206"/>
      <c r="P98" s="206"/>
      <c r="Q98" s="206"/>
      <c r="R98" s="206"/>
      <c r="S98" s="206"/>
      <c r="T98" s="206"/>
    </row>
    <row r="99" customFormat="false" ht="12.75" hidden="false" customHeight="false" outlineLevel="0" collapsed="false">
      <c r="D99" s="206"/>
      <c r="E99" s="206"/>
      <c r="F99" s="206"/>
      <c r="G99" s="206"/>
      <c r="H99" s="206"/>
      <c r="I99" s="206"/>
      <c r="J99" s="206"/>
      <c r="K99" s="268"/>
      <c r="L99" s="268"/>
      <c r="M99" s="268"/>
      <c r="N99" s="206"/>
      <c r="O99" s="206"/>
      <c r="P99" s="206"/>
      <c r="Q99" s="206"/>
      <c r="R99" s="206"/>
      <c r="S99" s="206"/>
      <c r="T99" s="206"/>
    </row>
    <row r="100" customFormat="false" ht="12.75" hidden="false" customHeight="false" outlineLevel="0" collapsed="false">
      <c r="D100" s="206"/>
      <c r="E100" s="206"/>
      <c r="F100" s="206"/>
      <c r="G100" s="206"/>
      <c r="H100" s="206"/>
      <c r="I100" s="206"/>
      <c r="J100" s="206"/>
      <c r="K100" s="268"/>
      <c r="L100" s="268"/>
      <c r="M100" s="268"/>
      <c r="N100" s="206"/>
      <c r="O100" s="206"/>
      <c r="P100" s="206"/>
      <c r="Q100" s="206"/>
      <c r="R100" s="206"/>
      <c r="S100" s="206"/>
      <c r="T100" s="206"/>
    </row>
    <row r="101" customFormat="false" ht="12.75" hidden="false" customHeight="false" outlineLevel="0" collapsed="false">
      <c r="D101" s="206"/>
      <c r="E101" s="206"/>
      <c r="F101" s="206"/>
      <c r="G101" s="206"/>
      <c r="H101" s="206"/>
      <c r="I101" s="206"/>
      <c r="J101" s="206"/>
      <c r="K101" s="268"/>
      <c r="L101" s="268"/>
      <c r="M101" s="268"/>
      <c r="N101" s="206"/>
      <c r="O101" s="206"/>
      <c r="P101" s="206"/>
      <c r="Q101" s="206"/>
      <c r="R101" s="206"/>
      <c r="S101" s="206"/>
      <c r="T101" s="206"/>
    </row>
    <row r="102" customFormat="false" ht="12.75" hidden="false" customHeight="false" outlineLevel="0" collapsed="false">
      <c r="D102" s="206"/>
      <c r="E102" s="206"/>
      <c r="F102" s="206"/>
      <c r="G102" s="206"/>
      <c r="H102" s="206"/>
      <c r="I102" s="206"/>
      <c r="J102" s="206"/>
      <c r="K102" s="268"/>
      <c r="L102" s="268"/>
      <c r="M102" s="268"/>
      <c r="N102" s="206"/>
      <c r="O102" s="206"/>
      <c r="P102" s="206"/>
      <c r="Q102" s="206"/>
      <c r="R102" s="206"/>
      <c r="S102" s="206"/>
      <c r="T102" s="206"/>
    </row>
    <row r="103" customFormat="false" ht="12.75" hidden="false" customHeight="false" outlineLevel="0" collapsed="false">
      <c r="D103" s="206"/>
      <c r="E103" s="206"/>
      <c r="F103" s="206"/>
      <c r="G103" s="206"/>
      <c r="H103" s="206"/>
      <c r="I103" s="206"/>
      <c r="J103" s="206"/>
      <c r="K103" s="268"/>
      <c r="L103" s="268"/>
      <c r="M103" s="268"/>
      <c r="N103" s="206"/>
      <c r="O103" s="206"/>
      <c r="P103" s="206"/>
      <c r="Q103" s="206"/>
      <c r="R103" s="206"/>
      <c r="S103" s="206"/>
      <c r="T103" s="206"/>
    </row>
    <row r="104" customFormat="false" ht="12.75" hidden="false" customHeight="false" outlineLevel="0" collapsed="false">
      <c r="D104" s="206"/>
      <c r="E104" s="206"/>
      <c r="F104" s="206"/>
      <c r="G104" s="206"/>
      <c r="H104" s="206"/>
      <c r="I104" s="206"/>
      <c r="J104" s="206"/>
      <c r="K104" s="268"/>
      <c r="L104" s="268"/>
      <c r="M104" s="268"/>
      <c r="N104" s="206"/>
      <c r="O104" s="206"/>
      <c r="P104" s="206"/>
      <c r="Q104" s="206"/>
      <c r="R104" s="206"/>
      <c r="S104" s="206"/>
      <c r="T104" s="206"/>
    </row>
    <row r="105" customFormat="false" ht="12.75" hidden="false" customHeight="false" outlineLevel="0" collapsed="false">
      <c r="D105" s="206"/>
      <c r="E105" s="206"/>
      <c r="F105" s="206"/>
      <c r="G105" s="206"/>
      <c r="H105" s="206"/>
      <c r="I105" s="206"/>
      <c r="J105" s="206"/>
      <c r="K105" s="268"/>
      <c r="L105" s="268"/>
      <c r="M105" s="268"/>
      <c r="N105" s="206"/>
      <c r="O105" s="206"/>
      <c r="P105" s="206"/>
      <c r="Q105" s="206"/>
      <c r="R105" s="206"/>
      <c r="S105" s="206"/>
      <c r="T105" s="206"/>
    </row>
    <row r="106" customFormat="false" ht="12.75" hidden="false" customHeight="false" outlineLevel="0" collapsed="false">
      <c r="D106" s="206"/>
      <c r="E106" s="206"/>
      <c r="F106" s="206"/>
      <c r="G106" s="206"/>
      <c r="H106" s="206"/>
      <c r="I106" s="206"/>
      <c r="J106" s="206"/>
      <c r="K106" s="268"/>
      <c r="L106" s="268"/>
      <c r="M106" s="268"/>
      <c r="N106" s="206"/>
      <c r="O106" s="206"/>
      <c r="P106" s="206"/>
      <c r="Q106" s="206"/>
      <c r="R106" s="206"/>
      <c r="S106" s="206"/>
      <c r="T106" s="206"/>
    </row>
    <row r="107" customFormat="false" ht="12.75" hidden="false" customHeight="false" outlineLevel="0" collapsed="false">
      <c r="D107" s="206"/>
      <c r="E107" s="206"/>
      <c r="F107" s="206"/>
      <c r="G107" s="206"/>
      <c r="H107" s="206"/>
      <c r="I107" s="206"/>
      <c r="J107" s="206"/>
      <c r="K107" s="268"/>
      <c r="L107" s="268"/>
      <c r="M107" s="268"/>
      <c r="N107" s="206"/>
      <c r="O107" s="206"/>
      <c r="P107" s="206"/>
      <c r="Q107" s="206"/>
      <c r="R107" s="206"/>
      <c r="S107" s="206"/>
      <c r="T107" s="206"/>
    </row>
    <row r="108" customFormat="false" ht="12.75" hidden="false" customHeight="false" outlineLevel="0" collapsed="false">
      <c r="D108" s="206"/>
      <c r="E108" s="206"/>
      <c r="F108" s="206"/>
      <c r="G108" s="206"/>
      <c r="H108" s="206"/>
      <c r="I108" s="206"/>
      <c r="J108" s="206"/>
      <c r="K108" s="268"/>
      <c r="L108" s="268"/>
      <c r="M108" s="268"/>
      <c r="N108" s="206"/>
      <c r="O108" s="206"/>
      <c r="P108" s="206"/>
      <c r="Q108" s="206"/>
      <c r="R108" s="206"/>
      <c r="S108" s="206"/>
      <c r="T108" s="206"/>
    </row>
    <row r="109" customFormat="false" ht="12.75" hidden="false" customHeight="false" outlineLevel="0" collapsed="false">
      <c r="D109" s="206"/>
      <c r="E109" s="206"/>
      <c r="F109" s="206"/>
      <c r="G109" s="206"/>
      <c r="H109" s="206"/>
      <c r="I109" s="206"/>
      <c r="J109" s="206"/>
      <c r="K109" s="268"/>
      <c r="L109" s="268"/>
      <c r="M109" s="268"/>
      <c r="N109" s="206"/>
      <c r="O109" s="206"/>
      <c r="P109" s="206"/>
      <c r="Q109" s="206"/>
      <c r="R109" s="206"/>
      <c r="S109" s="206"/>
      <c r="T109" s="206"/>
    </row>
    <row r="110" customFormat="false" ht="12.75" hidden="false" customHeight="false" outlineLevel="0" collapsed="false">
      <c r="D110" s="206"/>
      <c r="E110" s="206"/>
      <c r="F110" s="206"/>
      <c r="G110" s="206"/>
      <c r="H110" s="206"/>
      <c r="I110" s="206"/>
      <c r="J110" s="206"/>
      <c r="K110" s="268"/>
      <c r="L110" s="268"/>
      <c r="M110" s="268"/>
      <c r="N110" s="206"/>
      <c r="O110" s="206"/>
      <c r="P110" s="206"/>
      <c r="Q110" s="206"/>
      <c r="R110" s="206"/>
      <c r="S110" s="206"/>
      <c r="T110" s="206"/>
    </row>
    <row r="111" customFormat="false" ht="12.75" hidden="false" customHeight="false" outlineLevel="0" collapsed="false">
      <c r="D111" s="206"/>
      <c r="E111" s="206"/>
      <c r="F111" s="206"/>
      <c r="G111" s="206"/>
      <c r="H111" s="206"/>
      <c r="I111" s="206"/>
      <c r="J111" s="206"/>
      <c r="K111" s="268"/>
      <c r="L111" s="268"/>
      <c r="M111" s="268"/>
      <c r="N111" s="206"/>
      <c r="O111" s="206"/>
      <c r="P111" s="206"/>
      <c r="Q111" s="206"/>
      <c r="R111" s="206"/>
      <c r="S111" s="206"/>
      <c r="T111" s="206"/>
    </row>
    <row r="112" customFormat="false" ht="12.75" hidden="false" customHeight="false" outlineLevel="0" collapsed="false">
      <c r="D112" s="206"/>
      <c r="E112" s="206"/>
      <c r="F112" s="206"/>
      <c r="G112" s="206"/>
      <c r="H112" s="206"/>
      <c r="I112" s="206"/>
      <c r="J112" s="206"/>
      <c r="K112" s="268"/>
      <c r="L112" s="268"/>
      <c r="M112" s="268"/>
      <c r="N112" s="206"/>
      <c r="O112" s="206"/>
      <c r="P112" s="206"/>
      <c r="Q112" s="206"/>
      <c r="R112" s="206"/>
      <c r="S112" s="206"/>
      <c r="T112" s="206"/>
    </row>
    <row r="113" customFormat="false" ht="12.75" hidden="false" customHeight="false" outlineLevel="0" collapsed="false">
      <c r="D113" s="206"/>
      <c r="E113" s="206"/>
      <c r="F113" s="206"/>
      <c r="G113" s="206"/>
      <c r="H113" s="206"/>
      <c r="I113" s="206"/>
      <c r="J113" s="206"/>
      <c r="K113" s="268"/>
      <c r="L113" s="268"/>
      <c r="M113" s="268"/>
      <c r="N113" s="206"/>
      <c r="O113" s="206"/>
      <c r="P113" s="206"/>
      <c r="Q113" s="206"/>
      <c r="R113" s="206"/>
      <c r="S113" s="206"/>
      <c r="T113" s="206"/>
    </row>
    <row r="114" customFormat="false" ht="12.75" hidden="false" customHeight="false" outlineLevel="0" collapsed="false">
      <c r="D114" s="206"/>
      <c r="E114" s="206"/>
      <c r="F114" s="206"/>
      <c r="G114" s="206"/>
      <c r="H114" s="206"/>
      <c r="I114" s="206"/>
      <c r="J114" s="206"/>
      <c r="K114" s="268"/>
      <c r="L114" s="268"/>
      <c r="M114" s="268"/>
      <c r="N114" s="206"/>
      <c r="O114" s="206"/>
      <c r="P114" s="206"/>
      <c r="Q114" s="206"/>
      <c r="R114" s="206"/>
      <c r="S114" s="206"/>
      <c r="T114" s="206"/>
    </row>
    <row r="115" customFormat="false" ht="12.75" hidden="false" customHeight="false" outlineLevel="0" collapsed="false">
      <c r="D115" s="206"/>
      <c r="E115" s="206"/>
      <c r="F115" s="206"/>
      <c r="G115" s="206"/>
      <c r="H115" s="206"/>
      <c r="I115" s="206"/>
      <c r="J115" s="206"/>
      <c r="K115" s="268"/>
      <c r="L115" s="268"/>
      <c r="M115" s="268"/>
      <c r="N115" s="206"/>
      <c r="O115" s="206"/>
      <c r="P115" s="206"/>
      <c r="Q115" s="206"/>
      <c r="R115" s="206"/>
      <c r="S115" s="206"/>
      <c r="T115" s="206"/>
    </row>
    <row r="116" customFormat="false" ht="12.75" hidden="false" customHeight="false" outlineLevel="0" collapsed="false">
      <c r="D116" s="206"/>
      <c r="E116" s="206"/>
      <c r="F116" s="206"/>
      <c r="G116" s="206"/>
      <c r="H116" s="206"/>
      <c r="I116" s="206"/>
      <c r="J116" s="206"/>
      <c r="K116" s="268"/>
      <c r="L116" s="268"/>
      <c r="M116" s="268"/>
      <c r="N116" s="206"/>
      <c r="O116" s="206"/>
      <c r="P116" s="206"/>
      <c r="Q116" s="206"/>
      <c r="R116" s="206"/>
      <c r="S116" s="206"/>
      <c r="T116" s="206"/>
    </row>
    <row r="117" customFormat="false" ht="12.75" hidden="false" customHeight="false" outlineLevel="0" collapsed="false"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</row>
    <row r="118" customFormat="false" ht="12.75" hidden="false" customHeight="false" outlineLevel="0" collapsed="false"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</row>
    <row r="119" customFormat="false" ht="12.75" hidden="false" customHeight="false" outlineLevel="0" collapsed="false"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</row>
    <row r="120" customFormat="false" ht="12.75" hidden="false" customHeight="false" outlineLevel="0" collapsed="false"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</row>
    <row r="121" customFormat="false" ht="12.75" hidden="false" customHeight="false" outlineLevel="0" collapsed="false"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</row>
    <row r="122" customFormat="false" ht="12.75" hidden="false" customHeight="false" outlineLevel="0" collapsed="false"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</row>
    <row r="123" customFormat="false" ht="12.75" hidden="false" customHeight="false" outlineLevel="0" collapsed="false"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</row>
    <row r="124" customFormat="false" ht="12.75" hidden="false" customHeight="false" outlineLevel="0" collapsed="false"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</row>
    <row r="125" customFormat="false" ht="12.75" hidden="false" customHeight="false" outlineLevel="0" collapsed="false"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</row>
    <row r="126" customFormat="false" ht="12.75" hidden="false" customHeight="false" outlineLevel="0" collapsed="false"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</row>
    <row r="127" customFormat="false" ht="12.75" hidden="false" customHeight="false" outlineLevel="0" collapsed="false"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</row>
    <row r="128" customFormat="false" ht="12.75" hidden="false" customHeight="false" outlineLevel="0" collapsed="false"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</row>
    <row r="129" customFormat="false" ht="12.75" hidden="false" customHeight="false" outlineLevel="0" collapsed="false"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</row>
    <row r="130" customFormat="false" ht="12.75" hidden="false" customHeight="false" outlineLevel="0" collapsed="false"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</row>
    <row r="131" customFormat="false" ht="12.75" hidden="false" customHeight="false" outlineLevel="0" collapsed="false"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</row>
    <row r="132" customFormat="false" ht="12.75" hidden="false" customHeight="false" outlineLevel="0" collapsed="false"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</row>
    <row r="133" customFormat="false" ht="12.75" hidden="false" customHeight="false" outlineLevel="0" collapsed="false"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</row>
    <row r="134" customFormat="false" ht="12.75" hidden="false" customHeight="false" outlineLevel="0" collapsed="false"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</row>
    <row r="135" customFormat="false" ht="12.75" hidden="false" customHeight="false" outlineLevel="0" collapsed="false"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</row>
    <row r="136" customFormat="false" ht="12.75" hidden="false" customHeight="false" outlineLevel="0" collapsed="false"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</row>
    <row r="137" customFormat="false" ht="12.75" hidden="false" customHeight="false" outlineLevel="0" collapsed="false"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</row>
    <row r="138" customFormat="false" ht="12.75" hidden="false" customHeight="false" outlineLevel="0" collapsed="false"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</row>
    <row r="139" customFormat="false" ht="12.75" hidden="false" customHeight="false" outlineLevel="0" collapsed="false"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</row>
    <row r="140" customFormat="false" ht="12.75" hidden="false" customHeight="false" outlineLevel="0" collapsed="false"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</row>
    <row r="141" customFormat="false" ht="12.75" hidden="false" customHeight="false" outlineLevel="0" collapsed="false"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</row>
    <row r="142" customFormat="false" ht="12.75" hidden="false" customHeight="false" outlineLevel="0" collapsed="false"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</row>
    <row r="143" customFormat="false" ht="12.75" hidden="false" customHeight="false" outlineLevel="0" collapsed="false"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</row>
    <row r="144" customFormat="false" ht="12.75" hidden="false" customHeight="false" outlineLevel="0" collapsed="false"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</row>
    <row r="145" customFormat="false" ht="12.75" hidden="false" customHeight="false" outlineLevel="0" collapsed="false"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</row>
    <row r="146" customFormat="false" ht="12.75" hidden="false" customHeight="false" outlineLevel="0" collapsed="false"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</row>
    <row r="147" customFormat="false" ht="12.75" hidden="false" customHeight="false" outlineLevel="0" collapsed="false"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</row>
    <row r="148" customFormat="false" ht="12.75" hidden="false" customHeight="false" outlineLevel="0" collapsed="false"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</row>
    <row r="149" customFormat="false" ht="12.75" hidden="false" customHeight="false" outlineLevel="0" collapsed="false"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</row>
    <row r="150" customFormat="false" ht="12.75" hidden="false" customHeight="false" outlineLevel="0" collapsed="false"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</row>
    <row r="151" customFormat="false" ht="12.75" hidden="false" customHeight="false" outlineLevel="0" collapsed="false"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</row>
    <row r="152" customFormat="false" ht="12.75" hidden="false" customHeight="false" outlineLevel="0" collapsed="false"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</row>
    <row r="153" customFormat="false" ht="12.75" hidden="false" customHeight="false" outlineLevel="0" collapsed="false"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</row>
    <row r="154" customFormat="false" ht="12.75" hidden="false" customHeight="false" outlineLevel="0" collapsed="false"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</row>
    <row r="155" customFormat="false" ht="12.75" hidden="false" customHeight="false" outlineLevel="0" collapsed="false"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</row>
    <row r="156" customFormat="false" ht="12.75" hidden="false" customHeight="false" outlineLevel="0" collapsed="false"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</row>
    <row r="157" customFormat="false" ht="12.75" hidden="false" customHeight="false" outlineLevel="0" collapsed="false"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</row>
    <row r="158" customFormat="false" ht="12.75" hidden="false" customHeight="false" outlineLevel="0" collapsed="false"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</row>
    <row r="159" customFormat="false" ht="12.75" hidden="false" customHeight="false" outlineLevel="0" collapsed="false"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</row>
    <row r="160" customFormat="false" ht="12.75" hidden="false" customHeight="false" outlineLevel="0" collapsed="false"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</row>
    <row r="161" customFormat="false" ht="12.75" hidden="false" customHeight="false" outlineLevel="0" collapsed="false"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</row>
    <row r="162" customFormat="false" ht="12.75" hidden="false" customHeight="false" outlineLevel="0" collapsed="false"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</row>
    <row r="163" customFormat="false" ht="12.75" hidden="false" customHeight="false" outlineLevel="0" collapsed="false"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</row>
    <row r="164" customFormat="false" ht="12.75" hidden="false" customHeight="false" outlineLevel="0" collapsed="false"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</row>
    <row r="165" customFormat="false" ht="12.75" hidden="false" customHeight="false" outlineLevel="0" collapsed="false"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</row>
    <row r="166" customFormat="false" ht="12.75" hidden="false" customHeight="false" outlineLevel="0" collapsed="false"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</row>
    <row r="167" customFormat="false" ht="12.75" hidden="false" customHeight="false" outlineLevel="0" collapsed="false"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</row>
    <row r="168" customFormat="false" ht="12.75" hidden="false" customHeight="false" outlineLevel="0" collapsed="false"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</row>
    <row r="169" customFormat="false" ht="12.75" hidden="false" customHeight="false" outlineLevel="0" collapsed="false"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</row>
    <row r="170" customFormat="false" ht="12.75" hidden="false" customHeight="false" outlineLevel="0" collapsed="false"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</row>
    <row r="171" customFormat="false" ht="12.75" hidden="false" customHeight="false" outlineLevel="0" collapsed="false"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</row>
    <row r="172" customFormat="false" ht="12.75" hidden="false" customHeight="false" outlineLevel="0" collapsed="false"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</row>
    <row r="173" customFormat="false" ht="12.75" hidden="false" customHeight="false" outlineLevel="0" collapsed="false"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</row>
    <row r="174" customFormat="false" ht="12.75" hidden="false" customHeight="false" outlineLevel="0" collapsed="false"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</row>
    <row r="175" customFormat="false" ht="12.75" hidden="false" customHeight="false" outlineLevel="0" collapsed="false"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</row>
    <row r="176" customFormat="false" ht="12.75" hidden="false" customHeight="false" outlineLevel="0" collapsed="false"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</row>
    <row r="177" customFormat="false" ht="12.75" hidden="false" customHeight="false" outlineLevel="0" collapsed="false"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</row>
    <row r="178" customFormat="false" ht="12.75" hidden="false" customHeight="false" outlineLevel="0" collapsed="false"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</row>
    <row r="179" customFormat="false" ht="12.75" hidden="false" customHeight="false" outlineLevel="0" collapsed="false"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</row>
    <row r="180" customFormat="false" ht="12.75" hidden="false" customHeight="false" outlineLevel="0" collapsed="false"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</row>
    <row r="181" customFormat="false" ht="12.75" hidden="false" customHeight="false" outlineLevel="0" collapsed="false"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</row>
    <row r="182" customFormat="false" ht="12.75" hidden="false" customHeight="false" outlineLevel="0" collapsed="false"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</row>
    <row r="183" customFormat="false" ht="12.75" hidden="false" customHeight="false" outlineLevel="0" collapsed="false"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</row>
    <row r="184" customFormat="false" ht="12.75" hidden="false" customHeight="false" outlineLevel="0" collapsed="false"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</row>
    <row r="185" customFormat="false" ht="12.75" hidden="false" customHeight="false" outlineLevel="0" collapsed="false"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</row>
    <row r="186" customFormat="false" ht="12.75" hidden="false" customHeight="false" outlineLevel="0" collapsed="false"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</row>
    <row r="187" customFormat="false" ht="12.75" hidden="false" customHeight="false" outlineLevel="0" collapsed="false"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</row>
    <row r="188" customFormat="false" ht="12.75" hidden="false" customHeight="false" outlineLevel="0" collapsed="false"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</row>
    <row r="189" customFormat="false" ht="12.75" hidden="false" customHeight="false" outlineLevel="0" collapsed="false"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</row>
    <row r="190" customFormat="false" ht="12.75" hidden="false" customHeight="false" outlineLevel="0" collapsed="false"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</row>
    <row r="191" customFormat="false" ht="12.75" hidden="false" customHeight="false" outlineLevel="0" collapsed="false"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</row>
    <row r="192" customFormat="false" ht="12.75" hidden="false" customHeight="false" outlineLevel="0" collapsed="false"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</row>
    <row r="193" customFormat="false" ht="12.75" hidden="false" customHeight="false" outlineLevel="0" collapsed="false"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</row>
    <row r="194" customFormat="false" ht="12.75" hidden="false" customHeight="false" outlineLevel="0" collapsed="false"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</row>
    <row r="195" customFormat="false" ht="12.75" hidden="false" customHeight="false" outlineLevel="0" collapsed="false"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</row>
    <row r="196" customFormat="false" ht="12.75" hidden="false" customHeight="false" outlineLevel="0" collapsed="false"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</row>
    <row r="197" customFormat="false" ht="12.75" hidden="false" customHeight="false" outlineLevel="0" collapsed="false"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</row>
    <row r="198" customFormat="false" ht="12.75" hidden="false" customHeight="false" outlineLevel="0" collapsed="false"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</row>
  </sheetData>
  <mergeCells count="7">
    <mergeCell ref="B2:P2"/>
    <mergeCell ref="B3:P3"/>
    <mergeCell ref="B4:P4"/>
    <mergeCell ref="D7:I7"/>
    <mergeCell ref="K7:M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6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6" t="s">
        <v>88</v>
      </c>
      <c r="B1" s="269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customFormat="false" ht="15" hidden="false" customHeight="false" outlineLevel="0" collapsed="false">
      <c r="A2" s="186" t="s">
        <v>120</v>
      </c>
      <c r="B2" s="270" t="s">
        <v>121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customFormat="false" ht="12.75" hidden="false" customHeight="false" outlineLevel="0" collapsed="false">
      <c r="A3" s="186" t="s">
        <v>122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customFormat="false" ht="3" hidden="false" customHeight="true" outlineLevel="0" collapsed="false">
      <c r="A4" s="188" t="n">
        <v>36586</v>
      </c>
    </row>
    <row r="5" customFormat="false" ht="12.75" hidden="false" customHeight="false" outlineLevel="0" collapsed="false">
      <c r="A5" s="188" t="n">
        <v>36770</v>
      </c>
      <c r="B5" s="202"/>
      <c r="D5" s="203"/>
      <c r="E5" s="204"/>
      <c r="F5" s="205"/>
      <c r="G5" s="206"/>
      <c r="H5" s="203"/>
      <c r="I5" s="204"/>
      <c r="J5" s="205"/>
      <c r="K5" s="206"/>
      <c r="L5" s="203"/>
      <c r="M5" s="204"/>
      <c r="N5" s="205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</row>
    <row r="6" customFormat="false" ht="12.75" hidden="false" customHeight="false" outlineLevel="0" collapsed="false">
      <c r="A6" s="186" t="s">
        <v>91</v>
      </c>
      <c r="B6" s="272"/>
      <c r="D6" s="273" t="s">
        <v>123</v>
      </c>
      <c r="E6" s="273"/>
      <c r="F6" s="273"/>
      <c r="G6" s="206"/>
      <c r="H6" s="273" t="s">
        <v>124</v>
      </c>
      <c r="I6" s="273"/>
      <c r="J6" s="273"/>
      <c r="K6" s="206"/>
      <c r="L6" s="273" t="s">
        <v>125</v>
      </c>
      <c r="M6" s="273"/>
      <c r="N6" s="273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</row>
    <row r="7" customFormat="false" ht="12.75" hidden="false" customHeight="false" outlineLevel="0" collapsed="false">
      <c r="A7" s="186" t="s">
        <v>92</v>
      </c>
      <c r="B7" s="274" t="s">
        <v>14</v>
      </c>
      <c r="D7" s="275" t="s">
        <v>126</v>
      </c>
      <c r="E7" s="275" t="s">
        <v>63</v>
      </c>
      <c r="F7" s="275" t="s">
        <v>9</v>
      </c>
      <c r="G7" s="206"/>
      <c r="H7" s="276" t="s">
        <v>126</v>
      </c>
      <c r="I7" s="276" t="s">
        <v>63</v>
      </c>
      <c r="J7" s="276" t="s">
        <v>9</v>
      </c>
      <c r="K7" s="206"/>
      <c r="L7" s="276" t="s">
        <v>126</v>
      </c>
      <c r="M7" s="276" t="s">
        <v>63</v>
      </c>
      <c r="N7" s="276" t="s">
        <v>9</v>
      </c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</row>
    <row r="8" customFormat="false" ht="3" hidden="false" customHeight="true" outlineLevel="0" collapsed="false">
      <c r="B8" s="202"/>
      <c r="D8" s="203"/>
      <c r="E8" s="204"/>
      <c r="F8" s="205"/>
      <c r="G8" s="206"/>
      <c r="H8" s="203"/>
      <c r="I8" s="204"/>
      <c r="J8" s="205"/>
      <c r="K8" s="206"/>
      <c r="L8" s="203"/>
      <c r="M8" s="204"/>
      <c r="N8" s="205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</row>
    <row r="9" customFormat="false" ht="13.5" hidden="false" customHeight="true" outlineLevel="0" collapsed="false">
      <c r="B9" s="207" t="s">
        <v>127</v>
      </c>
      <c r="C9" s="192"/>
      <c r="D9" s="277" t="n">
        <v>0</v>
      </c>
      <c r="E9" s="278" t="n">
        <v>0</v>
      </c>
      <c r="F9" s="279" t="n">
        <f aca="false">+D9+E9</f>
        <v>0</v>
      </c>
      <c r="G9" s="210"/>
      <c r="H9" s="277" t="n">
        <v>0</v>
      </c>
      <c r="I9" s="278" t="n">
        <v>0</v>
      </c>
      <c r="J9" s="279" t="n">
        <f aca="false">+H9+I9</f>
        <v>0</v>
      </c>
      <c r="K9" s="192"/>
      <c r="L9" s="277" t="n">
        <f aca="false">+D9-H9</f>
        <v>0</v>
      </c>
      <c r="M9" s="278" t="n">
        <f aca="false">+E9-I9</f>
        <v>0</v>
      </c>
      <c r="N9" s="279" t="n">
        <f aca="false">+L9+M9</f>
        <v>0</v>
      </c>
      <c r="O9" s="192"/>
      <c r="P9" s="215"/>
      <c r="Q9" s="215"/>
      <c r="R9" s="215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</row>
    <row r="10" customFormat="false" ht="13.5" hidden="false" customHeight="true" outlineLevel="0" collapsed="false">
      <c r="A10" s="186" t="s">
        <v>93</v>
      </c>
      <c r="B10" s="207" t="s">
        <v>22</v>
      </c>
      <c r="C10" s="192"/>
      <c r="D10" s="277" t="e">
        <f aca="false">HPVAL($A10,$A$18,$A$2,$A$5,$A$6,$A$7)</f>
        <v>#NAME?</v>
      </c>
      <c r="E10" s="278" t="e">
        <f aca="false">HPVAL($A10,$A$18,$A$3,$A$5,$A$6,$A$7)</f>
        <v>#NAME?</v>
      </c>
      <c r="F10" s="279" t="e">
        <f aca="false">+D10+E10</f>
        <v>#NAME?</v>
      </c>
      <c r="G10" s="210"/>
      <c r="H10" s="277" t="e">
        <f aca="false">HPVAL($A10,$A$1,$A$2,$A$5,$A$6,$A$7)</f>
        <v>#NAME?</v>
      </c>
      <c r="I10" s="278" t="e">
        <f aca="false">HPVAL($A10,$A$1,$A$3,$A$5,$A$6,$A$7)</f>
        <v>#NAME?</v>
      </c>
      <c r="J10" s="279" t="e">
        <f aca="false">+H10+I10</f>
        <v>#NAME?</v>
      </c>
      <c r="K10" s="192"/>
      <c r="L10" s="277" t="e">
        <f aca="false">+D10-H10</f>
        <v>#NAME?</v>
      </c>
      <c r="M10" s="278" t="e">
        <f aca="false">+E10-I10</f>
        <v>#NAME?</v>
      </c>
      <c r="N10" s="279" t="e">
        <f aca="false">+L10+M10</f>
        <v>#NAME?</v>
      </c>
      <c r="O10" s="192"/>
      <c r="P10" s="215"/>
      <c r="Q10" s="215"/>
      <c r="R10" s="215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</row>
    <row r="11" customFormat="false" ht="13.5" hidden="false" customHeight="true" outlineLevel="0" collapsed="false">
      <c r="A11" s="186" t="s">
        <v>94</v>
      </c>
      <c r="B11" s="207" t="s">
        <v>24</v>
      </c>
      <c r="C11" s="192"/>
      <c r="D11" s="277" t="e">
        <f aca="false">HPVAL($A11,$A$18,$A$2,$A$5,$A$6,$A$7)</f>
        <v>#NAME?</v>
      </c>
      <c r="E11" s="278" t="e">
        <f aca="false">HPVAL($A11,$A$18,$A$3,$A$5,$A$6,$A$7)</f>
        <v>#NAME?</v>
      </c>
      <c r="F11" s="279" t="e">
        <f aca="false">+D11+E11</f>
        <v>#NAME?</v>
      </c>
      <c r="G11" s="210"/>
      <c r="H11" s="277" t="e">
        <f aca="false">HPVAL($A11,$A$1,$A$2,$A$5,$A$6,$A$7)</f>
        <v>#NAME?</v>
      </c>
      <c r="I11" s="278" t="e">
        <f aca="false">HPVAL($A11,$A$1,$A$3,$A$5,$A$6,$A$7)</f>
        <v>#NAME?</v>
      </c>
      <c r="J11" s="279" t="e">
        <f aca="false">+H11+I11</f>
        <v>#NAME?</v>
      </c>
      <c r="K11" s="192"/>
      <c r="L11" s="277" t="e">
        <f aca="false">+D11-H11</f>
        <v>#NAME?</v>
      </c>
      <c r="M11" s="278" t="e">
        <f aca="false">+E11-I11</f>
        <v>#NAME?</v>
      </c>
      <c r="N11" s="279" t="e">
        <f aca="false">+L11+M11</f>
        <v>#NAME?</v>
      </c>
      <c r="O11" s="192"/>
      <c r="P11" s="215"/>
      <c r="Q11" s="215"/>
      <c r="R11" s="215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</row>
    <row r="12" customFormat="false" ht="13.5" hidden="false" customHeight="true" outlineLevel="0" collapsed="false">
      <c r="A12" s="186" t="s">
        <v>95</v>
      </c>
      <c r="B12" s="207" t="s">
        <v>25</v>
      </c>
      <c r="C12" s="192"/>
      <c r="D12" s="277" t="e">
        <f aca="false">HPVAL($A12,$A$18,$A$2,$A$5,$A$6,$A$7)</f>
        <v>#NAME?</v>
      </c>
      <c r="E12" s="278" t="e">
        <f aca="false">HPVAL($A12,$A$18,$A$3,$A$5,$A$6,$A$7)</f>
        <v>#NAME?</v>
      </c>
      <c r="F12" s="279" t="e">
        <f aca="false">+D12+E12</f>
        <v>#NAME?</v>
      </c>
      <c r="G12" s="210"/>
      <c r="H12" s="277" t="e">
        <f aca="false">HPVAL($A12,$A$1,$A$2,$A$5,$A$6,$A$7)</f>
        <v>#NAME?</v>
      </c>
      <c r="I12" s="278" t="e">
        <f aca="false">HPVAL($A12,$A$1,$A$3,$A$5,$A$6,$A$7)</f>
        <v>#NAME?</v>
      </c>
      <c r="J12" s="279" t="e">
        <f aca="false">+H12+I12</f>
        <v>#NAME?</v>
      </c>
      <c r="K12" s="192"/>
      <c r="L12" s="277" t="e">
        <f aca="false">+D12-H12</f>
        <v>#NAME?</v>
      </c>
      <c r="M12" s="278" t="e">
        <f aca="false">+E12-I12</f>
        <v>#NAME?</v>
      </c>
      <c r="N12" s="279" t="e">
        <f aca="false">+L12+M12</f>
        <v>#NAME?</v>
      </c>
      <c r="O12" s="192"/>
      <c r="P12" s="215"/>
      <c r="Q12" s="215"/>
      <c r="R12" s="215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</row>
    <row r="13" customFormat="false" ht="13.5" hidden="false" customHeight="true" outlineLevel="0" collapsed="false">
      <c r="A13" s="186" t="s">
        <v>96</v>
      </c>
      <c r="B13" s="207" t="s">
        <v>128</v>
      </c>
      <c r="C13" s="192"/>
      <c r="D13" s="277" t="e">
        <f aca="false">HPVAL($A13,$A$18,$A$2,$A$5,$A$6,$A$7)</f>
        <v>#NAME?</v>
      </c>
      <c r="E13" s="278" t="e">
        <f aca="false">HPVAL($A13,$A$18,$A$3,$A$5,$A$6,$A$7)</f>
        <v>#NAME?</v>
      </c>
      <c r="F13" s="279" t="e">
        <f aca="false">+D13+E13</f>
        <v>#NAME?</v>
      </c>
      <c r="G13" s="210"/>
      <c r="H13" s="277" t="e">
        <f aca="false">HPVAL($A13,$A$1,$A$2,$A$5,$A$6,$A$7)</f>
        <v>#NAME?</v>
      </c>
      <c r="I13" s="278" t="e">
        <f aca="false">HPVAL($A13,$A$1,$A$3,$A$5,$A$6,$A$7)</f>
        <v>#NAME?</v>
      </c>
      <c r="J13" s="279" t="e">
        <f aca="false">+H13+I13</f>
        <v>#NAME?</v>
      </c>
      <c r="K13" s="192"/>
      <c r="L13" s="277" t="e">
        <f aca="false">+D13-H13</f>
        <v>#NAME?</v>
      </c>
      <c r="M13" s="278" t="e">
        <f aca="false">+E13-I13</f>
        <v>#NAME?</v>
      </c>
      <c r="N13" s="279" t="e">
        <f aca="false">+L13+M13</f>
        <v>#NAME?</v>
      </c>
      <c r="O13" s="192"/>
      <c r="P13" s="215"/>
      <c r="Q13" s="215"/>
      <c r="R13" s="215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</row>
    <row r="14" customFormat="false" ht="13.5" hidden="false" customHeight="true" outlineLevel="0" collapsed="false">
      <c r="A14" s="186" t="s">
        <v>129</v>
      </c>
      <c r="B14" s="207" t="s">
        <v>27</v>
      </c>
      <c r="C14" s="192"/>
      <c r="D14" s="277" t="e">
        <f aca="false">HPVAL($A14,$A$18,$A$2,$A$5,$A$6,$A$7)</f>
        <v>#NAME?</v>
      </c>
      <c r="E14" s="278" t="e">
        <f aca="false">HPVAL($A14,$A$18,$A$3,$A$5,$A$6,$A$7)</f>
        <v>#NAME?</v>
      </c>
      <c r="F14" s="279" t="e">
        <f aca="false">+D14+E14</f>
        <v>#NAME?</v>
      </c>
      <c r="G14" s="210"/>
      <c r="H14" s="277" t="e">
        <f aca="false">HPVAL($A14,$A$1,$A$2,$A$5,$A$6,$A$7)</f>
        <v>#NAME?</v>
      </c>
      <c r="I14" s="278" t="e">
        <f aca="false">HPVAL($A14,$A$1,$A$3,$A$5,$A$6,$A$7)</f>
        <v>#NAME?</v>
      </c>
      <c r="J14" s="279" t="e">
        <f aca="false">+H14+I14</f>
        <v>#NAME?</v>
      </c>
      <c r="K14" s="192"/>
      <c r="L14" s="277" t="e">
        <f aca="false">+D14-H14</f>
        <v>#NAME?</v>
      </c>
      <c r="M14" s="278" t="e">
        <f aca="false">+E14-I14</f>
        <v>#NAME?</v>
      </c>
      <c r="N14" s="279" t="e">
        <f aca="false">+L14+M14</f>
        <v>#NAME?</v>
      </c>
      <c r="O14" s="192"/>
      <c r="P14" s="215"/>
      <c r="Q14" s="215"/>
      <c r="R14" s="215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</row>
    <row r="15" customFormat="false" ht="13.5" hidden="false" customHeight="true" outlineLevel="0" collapsed="false">
      <c r="A15" s="192"/>
      <c r="B15" s="207" t="s">
        <v>33</v>
      </c>
      <c r="C15" s="192"/>
      <c r="D15" s="277" t="n">
        <v>0</v>
      </c>
      <c r="E15" s="278" t="n">
        <v>0</v>
      </c>
      <c r="F15" s="279" t="n">
        <f aca="false">+D15+E15</f>
        <v>0</v>
      </c>
      <c r="G15" s="210"/>
      <c r="H15" s="277" t="n">
        <v>0</v>
      </c>
      <c r="I15" s="278" t="n">
        <v>0</v>
      </c>
      <c r="J15" s="279" t="n">
        <f aca="false">+H15+I15</f>
        <v>0</v>
      </c>
      <c r="K15" s="192"/>
      <c r="L15" s="277" t="n">
        <f aca="false">+D15-H15</f>
        <v>0</v>
      </c>
      <c r="M15" s="278" t="n">
        <f aca="false">+E15-I15</f>
        <v>0</v>
      </c>
      <c r="N15" s="279" t="n">
        <f aca="false">+L15+M15</f>
        <v>0</v>
      </c>
      <c r="O15" s="192"/>
      <c r="P15" s="215"/>
      <c r="Q15" s="215"/>
      <c r="R15" s="215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</row>
    <row r="16" customFormat="false" ht="13.5" hidden="false" customHeight="true" outlineLevel="0" collapsed="false">
      <c r="A16" s="186" t="s">
        <v>130</v>
      </c>
      <c r="B16" s="207" t="s">
        <v>107</v>
      </c>
      <c r="C16" s="192"/>
      <c r="D16" s="277" t="n">
        <v>0</v>
      </c>
      <c r="E16" s="278" t="n">
        <v>0</v>
      </c>
      <c r="F16" s="279" t="n">
        <f aca="false">+D16+E16</f>
        <v>0</v>
      </c>
      <c r="G16" s="210"/>
      <c r="H16" s="277" t="n">
        <v>0</v>
      </c>
      <c r="I16" s="278" t="n">
        <v>0</v>
      </c>
      <c r="J16" s="279" t="n">
        <f aca="false">+H16+I16</f>
        <v>0</v>
      </c>
      <c r="K16" s="192"/>
      <c r="L16" s="277" t="n">
        <f aca="false">+D16-H16</f>
        <v>0</v>
      </c>
      <c r="M16" s="278" t="n">
        <f aca="false">+E16-I16</f>
        <v>0</v>
      </c>
      <c r="N16" s="279" t="n">
        <f aca="false">+L16+M16</f>
        <v>0</v>
      </c>
      <c r="O16" s="192"/>
      <c r="P16" s="215"/>
      <c r="Q16" s="215"/>
      <c r="R16" s="215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</row>
    <row r="17" customFormat="false" ht="3" hidden="false" customHeight="true" outlineLevel="0" collapsed="false">
      <c r="A17" s="186" t="s">
        <v>130</v>
      </c>
      <c r="B17" s="207"/>
      <c r="C17" s="192"/>
      <c r="D17" s="277"/>
      <c r="E17" s="278"/>
      <c r="F17" s="279"/>
      <c r="G17" s="210"/>
      <c r="H17" s="277"/>
      <c r="I17" s="278"/>
      <c r="J17" s="279"/>
      <c r="K17" s="192"/>
      <c r="L17" s="277"/>
      <c r="M17" s="278"/>
      <c r="N17" s="279"/>
      <c r="O17" s="192"/>
      <c r="P17" s="215"/>
      <c r="Q17" s="215"/>
      <c r="R17" s="215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</row>
    <row r="18" customFormat="false" ht="11.25" hidden="false" customHeight="true" outlineLevel="0" collapsed="false">
      <c r="A18" s="186" t="s">
        <v>131</v>
      </c>
      <c r="B18" s="218" t="s">
        <v>132</v>
      </c>
      <c r="C18" s="192"/>
      <c r="D18" s="280" t="e">
        <f aca="false">SUM(D9:D17)</f>
        <v>#NAME?</v>
      </c>
      <c r="E18" s="281" t="e">
        <f aca="false">SUM(E9:E17)</f>
        <v>#NAME?</v>
      </c>
      <c r="F18" s="282" t="e">
        <f aca="false">SUM(F9:F16)</f>
        <v>#NAME?</v>
      </c>
      <c r="G18" s="210"/>
      <c r="H18" s="280" t="e">
        <f aca="false">SUM(H9:H17)</f>
        <v>#NAME?</v>
      </c>
      <c r="I18" s="281" t="e">
        <f aca="false">SUM(I9:I17)</f>
        <v>#NAME?</v>
      </c>
      <c r="J18" s="282" t="e">
        <f aca="false">SUM(J9:J16)</f>
        <v>#NAME?</v>
      </c>
      <c r="K18" s="192"/>
      <c r="L18" s="280" t="e">
        <f aca="false">SUM(L9:L17)</f>
        <v>#NAME?</v>
      </c>
      <c r="M18" s="281" t="e">
        <f aca="false">SUM(M9:M17)</f>
        <v>#NAME?</v>
      </c>
      <c r="N18" s="282" t="e">
        <f aca="false">SUM(N9:N16)</f>
        <v>#NAME?</v>
      </c>
      <c r="O18" s="192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</row>
    <row r="19" customFormat="false" ht="3" hidden="false" customHeight="true" outlineLevel="0" collapsed="false">
      <c r="A19" s="192"/>
      <c r="B19" s="228"/>
      <c r="C19" s="192"/>
      <c r="D19" s="229"/>
      <c r="E19" s="230"/>
      <c r="F19" s="231"/>
      <c r="G19" s="192"/>
      <c r="H19" s="229"/>
      <c r="I19" s="230"/>
      <c r="J19" s="231"/>
      <c r="K19" s="192"/>
      <c r="L19" s="229"/>
      <c r="M19" s="230"/>
      <c r="N19" s="231"/>
      <c r="O19" s="192"/>
      <c r="P19" s="215"/>
      <c r="Q19" s="215"/>
      <c r="R19" s="215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</row>
    <row r="20" customFormat="false" ht="12.75" hidden="false" customHeight="false" outlineLevel="0" collapsed="false"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215"/>
      <c r="Q20" s="215"/>
      <c r="R20" s="215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</row>
    <row r="21" customFormat="false" ht="12.75" hidden="false" customHeight="false" outlineLevel="0" collapsed="false"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</row>
    <row r="22" customFormat="false" ht="12.75" hidden="false" customHeight="false" outlineLevel="0" collapsed="false"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</row>
    <row r="23" customFormat="false" ht="12.75" hidden="false" customHeight="false" outlineLevel="0" collapsed="false"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</row>
    <row r="24" customFormat="false" ht="12.75" hidden="false" customHeight="false" outlineLevel="0" collapsed="false"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</row>
    <row r="25" customFormat="false" ht="12.75" hidden="false" customHeight="false" outlineLevel="0" collapsed="false"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</row>
    <row r="26" customFormat="false" ht="12.75" hidden="false" customHeight="false" outlineLevel="0" collapsed="false"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</row>
    <row r="27" customFormat="false" ht="12.75" hidden="false" customHeight="false" outlineLevel="0" collapsed="false"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</row>
    <row r="28" customFormat="false" ht="12.75" hidden="false" customHeight="false" outlineLevel="0" collapsed="false"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</row>
    <row r="29" customFormat="false" ht="12.75" hidden="false" customHeight="false" outlineLevel="0" collapsed="false"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</row>
    <row r="30" customFormat="false" ht="12.75" hidden="false" customHeight="false" outlineLevel="0" collapsed="false"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</row>
    <row r="31" customFormat="false" ht="12.75" hidden="false" customHeight="false" outlineLevel="0" collapsed="false"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customFormat="false" ht="12.75" hidden="false" customHeight="false" outlineLevel="0" collapsed="false"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</row>
    <row r="33" customFormat="false" ht="12.75" hidden="false" customHeight="false" outlineLevel="0" collapsed="false"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</row>
    <row r="34" customFormat="false" ht="12.75" hidden="false" customHeight="false" outlineLevel="0" collapsed="false"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</row>
    <row r="35" customFormat="false" ht="12.75" hidden="false" customHeight="false" outlineLevel="0" collapsed="false"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</row>
    <row r="36" customFormat="false" ht="12.75" hidden="false" customHeight="false" outlineLevel="0" collapsed="false"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customFormat="false" ht="12.75" hidden="false" customHeight="false" outlineLevel="0" collapsed="false"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</row>
    <row r="38" customFormat="false" ht="12.75" hidden="false" customHeight="false" outlineLevel="0" collapsed="false"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</row>
    <row r="39" customFormat="false" ht="12.75" hidden="false" customHeight="false" outlineLevel="0" collapsed="false"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</row>
    <row r="40" customFormat="false" ht="12.75" hidden="false" customHeight="false" outlineLevel="0" collapsed="false"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</row>
    <row r="41" customFormat="false" ht="12.75" hidden="false" customHeight="false" outlineLevel="0" collapsed="false"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</row>
    <row r="42" customFormat="false" ht="12.75" hidden="false" customHeight="false" outlineLevel="0" collapsed="false"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</row>
    <row r="43" customFormat="false" ht="12.75" hidden="false" customHeight="false" outlineLevel="0" collapsed="false"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</row>
    <row r="44" customFormat="false" ht="12.75" hidden="false" customHeight="false" outlineLevel="0" collapsed="false"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</row>
    <row r="45" customFormat="false" ht="12.75" hidden="false" customHeight="false" outlineLevel="0" collapsed="false"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</row>
    <row r="46" customFormat="false" ht="12.75" hidden="false" customHeight="false" outlineLevel="0" collapsed="false"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</row>
    <row r="47" customFormat="false" ht="12.75" hidden="false" customHeight="false" outlineLevel="0" collapsed="false"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</row>
    <row r="48" customFormat="false" ht="12.75" hidden="false" customHeight="false" outlineLevel="0" collapsed="false"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</row>
    <row r="49" customFormat="false" ht="12.75" hidden="false" customHeight="false" outlineLevel="0" collapsed="false"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</row>
    <row r="50" customFormat="false" ht="12.75" hidden="false" customHeight="false" outlineLevel="0" collapsed="false"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</row>
    <row r="51" customFormat="false" ht="12.75" hidden="false" customHeight="false" outlineLevel="0" collapsed="false"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</row>
    <row r="52" customFormat="false" ht="12.75" hidden="false" customHeight="false" outlineLevel="0" collapsed="false"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</row>
    <row r="53" customFormat="false" ht="12.75" hidden="false" customHeight="false" outlineLevel="0" collapsed="false"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</row>
    <row r="54" customFormat="false" ht="12.75" hidden="false" customHeight="false" outlineLevel="0" collapsed="false"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</row>
    <row r="55" customFormat="false" ht="12.75" hidden="false" customHeight="false" outlineLevel="0" collapsed="false"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</row>
    <row r="56" customFormat="false" ht="12.75" hidden="false" customHeight="false" outlineLevel="0" collapsed="false"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</row>
    <row r="57" customFormat="false" ht="12.75" hidden="false" customHeight="false" outlineLevel="0" collapsed="false"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</row>
    <row r="58" customFormat="false" ht="12.75" hidden="false" customHeight="false" outlineLevel="0" collapsed="false"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</row>
    <row r="59" customFormat="false" ht="12.75" hidden="false" customHeight="false" outlineLevel="0" collapsed="false"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</row>
    <row r="60" customFormat="false" ht="12.75" hidden="false" customHeight="false" outlineLevel="0" collapsed="false"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</row>
    <row r="61" customFormat="false" ht="12.75" hidden="false" customHeight="false" outlineLevel="0" collapsed="false"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</row>
    <row r="62" customFormat="false" ht="12.75" hidden="false" customHeight="false" outlineLevel="0" collapsed="false"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</row>
    <row r="63" customFormat="false" ht="12.75" hidden="false" customHeight="false" outlineLevel="0" collapsed="false"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</row>
    <row r="64" customFormat="false" ht="12.75" hidden="false" customHeight="false" outlineLevel="0" collapsed="false"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</row>
    <row r="65" customFormat="false" ht="12.75" hidden="false" customHeight="false" outlineLevel="0" collapsed="false"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</row>
    <row r="66" customFormat="false" ht="12.75" hidden="false" customHeight="false" outlineLevel="0" collapsed="false"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</row>
    <row r="67" customFormat="false" ht="12.75" hidden="false" customHeight="false" outlineLevel="0" collapsed="false"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</row>
    <row r="68" customFormat="false" ht="12.75" hidden="false" customHeight="false" outlineLevel="0" collapsed="false"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</row>
    <row r="69" customFormat="false" ht="12.75" hidden="false" customHeight="false" outlineLevel="0" collapsed="false"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</row>
    <row r="70" customFormat="false" ht="12.75" hidden="false" customHeight="false" outlineLevel="0" collapsed="false"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customFormat="false" ht="12.75" hidden="false" customHeight="false" outlineLevel="0" collapsed="false"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</row>
    <row r="72" customFormat="false" ht="12.75" hidden="false" customHeight="false" outlineLevel="0" collapsed="false"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</row>
    <row r="73" customFormat="false" ht="12.75" hidden="false" customHeight="false" outlineLevel="0" collapsed="false"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</row>
    <row r="74" customFormat="false" ht="12.75" hidden="false" customHeight="false" outlineLevel="0" collapsed="false"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  <c r="AM74" s="206"/>
      <c r="AN74" s="206"/>
    </row>
    <row r="75" customFormat="false" ht="12.75" hidden="false" customHeight="false" outlineLevel="0" collapsed="false"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customFormat="false" ht="12.75" hidden="false" customHeight="false" outlineLevel="0" collapsed="false"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</row>
    <row r="77" customFormat="false" ht="12.75" hidden="false" customHeight="false" outlineLevel="0" collapsed="false"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</row>
    <row r="78" customFormat="false" ht="12.75" hidden="false" customHeight="false" outlineLevel="0" collapsed="false"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</row>
    <row r="79" customFormat="false" ht="12.75" hidden="false" customHeight="false" outlineLevel="0" collapsed="false"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</row>
    <row r="80" customFormat="false" ht="12.75" hidden="false" customHeight="false" outlineLevel="0" collapsed="false"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</row>
    <row r="81" customFormat="false" ht="12.75" hidden="false" customHeight="false" outlineLevel="0" collapsed="false"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</row>
    <row r="82" customFormat="false" ht="12.75" hidden="false" customHeight="false" outlineLevel="0" collapsed="false"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</row>
    <row r="83" customFormat="false" ht="12.75" hidden="false" customHeight="false" outlineLevel="0" collapsed="false"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</row>
    <row r="84" customFormat="false" ht="12.75" hidden="false" customHeight="false" outlineLevel="0" collapsed="false"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</row>
    <row r="85" customFormat="false" ht="12.75" hidden="false" customHeight="false" outlineLevel="0" collapsed="false"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</row>
    <row r="86" customFormat="false" ht="12.75" hidden="false" customHeight="false" outlineLevel="0" collapsed="false"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</row>
    <row r="87" customFormat="false" ht="12.75" hidden="false" customHeight="false" outlineLevel="0" collapsed="false"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  <c r="AK87" s="206"/>
      <c r="AL87" s="206"/>
      <c r="AM87" s="206"/>
      <c r="AN87" s="206"/>
    </row>
    <row r="88" customFormat="false" ht="12.75" hidden="false" customHeight="false" outlineLevel="0" collapsed="false"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  <c r="AL88" s="206"/>
      <c r="AM88" s="206"/>
      <c r="AN88" s="206"/>
    </row>
    <row r="89" customFormat="false" ht="12.75" hidden="false" customHeight="false" outlineLevel="0" collapsed="false"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  <c r="AK89" s="206"/>
      <c r="AL89" s="206"/>
      <c r="AM89" s="206"/>
      <c r="AN89" s="206"/>
    </row>
    <row r="90" customFormat="false" ht="12.75" hidden="false" customHeight="false" outlineLevel="0" collapsed="false"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  <c r="AL90" s="206"/>
      <c r="AM90" s="206"/>
      <c r="AN90" s="206"/>
    </row>
    <row r="91" customFormat="false" ht="12.75" hidden="false" customHeight="false" outlineLevel="0" collapsed="false"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</row>
    <row r="92" customFormat="false" ht="12.75" hidden="false" customHeight="false" outlineLevel="0" collapsed="false"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</row>
    <row r="93" customFormat="false" ht="12.75" hidden="false" customHeight="false" outlineLevel="0" collapsed="false"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206"/>
    </row>
    <row r="94" customFormat="false" ht="12.75" hidden="false" customHeight="false" outlineLevel="0" collapsed="false"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</row>
    <row r="95" customFormat="false" ht="12.75" hidden="false" customHeight="false" outlineLevel="0" collapsed="false"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  <c r="AL95" s="206"/>
      <c r="AM95" s="206"/>
      <c r="AN95" s="206"/>
    </row>
    <row r="96" customFormat="false" ht="12.75" hidden="false" customHeight="false" outlineLevel="0" collapsed="false"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6"/>
    </row>
    <row r="97" customFormat="false" ht="12.75" hidden="false" customHeight="false" outlineLevel="0" collapsed="false"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  <c r="AL97" s="206"/>
      <c r="AM97" s="206"/>
      <c r="AN97" s="206"/>
    </row>
    <row r="98" customFormat="false" ht="12.75" hidden="false" customHeight="false" outlineLevel="0" collapsed="false"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  <c r="AL98" s="206"/>
      <c r="AM98" s="206"/>
      <c r="AN98" s="206"/>
    </row>
    <row r="99" customFormat="false" ht="12.75" hidden="false" customHeight="false" outlineLevel="0" collapsed="false"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  <c r="AL99" s="206"/>
      <c r="AM99" s="206"/>
      <c r="AN99" s="206"/>
    </row>
    <row r="100" customFormat="false" ht="12.75" hidden="false" customHeight="false" outlineLevel="0" collapsed="false"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  <c r="AL100" s="206"/>
      <c r="AM100" s="206"/>
      <c r="AN100" s="206"/>
    </row>
    <row r="101" customFormat="false" ht="12.75" hidden="false" customHeight="false" outlineLevel="0" collapsed="false"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  <c r="AL101" s="206"/>
      <c r="AM101" s="206"/>
      <c r="AN101" s="206"/>
    </row>
    <row r="102" customFormat="false" ht="12.75" hidden="false" customHeight="false" outlineLevel="0" collapsed="false"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6"/>
      <c r="AL102" s="206"/>
      <c r="AM102" s="206"/>
      <c r="AN102" s="206"/>
    </row>
    <row r="103" customFormat="false" ht="12.75" hidden="false" customHeight="false" outlineLevel="0" collapsed="false"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I103" s="206"/>
      <c r="AJ103" s="206"/>
      <c r="AK103" s="206"/>
      <c r="AL103" s="206"/>
      <c r="AM103" s="206"/>
      <c r="AN103" s="206"/>
    </row>
    <row r="104" customFormat="false" ht="12.75" hidden="false" customHeight="false" outlineLevel="0" collapsed="false"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</row>
    <row r="105" customFormat="false" ht="12.75" hidden="false" customHeight="false" outlineLevel="0" collapsed="false"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</row>
    <row r="106" customFormat="false" ht="12.75" hidden="false" customHeight="false" outlineLevel="0" collapsed="false"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</row>
    <row r="107" customFormat="false" ht="12.75" hidden="false" customHeight="false" outlineLevel="0" collapsed="false"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</row>
    <row r="108" customFormat="false" ht="12.75" hidden="false" customHeight="false" outlineLevel="0" collapsed="false"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</row>
    <row r="109" customFormat="false" ht="12.75" hidden="false" customHeight="false" outlineLevel="0" collapsed="false"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customFormat="false" ht="12.75" hidden="false" customHeight="false" outlineLevel="0" collapsed="false"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6"/>
      <c r="AL110" s="206"/>
      <c r="AM110" s="206"/>
      <c r="AN110" s="206"/>
    </row>
    <row r="111" customFormat="false" ht="12.75" hidden="false" customHeight="false" outlineLevel="0" collapsed="false"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6"/>
      <c r="AL111" s="206"/>
      <c r="AM111" s="206"/>
      <c r="AN111" s="206"/>
    </row>
    <row r="112" customFormat="false" ht="12.75" hidden="false" customHeight="false" outlineLevel="0" collapsed="false"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  <c r="AL112" s="206"/>
      <c r="AM112" s="206"/>
      <c r="AN112" s="206"/>
    </row>
    <row r="113" customFormat="false" ht="12.75" hidden="false" customHeight="false" outlineLevel="0" collapsed="false"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  <c r="AH113" s="206"/>
      <c r="AI113" s="206"/>
      <c r="AJ113" s="206"/>
      <c r="AK113" s="206"/>
      <c r="AL113" s="206"/>
      <c r="AM113" s="206"/>
      <c r="AN113" s="206"/>
    </row>
    <row r="114" customFormat="false" ht="12.75" hidden="false" customHeight="false" outlineLevel="0" collapsed="false"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customFormat="false" ht="12.75" hidden="false" customHeight="false" outlineLevel="0" collapsed="false"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</row>
    <row r="116" customFormat="false" ht="12.75" hidden="false" customHeight="false" outlineLevel="0" collapsed="false"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</row>
    <row r="117" customFormat="false" ht="12.75" hidden="false" customHeight="false" outlineLevel="0" collapsed="false"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</row>
    <row r="118" customFormat="false" ht="12.75" hidden="false" customHeight="false" outlineLevel="0" collapsed="false"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</row>
    <row r="119" customFormat="false" ht="12.75" hidden="false" customHeight="false" outlineLevel="0" collapsed="false"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2001-04-23T10:21:49Z</cp:lastPrinted>
  <dcterms:modified xsi:type="dcterms:W3CDTF">2001-04-23T10:55:16Z</dcterms:modified>
  <cp:revision>0</cp:revision>
  <dc:subject/>
  <dc:title/>
</cp:coreProperties>
</file>