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eensheet" sheetId="1" state="visible" r:id="rId3"/>
    <sheet name="Summary" sheetId="2" state="visible" r:id="rId4"/>
    <sheet name="Summary YTD" sheetId="3" state="hidden" r:id="rId5"/>
    <sheet name="Summary YTD-Qtr" sheetId="4" state="hidden" r:id="rId6"/>
    <sheet name="GrossMargin" sheetId="5" state="visible" r:id="rId7"/>
    <sheet name="GM-WklyChnge" sheetId="6" state="visible" r:id="rId8"/>
    <sheet name="Expenses" sheetId="7" state="visible" r:id="rId9"/>
    <sheet name="CapChrg-AllocExp" sheetId="8" state="visible" r:id="rId10"/>
    <sheet name="Upside Downside" sheetId="9" state="hidden" r:id="rId11"/>
    <sheet name="Headcount" sheetId="10" state="visible" r:id="rId12"/>
    <sheet name="Whalley" sheetId="11" state="hidden" r:id="rId13"/>
    <sheet name="Shankman" sheetId="12" state="hidden" r:id="rId14"/>
    <sheet name="Fallon" sheetId="13" state="hidden" r:id="rId15"/>
  </sheets>
  <externalReferences>
    <externalReference r:id="rId16"/>
  </externalReferences>
  <definedNames>
    <definedName function="false" hidden="false" localSheetId="7" name="_xlnm.Print_Area" vbProcedure="false">'CapChrg-AllocExp'!$B$2:$P$55</definedName>
    <definedName function="false" hidden="false" localSheetId="6" name="_xlnm.Print_Area" vbProcedure="false">Expenses!$B$2:$K$59</definedName>
    <definedName function="false" hidden="false" localSheetId="12" name="_xlnm.Print_Area" vbProcedure="false">Fallon!$A$1:$W$11</definedName>
    <definedName function="false" hidden="false" localSheetId="5" name="_xlnm.Print_Area" vbProcedure="false">'GM-WklyChnge'!$A$1:$K$69</definedName>
    <definedName function="false" hidden="false" localSheetId="0" name="_xlnm.Print_Area" vbProcedure="false">Greensheet!$A$1:$M$150</definedName>
    <definedName function="false" hidden="false" localSheetId="0" name="_xlnm.Print_Titles" vbProcedure="false">Greensheet!$1:$4</definedName>
    <definedName function="false" hidden="false" localSheetId="4" name="_xlnm.Print_Area" vbProcedure="false">GrossMargin!$B$2:$N$58</definedName>
    <definedName function="false" hidden="false" localSheetId="9" name="_xlnm.Print_Area" vbProcedure="false">Headcount!$B$1:$N$52</definedName>
    <definedName function="false" hidden="false" localSheetId="11" name="_xlnm.Print_Area" vbProcedure="false">Shankman!$A$1:$W$13</definedName>
    <definedName function="false" hidden="false" localSheetId="1" name="_xlnm.Print_Area" vbProcedure="false">Summary!$A$1:$W$65</definedName>
    <definedName function="false" hidden="false" localSheetId="2" name="_xlnm.Print_Area" vbProcedure="false">'Summary YTD'!$C$3:$X$64</definedName>
    <definedName function="false" hidden="false" localSheetId="3" name="_xlnm.Print_Area" vbProcedure="false">'Summary YTD-Qtr'!$B$2:$V$63</definedName>
    <definedName function="false" hidden="false" localSheetId="10" name="_xlnm.Print_Area" vbProcedure="false">Whalley!$A$1:$W$20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16</xdr:row>
                <xdr:rowOff>12</xdr:rowOff>
              </xdr:to>
            </anchor>
          </commentPr>
        </mc:Choice>
        <mc:Fallback/>
      </mc:AlternateContent>
    </comment>
    <comment ref="S79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81</xdr:row>
                <xdr:rowOff>7</xdr:rowOff>
              </xdr:from>
              <xdr:to>
                <xdr:col>21</xdr:col>
                <xdr:colOff>16</xdr:colOff>
                <xdr:row>82</xdr:row>
                <xdr:rowOff>-6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34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ECP Accretion 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33</xdr:row>
                <xdr:rowOff>1</xdr:rowOff>
              </xdr:from>
              <xdr:to>
                <xdr:col>13</xdr:col>
                <xdr:colOff>6</xdr:colOff>
                <xdr:row>34</xdr:row>
                <xdr:rowOff>15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2"/>
          </rPr>
          <t xml:space="preserve">Kafus Canfibre Riverside IPC -$3,000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41</xdr:row>
                <xdr:rowOff>7</xdr:rowOff>
              </xdr:from>
              <xdr:to>
                <xdr:col>15</xdr:col>
                <xdr:colOff>55</xdr:colOff>
                <xdr:row>46</xdr:row>
                <xdr:rowOff>2</xdr:rowOff>
              </xdr:to>
            </anchor>
          </commentPr>
        </mc:Choice>
        <mc:Fallback/>
      </mc:AlternateContent>
    </comment>
    <comment ref="K4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CGas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40</xdr:row>
                <xdr:rowOff>10</xdr:rowOff>
              </xdr:from>
              <xdr:to>
                <xdr:col>12</xdr:col>
                <xdr:colOff>37</xdr:colOff>
                <xdr:row>42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<sst xmlns="http://schemas.openxmlformats.org/spreadsheetml/2006/main" count="1122" uniqueCount="319">
  <si>
    <t xml:space="preserve">ENRON NORTH AMERICA</t>
  </si>
  <si>
    <t xml:space="preserve">1ST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</si>
  <si>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</si>
  <si>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</si>
  <si>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</si>
  <si>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</si>
  <si>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</si>
  <si>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</si>
  <si>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</si>
  <si>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Canada</t>
  </si>
  <si>
    <t xml:space="preserve">Coral/TCPL</t>
  </si>
  <si>
    <t xml:space="preserve">Davies</t>
  </si>
  <si>
    <t xml:space="preserve">G</t>
  </si>
  <si>
    <t xml:space="preserve">Insurance</t>
  </si>
  <si>
    <t xml:space="preserve">East Midstream Origination</t>
  </si>
  <si>
    <t xml:space="preserve">Doyle</t>
  </si>
  <si>
    <t xml:space="preserve">Spears</t>
  </si>
  <si>
    <t xml:space="preserve">P</t>
  </si>
  <si>
    <t xml:space="preserve">Entex</t>
  </si>
  <si>
    <t xml:space="preserve">Ducote</t>
  </si>
  <si>
    <t xml:space="preserve">Mexico</t>
  </si>
  <si>
    <t xml:space="preserve">TFM</t>
  </si>
  <si>
    <t xml:space="preserve">Williams</t>
  </si>
  <si>
    <t xml:space="preserve">Industrial Downstream - Paper</t>
  </si>
  <si>
    <t xml:space="preserve">Rebox</t>
  </si>
  <si>
    <t xml:space="preserve">Paper Team</t>
  </si>
  <si>
    <t xml:space="preserve">C</t>
  </si>
  <si>
    <t xml:space="preserve">Norampac, Inc.</t>
  </si>
  <si>
    <t xml:space="preserve">Moulton</t>
  </si>
  <si>
    <t xml:space="preserve">Perkins Tissue</t>
  </si>
  <si>
    <t xml:space="preserve">Money Mailer</t>
  </si>
  <si>
    <t xml:space="preserve">Shields</t>
  </si>
  <si>
    <t xml:space="preserve">Industrial Downstream - Chemicals</t>
  </si>
  <si>
    <t xml:space="preserve">Kaiser</t>
  </si>
  <si>
    <t xml:space="preserve">West Midstream Orgination</t>
  </si>
  <si>
    <t xml:space="preserve">Upstream E&amp;P</t>
  </si>
  <si>
    <t xml:space="preserve">Generation Investments</t>
  </si>
  <si>
    <t xml:space="preserve">Motown</t>
  </si>
  <si>
    <t xml:space="preserve">Clifford</t>
  </si>
  <si>
    <t xml:space="preserve">F</t>
  </si>
  <si>
    <t xml:space="preserve">Gas Assets</t>
  </si>
  <si>
    <t xml:space="preserve">Project Gallup</t>
  </si>
  <si>
    <t xml:space="preserve">Knippa</t>
  </si>
  <si>
    <t xml:space="preserve">A</t>
  </si>
  <si>
    <t xml:space="preserve">North Central Oil</t>
  </si>
  <si>
    <t xml:space="preserve">Bierbach</t>
  </si>
  <si>
    <t xml:space="preserve">Rollovers</t>
  </si>
  <si>
    <t xml:space="preserve">Martinez</t>
  </si>
  <si>
    <t xml:space="preserve">Vastar Black Martin</t>
  </si>
  <si>
    <t xml:space="preserve">Bryan</t>
  </si>
  <si>
    <t xml:space="preserve">Louis Dreyfus Services</t>
  </si>
  <si>
    <t xml:space="preserve">Riley</t>
  </si>
  <si>
    <t xml:space="preserve">8 Deals</t>
  </si>
  <si>
    <t xml:space="preserve">Various</t>
  </si>
  <si>
    <t xml:space="preserve">Principal Investing</t>
  </si>
  <si>
    <t xml:space="preserve">Restructuring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</si>
  <si>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</si>
  <si>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</si>
  <si>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</si>
  <si>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</si>
  <si>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</si>
  <si>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</si>
  <si>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</si>
  <si>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</si>
  <si>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Wilton Centre 2</t>
  </si>
  <si>
    <t xml:space="preserve">Healy/Luce</t>
  </si>
  <si>
    <t xml:space="preserve">AEC</t>
  </si>
  <si>
    <t xml:space="preserve">Dalton</t>
  </si>
  <si>
    <t xml:space="preserve">West Midstream Origination</t>
  </si>
  <si>
    <t xml:space="preserve">Project Bighorn</t>
  </si>
  <si>
    <t xml:space="preserve">Donovan</t>
  </si>
  <si>
    <t xml:space="preserve">Norampac Inc.</t>
  </si>
  <si>
    <t xml:space="preserve">Espresso</t>
  </si>
  <si>
    <t xml:space="preserve">Holmes</t>
  </si>
  <si>
    <t xml:space="preserve">Gaylord Container</t>
  </si>
  <si>
    <t xml:space="preserve">Horning</t>
  </si>
  <si>
    <t xml:space="preserve">St. Laurent Paperboard</t>
  </si>
  <si>
    <t xml:space="preserve">Cummings</t>
  </si>
  <si>
    <t xml:space="preserve">Bay Corrugated</t>
  </si>
  <si>
    <t xml:space="preserve">Bonner</t>
  </si>
  <si>
    <t xml:space="preserve">Waste Management</t>
  </si>
  <si>
    <t xml:space="preserve">Pacific Forest Resources</t>
  </si>
  <si>
    <t xml:space="preserve">ConAgra Energy Services</t>
  </si>
  <si>
    <t xml:space="preserve">Quinn</t>
  </si>
  <si>
    <t xml:space="preserve">Waste Management (3 deals)</t>
  </si>
  <si>
    <t xml:space="preserve">4 Deals Under $100K</t>
  </si>
  <si>
    <t xml:space="preserve">Burnett</t>
  </si>
  <si>
    <t xml:space="preserve">Blue Range (Finance)</t>
  </si>
  <si>
    <t xml:space="preserve">Milnthorp/Kitigawa</t>
  </si>
  <si>
    <t xml:space="preserve">Blue Range (Commodity)</t>
  </si>
  <si>
    <t xml:space="preserve">Ranger/Berkley/ECC</t>
  </si>
  <si>
    <t xml:space="preserve">Tycholiz</t>
  </si>
  <si>
    <t xml:space="preserve">Other Marketing</t>
  </si>
  <si>
    <t xml:space="preserve">Fletcher Challenge</t>
  </si>
  <si>
    <t xml:space="preserve">Paterson</t>
  </si>
  <si>
    <t xml:space="preserve">East Marketing</t>
  </si>
  <si>
    <t xml:space="preserve">DeVries</t>
  </si>
  <si>
    <t xml:space="preserve">Saxet Energy LTD</t>
  </si>
  <si>
    <t xml:space="preserve">Costilla Freeman</t>
  </si>
  <si>
    <t xml:space="preserve">Zivley</t>
  </si>
  <si>
    <t xml:space="preserve">Velsicol - GL</t>
  </si>
  <si>
    <t xml:space="preserve">Lamphier</t>
  </si>
  <si>
    <t xml:space="preserve">EOG Resources</t>
  </si>
  <si>
    <t xml:space="preserve">Austin</t>
  </si>
  <si>
    <t xml:space="preserve">Lonza</t>
  </si>
  <si>
    <t xml:space="preserve">Papayoti</t>
  </si>
  <si>
    <t xml:space="preserve">Wallis</t>
  </si>
  <si>
    <t xml:space="preserve">Exxon Company</t>
  </si>
  <si>
    <t xml:space="preserve">Bilberry</t>
  </si>
  <si>
    <t xml:space="preserve">Eagle Gas Marketing</t>
  </si>
  <si>
    <t xml:space="preserve">Johnson</t>
  </si>
  <si>
    <t xml:space="preserve">South Hampton</t>
  </si>
  <si>
    <t xml:space="preserve">82 Deals</t>
  </si>
  <si>
    <t xml:space="preserve">Cook Inlet</t>
  </si>
  <si>
    <t xml:space="preserve">Schorr</t>
  </si>
  <si>
    <t xml:space="preserve">Sapphire Bay</t>
  </si>
  <si>
    <t xml:space="preserve">Tripoint</t>
  </si>
  <si>
    <t xml:space="preserve">Hopley</t>
  </si>
  <si>
    <t xml:space="preserve">TOTAL COMPLETED TRANSACTIONS</t>
  </si>
  <si>
    <t xml:space="preserve">1ST QUARTER 2000 EARNINGS ESTIMATE</t>
  </si>
  <si>
    <t xml:space="preserve">Results based on Activity through March 10, 2000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</si>
  <si>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</si>
  <si>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</si>
  <si>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</si>
  <si>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</si>
  <si>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</si>
  <si>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</si>
  <si>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</si>
  <si>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</si>
  <si>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</si>
  <si>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</si>
  <si>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</si>
  <si>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</si>
  <si>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t xml:space="preserve">Expenses*</t>
  </si>
  <si>
    <t xml:space="preserve">EBT</t>
  </si>
  <si>
    <t xml:space="preserve">Identified</t>
  </si>
  <si>
    <t xml:space="preserve">Expenses</t>
  </si>
  <si>
    <t xml:space="preserve">Charge</t>
  </si>
  <si>
    <t xml:space="preserve">Gas Trading</t>
  </si>
  <si>
    <t xml:space="preserve">Power Trading</t>
  </si>
  <si>
    <t xml:space="preserve">Financial Drift</t>
  </si>
  <si>
    <t xml:space="preserve">Financial Trading</t>
  </si>
  <si>
    <t xml:space="preserve">Coal</t>
  </si>
  <si>
    <t xml:space="preserve">Weather</t>
  </si>
  <si>
    <t xml:space="preserve">Emissions</t>
  </si>
  <si>
    <t xml:space="preserve">Insurance Group</t>
  </si>
  <si>
    <t xml:space="preserve">Executive Trading</t>
  </si>
  <si>
    <t xml:space="preserve">Total Trading &amp; Risk Mgt.</t>
  </si>
  <si>
    <t xml:space="preserve">East Midstream</t>
  </si>
  <si>
    <t xml:space="preserve">West Midstream</t>
  </si>
  <si>
    <t xml:space="preserve">Midstream IPP</t>
  </si>
  <si>
    <t xml:space="preserve">Executive Origination</t>
  </si>
  <si>
    <t xml:space="preserve">Total Origination</t>
  </si>
  <si>
    <t xml:space="preserve">Genco</t>
  </si>
  <si>
    <t xml:space="preserve">Gas Assets - Trading</t>
  </si>
  <si>
    <t xml:space="preserve">Total Assets</t>
  </si>
  <si>
    <t xml:space="preserve">Investment Management</t>
  </si>
  <si>
    <t xml:space="preserve">Canada - Investing</t>
  </si>
  <si>
    <t xml:space="preserve">Total Investing</t>
  </si>
  <si>
    <t xml:space="preserve">Commercial Transactions Group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</si>
  <si>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</si>
  <si>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</si>
  <si>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</si>
  <si>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</si>
  <si>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</si>
  <si>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Overview</t>
  </si>
  <si>
    <t xml:space="preserve">ENA EBIT</t>
  </si>
  <si>
    <t xml:space="preserve">Interest Expense/(Income)</t>
  </si>
  <si>
    <t xml:space="preserve">ENA Pre-tax Income</t>
  </si>
  <si>
    <t xml:space="preserve">MPR Change:</t>
  </si>
  <si>
    <t xml:space="preserve">* Includes Capital Charge &amp; Operating, Direct, and Allocated Expenses</t>
  </si>
  <si>
    <t xml:space="preserve">PLAN2000</t>
  </si>
  <si>
    <t xml:space="preserve">ACTUAL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</si>
  <si>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</si>
  <si>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</si>
  <si>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</si>
  <si>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</si>
  <si>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M.QTD</t>
  </si>
  <si>
    <t xml:space="preserve">M.YTD</t>
  </si>
  <si>
    <t xml:space="preserve">ENA</t>
  </si>
  <si>
    <t xml:space="preserve">4TH QUARTER 1999 EARNINGS ESTIMATE</t>
  </si>
  <si>
    <t xml:space="preserve">YTD Earnings through Q4</t>
  </si>
  <si>
    <t xml:space="preserve">Earnings Before Tax</t>
  </si>
  <si>
    <t xml:space="preserve">Estimate</t>
  </si>
  <si>
    <t xml:space="preserve">Variance</t>
  </si>
  <si>
    <t xml:space="preserve">GAS_COMBINED</t>
  </si>
  <si>
    <t xml:space="preserve">PWR_TRD</t>
  </si>
  <si>
    <t xml:space="preserve">IR_FX</t>
  </si>
  <si>
    <t xml:space="preserve">Interest Rate &amp; Currency Trading</t>
  </si>
  <si>
    <t xml:space="preserve">EQU_TRD</t>
  </si>
  <si>
    <t xml:space="preserve">Equity Trading</t>
  </si>
  <si>
    <t xml:space="preserve">CANADA</t>
  </si>
  <si>
    <t xml:space="preserve">COAL</t>
  </si>
  <si>
    <t xml:space="preserve">WEATHER</t>
  </si>
  <si>
    <t xml:space="preserve">SO2</t>
  </si>
  <si>
    <t xml:space="preserve">INSURANCE</t>
  </si>
  <si>
    <t xml:space="preserve">EXEC_TRD</t>
  </si>
  <si>
    <t xml:space="preserve">Total Trading &amp; Risk Management</t>
  </si>
  <si>
    <t xml:space="preserve">E_ORG</t>
  </si>
  <si>
    <t xml:space="preserve">W_ORIG</t>
  </si>
  <si>
    <t xml:space="preserve">PAPER</t>
  </si>
  <si>
    <t xml:space="preserve">DWNSTRM_IND_ORIG</t>
  </si>
  <si>
    <t xml:space="preserve">MDSTRM_IPP_ORIG</t>
  </si>
  <si>
    <t xml:space="preserve">MEXICO</t>
  </si>
  <si>
    <t xml:space="preserve">EXEC_ORIG</t>
  </si>
  <si>
    <t xml:space="preserve">GENCOS</t>
  </si>
  <si>
    <t xml:space="preserve">N_BS_DEV</t>
  </si>
  <si>
    <t xml:space="preserve">ASST_ORIG</t>
  </si>
  <si>
    <t xml:space="preserve">ASST_TRD</t>
  </si>
  <si>
    <t xml:space="preserve">EQUITY</t>
  </si>
  <si>
    <t xml:space="preserve">PROD_FIN</t>
  </si>
  <si>
    <t xml:space="preserve">ENVR_ENGY</t>
  </si>
  <si>
    <t xml:space="preserve">Asset Management</t>
  </si>
  <si>
    <t xml:space="preserve">RESTRUCTURING</t>
  </si>
  <si>
    <t xml:space="preserve">CTG</t>
  </si>
  <si>
    <t xml:space="preserve">OF_CHAIR</t>
  </si>
  <si>
    <t xml:space="preserve">GROUP</t>
  </si>
  <si>
    <t xml:space="preserve">TREASURY_INT</t>
  </si>
  <si>
    <t xml:space="preserve">Interest Income/(Expense)</t>
  </si>
  <si>
    <t xml:space="preserve">PRETAX_INCOME</t>
  </si>
  <si>
    <t xml:space="preserve">Q.QTD</t>
  </si>
  <si>
    <t xml:space="preserve">2000 EARNINGS ESTIMATE</t>
  </si>
  <si>
    <t xml:space="preserve">1Q</t>
  </si>
  <si>
    <t xml:space="preserve">2Q</t>
  </si>
  <si>
    <t xml:space="preserve">3Q</t>
  </si>
  <si>
    <t xml:space="preserve">4Q</t>
  </si>
  <si>
    <t xml:space="preserve">PWR_TRd</t>
  </si>
  <si>
    <t xml:space="preserve">1ST QUARTER 2000 DETAIL OF GROSS MARGIN</t>
  </si>
  <si>
    <t xml:space="preserve">Forecast Margin Calculation</t>
  </si>
  <si>
    <t xml:space="preserve">Earnings Before Allocated Expenses</t>
  </si>
  <si>
    <t xml:space="preserve">DPR*</t>
  </si>
  <si>
    <t xml:space="preserve">MPR</t>
  </si>
  <si>
    <t xml:space="preserve">Accruals</t>
  </si>
  <si>
    <t xml:space="preserve">Other</t>
  </si>
  <si>
    <t xml:space="preserve">FTA</t>
  </si>
  <si>
    <t xml:space="preserve">ECT_INV_IRFX</t>
  </si>
  <si>
    <t xml:space="preserve">TRD_MKT</t>
  </si>
  <si>
    <t xml:space="preserve">FIN</t>
  </si>
  <si>
    <t xml:space="preserve">* Excludes Cap. Charge &amp; Operating Costs</t>
  </si>
  <si>
    <t xml:space="preserve">Check Figures</t>
  </si>
  <si>
    <t xml:space="preserve">Emerging Businesses</t>
  </si>
  <si>
    <t xml:space="preserve">WEEKLY CHANGE</t>
  </si>
  <si>
    <t xml:space="preserve">Deals Added:</t>
  </si>
  <si>
    <t xml:space="preserve">East Orig.</t>
  </si>
  <si>
    <t xml:space="preserve">Deals Changed:</t>
  </si>
  <si>
    <t xml:space="preserve">Kaiser Aluminum</t>
  </si>
  <si>
    <t xml:space="preserve">Chemicals</t>
  </si>
  <si>
    <t xml:space="preserve">Paper</t>
  </si>
  <si>
    <t xml:space="preserve">Deals Removed:</t>
  </si>
  <si>
    <t xml:space="preserve">Electricities</t>
  </si>
  <si>
    <t xml:space="preserve">EEX Insurance</t>
  </si>
  <si>
    <t xml:space="preserve">Saxet Osprey #3</t>
  </si>
  <si>
    <t xml:space="preserve">Chusei</t>
  </si>
  <si>
    <t xml:space="preserve">Deals Completed:</t>
  </si>
  <si>
    <t xml:space="preserve">Various Deals</t>
  </si>
  <si>
    <t xml:space="preserve">Drift</t>
  </si>
  <si>
    <t xml:space="preserve">1ST QUARTER 2000 EXPENSES</t>
  </si>
  <si>
    <t xml:space="preserve">Direct Expenses</t>
  </si>
  <si>
    <t xml:space="preserve">Variance Explanation</t>
  </si>
  <si>
    <t xml:space="preserve">Compensation increases related to promotions; Headcount over plan;A&amp;A allocations</t>
  </si>
  <si>
    <t xml:space="preserve">Compensation increases, Employee expenses over plan, and Peace consulting fees</t>
  </si>
  <si>
    <t xml:space="preserve">London expenses deferred from 4Q99;Unplanned for relocation,consulting,computer costs</t>
  </si>
  <si>
    <t xml:space="preserve">4Q99 FTA of $2,434</t>
  </si>
  <si>
    <t xml:space="preserve">London expenses deferred from 4Q99; 2 Directors promoted to VP; Current qtr FX loss</t>
  </si>
  <si>
    <t xml:space="preserve">London expenses deferred from 4Q99 &amp; current quarter FX loss</t>
  </si>
  <si>
    <t xml:space="preserve">Special pay in January</t>
  </si>
  <si>
    <t xml:space="preserve">Special pay</t>
  </si>
  <si>
    <t xml:space="preserve">RC 2948 - Enron Online related expenses</t>
  </si>
  <si>
    <t xml:space="preserve">Compensation issues</t>
  </si>
  <si>
    <t xml:space="preserve">Drift reimbursement adjustment</t>
  </si>
  <si>
    <t xml:space="preserve">Operating Expenses</t>
  </si>
  <si>
    <t xml:space="preserve">1ST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</si>
  <si>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</si>
  <si>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</si>
  <si>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</si>
  <si>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Plan only includes BA&amp;R allocation</t>
  </si>
  <si>
    <t xml:space="preserve">Total Trading &amp; Risk Mgmt</t>
  </si>
  <si>
    <t xml:space="preserve">Big Horn investment</t>
  </si>
  <si>
    <t xml:space="preserve">Merlin (City Forest, Oconto Falls) &amp; Repap sale 2 months early</t>
  </si>
  <si>
    <t xml:space="preserve">Lower 1999 investing activity</t>
  </si>
  <si>
    <t xml:space="preserve">Merlin (ECP)</t>
  </si>
  <si>
    <t xml:space="preserve">Hurricane delay &amp; Nahanni credit</t>
  </si>
  <si>
    <t xml:space="preserve">Condor (Quanta)</t>
  </si>
  <si>
    <t xml:space="preserve">Merlin (HV Marine, LSI, Ridgelake)</t>
  </si>
  <si>
    <t xml:space="preserve">Merlin (CanFibre, Heartland, Kafus Bridge) &amp; Condor (Heartland)</t>
  </si>
  <si>
    <t xml:space="preserve">Carrizo sale</t>
  </si>
  <si>
    <t xml:space="preserve">Upside / Downside Analysis</t>
  </si>
  <si>
    <t xml:space="preserve">Actual Margin</t>
  </si>
  <si>
    <t xml:space="preserve">Deals Identified</t>
  </si>
  <si>
    <t xml:space="preserve">Forecast Items:</t>
  </si>
  <si>
    <t xml:space="preserve">Trading Margin Required Meet Expectations</t>
  </si>
  <si>
    <t xml:space="preserve">Drift (IR &amp; F/X)</t>
  </si>
  <si>
    <t xml:space="preserve">Sycamore Forecast (Equity Trading)</t>
  </si>
  <si>
    <t xml:space="preserve">ECOGAS Credits</t>
  </si>
  <si>
    <t xml:space="preserve">Credit Release (Treasury)</t>
  </si>
  <si>
    <t xml:space="preserve">ComEd (Genco)</t>
  </si>
  <si>
    <t xml:space="preserve">Less Expenses:</t>
  </si>
  <si>
    <t xml:space="preserve">Commercial &amp; Group Expenses</t>
  </si>
  <si>
    <t xml:space="preserve">Interest &amp; Interest Related Charges</t>
  </si>
  <si>
    <t xml:space="preserve">Identified Earnings</t>
  </si>
  <si>
    <t xml:space="preserve">Potential Upsides:</t>
  </si>
  <si>
    <t xml:space="preserve">Upstream Transactions</t>
  </si>
  <si>
    <t xml:space="preserve">Generation Investments Transactions</t>
  </si>
  <si>
    <t xml:space="preserve">East Midstream Transactions</t>
  </si>
  <si>
    <t xml:space="preserve">West Midstream Transactions</t>
  </si>
  <si>
    <t xml:space="preserve">Principal Investing (Byers Locate?)</t>
  </si>
  <si>
    <t xml:space="preserve">Pulp &amp; Paper Forecast</t>
  </si>
  <si>
    <t xml:space="preserve">Assets (No support)</t>
  </si>
  <si>
    <t xml:space="preserve">Potential Downsides:</t>
  </si>
  <si>
    <t xml:space="preserve">Portfolio Valuation Issues:</t>
  </si>
  <si>
    <t xml:space="preserve">TOT_COM_HC</t>
  </si>
  <si>
    <t xml:space="preserve">1ST QUARTER 2000 HEADCOUNT</t>
  </si>
  <si>
    <t xml:space="preserve">TOT_NC_HC</t>
  </si>
  <si>
    <t xml:space="preserve">Actuals - February Team Report</t>
  </si>
  <si>
    <t xml:space="preserve">Plan - February</t>
  </si>
  <si>
    <t xml:space="preserve">Variance to Plan</t>
  </si>
  <si>
    <t xml:space="preserve">Commercial</t>
  </si>
  <si>
    <t xml:space="preserve">Results based on Activity through February 17, 2000</t>
  </si>
  <si>
    <t xml:space="preserve">Expense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</si>
</sst>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[$-409]mmm\-yy"/>
    <numFmt numFmtId="171" formatCode="@"/>
    <numFmt numFmtId="172" formatCode="_(\$* #,##0.0_);_(\$* \(#,##0.0\);_(\$* \-??_);_(@_)"/>
    <numFmt numFmtId="173" formatCode="_(* #,##0.0_);_(* \(#,##0.0\);_(* \-??_);_(@_)"/>
    <numFmt numFmtId="174" formatCode="_(* #,##0.0_);_(* \(#,##0.0\);_(* \-?_);_(@_)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10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sz val="6"/>
      <name val="Arial Narrow"/>
      <family val="2"/>
    </font>
    <font>
      <sz val="6"/>
      <name val="Arial"/>
      <family val="2"/>
    </font>
    <font>
      <i val="true"/>
      <sz val="6"/>
      <name val="Arial Narrow"/>
      <family val="2"/>
    </font>
    <font>
      <i val="true"/>
      <sz val="8"/>
      <name val="Arial Narrow"/>
      <family val="2"/>
    </font>
    <font>
      <sz val="8"/>
      <color rgb="FF000000"/>
      <name val="Tahoma"/>
      <family val="2"/>
    </font>
    <font>
      <b val="true"/>
      <i val="true"/>
      <sz val="8"/>
      <color rgb="FFFFFFFF"/>
      <name val="Arial Narrow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3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6" fillId="3" borderId="1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6" fillId="3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0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9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0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1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492480</xdr:colOff>
      <xdr:row>2</xdr:row>
      <xdr:rowOff>76680</xdr:rowOff>
    </xdr:from>
    <xdr:to>
      <xdr:col>23</xdr:col>
      <xdr:colOff>452880</xdr:colOff>
      <xdr:row>4</xdr:row>
      <xdr:rowOff>38160</xdr:rowOff>
    </xdr:to>
    <xdr:sp>
      <xdr:nvSpPr>
        <xdr:cNvPr id="2" name="Text 109"/>
        <xdr:cNvSpPr/>
      </xdr:nvSpPr>
      <xdr:spPr>
        <a:xfrm>
          <a:off x="10820880" y="34344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19800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3" name="Text 191"/>
        <xdr:cNvSpPr/>
      </xdr:nvSpPr>
      <xdr:spPr>
        <a:xfrm>
          <a:off x="8454600" y="76680"/>
          <a:ext cx="158868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76680</xdr:rowOff>
    </xdr:from>
    <xdr:to>
      <xdr:col>13</xdr:col>
      <xdr:colOff>543240</xdr:colOff>
      <xdr:row>3</xdr:row>
      <xdr:rowOff>38160</xdr:rowOff>
    </xdr:to>
    <xdr:sp>
      <xdr:nvSpPr>
        <xdr:cNvPr id="4" name="Text 5"/>
        <xdr:cNvSpPr/>
      </xdr:nvSpPr>
      <xdr:spPr>
        <a:xfrm>
          <a:off x="6406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5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6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543240</xdr:colOff>
      <xdr:row>3</xdr:row>
      <xdr:rowOff>56880</xdr:rowOff>
    </xdr:to>
    <xdr:sp>
      <xdr:nvSpPr>
        <xdr:cNvPr id="7" name="Text 1"/>
        <xdr:cNvSpPr/>
      </xdr:nvSpPr>
      <xdr:spPr>
        <a:xfrm>
          <a:off x="7995960" y="76680"/>
          <a:ext cx="213192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512640</xdr:colOff>
      <xdr:row>0</xdr:row>
      <xdr:rowOff>76680</xdr:rowOff>
    </xdr:from>
    <xdr:to>
      <xdr:col>21</xdr:col>
      <xdr:colOff>472680</xdr:colOff>
      <xdr:row>2</xdr:row>
      <xdr:rowOff>38160</xdr:rowOff>
    </xdr:to>
    <xdr:sp>
      <xdr:nvSpPr>
        <xdr:cNvPr id="8" name="Text 1"/>
        <xdr:cNvSpPr/>
      </xdr:nvSpPr>
      <xdr:spPr>
        <a:xfrm>
          <a:off x="873648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gmtSum-Q1-030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Summary"/>
      <sheetName val="Summary YTD"/>
      <sheetName val="Summary YTD-Qtr"/>
      <sheetName val="GrossMargin"/>
      <sheetName val="GM-WklyChnge"/>
      <sheetName val="Expenses"/>
      <sheetName val="CapChrg-AllocExp"/>
      <sheetName val="Upside Downside"/>
      <sheetName val="Headcount"/>
      <sheetName val="Whalley"/>
      <sheetName val="Shankman"/>
      <sheetName val="Fallon"/>
    </sheetNames>
    <sheetDataSet>
      <sheetData sheetId="0"/>
      <sheetData sheetId="1"/>
      <sheetData sheetId="2"/>
      <sheetData sheetId="3"/>
      <sheetData sheetId="4">
        <row r="10">
          <cell r="D10">
            <v>32223</v>
          </cell>
        </row>
        <row r="11">
          <cell r="D11">
            <v>61451</v>
          </cell>
        </row>
        <row r="12">
          <cell r="D12">
            <v>17350</v>
          </cell>
        </row>
        <row r="12">
          <cell r="K12">
            <v>5129</v>
          </cell>
        </row>
        <row r="13">
          <cell r="D13">
            <v>31705</v>
          </cell>
        </row>
        <row r="14">
          <cell r="D14">
            <v>11259</v>
          </cell>
          <cell r="E14">
            <v>2694</v>
          </cell>
        </row>
        <row r="14">
          <cell r="G14">
            <v>6294</v>
          </cell>
          <cell r="H14">
            <v>-2820</v>
          </cell>
        </row>
        <row r="15">
          <cell r="D15">
            <v>992</v>
          </cell>
          <cell r="E15">
            <v>44</v>
          </cell>
          <cell r="F15">
            <v>22</v>
          </cell>
        </row>
        <row r="16">
          <cell r="D16">
            <v>5266</v>
          </cell>
        </row>
        <row r="17">
          <cell r="D17">
            <v>2946</v>
          </cell>
        </row>
        <row r="18">
          <cell r="J18">
            <v>1050</v>
          </cell>
        </row>
        <row r="19">
          <cell r="D19">
            <v>-289</v>
          </cell>
        </row>
        <row r="23">
          <cell r="G23">
            <v>3188</v>
          </cell>
        </row>
        <row r="23">
          <cell r="J23">
            <v>4500</v>
          </cell>
        </row>
        <row r="24">
          <cell r="E24">
            <v>3723</v>
          </cell>
        </row>
        <row r="24">
          <cell r="J24">
            <v>0</v>
          </cell>
        </row>
        <row r="25">
          <cell r="D25">
            <v>2196</v>
          </cell>
          <cell r="E25">
            <v>189</v>
          </cell>
        </row>
        <row r="25">
          <cell r="J25">
            <v>10060</v>
          </cell>
        </row>
        <row r="26">
          <cell r="E26">
            <v>1</v>
          </cell>
        </row>
        <row r="26">
          <cell r="J26">
            <v>5000</v>
          </cell>
        </row>
        <row r="28">
          <cell r="J28">
            <v>850</v>
          </cell>
        </row>
        <row r="33">
          <cell r="D33">
            <v>16135</v>
          </cell>
        </row>
        <row r="34">
          <cell r="E34">
            <v>3553</v>
          </cell>
        </row>
        <row r="34">
          <cell r="J34">
            <v>6000</v>
          </cell>
          <cell r="K34">
            <v>3000</v>
          </cell>
        </row>
        <row r="35">
          <cell r="G35">
            <v>13314</v>
          </cell>
        </row>
        <row r="35">
          <cell r="J35">
            <v>4721</v>
          </cell>
          <cell r="K35">
            <v>961</v>
          </cell>
        </row>
        <row r="36">
          <cell r="D36">
            <v>14115</v>
          </cell>
        </row>
        <row r="40">
          <cell r="E40">
            <v>23417</v>
          </cell>
          <cell r="F40">
            <v>316</v>
          </cell>
        </row>
        <row r="40">
          <cell r="J40">
            <v>0</v>
          </cell>
        </row>
        <row r="41">
          <cell r="E41">
            <v>17942</v>
          </cell>
          <cell r="F41">
            <v>50</v>
          </cell>
          <cell r="G41">
            <v>447</v>
          </cell>
        </row>
        <row r="41">
          <cell r="J41">
            <v>0</v>
          </cell>
        </row>
        <row r="42">
          <cell r="E42">
            <v>-16639</v>
          </cell>
          <cell r="F42">
            <v>-355</v>
          </cell>
        </row>
        <row r="42">
          <cell r="K42">
            <v>-3000</v>
          </cell>
        </row>
        <row r="43">
          <cell r="E43">
            <v>2901</v>
          </cell>
          <cell r="F43">
            <v>21</v>
          </cell>
        </row>
        <row r="43">
          <cell r="K43">
            <v>-4000</v>
          </cell>
        </row>
        <row r="48">
          <cell r="G48">
            <v>100</v>
          </cell>
        </row>
        <row r="52">
          <cell r="E52">
            <v>-5450</v>
          </cell>
        </row>
        <row r="52">
          <cell r="G52">
            <v>-12824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9.7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8.7"/>
    <col collapsed="false" customWidth="true" hidden="false" outlineLevel="0" max="6" min="6" style="1" width="1.7"/>
    <col collapsed="false" customWidth="true" hidden="false" outlineLevel="0" max="7" min="7" style="1" width="8.7"/>
    <col collapsed="false" customWidth="true" hidden="false" outlineLevel="0" max="8" min="8" style="1" width="1.7"/>
    <col collapsed="false" customWidth="true" hidden="false" outlineLevel="0" max="9" min="9" style="1" width="8.7"/>
    <col collapsed="false" customWidth="true" hidden="false" outlineLevel="0" max="10" min="10" style="1" width="1.7"/>
    <col collapsed="false" customWidth="true" hidden="false" outlineLevel="0" max="11" min="11" style="1" width="8.7"/>
    <col collapsed="false" customWidth="true" hidden="false" outlineLevel="0" max="12" min="12" style="1" width="1.7"/>
    <col collapsed="false" customWidth="true" hidden="false" outlineLevel="0" max="13" min="13" style="1" width="8.7"/>
    <col collapsed="false" customWidth="false" hidden="false" outlineLevel="0" max="14" min="14" style="2" width="9.14"/>
    <col collapsed="false" customWidth="false" hidden="false" outlineLevel="0" max="15" min="15" style="3" width="9.14"/>
    <col collapsed="false" customWidth="false" hidden="false" outlineLevel="0" max="24" min="16" style="2" width="9.1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5"/>
      <c r="Q1" s="5"/>
      <c r="R1" s="5"/>
      <c r="S1" s="5"/>
      <c r="T1" s="5"/>
      <c r="U1" s="5"/>
      <c r="V1" s="5"/>
      <c r="W1" s="5"/>
      <c r="X1" s="5"/>
    </row>
    <row r="2" customFormat="false" ht="16.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10" t="str">
        <f aca="false">Summary!A3</f>
        <v>Results based on Activity through March 10, 2000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/>
      <c r="P3" s="11"/>
      <c r="Q3" s="11"/>
      <c r="R3" s="11"/>
      <c r="S3" s="11"/>
      <c r="T3" s="11"/>
      <c r="U3" s="11"/>
      <c r="V3" s="11"/>
      <c r="W3" s="11"/>
      <c r="X3" s="11"/>
    </row>
    <row r="4" customFormat="false" ht="3" hidden="false" customHeight="true" outlineLevel="0" collapsed="false"/>
    <row r="5" customFormat="false" ht="12.75" hidden="false" customHeight="false" outlineLevel="0" collapsed="false">
      <c r="A5" s="13" t="s">
        <v>2</v>
      </c>
      <c r="B5" s="14"/>
      <c r="C5" s="14"/>
      <c r="D5" s="14"/>
      <c r="E5" s="15" t="s">
        <v>3</v>
      </c>
      <c r="F5" s="14"/>
      <c r="G5" s="15" t="s">
        <v>4</v>
      </c>
      <c r="H5" s="14"/>
      <c r="I5" s="15" t="s">
        <v>5</v>
      </c>
      <c r="J5" s="14"/>
      <c r="K5" s="15" t="s">
        <v>6</v>
      </c>
      <c r="L5" s="14"/>
      <c r="M5" s="16" t="s">
        <v>7</v>
      </c>
      <c r="N5" s="17"/>
      <c r="O5" s="18"/>
      <c r="P5" s="17"/>
      <c r="Q5" s="17"/>
      <c r="R5" s="17"/>
      <c r="S5" s="19" t="s">
        <v>8</v>
      </c>
      <c r="T5" s="17"/>
      <c r="U5" s="17"/>
      <c r="V5" s="17"/>
      <c r="W5" s="17"/>
      <c r="X5" s="17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3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7"/>
      <c r="O6" s="21"/>
      <c r="P6" s="17"/>
      <c r="Q6" s="17"/>
      <c r="R6" s="17"/>
      <c r="S6" s="17"/>
      <c r="T6" s="17"/>
      <c r="U6" s="17"/>
      <c r="V6" s="17"/>
      <c r="W6" s="17"/>
      <c r="X6" s="17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2.75" hidden="false" customHeight="false" outlineLevel="0" collapsed="false">
      <c r="A7" s="22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7"/>
      <c r="O7" s="21"/>
      <c r="P7" s="17"/>
      <c r="Q7" s="17"/>
      <c r="R7" s="17"/>
      <c r="S7" s="17"/>
      <c r="T7" s="17"/>
      <c r="U7" s="17"/>
      <c r="V7" s="17"/>
      <c r="W7" s="17"/>
      <c r="X7" s="17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false" customHeight="false" outlineLevel="0" collapsed="false">
      <c r="A8" s="20"/>
      <c r="B8" s="20" t="s">
        <v>10</v>
      </c>
      <c r="C8" s="20" t="s">
        <v>11</v>
      </c>
      <c r="D8" s="20"/>
      <c r="E8" s="23" t="n">
        <v>400</v>
      </c>
      <c r="F8" s="23"/>
      <c r="G8" s="23"/>
      <c r="H8" s="23"/>
      <c r="I8" s="23"/>
      <c r="J8" s="23"/>
      <c r="K8" s="23"/>
      <c r="L8" s="23"/>
      <c r="M8" s="24"/>
      <c r="N8" s="17"/>
      <c r="O8" s="21"/>
      <c r="P8" s="17"/>
      <c r="Q8" s="17"/>
      <c r="R8" s="17"/>
      <c r="S8" s="17" t="s">
        <v>12</v>
      </c>
      <c r="T8" s="17"/>
      <c r="U8" s="17"/>
      <c r="V8" s="17"/>
      <c r="W8" s="17"/>
      <c r="X8" s="17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3" hidden="false" customHeight="true" outlineLevel="0" collapsed="false">
      <c r="A9" s="20"/>
      <c r="B9" s="20"/>
      <c r="C9" s="20"/>
      <c r="D9" s="20"/>
      <c r="E9" s="23"/>
      <c r="F9" s="23"/>
      <c r="G9" s="23"/>
      <c r="H9" s="23"/>
      <c r="I9" s="23"/>
      <c r="J9" s="23"/>
      <c r="K9" s="23"/>
      <c r="L9" s="23"/>
      <c r="M9" s="23"/>
      <c r="N9" s="17"/>
      <c r="O9" s="21"/>
      <c r="P9" s="17"/>
      <c r="Q9" s="17"/>
      <c r="R9" s="17"/>
      <c r="S9" s="17"/>
      <c r="T9" s="17"/>
      <c r="U9" s="17"/>
      <c r="V9" s="17"/>
      <c r="W9" s="17"/>
      <c r="X9" s="17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false" customHeight="false" outlineLevel="0" collapsed="false">
      <c r="A10" s="25"/>
      <c r="B10" s="25"/>
      <c r="C10" s="25"/>
      <c r="D10" s="25"/>
      <c r="E10" s="26" t="n">
        <f aca="false">SUM(E8)</f>
        <v>400</v>
      </c>
      <c r="F10" s="27"/>
      <c r="G10" s="26" t="n">
        <f aca="false">SUM(G8)</f>
        <v>0</v>
      </c>
      <c r="H10" s="27"/>
      <c r="I10" s="26" t="n">
        <f aca="false">SUM(I8)</f>
        <v>0</v>
      </c>
      <c r="J10" s="27"/>
      <c r="K10" s="26" t="n">
        <f aca="false">SUM(K8)</f>
        <v>0</v>
      </c>
      <c r="L10" s="27"/>
      <c r="M10" s="26" t="n">
        <f aca="false">SUM(E10:K10)</f>
        <v>400</v>
      </c>
      <c r="N10" s="17"/>
      <c r="O10" s="21"/>
      <c r="P10" s="17"/>
      <c r="Q10" s="17"/>
      <c r="R10" s="17"/>
      <c r="S10" s="17"/>
      <c r="T10" s="17"/>
      <c r="U10" s="17"/>
      <c r="V10" s="17"/>
      <c r="W10" s="17"/>
      <c r="X10" s="17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3" hidden="false" customHeight="true" outlineLevel="0" collapsed="false">
      <c r="A11" s="20"/>
      <c r="B11" s="20"/>
      <c r="C11" s="20"/>
      <c r="D11" s="20"/>
      <c r="E11" s="23"/>
      <c r="F11" s="23"/>
      <c r="G11" s="23"/>
      <c r="H11" s="23"/>
      <c r="I11" s="23"/>
      <c r="J11" s="23"/>
      <c r="K11" s="23"/>
      <c r="L11" s="23"/>
      <c r="M11" s="23"/>
      <c r="N11" s="17"/>
      <c r="O11" s="21"/>
      <c r="P11" s="17"/>
      <c r="Q11" s="17"/>
      <c r="R11" s="17"/>
      <c r="S11" s="17"/>
      <c r="T11" s="17"/>
      <c r="U11" s="17"/>
      <c r="V11" s="17"/>
      <c r="W11" s="17"/>
      <c r="X11" s="17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true" customHeight="false" outlineLevel="0" collapsed="false">
      <c r="A12" s="22" t="s">
        <v>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7"/>
      <c r="O12" s="21"/>
      <c r="P12" s="17"/>
      <c r="Q12" s="17"/>
      <c r="R12" s="17"/>
      <c r="S12" s="17"/>
      <c r="T12" s="17"/>
      <c r="U12" s="17"/>
      <c r="V12" s="17"/>
      <c r="W12" s="17"/>
      <c r="X12" s="17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true" customHeight="false" outlineLevel="0" collapsed="false">
      <c r="A13" s="20"/>
      <c r="B13" s="20"/>
      <c r="C13" s="20"/>
      <c r="D13" s="20"/>
      <c r="E13" s="23"/>
      <c r="F13" s="23"/>
      <c r="G13" s="23"/>
      <c r="H13" s="23"/>
      <c r="I13" s="23"/>
      <c r="J13" s="23"/>
      <c r="K13" s="23"/>
      <c r="L13" s="23"/>
      <c r="M13" s="24"/>
      <c r="N13" s="17"/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3" hidden="true" customHeight="true" outlineLevel="0" collapsed="false">
      <c r="A14" s="20"/>
      <c r="B14" s="20"/>
      <c r="C14" s="20"/>
      <c r="D14" s="20"/>
      <c r="E14" s="23"/>
      <c r="F14" s="23"/>
      <c r="G14" s="23"/>
      <c r="H14" s="23"/>
      <c r="I14" s="23"/>
      <c r="J14" s="23"/>
      <c r="K14" s="23"/>
      <c r="L14" s="23"/>
      <c r="M14" s="23"/>
      <c r="N14" s="17"/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true" customHeight="false" outlineLevel="0" collapsed="false">
      <c r="A15" s="25"/>
      <c r="B15" s="25"/>
      <c r="C15" s="25"/>
      <c r="D15" s="25"/>
      <c r="E15" s="26" t="n">
        <f aca="false">SUM(E13)</f>
        <v>0</v>
      </c>
      <c r="F15" s="27"/>
      <c r="G15" s="26" t="n">
        <f aca="false">SUM(G13)</f>
        <v>0</v>
      </c>
      <c r="H15" s="27"/>
      <c r="I15" s="26" t="n">
        <f aca="false">SUM(I13)</f>
        <v>0</v>
      </c>
      <c r="J15" s="27"/>
      <c r="K15" s="26" t="n">
        <f aca="false">SUM(K13)</f>
        <v>0</v>
      </c>
      <c r="L15" s="27"/>
      <c r="M15" s="26" t="n">
        <f aca="false">SUM(E15:K15)</f>
        <v>0</v>
      </c>
      <c r="N15" s="17"/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3" hidden="true" customHeight="true" outlineLevel="0" collapsed="false">
      <c r="A16" s="20"/>
      <c r="B16" s="20"/>
      <c r="C16" s="20"/>
      <c r="D16" s="20"/>
      <c r="E16" s="23"/>
      <c r="F16" s="23"/>
      <c r="G16" s="23"/>
      <c r="H16" s="23"/>
      <c r="I16" s="23"/>
      <c r="J16" s="23"/>
      <c r="K16" s="23"/>
      <c r="L16" s="23"/>
      <c r="M16" s="23"/>
      <c r="N16" s="17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false" customHeight="false" outlineLevel="0" collapsed="false">
      <c r="A17" s="22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7"/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false" customHeight="false" outlineLevel="0" collapsed="false">
      <c r="A18" s="22"/>
      <c r="B18" s="20" t="s">
        <v>15</v>
      </c>
      <c r="C18" s="20" t="s">
        <v>16</v>
      </c>
      <c r="D18" s="20"/>
      <c r="E18" s="20"/>
      <c r="F18" s="20"/>
      <c r="G18" s="20"/>
      <c r="H18" s="20"/>
      <c r="I18" s="23" t="n">
        <v>2000</v>
      </c>
      <c r="J18" s="20"/>
      <c r="K18" s="20"/>
      <c r="L18" s="20"/>
      <c r="M18" s="20"/>
      <c r="N18" s="17"/>
      <c r="O18" s="21"/>
      <c r="P18" s="17"/>
      <c r="Q18" s="17"/>
      <c r="R18" s="17"/>
      <c r="S18" s="17" t="s">
        <v>17</v>
      </c>
      <c r="T18" s="17"/>
      <c r="U18" s="17"/>
      <c r="V18" s="17"/>
      <c r="W18" s="17"/>
      <c r="X18" s="17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false" outlineLevel="0" collapsed="false">
      <c r="A19" s="20"/>
      <c r="B19" s="20" t="s">
        <v>18</v>
      </c>
      <c r="C19" s="20" t="s">
        <v>19</v>
      </c>
      <c r="D19" s="20"/>
      <c r="E19" s="23"/>
      <c r="F19" s="23"/>
      <c r="G19" s="23"/>
      <c r="H19" s="23"/>
      <c r="I19" s="23" t="n">
        <v>500</v>
      </c>
      <c r="J19" s="23"/>
      <c r="K19" s="23"/>
      <c r="L19" s="23"/>
      <c r="M19" s="24"/>
      <c r="N19" s="17"/>
      <c r="O19" s="21"/>
      <c r="P19" s="17"/>
      <c r="Q19" s="17"/>
      <c r="R19" s="17"/>
      <c r="S19" s="17" t="s">
        <v>17</v>
      </c>
      <c r="T19" s="17"/>
      <c r="U19" s="17"/>
      <c r="V19" s="17"/>
      <c r="W19" s="17"/>
      <c r="X19" s="17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3" hidden="false" customHeight="true" outlineLevel="0" collapsed="false">
      <c r="A20" s="20"/>
      <c r="B20" s="20"/>
      <c r="C20" s="20"/>
      <c r="D20" s="20"/>
      <c r="E20" s="23"/>
      <c r="F20" s="23"/>
      <c r="G20" s="23"/>
      <c r="H20" s="23"/>
      <c r="I20" s="23"/>
      <c r="J20" s="23"/>
      <c r="K20" s="23"/>
      <c r="L20" s="23"/>
      <c r="M20" s="23"/>
      <c r="N20" s="17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2.75" hidden="false" customHeight="false" outlineLevel="0" collapsed="false">
      <c r="A21" s="25"/>
      <c r="B21" s="25"/>
      <c r="C21" s="25"/>
      <c r="D21" s="25"/>
      <c r="E21" s="26" t="n">
        <f aca="false">SUM(E18:E19)</f>
        <v>0</v>
      </c>
      <c r="F21" s="27"/>
      <c r="G21" s="26" t="n">
        <f aca="false">SUM(G18:G19)</f>
        <v>0</v>
      </c>
      <c r="H21" s="27"/>
      <c r="I21" s="26" t="n">
        <f aca="false">SUM(I18:I19)</f>
        <v>2500</v>
      </c>
      <c r="J21" s="27"/>
      <c r="K21" s="26" t="n">
        <f aca="false">SUM(K18:K19)</f>
        <v>0</v>
      </c>
      <c r="L21" s="27"/>
      <c r="M21" s="26" t="n">
        <f aca="false">SUM(E21:K21)</f>
        <v>2500</v>
      </c>
      <c r="N21" s="17"/>
      <c r="O21" s="21"/>
      <c r="P21" s="17"/>
      <c r="Q21" s="17"/>
      <c r="R21" s="17"/>
      <c r="S21" s="17"/>
      <c r="T21" s="17"/>
      <c r="U21" s="17"/>
      <c r="V21" s="17"/>
      <c r="W21" s="17"/>
      <c r="X21" s="17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3" hidden="false" customHeight="true" outlineLevel="0" collapsed="false">
      <c r="A22" s="20"/>
      <c r="B22" s="20"/>
      <c r="C22" s="20"/>
      <c r="D22" s="20"/>
      <c r="E22" s="23"/>
      <c r="F22" s="23"/>
      <c r="G22" s="23"/>
      <c r="H22" s="23"/>
      <c r="I22" s="23"/>
      <c r="J22" s="23"/>
      <c r="K22" s="23"/>
      <c r="L22" s="23"/>
      <c r="M22" s="23"/>
      <c r="N22" s="17"/>
      <c r="O22" s="21"/>
      <c r="P22" s="17"/>
      <c r="Q22" s="17"/>
      <c r="R22" s="17"/>
      <c r="S22" s="17"/>
      <c r="T22" s="17"/>
      <c r="U22" s="17"/>
      <c r="V22" s="17"/>
      <c r="W22" s="17"/>
      <c r="X22" s="17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true" outlineLevel="0" collapsed="false">
      <c r="A23" s="22" t="s">
        <v>20</v>
      </c>
      <c r="B23" s="20"/>
      <c r="C23" s="20"/>
      <c r="D23" s="20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21"/>
      <c r="P23" s="17"/>
      <c r="Q23" s="17"/>
      <c r="R23" s="17"/>
      <c r="S23" s="17"/>
      <c r="T23" s="17"/>
      <c r="U23" s="17"/>
      <c r="V23" s="17"/>
      <c r="W23" s="17"/>
      <c r="X23" s="17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12.75" hidden="false" customHeight="true" outlineLevel="0" collapsed="false">
      <c r="A24" s="20"/>
      <c r="B24" s="20" t="s">
        <v>21</v>
      </c>
      <c r="C24" s="20" t="s">
        <v>22</v>
      </c>
      <c r="D24" s="20"/>
      <c r="E24" s="23"/>
      <c r="F24" s="23"/>
      <c r="G24" s="23"/>
      <c r="H24" s="23"/>
      <c r="I24" s="23" t="n">
        <v>850</v>
      </c>
      <c r="J24" s="23"/>
      <c r="K24" s="23"/>
      <c r="L24" s="23"/>
      <c r="M24" s="23"/>
      <c r="N24" s="17"/>
      <c r="O24" s="21"/>
      <c r="P24" s="17"/>
      <c r="Q24" s="17"/>
      <c r="R24" s="17"/>
      <c r="S24" s="17"/>
      <c r="T24" s="17"/>
      <c r="U24" s="17"/>
      <c r="V24" s="17"/>
      <c r="W24" s="17"/>
      <c r="X24" s="17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3" hidden="false" customHeight="true" outlineLevel="0" collapsed="false">
      <c r="A25" s="20"/>
      <c r="B25" s="20"/>
      <c r="C25" s="20"/>
      <c r="D25" s="20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21"/>
      <c r="P25" s="17"/>
      <c r="Q25" s="17"/>
      <c r="R25" s="17"/>
      <c r="S25" s="17"/>
      <c r="T25" s="17"/>
      <c r="U25" s="17"/>
      <c r="V25" s="17"/>
      <c r="W25" s="17"/>
      <c r="X25" s="17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12.75" hidden="false" customHeight="true" outlineLevel="0" collapsed="false">
      <c r="A26" s="25"/>
      <c r="B26" s="25"/>
      <c r="C26" s="25"/>
      <c r="D26" s="25"/>
      <c r="E26" s="26" t="n">
        <f aca="false">SUM(E24)</f>
        <v>0</v>
      </c>
      <c r="F26" s="27"/>
      <c r="G26" s="26" t="n">
        <f aca="false">SUM(G24)</f>
        <v>0</v>
      </c>
      <c r="H26" s="27"/>
      <c r="I26" s="26" t="n">
        <f aca="false">SUM(I24)</f>
        <v>850</v>
      </c>
      <c r="J26" s="27"/>
      <c r="K26" s="26" t="n">
        <f aca="false">SUM(K24)</f>
        <v>0</v>
      </c>
      <c r="L26" s="27"/>
      <c r="M26" s="26" t="n">
        <f aca="false">SUM(E26:K26)</f>
        <v>850</v>
      </c>
      <c r="N26" s="17"/>
      <c r="O26" s="21"/>
      <c r="P26" s="17"/>
      <c r="Q26" s="17"/>
      <c r="R26" s="17"/>
      <c r="S26" s="17"/>
      <c r="T26" s="17"/>
      <c r="U26" s="17"/>
      <c r="V26" s="17"/>
      <c r="W26" s="17"/>
      <c r="X26" s="17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3" hidden="false" customHeight="true" outlineLevel="0" collapsed="false">
      <c r="A27" s="20"/>
      <c r="B27" s="20"/>
      <c r="C27" s="20"/>
      <c r="D27" s="20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21"/>
      <c r="P27" s="17"/>
      <c r="Q27" s="17"/>
      <c r="R27" s="17"/>
      <c r="S27" s="17"/>
      <c r="T27" s="17"/>
      <c r="U27" s="17"/>
      <c r="V27" s="17"/>
      <c r="W27" s="17"/>
      <c r="X27" s="17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false" customHeight="false" outlineLevel="0" collapsed="false">
      <c r="A28" s="22" t="s">
        <v>23</v>
      </c>
      <c r="B28" s="20"/>
      <c r="C28" s="20"/>
      <c r="D28" s="20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21"/>
      <c r="P28" s="17"/>
      <c r="Q28" s="17"/>
      <c r="R28" s="17"/>
      <c r="S28" s="17"/>
      <c r="T28" s="17"/>
      <c r="U28" s="17"/>
      <c r="V28" s="17"/>
      <c r="W28" s="17"/>
      <c r="X28" s="17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12.75" hidden="false" customHeight="false" outlineLevel="0" collapsed="false">
      <c r="A29" s="20"/>
      <c r="B29" s="20" t="s">
        <v>24</v>
      </c>
      <c r="C29" s="20" t="s">
        <v>25</v>
      </c>
      <c r="D29" s="20"/>
      <c r="E29" s="23"/>
      <c r="F29" s="23"/>
      <c r="G29" s="23"/>
      <c r="H29" s="23"/>
      <c r="I29" s="23" t="n">
        <v>10000</v>
      </c>
      <c r="J29" s="23"/>
      <c r="K29" s="23"/>
      <c r="L29" s="23"/>
      <c r="M29" s="23"/>
      <c r="N29" s="17"/>
      <c r="O29" s="21"/>
      <c r="P29" s="17"/>
      <c r="Q29" s="17"/>
      <c r="R29" s="17"/>
      <c r="S29" s="17" t="s">
        <v>26</v>
      </c>
      <c r="T29" s="17"/>
      <c r="U29" s="17"/>
      <c r="V29" s="17"/>
      <c r="W29" s="17"/>
      <c r="X29" s="17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2.75" hidden="false" customHeight="false" outlineLevel="0" collapsed="false">
      <c r="A30" s="20"/>
      <c r="B30" s="20" t="s">
        <v>27</v>
      </c>
      <c r="C30" s="20" t="s">
        <v>28</v>
      </c>
      <c r="D30" s="20"/>
      <c r="E30" s="23"/>
      <c r="F30" s="23"/>
      <c r="G30" s="23"/>
      <c r="H30" s="23"/>
      <c r="I30" s="23" t="n">
        <v>360</v>
      </c>
      <c r="J30" s="23"/>
      <c r="K30" s="23"/>
      <c r="L30" s="23"/>
      <c r="M30" s="23"/>
      <c r="N30" s="17"/>
      <c r="O30" s="21"/>
      <c r="P30" s="17"/>
      <c r="Q30" s="17"/>
      <c r="R30" s="17"/>
      <c r="S30" s="17" t="s">
        <v>26</v>
      </c>
      <c r="T30" s="17"/>
      <c r="U30" s="17"/>
      <c r="V30" s="17"/>
      <c r="W30" s="17"/>
      <c r="X30" s="17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2.75" hidden="false" customHeight="false" outlineLevel="0" collapsed="false">
      <c r="A31" s="20"/>
      <c r="B31" s="20" t="s">
        <v>29</v>
      </c>
      <c r="C31" s="20" t="s">
        <v>28</v>
      </c>
      <c r="D31" s="20"/>
      <c r="E31" s="23"/>
      <c r="F31" s="23"/>
      <c r="G31" s="23"/>
      <c r="H31" s="23"/>
      <c r="I31" s="23" t="n">
        <v>150</v>
      </c>
      <c r="J31" s="23"/>
      <c r="K31" s="23"/>
      <c r="L31" s="23"/>
      <c r="M31" s="23"/>
      <c r="N31" s="17"/>
      <c r="O31" s="21"/>
      <c r="P31" s="17"/>
      <c r="Q31" s="17"/>
      <c r="R31" s="17"/>
      <c r="S31" s="17" t="s">
        <v>26</v>
      </c>
      <c r="T31" s="17"/>
      <c r="U31" s="17"/>
      <c r="V31" s="17"/>
      <c r="W31" s="17"/>
      <c r="X31" s="17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2.75" hidden="false" customHeight="false" outlineLevel="0" collapsed="false">
      <c r="A32" s="20"/>
      <c r="B32" s="20" t="s">
        <v>30</v>
      </c>
      <c r="C32" s="20" t="s">
        <v>31</v>
      </c>
      <c r="D32" s="20"/>
      <c r="E32" s="23"/>
      <c r="F32" s="23"/>
      <c r="G32" s="23"/>
      <c r="H32" s="23"/>
      <c r="I32" s="23"/>
      <c r="J32" s="23"/>
      <c r="K32" s="23" t="n">
        <v>50</v>
      </c>
      <c r="L32" s="23"/>
      <c r="M32" s="23"/>
      <c r="N32" s="17"/>
      <c r="O32" s="21"/>
      <c r="P32" s="17"/>
      <c r="Q32" s="17"/>
      <c r="R32" s="17"/>
      <c r="S32" s="17" t="s">
        <v>26</v>
      </c>
      <c r="T32" s="17"/>
      <c r="U32" s="17"/>
      <c r="V32" s="17"/>
      <c r="W32" s="17"/>
      <c r="X32" s="17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3" hidden="false" customHeight="true" outlineLevel="0" collapsed="false">
      <c r="A33" s="20"/>
      <c r="B33" s="20"/>
      <c r="C33" s="20"/>
      <c r="D33" s="20"/>
      <c r="E33" s="23"/>
      <c r="F33" s="23"/>
      <c r="G33" s="23"/>
      <c r="H33" s="23"/>
      <c r="I33" s="23"/>
      <c r="J33" s="23"/>
      <c r="K33" s="23"/>
      <c r="L33" s="23"/>
      <c r="M33" s="23"/>
      <c r="N33" s="17"/>
      <c r="O33" s="21"/>
      <c r="P33" s="17"/>
      <c r="Q33" s="17"/>
      <c r="R33" s="17"/>
      <c r="S33" s="17"/>
      <c r="T33" s="17"/>
      <c r="U33" s="17"/>
      <c r="V33" s="17"/>
      <c r="W33" s="17"/>
      <c r="X33" s="17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2.75" hidden="false" customHeight="false" outlineLevel="0" collapsed="false">
      <c r="A34" s="25"/>
      <c r="B34" s="25"/>
      <c r="C34" s="25"/>
      <c r="D34" s="25"/>
      <c r="E34" s="26" t="n">
        <f aca="false">SUM(E29:E32)</f>
        <v>0</v>
      </c>
      <c r="F34" s="27"/>
      <c r="G34" s="26" t="n">
        <f aca="false">SUM(G29:G32)</f>
        <v>0</v>
      </c>
      <c r="H34" s="27"/>
      <c r="I34" s="26" t="n">
        <f aca="false">SUM(I29:I32)</f>
        <v>10510</v>
      </c>
      <c r="J34" s="27"/>
      <c r="K34" s="26" t="n">
        <f aca="false">SUM(K29:K32)</f>
        <v>50</v>
      </c>
      <c r="L34" s="27"/>
      <c r="M34" s="26" t="n">
        <f aca="false">SUM(E34:K34)</f>
        <v>10560</v>
      </c>
      <c r="N34" s="17"/>
      <c r="O34" s="21"/>
      <c r="P34" s="17"/>
      <c r="Q34" s="17"/>
      <c r="R34" s="17"/>
      <c r="S34" s="17"/>
      <c r="T34" s="17"/>
      <c r="U34" s="17"/>
      <c r="V34" s="17"/>
      <c r="W34" s="17"/>
      <c r="X34" s="17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3" hidden="false" customHeight="true" outlineLevel="0" collapsed="false">
      <c r="A35" s="20"/>
      <c r="B35" s="20"/>
      <c r="C35" s="20"/>
      <c r="D35" s="20"/>
      <c r="E35" s="23"/>
      <c r="F35" s="23"/>
      <c r="G35" s="23"/>
      <c r="H35" s="23"/>
      <c r="I35" s="23"/>
      <c r="J35" s="23"/>
      <c r="K35" s="23"/>
      <c r="L35" s="23"/>
      <c r="M35" s="23"/>
      <c r="N35" s="17"/>
      <c r="O35" s="21"/>
      <c r="P35" s="17"/>
      <c r="Q35" s="17"/>
      <c r="R35" s="17"/>
      <c r="S35" s="17"/>
      <c r="T35" s="17"/>
      <c r="U35" s="17"/>
      <c r="V35" s="17"/>
      <c r="W35" s="17"/>
      <c r="X35" s="17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2.75" hidden="false" customHeight="false" outlineLevel="0" collapsed="false">
      <c r="A36" s="22" t="s">
        <v>32</v>
      </c>
      <c r="B36" s="20"/>
      <c r="C36" s="20"/>
      <c r="D36" s="20"/>
      <c r="E36" s="23"/>
      <c r="F36" s="23"/>
      <c r="G36" s="23"/>
      <c r="H36" s="23"/>
      <c r="I36" s="23"/>
      <c r="J36" s="23"/>
      <c r="K36" s="23"/>
      <c r="L36" s="23"/>
      <c r="M36" s="23"/>
      <c r="N36" s="17"/>
      <c r="O36" s="21"/>
      <c r="P36" s="17"/>
      <c r="Q36" s="17"/>
      <c r="R36" s="17"/>
      <c r="S36" s="17"/>
      <c r="T36" s="17"/>
      <c r="U36" s="17"/>
      <c r="V36" s="17"/>
      <c r="W36" s="17"/>
      <c r="X36" s="17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2.75" hidden="false" customHeight="false" outlineLevel="0" collapsed="false">
      <c r="A37" s="20"/>
      <c r="B37" s="20" t="s">
        <v>33</v>
      </c>
      <c r="C37" s="20"/>
      <c r="D37" s="20"/>
      <c r="E37" s="23"/>
      <c r="F37" s="23"/>
      <c r="G37" s="23"/>
      <c r="H37" s="23"/>
      <c r="I37" s="23" t="n">
        <v>4000</v>
      </c>
      <c r="J37" s="23"/>
      <c r="K37" s="23"/>
      <c r="L37" s="23"/>
      <c r="M37" s="23"/>
      <c r="N37" s="17"/>
      <c r="O37" s="21"/>
      <c r="P37" s="17"/>
      <c r="Q37" s="17"/>
      <c r="R37" s="17"/>
      <c r="S37" s="17" t="s">
        <v>26</v>
      </c>
      <c r="T37" s="17"/>
      <c r="U37" s="17"/>
      <c r="V37" s="17"/>
      <c r="W37" s="17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3" hidden="false" customHeight="true" outlineLevel="0" collapsed="false">
      <c r="A38" s="20"/>
      <c r="B38" s="20"/>
      <c r="C38" s="20"/>
      <c r="D38" s="20"/>
      <c r="E38" s="23"/>
      <c r="F38" s="23"/>
      <c r="G38" s="23"/>
      <c r="H38" s="23"/>
      <c r="I38" s="23"/>
      <c r="J38" s="23"/>
      <c r="K38" s="23"/>
      <c r="L38" s="23"/>
      <c r="M38" s="23"/>
      <c r="N38" s="17"/>
      <c r="O38" s="21"/>
      <c r="P38" s="17"/>
      <c r="Q38" s="17"/>
      <c r="R38" s="17"/>
      <c r="S38" s="17"/>
      <c r="T38" s="17"/>
      <c r="U38" s="17"/>
      <c r="V38" s="17"/>
      <c r="W38" s="17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2.75" hidden="false" customHeight="false" outlineLevel="0" collapsed="false">
      <c r="A39" s="25"/>
      <c r="B39" s="25"/>
      <c r="C39" s="25"/>
      <c r="D39" s="25"/>
      <c r="E39" s="26" t="n">
        <f aca="false">SUM(E37)</f>
        <v>0</v>
      </c>
      <c r="F39" s="27"/>
      <c r="G39" s="26" t="n">
        <f aca="false">SUM(G37)</f>
        <v>0</v>
      </c>
      <c r="H39" s="27"/>
      <c r="I39" s="26" t="n">
        <f aca="false">SUM(I37)</f>
        <v>4000</v>
      </c>
      <c r="J39" s="27"/>
      <c r="K39" s="26" t="n">
        <f aca="false">SUM(K37)</f>
        <v>0</v>
      </c>
      <c r="L39" s="27"/>
      <c r="M39" s="26" t="n">
        <f aca="false">SUM(E39:K39)</f>
        <v>4000</v>
      </c>
      <c r="N39" s="17"/>
      <c r="O39" s="21"/>
      <c r="P39" s="17"/>
      <c r="Q39" s="17"/>
      <c r="R39" s="17"/>
      <c r="S39" s="17"/>
      <c r="T39" s="17"/>
      <c r="U39" s="17"/>
      <c r="V39" s="17"/>
      <c r="W39" s="17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3" hidden="true" customHeight="true" outlineLevel="0" collapsed="false">
      <c r="A40" s="20"/>
      <c r="B40" s="20"/>
      <c r="C40" s="20"/>
      <c r="D40" s="20"/>
      <c r="E40" s="23"/>
      <c r="F40" s="23"/>
      <c r="G40" s="23"/>
      <c r="H40" s="23"/>
      <c r="I40" s="23"/>
      <c r="J40" s="23"/>
      <c r="K40" s="23"/>
      <c r="L40" s="23"/>
      <c r="M40" s="23"/>
      <c r="N40" s="17"/>
      <c r="O40" s="21"/>
      <c r="P40" s="17"/>
      <c r="Q40" s="17"/>
      <c r="R40" s="17"/>
      <c r="S40" s="17"/>
      <c r="T40" s="17"/>
      <c r="U40" s="17"/>
      <c r="V40" s="17"/>
      <c r="W40" s="17"/>
      <c r="X40" s="17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true" customHeight="false" outlineLevel="0" collapsed="false">
      <c r="A41" s="22" t="s">
        <v>34</v>
      </c>
      <c r="B41" s="20"/>
      <c r="C41" s="20"/>
      <c r="D41" s="20"/>
      <c r="E41" s="23"/>
      <c r="F41" s="23"/>
      <c r="G41" s="23"/>
      <c r="H41" s="23"/>
      <c r="I41" s="23"/>
      <c r="J41" s="23"/>
      <c r="K41" s="23"/>
      <c r="L41" s="23"/>
      <c r="M41" s="23"/>
      <c r="N41" s="17"/>
      <c r="O41" s="21"/>
      <c r="P41" s="17"/>
      <c r="Q41" s="17"/>
      <c r="R41" s="17"/>
      <c r="S41" s="17"/>
      <c r="T41" s="17"/>
      <c r="U41" s="17"/>
      <c r="V41" s="17"/>
      <c r="W41" s="17"/>
      <c r="X41" s="17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true" customHeight="false" outlineLevel="0" collapsed="false">
      <c r="A42" s="20"/>
      <c r="B42" s="20"/>
      <c r="C42" s="20"/>
      <c r="D42" s="20"/>
      <c r="E42" s="23"/>
      <c r="F42" s="23"/>
      <c r="G42" s="23"/>
      <c r="H42" s="23"/>
      <c r="I42" s="23"/>
      <c r="J42" s="23"/>
      <c r="K42" s="23"/>
      <c r="L42" s="23"/>
      <c r="M42" s="23"/>
      <c r="N42" s="17"/>
      <c r="O42" s="21"/>
      <c r="P42" s="17"/>
      <c r="Q42" s="17"/>
      <c r="R42" s="17"/>
      <c r="S42" s="17"/>
      <c r="T42" s="17"/>
      <c r="U42" s="17"/>
      <c r="V42" s="17"/>
      <c r="W42" s="17"/>
      <c r="X42" s="17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3" hidden="true" customHeight="true" outlineLevel="0" collapsed="false">
      <c r="A43" s="20"/>
      <c r="B43" s="20"/>
      <c r="C43" s="20"/>
      <c r="D43" s="20"/>
      <c r="E43" s="23"/>
      <c r="F43" s="23"/>
      <c r="G43" s="23"/>
      <c r="H43" s="23"/>
      <c r="I43" s="23"/>
      <c r="J43" s="23"/>
      <c r="K43" s="23"/>
      <c r="L43" s="23"/>
      <c r="M43" s="23"/>
      <c r="N43" s="17"/>
      <c r="O43" s="21"/>
      <c r="P43" s="17"/>
      <c r="Q43" s="17"/>
      <c r="R43" s="17"/>
      <c r="S43" s="17"/>
      <c r="T43" s="17"/>
      <c r="U43" s="17"/>
      <c r="V43" s="17"/>
      <c r="W43" s="17"/>
      <c r="X43" s="17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true" customHeight="false" outlineLevel="0" collapsed="false">
      <c r="A44" s="25"/>
      <c r="B44" s="25"/>
      <c r="C44" s="25"/>
      <c r="D44" s="25"/>
      <c r="E44" s="26" t="n">
        <f aca="false">SUM(E42)</f>
        <v>0</v>
      </c>
      <c r="F44" s="27"/>
      <c r="G44" s="26" t="n">
        <f aca="false">SUM(G42)</f>
        <v>0</v>
      </c>
      <c r="H44" s="27"/>
      <c r="I44" s="26" t="n">
        <f aca="false">SUM(I42)</f>
        <v>0</v>
      </c>
      <c r="J44" s="27"/>
      <c r="K44" s="26" t="n">
        <f aca="false">SUM(K42)</f>
        <v>0</v>
      </c>
      <c r="L44" s="27"/>
      <c r="M44" s="26" t="n">
        <f aca="false">SUM(E44:K44)</f>
        <v>0</v>
      </c>
      <c r="N44" s="17"/>
      <c r="O44" s="21"/>
      <c r="P44" s="17"/>
      <c r="Q44" s="17"/>
      <c r="R44" s="17"/>
      <c r="S44" s="17"/>
      <c r="T44" s="17"/>
      <c r="U44" s="17"/>
      <c r="V44" s="17"/>
      <c r="W44" s="17"/>
      <c r="X44" s="17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3" hidden="true" customHeight="true" outlineLevel="0" collapsed="false">
      <c r="A45" s="20"/>
      <c r="B45" s="20"/>
      <c r="C45" s="20"/>
      <c r="D45" s="20"/>
      <c r="E45" s="23"/>
      <c r="F45" s="23"/>
      <c r="G45" s="23"/>
      <c r="H45" s="23"/>
      <c r="I45" s="23"/>
      <c r="J45" s="23"/>
      <c r="K45" s="23"/>
      <c r="L45" s="23"/>
      <c r="M45" s="23"/>
      <c r="N45" s="17"/>
      <c r="O45" s="21"/>
      <c r="P45" s="17"/>
      <c r="Q45" s="17"/>
      <c r="R45" s="17"/>
      <c r="S45" s="17"/>
      <c r="T45" s="17"/>
      <c r="U45" s="17"/>
      <c r="V45" s="17"/>
      <c r="W45" s="17"/>
      <c r="X45" s="17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true" customHeight="false" outlineLevel="0" collapsed="false">
      <c r="A46" s="22" t="s">
        <v>35</v>
      </c>
      <c r="B46" s="20"/>
      <c r="C46" s="20"/>
      <c r="D46" s="20"/>
      <c r="E46" s="23"/>
      <c r="F46" s="23"/>
      <c r="G46" s="23"/>
      <c r="H46" s="23"/>
      <c r="I46" s="23"/>
      <c r="J46" s="23"/>
      <c r="K46" s="23"/>
      <c r="L46" s="23"/>
      <c r="M46" s="23"/>
      <c r="N46" s="17"/>
      <c r="O46" s="21"/>
      <c r="P46" s="17"/>
      <c r="Q46" s="17"/>
      <c r="R46" s="17"/>
      <c r="S46" s="17"/>
      <c r="T46" s="17"/>
      <c r="U46" s="17"/>
      <c r="V46" s="17"/>
      <c r="W46" s="17"/>
      <c r="X46" s="17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true" customHeight="false" outlineLevel="0" collapsed="false">
      <c r="A47" s="20"/>
      <c r="B47" s="20"/>
      <c r="C47" s="20"/>
      <c r="D47" s="20"/>
      <c r="E47" s="23"/>
      <c r="F47" s="23"/>
      <c r="G47" s="23"/>
      <c r="H47" s="23"/>
      <c r="I47" s="23"/>
      <c r="J47" s="23"/>
      <c r="K47" s="23"/>
      <c r="L47" s="23"/>
      <c r="M47" s="23"/>
      <c r="N47" s="17"/>
      <c r="O47" s="21"/>
      <c r="P47" s="17"/>
      <c r="Q47" s="17"/>
      <c r="R47" s="17"/>
      <c r="S47" s="17"/>
      <c r="T47" s="17"/>
      <c r="U47" s="17"/>
      <c r="V47" s="17"/>
      <c r="W47" s="17"/>
      <c r="X47" s="17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3" hidden="true" customHeight="true" outlineLevel="0" collapsed="false">
      <c r="A48" s="20"/>
      <c r="B48" s="20"/>
      <c r="C48" s="20"/>
      <c r="D48" s="20"/>
      <c r="E48" s="23"/>
      <c r="F48" s="23"/>
      <c r="G48" s="23"/>
      <c r="H48" s="23"/>
      <c r="I48" s="23"/>
      <c r="J48" s="23"/>
      <c r="K48" s="23"/>
      <c r="L48" s="23"/>
      <c r="M48" s="23"/>
      <c r="N48" s="17"/>
      <c r="O48" s="21"/>
      <c r="P48" s="17"/>
      <c r="Q48" s="17"/>
      <c r="R48" s="17"/>
      <c r="S48" s="17"/>
      <c r="T48" s="17"/>
      <c r="U48" s="17"/>
      <c r="V48" s="17"/>
      <c r="W48" s="17"/>
      <c r="X48" s="17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true" customHeight="false" outlineLevel="0" collapsed="false">
      <c r="A49" s="25"/>
      <c r="B49" s="25"/>
      <c r="C49" s="25"/>
      <c r="D49" s="25"/>
      <c r="E49" s="26" t="n">
        <f aca="false">SUM(E47)</f>
        <v>0</v>
      </c>
      <c r="F49" s="27"/>
      <c r="G49" s="26" t="n">
        <f aca="false">SUM(G47)</f>
        <v>0</v>
      </c>
      <c r="H49" s="27"/>
      <c r="I49" s="26" t="n">
        <f aca="false">SUM(I47)</f>
        <v>0</v>
      </c>
      <c r="J49" s="27"/>
      <c r="K49" s="26" t="n">
        <f aca="false">SUM(K47)</f>
        <v>0</v>
      </c>
      <c r="L49" s="27"/>
      <c r="M49" s="26" t="n">
        <f aca="false">SUM(E49:K49)</f>
        <v>0</v>
      </c>
      <c r="N49" s="17"/>
      <c r="O49" s="21"/>
      <c r="P49" s="17"/>
      <c r="Q49" s="17"/>
      <c r="R49" s="17"/>
      <c r="S49" s="17"/>
      <c r="T49" s="17"/>
      <c r="U49" s="17"/>
      <c r="V49" s="17"/>
      <c r="W49" s="17"/>
      <c r="X49" s="17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3" hidden="false" customHeight="true" outlineLevel="0" collapsed="false">
      <c r="A50" s="20"/>
      <c r="B50" s="20"/>
      <c r="C50" s="20"/>
      <c r="D50" s="20"/>
      <c r="E50" s="23"/>
      <c r="F50" s="23"/>
      <c r="G50" s="23"/>
      <c r="H50" s="23"/>
      <c r="I50" s="23"/>
      <c r="J50" s="23"/>
      <c r="K50" s="23"/>
      <c r="L50" s="23"/>
      <c r="M50" s="23"/>
      <c r="N50" s="17"/>
      <c r="O50" s="21"/>
      <c r="P50" s="17"/>
      <c r="Q50" s="17"/>
      <c r="R50" s="17"/>
      <c r="S50" s="17"/>
      <c r="T50" s="17"/>
      <c r="U50" s="17"/>
      <c r="V50" s="17"/>
      <c r="W50" s="17"/>
      <c r="X50" s="17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false" customHeight="false" outlineLevel="0" collapsed="false">
      <c r="A51" s="22" t="s">
        <v>36</v>
      </c>
      <c r="B51" s="20"/>
      <c r="C51" s="20"/>
      <c r="D51" s="20"/>
      <c r="E51" s="23"/>
      <c r="F51" s="23"/>
      <c r="G51" s="23"/>
      <c r="H51" s="23"/>
      <c r="I51" s="23"/>
      <c r="J51" s="23"/>
      <c r="K51" s="23"/>
      <c r="L51" s="23"/>
      <c r="M51" s="23"/>
      <c r="N51" s="17"/>
      <c r="O51" s="21"/>
      <c r="P51" s="17"/>
      <c r="Q51" s="17"/>
      <c r="R51" s="17"/>
      <c r="S51" s="17"/>
      <c r="T51" s="17"/>
      <c r="U51" s="17"/>
      <c r="V51" s="17"/>
      <c r="W51" s="17"/>
      <c r="X51" s="17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false" customHeight="false" outlineLevel="0" collapsed="false">
      <c r="A52" s="22"/>
      <c r="B52" s="20" t="s">
        <v>37</v>
      </c>
      <c r="C52" s="20" t="s">
        <v>38</v>
      </c>
      <c r="D52" s="20"/>
      <c r="E52" s="23"/>
      <c r="F52" s="23"/>
      <c r="G52" s="23"/>
      <c r="H52" s="23"/>
      <c r="I52" s="23" t="n">
        <v>6000</v>
      </c>
      <c r="J52" s="23"/>
      <c r="K52" s="23"/>
      <c r="L52" s="23"/>
      <c r="M52" s="23"/>
      <c r="N52" s="17"/>
      <c r="O52" s="21"/>
      <c r="P52" s="17"/>
      <c r="Q52" s="17"/>
      <c r="R52" s="17"/>
      <c r="S52" s="17" t="s">
        <v>39</v>
      </c>
      <c r="T52" s="17"/>
      <c r="U52" s="17"/>
      <c r="V52" s="17"/>
      <c r="W52" s="17"/>
      <c r="X52" s="17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3" hidden="false" customHeight="true" outlineLevel="0" collapsed="false">
      <c r="A53" s="20"/>
      <c r="B53" s="20"/>
      <c r="C53" s="20"/>
      <c r="D53" s="20"/>
      <c r="E53" s="23"/>
      <c r="F53" s="23"/>
      <c r="G53" s="23"/>
      <c r="H53" s="23"/>
      <c r="I53" s="23"/>
      <c r="J53" s="23"/>
      <c r="K53" s="23"/>
      <c r="L53" s="23"/>
      <c r="M53" s="23"/>
      <c r="N53" s="17"/>
      <c r="O53" s="21"/>
      <c r="P53" s="17"/>
      <c r="Q53" s="17"/>
      <c r="R53" s="17"/>
      <c r="S53" s="17"/>
      <c r="T53" s="17"/>
      <c r="U53" s="17"/>
      <c r="V53" s="17"/>
      <c r="W53" s="17"/>
      <c r="X53" s="17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false" customHeight="false" outlineLevel="0" collapsed="false">
      <c r="A54" s="25"/>
      <c r="B54" s="25"/>
      <c r="C54" s="25"/>
      <c r="D54" s="25"/>
      <c r="E54" s="26" t="n">
        <f aca="false">SUM(E52)</f>
        <v>0</v>
      </c>
      <c r="F54" s="27"/>
      <c r="G54" s="26" t="n">
        <f aca="false">SUM(G52)</f>
        <v>0</v>
      </c>
      <c r="H54" s="27"/>
      <c r="I54" s="26" t="n">
        <f aca="false">SUM(I52)</f>
        <v>6000</v>
      </c>
      <c r="J54" s="27"/>
      <c r="K54" s="26" t="n">
        <f aca="false">SUM(K52)</f>
        <v>0</v>
      </c>
      <c r="L54" s="27"/>
      <c r="M54" s="26" t="n">
        <f aca="false">SUM(E54:K54)</f>
        <v>6000</v>
      </c>
      <c r="N54" s="17"/>
      <c r="O54" s="21"/>
      <c r="P54" s="17"/>
      <c r="Q54" s="17"/>
      <c r="R54" s="17"/>
      <c r="S54" s="17"/>
      <c r="T54" s="17"/>
      <c r="U54" s="17"/>
      <c r="V54" s="17"/>
      <c r="W54" s="17"/>
      <c r="X54" s="17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3" hidden="false" customHeight="true" outlineLevel="0" collapsed="false">
      <c r="A55" s="20"/>
      <c r="B55" s="20"/>
      <c r="C55" s="20"/>
      <c r="D55" s="20"/>
      <c r="E55" s="23"/>
      <c r="F55" s="23"/>
      <c r="G55" s="23"/>
      <c r="H55" s="23"/>
      <c r="I55" s="23"/>
      <c r="J55" s="23"/>
      <c r="K55" s="23"/>
      <c r="L55" s="23"/>
      <c r="M55" s="23"/>
      <c r="N55" s="17"/>
      <c r="O55" s="21"/>
      <c r="P55" s="17"/>
      <c r="Q55" s="17"/>
      <c r="R55" s="17"/>
      <c r="S55" s="17"/>
      <c r="T55" s="17"/>
      <c r="U55" s="17"/>
      <c r="V55" s="17"/>
      <c r="W55" s="17"/>
      <c r="X55" s="17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2.75" hidden="false" customHeight="false" outlineLevel="0" collapsed="false">
      <c r="A56" s="22" t="s">
        <v>40</v>
      </c>
      <c r="B56" s="20"/>
      <c r="C56" s="20"/>
      <c r="D56" s="20"/>
      <c r="E56" s="23"/>
      <c r="F56" s="23"/>
      <c r="G56" s="23"/>
      <c r="H56" s="23"/>
      <c r="I56" s="23"/>
      <c r="J56" s="23"/>
      <c r="K56" s="23"/>
      <c r="L56" s="23"/>
      <c r="M56" s="23"/>
      <c r="N56" s="17"/>
      <c r="O56" s="21"/>
      <c r="P56" s="17"/>
      <c r="Q56" s="17"/>
      <c r="R56" s="17"/>
      <c r="S56" s="17"/>
      <c r="T56" s="17"/>
      <c r="U56" s="17"/>
      <c r="V56" s="17"/>
      <c r="W56" s="17"/>
      <c r="X56" s="17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false" customHeight="false" outlineLevel="0" collapsed="false">
      <c r="A57" s="20"/>
      <c r="B57" s="20" t="s">
        <v>41</v>
      </c>
      <c r="C57" s="20" t="s">
        <v>42</v>
      </c>
      <c r="D57" s="20"/>
      <c r="E57" s="23" t="n">
        <v>1800</v>
      </c>
      <c r="F57" s="23"/>
      <c r="G57" s="23"/>
      <c r="H57" s="23"/>
      <c r="I57" s="23"/>
      <c r="J57" s="23"/>
      <c r="K57" s="23"/>
      <c r="L57" s="23"/>
      <c r="M57" s="23"/>
      <c r="N57" s="17"/>
      <c r="O57" s="21"/>
      <c r="P57" s="17"/>
      <c r="Q57" s="17"/>
      <c r="R57" s="17"/>
      <c r="S57" s="17" t="s">
        <v>43</v>
      </c>
      <c r="T57" s="17"/>
      <c r="U57" s="17"/>
      <c r="V57" s="17"/>
      <c r="W57" s="17"/>
      <c r="X57" s="17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0" collapsed="false">
      <c r="A58" s="20"/>
      <c r="B58" s="20" t="s">
        <v>44</v>
      </c>
      <c r="C58" s="20" t="s">
        <v>45</v>
      </c>
      <c r="D58" s="20"/>
      <c r="E58" s="23" t="n">
        <v>1500</v>
      </c>
      <c r="F58" s="23"/>
      <c r="G58" s="23"/>
      <c r="H58" s="23"/>
      <c r="I58" s="23"/>
      <c r="J58" s="23"/>
      <c r="K58" s="23"/>
      <c r="L58" s="23"/>
      <c r="M58" s="23"/>
      <c r="N58" s="17"/>
      <c r="O58" s="21"/>
      <c r="P58" s="17"/>
      <c r="Q58" s="17"/>
      <c r="R58" s="17"/>
      <c r="S58" s="17" t="s">
        <v>43</v>
      </c>
      <c r="T58" s="17"/>
      <c r="U58" s="17"/>
      <c r="V58" s="17"/>
      <c r="W58" s="17"/>
      <c r="X58" s="17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false" customHeight="false" outlineLevel="0" collapsed="false">
      <c r="A59" s="20"/>
      <c r="B59" s="20" t="s">
        <v>46</v>
      </c>
      <c r="C59" s="20" t="s">
        <v>47</v>
      </c>
      <c r="D59" s="20"/>
      <c r="E59" s="23"/>
      <c r="F59" s="23"/>
      <c r="G59" s="23"/>
      <c r="H59" s="23"/>
      <c r="I59" s="23" t="n">
        <v>280</v>
      </c>
      <c r="J59" s="23"/>
      <c r="K59" s="23"/>
      <c r="L59" s="23"/>
      <c r="M59" s="23"/>
      <c r="N59" s="17"/>
      <c r="O59" s="21"/>
      <c r="P59" s="17"/>
      <c r="Q59" s="17"/>
      <c r="R59" s="17"/>
      <c r="S59" s="17" t="s">
        <v>43</v>
      </c>
      <c r="T59" s="17"/>
      <c r="U59" s="17"/>
      <c r="V59" s="17"/>
      <c r="W59" s="17"/>
      <c r="X59" s="17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2.75" hidden="false" customHeight="false" outlineLevel="0" collapsed="false">
      <c r="A60" s="20"/>
      <c r="B60" s="20" t="s">
        <v>48</v>
      </c>
      <c r="C60" s="20" t="s">
        <v>49</v>
      </c>
      <c r="D60" s="20"/>
      <c r="E60" s="23"/>
      <c r="F60" s="23"/>
      <c r="G60" s="23"/>
      <c r="H60" s="23"/>
      <c r="I60" s="23" t="n">
        <v>150</v>
      </c>
      <c r="J60" s="23"/>
      <c r="K60" s="23"/>
      <c r="L60" s="23"/>
      <c r="M60" s="23"/>
      <c r="N60" s="17"/>
      <c r="O60" s="21"/>
      <c r="P60" s="17"/>
      <c r="Q60" s="17"/>
      <c r="R60" s="17"/>
      <c r="S60" s="17" t="s">
        <v>43</v>
      </c>
      <c r="T60" s="17"/>
      <c r="U60" s="17"/>
      <c r="V60" s="17"/>
      <c r="W60" s="17"/>
      <c r="X60" s="17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false" customHeight="false" outlineLevel="0" collapsed="false">
      <c r="A61" s="20"/>
      <c r="B61" s="20" t="s">
        <v>50</v>
      </c>
      <c r="C61" s="20" t="s">
        <v>51</v>
      </c>
      <c r="D61" s="20"/>
      <c r="E61" s="23" t="n">
        <v>250</v>
      </c>
      <c r="F61" s="23"/>
      <c r="G61" s="23"/>
      <c r="H61" s="23"/>
      <c r="I61" s="23"/>
      <c r="J61" s="23"/>
      <c r="K61" s="23"/>
      <c r="L61" s="23"/>
      <c r="M61" s="23"/>
      <c r="N61" s="17"/>
      <c r="O61" s="21"/>
      <c r="P61" s="17"/>
      <c r="Q61" s="17"/>
      <c r="R61" s="17"/>
      <c r="S61" s="17" t="s">
        <v>43</v>
      </c>
      <c r="T61" s="17"/>
      <c r="U61" s="17"/>
      <c r="V61" s="17"/>
      <c r="W61" s="17"/>
      <c r="X61" s="17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2.75" hidden="false" customHeight="false" outlineLevel="0" collapsed="false">
      <c r="A62" s="20"/>
      <c r="B62" s="20" t="s">
        <v>52</v>
      </c>
      <c r="C62" s="20" t="s">
        <v>53</v>
      </c>
      <c r="D62" s="20"/>
      <c r="E62" s="23"/>
      <c r="F62" s="23"/>
      <c r="G62" s="23"/>
      <c r="H62" s="23"/>
      <c r="I62" s="23"/>
      <c r="J62" s="23"/>
      <c r="K62" s="23" t="n">
        <v>304</v>
      </c>
      <c r="L62" s="23"/>
      <c r="M62" s="23"/>
      <c r="N62" s="17"/>
      <c r="O62" s="21"/>
      <c r="P62" s="17"/>
      <c r="Q62" s="17"/>
      <c r="R62" s="17"/>
      <c r="S62" s="17" t="s">
        <v>43</v>
      </c>
      <c r="T62" s="17"/>
      <c r="U62" s="17"/>
      <c r="V62" s="17"/>
      <c r="W62" s="17"/>
      <c r="X62" s="17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3" hidden="false" customHeight="true" outlineLevel="0" collapsed="false">
      <c r="A63" s="20"/>
      <c r="B63" s="20"/>
      <c r="C63" s="20"/>
      <c r="D63" s="20"/>
      <c r="E63" s="23"/>
      <c r="F63" s="23"/>
      <c r="G63" s="23"/>
      <c r="H63" s="23"/>
      <c r="I63" s="23"/>
      <c r="J63" s="23"/>
      <c r="K63" s="23"/>
      <c r="L63" s="23"/>
      <c r="M63" s="23"/>
      <c r="N63" s="17"/>
      <c r="O63" s="21"/>
      <c r="P63" s="17"/>
      <c r="Q63" s="17"/>
      <c r="R63" s="17"/>
      <c r="S63" s="17"/>
      <c r="T63" s="17"/>
      <c r="U63" s="17"/>
      <c r="V63" s="17"/>
      <c r="W63" s="17"/>
      <c r="X63" s="17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false" customHeight="false" outlineLevel="0" collapsed="false">
      <c r="A64" s="25"/>
      <c r="B64" s="25"/>
      <c r="C64" s="25"/>
      <c r="D64" s="25"/>
      <c r="E64" s="26" t="n">
        <f aca="false">SUM(E57:E62)</f>
        <v>3550</v>
      </c>
      <c r="F64" s="27"/>
      <c r="G64" s="26" t="n">
        <f aca="false">SUM(G57:G62)</f>
        <v>0</v>
      </c>
      <c r="H64" s="27"/>
      <c r="I64" s="26" t="n">
        <f aca="false">SUM(I57:I62)</f>
        <v>430</v>
      </c>
      <c r="J64" s="27"/>
      <c r="K64" s="26" t="n">
        <f aca="false">SUM(K57:K62)</f>
        <v>304</v>
      </c>
      <c r="L64" s="27"/>
      <c r="M64" s="26" t="n">
        <f aca="false">SUM(E64:K64)</f>
        <v>4284</v>
      </c>
      <c r="N64" s="17"/>
      <c r="O64" s="21"/>
      <c r="P64" s="17"/>
      <c r="Q64" s="17"/>
      <c r="R64" s="17"/>
      <c r="S64" s="17"/>
      <c r="T64" s="17"/>
      <c r="U64" s="17"/>
      <c r="V64" s="17"/>
      <c r="W64" s="17"/>
      <c r="X64" s="17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2.75" hidden="true" customHeight="false" outlineLevel="0" collapsed="false">
      <c r="A65" s="22" t="s">
        <v>54</v>
      </c>
      <c r="B65" s="20"/>
      <c r="C65" s="20"/>
      <c r="D65" s="20"/>
      <c r="E65" s="23"/>
      <c r="F65" s="23"/>
      <c r="G65" s="23"/>
      <c r="H65" s="23"/>
      <c r="I65" s="23"/>
      <c r="J65" s="23"/>
      <c r="K65" s="23"/>
      <c r="L65" s="23"/>
      <c r="M65" s="23"/>
      <c r="N65" s="17"/>
      <c r="O65" s="21"/>
      <c r="P65" s="17"/>
      <c r="Q65" s="17"/>
      <c r="R65" s="17"/>
      <c r="S65" s="17"/>
      <c r="T65" s="17"/>
      <c r="U65" s="17"/>
      <c r="V65" s="17"/>
      <c r="W65" s="17"/>
      <c r="X65" s="17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2.75" hidden="true" customHeight="false" outlineLevel="0" collapsed="false">
      <c r="A66" s="20"/>
      <c r="B66" s="20"/>
      <c r="C66" s="20"/>
      <c r="D66" s="20"/>
      <c r="E66" s="23"/>
      <c r="F66" s="23"/>
      <c r="G66" s="23"/>
      <c r="H66" s="23"/>
      <c r="I66" s="23"/>
      <c r="J66" s="23"/>
      <c r="K66" s="23"/>
      <c r="L66" s="23"/>
      <c r="M66" s="23"/>
      <c r="N66" s="17"/>
      <c r="O66" s="21"/>
      <c r="P66" s="17"/>
      <c r="Q66" s="17"/>
      <c r="R66" s="17"/>
      <c r="S66" s="17"/>
      <c r="T66" s="17"/>
      <c r="U66" s="17"/>
      <c r="V66" s="17"/>
      <c r="W66" s="17"/>
      <c r="X66" s="17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3" hidden="true" customHeight="true" outlineLevel="0" collapsed="false">
      <c r="A67" s="20"/>
      <c r="B67" s="20"/>
      <c r="C67" s="20"/>
      <c r="D67" s="20"/>
      <c r="E67" s="23"/>
      <c r="F67" s="23"/>
      <c r="G67" s="23"/>
      <c r="H67" s="23"/>
      <c r="I67" s="23"/>
      <c r="J67" s="23"/>
      <c r="K67" s="23"/>
      <c r="L67" s="23"/>
      <c r="M67" s="23"/>
      <c r="N67" s="17"/>
      <c r="O67" s="21"/>
      <c r="P67" s="17"/>
      <c r="Q67" s="17"/>
      <c r="R67" s="17"/>
      <c r="S67" s="17"/>
      <c r="T67" s="17"/>
      <c r="U67" s="17"/>
      <c r="V67" s="17"/>
      <c r="W67" s="17"/>
      <c r="X67" s="17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true" customHeight="false" outlineLevel="0" collapsed="false">
      <c r="A68" s="25"/>
      <c r="B68" s="25"/>
      <c r="C68" s="25"/>
      <c r="D68" s="25"/>
      <c r="E68" s="26" t="n">
        <f aca="false">SUM(E66)</f>
        <v>0</v>
      </c>
      <c r="F68" s="27"/>
      <c r="G68" s="26" t="n">
        <f aca="false">SUM(G66)</f>
        <v>0</v>
      </c>
      <c r="H68" s="27"/>
      <c r="I68" s="26" t="n">
        <f aca="false">SUM(I66)</f>
        <v>0</v>
      </c>
      <c r="J68" s="27"/>
      <c r="K68" s="26" t="n">
        <f aca="false">SUM(K66)</f>
        <v>0</v>
      </c>
      <c r="L68" s="27"/>
      <c r="M68" s="26" t="n">
        <f aca="false">SUM(E68:K68)</f>
        <v>0</v>
      </c>
      <c r="N68" s="17"/>
      <c r="O68" s="21"/>
      <c r="P68" s="17"/>
      <c r="Q68" s="17"/>
      <c r="R68" s="17"/>
      <c r="S68" s="17"/>
      <c r="T68" s="17"/>
      <c r="U68" s="17"/>
      <c r="V68" s="17"/>
      <c r="W68" s="17"/>
      <c r="X68" s="17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3" hidden="true" customHeight="true" outlineLevel="0" collapsed="false">
      <c r="A69" s="20"/>
      <c r="B69" s="20"/>
      <c r="C69" s="20"/>
      <c r="D69" s="20"/>
      <c r="E69" s="23"/>
      <c r="F69" s="23"/>
      <c r="G69" s="23"/>
      <c r="H69" s="23"/>
      <c r="I69" s="23"/>
      <c r="J69" s="23"/>
      <c r="K69" s="23"/>
      <c r="L69" s="23"/>
      <c r="M69" s="23"/>
      <c r="N69" s="17"/>
      <c r="O69" s="21"/>
      <c r="P69" s="17"/>
      <c r="Q69" s="17"/>
      <c r="R69" s="17"/>
      <c r="S69" s="17"/>
      <c r="T69" s="17"/>
      <c r="U69" s="17"/>
      <c r="V69" s="17"/>
      <c r="W69" s="17"/>
      <c r="X69" s="17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true" customHeight="false" outlineLevel="0" collapsed="false">
      <c r="A70" s="22" t="s">
        <v>55</v>
      </c>
      <c r="B70" s="20"/>
      <c r="C70" s="20"/>
      <c r="D70" s="20"/>
      <c r="E70" s="23"/>
      <c r="F70" s="23"/>
      <c r="G70" s="23"/>
      <c r="H70" s="23"/>
      <c r="I70" s="23"/>
      <c r="J70" s="23"/>
      <c r="K70" s="23"/>
      <c r="L70" s="23"/>
      <c r="M70" s="23"/>
      <c r="N70" s="17"/>
      <c r="O70" s="21"/>
      <c r="P70" s="17"/>
      <c r="Q70" s="17"/>
      <c r="R70" s="17"/>
      <c r="S70" s="17"/>
      <c r="T70" s="17"/>
      <c r="U70" s="17"/>
      <c r="V70" s="17"/>
      <c r="W70" s="17"/>
      <c r="X70" s="17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12.75" hidden="true" customHeight="false" outlineLevel="0" collapsed="false">
      <c r="A71" s="20"/>
      <c r="B71" s="20"/>
      <c r="C71" s="20"/>
      <c r="D71" s="20"/>
      <c r="E71" s="23"/>
      <c r="F71" s="23"/>
      <c r="G71" s="23"/>
      <c r="H71" s="23"/>
      <c r="I71" s="23"/>
      <c r="J71" s="23"/>
      <c r="K71" s="23"/>
      <c r="L71" s="23"/>
      <c r="M71" s="23"/>
      <c r="N71" s="17"/>
      <c r="O71" s="21"/>
      <c r="P71" s="17"/>
      <c r="Q71" s="17"/>
      <c r="R71" s="17"/>
      <c r="S71" s="17"/>
      <c r="T71" s="17"/>
      <c r="U71" s="17"/>
      <c r="V71" s="17"/>
      <c r="W71" s="17"/>
      <c r="X71" s="17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3" hidden="true" customHeight="true" outlineLevel="0" collapsed="false">
      <c r="A72" s="20"/>
      <c r="B72" s="20"/>
      <c r="C72" s="20"/>
      <c r="D72" s="20"/>
      <c r="E72" s="23"/>
      <c r="F72" s="23"/>
      <c r="G72" s="23"/>
      <c r="H72" s="23"/>
      <c r="I72" s="23"/>
      <c r="J72" s="23"/>
      <c r="K72" s="23"/>
      <c r="L72" s="23"/>
      <c r="M72" s="23"/>
      <c r="N72" s="17"/>
      <c r="O72" s="21"/>
      <c r="P72" s="17"/>
      <c r="Q72" s="17"/>
      <c r="R72" s="17"/>
      <c r="S72" s="17"/>
      <c r="T72" s="17"/>
      <c r="U72" s="17"/>
      <c r="V72" s="17"/>
      <c r="W72" s="17"/>
      <c r="X72" s="17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12.75" hidden="true" customHeight="false" outlineLevel="0" collapsed="false">
      <c r="A73" s="25"/>
      <c r="B73" s="25"/>
      <c r="C73" s="25"/>
      <c r="D73" s="25"/>
      <c r="E73" s="26" t="n">
        <f aca="false">SUM(E71)</f>
        <v>0</v>
      </c>
      <c r="F73" s="27"/>
      <c r="G73" s="26" t="n">
        <f aca="false">SUM(G71)</f>
        <v>0</v>
      </c>
      <c r="H73" s="27"/>
      <c r="I73" s="26" t="n">
        <f aca="false">SUM(I71)</f>
        <v>0</v>
      </c>
      <c r="J73" s="27"/>
      <c r="K73" s="26" t="n">
        <f aca="false">SUM(K71)</f>
        <v>0</v>
      </c>
      <c r="L73" s="27"/>
      <c r="M73" s="26" t="n">
        <f aca="false">SUM(E73:K73)</f>
        <v>0</v>
      </c>
      <c r="N73" s="17"/>
      <c r="O73" s="21"/>
      <c r="P73" s="17"/>
      <c r="Q73" s="17"/>
      <c r="R73" s="17"/>
      <c r="S73" s="17"/>
      <c r="T73" s="17"/>
      <c r="U73" s="17"/>
      <c r="V73" s="17"/>
      <c r="W73" s="17"/>
      <c r="X73" s="17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3" hidden="true" customHeight="true" outlineLevel="0" collapsed="false">
      <c r="A74" s="20"/>
      <c r="B74" s="20"/>
      <c r="C74" s="20"/>
      <c r="D74" s="20"/>
      <c r="E74" s="23"/>
      <c r="F74" s="23"/>
      <c r="G74" s="23"/>
      <c r="H74" s="23"/>
      <c r="I74" s="23"/>
      <c r="J74" s="23"/>
      <c r="K74" s="23"/>
      <c r="L74" s="23"/>
      <c r="M74" s="23"/>
      <c r="N74" s="17"/>
      <c r="O74" s="21"/>
      <c r="P74" s="17"/>
      <c r="Q74" s="17"/>
      <c r="R74" s="17"/>
      <c r="S74" s="17"/>
      <c r="T74" s="17"/>
      <c r="U74" s="17"/>
      <c r="V74" s="17"/>
      <c r="W74" s="17"/>
      <c r="X74" s="17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</row>
    <row r="75" customFormat="false" ht="3" hidden="false" customHeight="true" outlineLevel="0" collapsed="false">
      <c r="A75" s="20"/>
      <c r="B75" s="20"/>
      <c r="C75" s="20"/>
      <c r="D75" s="20"/>
      <c r="E75" s="23"/>
      <c r="F75" s="23"/>
      <c r="G75" s="23"/>
      <c r="H75" s="23"/>
      <c r="I75" s="23"/>
      <c r="J75" s="23"/>
      <c r="K75" s="23"/>
      <c r="L75" s="23"/>
      <c r="M75" s="23"/>
      <c r="N75" s="17"/>
      <c r="O75" s="21"/>
      <c r="P75" s="17"/>
      <c r="Q75" s="17"/>
      <c r="R75" s="17"/>
      <c r="S75" s="17"/>
      <c r="T75" s="17"/>
      <c r="U75" s="17"/>
      <c r="V75" s="17"/>
      <c r="W75" s="17"/>
      <c r="X75" s="17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</row>
    <row r="76" customFormat="false" ht="13.5" hidden="false" customHeight="false" outlineLevel="0" collapsed="false">
      <c r="A76" s="28" t="s">
        <v>56</v>
      </c>
      <c r="B76" s="29"/>
      <c r="C76" s="29"/>
      <c r="D76" s="29"/>
      <c r="E76" s="30" t="n">
        <f aca="false">E10+E15+E21+E26+E34+E39+E44+E49+E54+E64+E68</f>
        <v>3950</v>
      </c>
      <c r="F76" s="31"/>
      <c r="G76" s="30" t="n">
        <f aca="false">G10+G15+G21+G26+G34+G39+G44+G49+G54+G64+G68</f>
        <v>0</v>
      </c>
      <c r="H76" s="31"/>
      <c r="I76" s="30" t="n">
        <f aca="false">I10+I15+I21+I26+I34+I39+I44+I49+I54+I64+I68</f>
        <v>24290</v>
      </c>
      <c r="J76" s="31"/>
      <c r="K76" s="30" t="n">
        <f aca="false">K10+K15+K21+K26+K34+K39+K44+K49+K54+K64+K68</f>
        <v>354</v>
      </c>
      <c r="L76" s="31"/>
      <c r="M76" s="30" t="n">
        <f aca="false">SUM(E76:K76)</f>
        <v>28594</v>
      </c>
      <c r="N76" s="17"/>
      <c r="O76" s="21"/>
      <c r="P76" s="17"/>
      <c r="Q76" s="17"/>
      <c r="R76" s="17"/>
      <c r="S76" s="17"/>
      <c r="T76" s="17"/>
      <c r="U76" s="17"/>
      <c r="V76" s="17"/>
      <c r="W76" s="17"/>
      <c r="X76" s="17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3" hidden="false" customHeight="true" outlineLevel="0" collapsed="false"/>
    <row r="78" customFormat="false" ht="12" hidden="false" customHeight="true" outlineLevel="0" collapsed="false"/>
    <row r="79" customFormat="false" ht="12.75" hidden="false" customHeight="false" outlineLevel="0" collapsed="false">
      <c r="A79" s="13" t="s">
        <v>57</v>
      </c>
      <c r="B79" s="14"/>
      <c r="C79" s="14"/>
      <c r="D79" s="14"/>
      <c r="E79" s="15"/>
      <c r="F79" s="14"/>
      <c r="G79" s="15"/>
      <c r="H79" s="14"/>
      <c r="I79" s="15"/>
      <c r="J79" s="14"/>
      <c r="K79" s="15"/>
      <c r="L79" s="14"/>
      <c r="M79" s="16" t="s">
        <v>7</v>
      </c>
      <c r="N79" s="17"/>
      <c r="O79" s="21"/>
      <c r="P79" s="17"/>
      <c r="Q79" s="17"/>
      <c r="R79" s="17"/>
      <c r="S79" s="19" t="s">
        <v>8</v>
      </c>
      <c r="T79" s="32" t="s">
        <v>58</v>
      </c>
      <c r="U79" s="32" t="s">
        <v>59</v>
      </c>
      <c r="V79" s="32" t="s">
        <v>60</v>
      </c>
      <c r="W79" s="32" t="s">
        <v>61</v>
      </c>
      <c r="X79" s="32" t="s">
        <v>62</v>
      </c>
      <c r="Y79" s="19" t="s">
        <v>63</v>
      </c>
      <c r="Z79" s="19" t="s">
        <v>7</v>
      </c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3" hidden="false" customHeight="true" outlineLevel="0" collapsed="false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7"/>
      <c r="O80" s="21"/>
      <c r="P80" s="17"/>
      <c r="Q80" s="17"/>
      <c r="R80" s="17"/>
      <c r="S80" s="17"/>
      <c r="T80" s="17"/>
      <c r="U80" s="17"/>
      <c r="V80" s="17"/>
      <c r="W80" s="17"/>
      <c r="X80" s="17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2.75" hidden="false" customHeight="false" outlineLevel="0" collapsed="false">
      <c r="A81" s="22" t="s">
        <v>14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17"/>
      <c r="O81" s="21"/>
      <c r="P81" s="17"/>
      <c r="Q81" s="17"/>
      <c r="R81" s="17"/>
      <c r="S81" s="17"/>
      <c r="T81" s="17"/>
      <c r="U81" s="17"/>
      <c r="V81" s="17"/>
      <c r="W81" s="17"/>
      <c r="X81" s="17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2.75" hidden="false" customHeight="false" outlineLevel="0" collapsed="false">
      <c r="A82" s="20"/>
      <c r="B82" s="20" t="s">
        <v>64</v>
      </c>
      <c r="C82" s="20" t="s">
        <v>65</v>
      </c>
      <c r="D82" s="20"/>
      <c r="E82" s="23"/>
      <c r="F82" s="23"/>
      <c r="G82" s="23"/>
      <c r="H82" s="23"/>
      <c r="I82" s="23"/>
      <c r="J82" s="23"/>
      <c r="K82" s="23"/>
      <c r="L82" s="23"/>
      <c r="M82" s="23" t="n">
        <v>2036</v>
      </c>
      <c r="N82" s="17"/>
      <c r="O82" s="21"/>
      <c r="P82" s="17"/>
      <c r="Q82" s="17"/>
      <c r="R82" s="17"/>
      <c r="S82" s="17" t="s">
        <v>17</v>
      </c>
      <c r="T82" s="23" t="n">
        <f aca="false">IF($S82="G",$M82,0)</f>
        <v>0</v>
      </c>
      <c r="U82" s="23" t="n">
        <f aca="false">IF($S82="P",$M82,0)</f>
        <v>2036</v>
      </c>
      <c r="V82" s="23" t="n">
        <f aca="false">IF($S82="C",$M82,0)</f>
        <v>0</v>
      </c>
      <c r="W82" s="23" t="n">
        <f aca="false">IF($S82="A",$M82,0)</f>
        <v>0</v>
      </c>
      <c r="X82" s="23" t="n">
        <f aca="false">IF($S82="F",$M82,0)</f>
        <v>0</v>
      </c>
      <c r="Y82" s="23" t="n">
        <f aca="false">IF($S82="V",$M82,0)</f>
        <v>0</v>
      </c>
      <c r="Z82" s="33" t="n">
        <f aca="false">SUM(T82:Y82)</f>
        <v>2036</v>
      </c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12.75" hidden="false" customHeight="false" outlineLevel="0" collapsed="false">
      <c r="A83" s="20"/>
      <c r="B83" s="20" t="s">
        <v>66</v>
      </c>
      <c r="C83" s="20" t="s">
        <v>67</v>
      </c>
      <c r="D83" s="20"/>
      <c r="E83" s="23"/>
      <c r="F83" s="23"/>
      <c r="G83" s="23"/>
      <c r="H83" s="23"/>
      <c r="I83" s="23"/>
      <c r="J83" s="23"/>
      <c r="K83" s="23"/>
      <c r="L83" s="23"/>
      <c r="M83" s="23" t="n">
        <v>1152</v>
      </c>
      <c r="N83" s="17"/>
      <c r="O83" s="21"/>
      <c r="P83" s="17"/>
      <c r="Q83" s="17"/>
      <c r="R83" s="17"/>
      <c r="S83" s="17" t="s">
        <v>12</v>
      </c>
      <c r="T83" s="23" t="n">
        <f aca="false">IF($S83="G",$M83,0)</f>
        <v>1152</v>
      </c>
      <c r="U83" s="23" t="n">
        <f aca="false">IF($S83="P",$M83,0)</f>
        <v>0</v>
      </c>
      <c r="V83" s="23" t="n">
        <f aca="false">IF($S83="C",$M83,0)</f>
        <v>0</v>
      </c>
      <c r="W83" s="23" t="n">
        <f aca="false">IF($S83="A",$M83,0)</f>
        <v>0</v>
      </c>
      <c r="X83" s="23" t="n">
        <f aca="false">IF($S83="F",$M83,0)</f>
        <v>0</v>
      </c>
      <c r="Y83" s="23" t="n">
        <f aca="false">IF($S83="V",$M83,0)</f>
        <v>0</v>
      </c>
      <c r="Z83" s="33" t="n">
        <f aca="false">SUM(T83:Y83)</f>
        <v>1152</v>
      </c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3" hidden="false" customHeight="true" outlineLevel="0" collapsed="false">
      <c r="A84" s="20"/>
      <c r="B84" s="20"/>
      <c r="C84" s="20"/>
      <c r="D84" s="20"/>
      <c r="E84" s="23"/>
      <c r="F84" s="23"/>
      <c r="G84" s="23"/>
      <c r="H84" s="23"/>
      <c r="I84" s="23"/>
      <c r="J84" s="23"/>
      <c r="K84" s="23"/>
      <c r="L84" s="23"/>
      <c r="M84" s="23"/>
      <c r="N84" s="17"/>
      <c r="O84" s="21"/>
      <c r="P84" s="17"/>
      <c r="Q84" s="17"/>
      <c r="R84" s="17"/>
      <c r="S84" s="17"/>
      <c r="T84" s="17"/>
      <c r="U84" s="17"/>
      <c r="V84" s="17"/>
      <c r="W84" s="17"/>
      <c r="X84" s="17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2.75" hidden="false" customHeight="false" outlineLevel="0" collapsed="false">
      <c r="A85" s="25"/>
      <c r="B85" s="25"/>
      <c r="C85" s="25"/>
      <c r="D85" s="25"/>
      <c r="E85" s="26"/>
      <c r="F85" s="27"/>
      <c r="G85" s="26"/>
      <c r="H85" s="27"/>
      <c r="I85" s="26"/>
      <c r="J85" s="27"/>
      <c r="K85" s="26"/>
      <c r="L85" s="27"/>
      <c r="M85" s="26" t="n">
        <f aca="false">SUM(M82:M83)</f>
        <v>3188</v>
      </c>
      <c r="N85" s="17"/>
      <c r="O85" s="21"/>
      <c r="P85" s="17"/>
      <c r="Q85" s="17"/>
      <c r="R85" s="17"/>
      <c r="S85" s="17"/>
      <c r="T85" s="17"/>
      <c r="U85" s="17"/>
      <c r="V85" s="17"/>
      <c r="W85" s="17"/>
      <c r="X85" s="17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3" hidden="false" customHeight="true" outlineLevel="0" collapsed="false">
      <c r="A86" s="20"/>
      <c r="B86" s="20"/>
      <c r="C86" s="20"/>
      <c r="D86" s="20"/>
      <c r="E86" s="23"/>
      <c r="F86" s="23"/>
      <c r="G86" s="23"/>
      <c r="H86" s="23"/>
      <c r="I86" s="23"/>
      <c r="J86" s="23"/>
      <c r="K86" s="23"/>
      <c r="L86" s="23"/>
      <c r="M86" s="23"/>
      <c r="N86" s="17"/>
      <c r="O86" s="21"/>
      <c r="P86" s="17"/>
      <c r="Q86" s="17"/>
      <c r="R86" s="17"/>
      <c r="S86" s="17"/>
      <c r="T86" s="17"/>
      <c r="U86" s="17"/>
      <c r="V86" s="17"/>
      <c r="W86" s="17"/>
      <c r="X86" s="17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12.75" hidden="false" customHeight="false" outlineLevel="0" collapsed="false">
      <c r="A87" s="22" t="s">
        <v>68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17"/>
      <c r="O87" s="21"/>
      <c r="P87" s="17"/>
      <c r="Q87" s="17"/>
      <c r="R87" s="17"/>
      <c r="S87" s="17"/>
      <c r="T87" s="17"/>
      <c r="U87" s="17"/>
      <c r="V87" s="17"/>
      <c r="W87" s="17"/>
      <c r="X87" s="17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12.75" hidden="false" customHeight="false" outlineLevel="0" collapsed="false">
      <c r="A88" s="20"/>
      <c r="B88" s="20" t="s">
        <v>69</v>
      </c>
      <c r="C88" s="20" t="s">
        <v>70</v>
      </c>
      <c r="D88" s="20"/>
      <c r="E88" s="23"/>
      <c r="F88" s="23"/>
      <c r="G88" s="23"/>
      <c r="H88" s="23"/>
      <c r="I88" s="23"/>
      <c r="J88" s="23"/>
      <c r="K88" s="23"/>
      <c r="L88" s="23"/>
      <c r="M88" s="23" t="n">
        <v>2900</v>
      </c>
      <c r="N88" s="17"/>
      <c r="O88" s="21"/>
      <c r="P88" s="17"/>
      <c r="Q88" s="17"/>
      <c r="R88" s="17"/>
      <c r="S88" s="17" t="s">
        <v>39</v>
      </c>
      <c r="T88" s="23" t="n">
        <f aca="false">IF($S88="G",$M88,0)</f>
        <v>0</v>
      </c>
      <c r="U88" s="23" t="n">
        <f aca="false">IF($S88="P",$M88,0)</f>
        <v>0</v>
      </c>
      <c r="V88" s="23" t="n">
        <f aca="false">IF($S88="C",$M88,0)</f>
        <v>0</v>
      </c>
      <c r="W88" s="23" t="n">
        <f aca="false">IF($S88="A",$M88,0)</f>
        <v>0</v>
      </c>
      <c r="X88" s="23" t="n">
        <f aca="false">IF($S88="F",$M88,0)</f>
        <v>2900</v>
      </c>
      <c r="Y88" s="23" t="n">
        <f aca="false">IF($S88="V",$M88,0)</f>
        <v>0</v>
      </c>
      <c r="Z88" s="33" t="n">
        <f aca="false">SUM(T88:Y88)</f>
        <v>2900</v>
      </c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3" hidden="false" customHeight="true" outlineLevel="0" collapsed="false">
      <c r="A89" s="20"/>
      <c r="B89" s="20"/>
      <c r="C89" s="20"/>
      <c r="D89" s="20"/>
      <c r="E89" s="23"/>
      <c r="F89" s="23"/>
      <c r="G89" s="23"/>
      <c r="H89" s="23"/>
      <c r="I89" s="23"/>
      <c r="J89" s="23"/>
      <c r="K89" s="23"/>
      <c r="L89" s="23"/>
      <c r="M89" s="23"/>
      <c r="N89" s="17"/>
      <c r="O89" s="21"/>
      <c r="P89" s="17"/>
      <c r="Q89" s="17"/>
      <c r="R89" s="17"/>
      <c r="S89" s="17"/>
      <c r="T89" s="17"/>
      <c r="U89" s="17"/>
      <c r="V89" s="17"/>
      <c r="W89" s="17"/>
      <c r="X89" s="17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false" customHeight="false" outlineLevel="0" collapsed="false">
      <c r="A90" s="25"/>
      <c r="B90" s="25"/>
      <c r="C90" s="25"/>
      <c r="D90" s="25"/>
      <c r="E90" s="26"/>
      <c r="F90" s="27"/>
      <c r="G90" s="26"/>
      <c r="H90" s="27"/>
      <c r="I90" s="26"/>
      <c r="J90" s="27"/>
      <c r="K90" s="26"/>
      <c r="L90" s="27"/>
      <c r="M90" s="26" t="n">
        <f aca="false">SUM(M88)</f>
        <v>2900</v>
      </c>
      <c r="N90" s="17"/>
      <c r="O90" s="21"/>
      <c r="P90" s="17"/>
      <c r="Q90" s="17"/>
      <c r="R90" s="17"/>
      <c r="S90" s="17"/>
      <c r="T90" s="17"/>
      <c r="U90" s="17"/>
      <c r="V90" s="17"/>
      <c r="W90" s="17"/>
      <c r="X90" s="17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3" hidden="false" customHeight="true" outlineLevel="0" collapsed="false">
      <c r="A91" s="20"/>
      <c r="B91" s="20"/>
      <c r="C91" s="20"/>
      <c r="D91" s="20"/>
      <c r="E91" s="23"/>
      <c r="F91" s="23"/>
      <c r="G91" s="23"/>
      <c r="H91" s="23"/>
      <c r="I91" s="23"/>
      <c r="J91" s="23"/>
      <c r="K91" s="23"/>
      <c r="L91" s="23"/>
      <c r="M91" s="23"/>
      <c r="N91" s="17"/>
      <c r="O91" s="21"/>
      <c r="P91" s="17"/>
      <c r="Q91" s="17"/>
      <c r="R91" s="17"/>
      <c r="S91" s="17"/>
      <c r="T91" s="17"/>
      <c r="U91" s="17"/>
      <c r="V91" s="17"/>
      <c r="W91" s="17"/>
      <c r="X91" s="17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false" customHeight="false" outlineLevel="0" collapsed="false">
      <c r="A92" s="22" t="s">
        <v>23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17"/>
      <c r="O92" s="21"/>
      <c r="P92" s="17"/>
      <c r="Q92" s="17"/>
      <c r="R92" s="17"/>
      <c r="S92" s="17"/>
      <c r="T92" s="17"/>
      <c r="U92" s="17"/>
      <c r="V92" s="17"/>
      <c r="W92" s="17"/>
      <c r="X92" s="17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false" customHeight="false" outlineLevel="0" collapsed="false">
      <c r="A93" s="22"/>
      <c r="B93" s="20" t="s">
        <v>71</v>
      </c>
      <c r="C93" s="20" t="s">
        <v>28</v>
      </c>
      <c r="D93" s="20"/>
      <c r="E93" s="20"/>
      <c r="F93" s="20"/>
      <c r="G93" s="20"/>
      <c r="H93" s="20"/>
      <c r="I93" s="20"/>
      <c r="J93" s="20"/>
      <c r="K93" s="20"/>
      <c r="L93" s="20"/>
      <c r="M93" s="23" t="n">
        <v>1280</v>
      </c>
      <c r="N93" s="17"/>
      <c r="O93" s="21"/>
      <c r="P93" s="17"/>
      <c r="Q93" s="17"/>
      <c r="R93" s="17"/>
      <c r="S93" s="17" t="s">
        <v>26</v>
      </c>
      <c r="T93" s="23" t="n">
        <f aca="false">IF($S93="G",$M93,0)</f>
        <v>0</v>
      </c>
      <c r="U93" s="23" t="n">
        <f aca="false">IF($S93="P",$M93,0)</f>
        <v>0</v>
      </c>
      <c r="V93" s="23" t="n">
        <f aca="false">IF($S93="C",$M93,0)</f>
        <v>1280</v>
      </c>
      <c r="W93" s="23" t="n">
        <f aca="false">IF($S93="A",$M93,0)</f>
        <v>0</v>
      </c>
      <c r="X93" s="23" t="n">
        <f aca="false">IF($S93="F",$M93,0)</f>
        <v>0</v>
      </c>
      <c r="Y93" s="23" t="n">
        <f aca="false">IF($S93="V",$M93,0)</f>
        <v>0</v>
      </c>
      <c r="Z93" s="33" t="n">
        <f aca="false">SUM(T93:Y93)</f>
        <v>1280</v>
      </c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</row>
    <row r="94" customFormat="false" ht="12.75" hidden="false" customHeight="false" outlineLevel="0" collapsed="false">
      <c r="A94" s="20"/>
      <c r="B94" s="20" t="s">
        <v>72</v>
      </c>
      <c r="C94" s="20" t="s">
        <v>73</v>
      </c>
      <c r="D94" s="20"/>
      <c r="E94" s="23"/>
      <c r="F94" s="23"/>
      <c r="G94" s="23"/>
      <c r="H94" s="23"/>
      <c r="I94" s="23"/>
      <c r="J94" s="23"/>
      <c r="K94" s="23"/>
      <c r="L94" s="23"/>
      <c r="M94" s="23" t="n">
        <v>700</v>
      </c>
      <c r="N94" s="17"/>
      <c r="O94" s="21"/>
      <c r="P94" s="17"/>
      <c r="Q94" s="17"/>
      <c r="R94" s="17"/>
      <c r="S94" s="17" t="s">
        <v>26</v>
      </c>
      <c r="T94" s="23" t="n">
        <f aca="false">IF($S94="G",$M94,0)</f>
        <v>0</v>
      </c>
      <c r="U94" s="23" t="n">
        <f aca="false">IF($S94="P",$M94,0)</f>
        <v>0</v>
      </c>
      <c r="V94" s="23" t="n">
        <f aca="false">IF($S94="C",$M94,0)</f>
        <v>700</v>
      </c>
      <c r="W94" s="23" t="n">
        <f aca="false">IF($S94="A",$M94,0)</f>
        <v>0</v>
      </c>
      <c r="X94" s="23" t="n">
        <f aca="false">IF($S94="F",$M94,0)</f>
        <v>0</v>
      </c>
      <c r="Y94" s="23" t="n">
        <f aca="false">IF($S94="V",$M94,0)</f>
        <v>0</v>
      </c>
      <c r="Z94" s="33" t="n">
        <f aca="false">SUM(T94:Y94)</f>
        <v>700</v>
      </c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</row>
    <row r="95" customFormat="false" ht="12.75" hidden="false" customHeight="false" outlineLevel="0" collapsed="false">
      <c r="A95" s="22"/>
      <c r="B95" s="20" t="s">
        <v>74</v>
      </c>
      <c r="C95" s="20" t="s">
        <v>75</v>
      </c>
      <c r="D95" s="20"/>
      <c r="E95" s="20"/>
      <c r="F95" s="20"/>
      <c r="G95" s="20"/>
      <c r="H95" s="20"/>
      <c r="I95" s="20"/>
      <c r="J95" s="20"/>
      <c r="K95" s="20"/>
      <c r="L95" s="20"/>
      <c r="M95" s="23" t="n">
        <v>378</v>
      </c>
      <c r="N95" s="17"/>
      <c r="O95" s="21"/>
      <c r="P95" s="17"/>
      <c r="Q95" s="17"/>
      <c r="R95" s="17"/>
      <c r="S95" s="17" t="s">
        <v>26</v>
      </c>
      <c r="T95" s="23" t="n">
        <f aca="false">IF($S95="G",$M95,0)</f>
        <v>0</v>
      </c>
      <c r="U95" s="23" t="n">
        <f aca="false">IF($S95="P",$M95,0)</f>
        <v>0</v>
      </c>
      <c r="V95" s="23" t="n">
        <f aca="false">IF($S95="C",$M95,0)</f>
        <v>378</v>
      </c>
      <c r="W95" s="23" t="n">
        <f aca="false">IF($S95="A",$M95,0)</f>
        <v>0</v>
      </c>
      <c r="X95" s="23" t="n">
        <f aca="false">IF($S95="F",$M95,0)</f>
        <v>0</v>
      </c>
      <c r="Y95" s="23" t="n">
        <f aca="false">IF($S95="V",$M95,0)</f>
        <v>0</v>
      </c>
      <c r="Z95" s="33" t="n">
        <f aca="false">SUM(T95:Y95)</f>
        <v>378</v>
      </c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</row>
    <row r="96" customFormat="false" ht="12.75" hidden="false" customHeight="false" outlineLevel="0" collapsed="false">
      <c r="A96" s="22"/>
      <c r="B96" s="20" t="s">
        <v>76</v>
      </c>
      <c r="C96" s="20" t="s">
        <v>77</v>
      </c>
      <c r="D96" s="20"/>
      <c r="E96" s="20"/>
      <c r="F96" s="20"/>
      <c r="G96" s="20"/>
      <c r="H96" s="20"/>
      <c r="I96" s="20"/>
      <c r="J96" s="20"/>
      <c r="K96" s="20"/>
      <c r="L96" s="20"/>
      <c r="M96" s="23" t="n">
        <v>239</v>
      </c>
      <c r="N96" s="17"/>
      <c r="O96" s="21"/>
      <c r="P96" s="17"/>
      <c r="Q96" s="17"/>
      <c r="R96" s="17"/>
      <c r="S96" s="17" t="s">
        <v>26</v>
      </c>
      <c r="T96" s="23" t="n">
        <f aca="false">IF($S96="G",$M96,0)</f>
        <v>0</v>
      </c>
      <c r="U96" s="23" t="n">
        <f aca="false">IF($S96="P",$M96,0)</f>
        <v>0</v>
      </c>
      <c r="V96" s="23" t="n">
        <f aca="false">IF($S96="C",$M96,0)</f>
        <v>239</v>
      </c>
      <c r="W96" s="23" t="n">
        <f aca="false">IF($S96="A",$M96,0)</f>
        <v>0</v>
      </c>
      <c r="X96" s="23" t="n">
        <f aca="false">IF($S96="F",$M96,0)</f>
        <v>0</v>
      </c>
      <c r="Y96" s="23" t="n">
        <f aca="false">IF($S96="V",$M96,0)</f>
        <v>0</v>
      </c>
      <c r="Z96" s="33" t="n">
        <f aca="false">SUM(T96:Y96)</f>
        <v>239</v>
      </c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</row>
    <row r="97" customFormat="false" ht="12.75" hidden="false" customHeight="false" outlineLevel="0" collapsed="false">
      <c r="A97" s="22"/>
      <c r="B97" s="20" t="s">
        <v>78</v>
      </c>
      <c r="C97" s="20" t="s">
        <v>79</v>
      </c>
      <c r="D97" s="20"/>
      <c r="E97" s="23"/>
      <c r="F97" s="23"/>
      <c r="G97" s="23"/>
      <c r="H97" s="23"/>
      <c r="I97" s="23"/>
      <c r="J97" s="23"/>
      <c r="K97" s="23"/>
      <c r="L97" s="23"/>
      <c r="M97" s="23" t="n">
        <v>210</v>
      </c>
      <c r="N97" s="17"/>
      <c r="O97" s="21"/>
      <c r="P97" s="17"/>
      <c r="Q97" s="17"/>
      <c r="R97" s="17"/>
      <c r="S97" s="17" t="s">
        <v>26</v>
      </c>
      <c r="T97" s="23" t="n">
        <f aca="false">IF($S97="G",$M97,0)</f>
        <v>0</v>
      </c>
      <c r="U97" s="23" t="n">
        <f aca="false">IF($S97="P",$M97,0)</f>
        <v>0</v>
      </c>
      <c r="V97" s="23" t="n">
        <f aca="false">IF($S97="C",$M97,0)</f>
        <v>210</v>
      </c>
      <c r="W97" s="23" t="n">
        <f aca="false">IF($S97="A",$M97,0)</f>
        <v>0</v>
      </c>
      <c r="X97" s="23" t="n">
        <f aca="false">IF($S97="F",$M97,0)</f>
        <v>0</v>
      </c>
      <c r="Y97" s="23" t="n">
        <f aca="false">IF($S97="V",$M97,0)</f>
        <v>0</v>
      </c>
      <c r="Z97" s="33" t="n">
        <f aca="false">SUM(T97:Y97)</f>
        <v>210</v>
      </c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</row>
    <row r="98" customFormat="false" ht="12.75" hidden="false" customHeight="false" outlineLevel="0" collapsed="false">
      <c r="A98" s="22"/>
      <c r="B98" s="20" t="s">
        <v>80</v>
      </c>
      <c r="C98" s="20" t="s">
        <v>28</v>
      </c>
      <c r="D98" s="20"/>
      <c r="E98" s="20"/>
      <c r="F98" s="20"/>
      <c r="G98" s="20"/>
      <c r="H98" s="20"/>
      <c r="I98" s="20"/>
      <c r="J98" s="20"/>
      <c r="K98" s="20"/>
      <c r="L98" s="20"/>
      <c r="M98" s="23" t="n">
        <v>186</v>
      </c>
      <c r="N98" s="34"/>
      <c r="O98" s="21"/>
      <c r="P98" s="17"/>
      <c r="Q98" s="17"/>
      <c r="R98" s="17"/>
      <c r="S98" s="17" t="s">
        <v>26</v>
      </c>
      <c r="T98" s="23" t="n">
        <f aca="false">IF($S98="G",$M98,0)</f>
        <v>0</v>
      </c>
      <c r="U98" s="23" t="n">
        <f aca="false">IF($S98="P",$M98,0)</f>
        <v>0</v>
      </c>
      <c r="V98" s="23" t="n">
        <f aca="false">IF($S98="C",$M98,0)</f>
        <v>186</v>
      </c>
      <c r="W98" s="23" t="n">
        <f aca="false">IF($S98="A",$M98,0)</f>
        <v>0</v>
      </c>
      <c r="X98" s="23" t="n">
        <f aca="false">IF($S98="F",$M98,0)</f>
        <v>0</v>
      </c>
      <c r="Y98" s="23" t="n">
        <f aca="false">IF($S98="V",$M98,0)</f>
        <v>0</v>
      </c>
      <c r="Z98" s="33" t="n">
        <f aca="false">SUM(T98:Y98)</f>
        <v>186</v>
      </c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</row>
    <row r="99" customFormat="false" ht="12.75" hidden="false" customHeight="false" outlineLevel="0" collapsed="false">
      <c r="A99" s="22"/>
      <c r="B99" s="20" t="s">
        <v>81</v>
      </c>
      <c r="C99" s="20" t="s">
        <v>28</v>
      </c>
      <c r="D99" s="20"/>
      <c r="E99" s="20"/>
      <c r="F99" s="20"/>
      <c r="G99" s="20"/>
      <c r="H99" s="20"/>
      <c r="I99" s="20"/>
      <c r="J99" s="20"/>
      <c r="K99" s="20"/>
      <c r="L99" s="20"/>
      <c r="M99" s="23" t="n">
        <v>183</v>
      </c>
      <c r="N99" s="17"/>
      <c r="O99" s="21"/>
      <c r="P99" s="17"/>
      <c r="Q99" s="17"/>
      <c r="R99" s="17"/>
      <c r="S99" s="17" t="s">
        <v>26</v>
      </c>
      <c r="T99" s="23" t="n">
        <f aca="false">IF($S99="G",$M99,0)</f>
        <v>0</v>
      </c>
      <c r="U99" s="23" t="n">
        <f aca="false">IF($S99="P",$M99,0)</f>
        <v>0</v>
      </c>
      <c r="V99" s="23" t="n">
        <f aca="false">IF($S99="C",$M99,0)</f>
        <v>183</v>
      </c>
      <c r="W99" s="23" t="n">
        <f aca="false">IF($S99="A",$M99,0)</f>
        <v>0</v>
      </c>
      <c r="X99" s="23" t="n">
        <f aca="false">IF($S99="F",$M99,0)</f>
        <v>0</v>
      </c>
      <c r="Y99" s="23" t="n">
        <f aca="false">IF($S99="V",$M99,0)</f>
        <v>0</v>
      </c>
      <c r="Z99" s="33" t="n">
        <f aca="false">SUM(T99:Y99)</f>
        <v>183</v>
      </c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false" customHeight="false" outlineLevel="0" collapsed="false">
      <c r="A100" s="22"/>
      <c r="B100" s="20" t="s">
        <v>82</v>
      </c>
      <c r="C100" s="20" t="s">
        <v>83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3" t="n">
        <v>157</v>
      </c>
      <c r="N100" s="34"/>
      <c r="O100" s="21"/>
      <c r="P100" s="17"/>
      <c r="Q100" s="17"/>
      <c r="R100" s="17"/>
      <c r="S100" s="17" t="s">
        <v>26</v>
      </c>
      <c r="T100" s="23" t="n">
        <f aca="false">IF($S100="G",$M100,0)</f>
        <v>0</v>
      </c>
      <c r="U100" s="23" t="n">
        <f aca="false">IF($S100="P",$M100,0)</f>
        <v>0</v>
      </c>
      <c r="V100" s="23" t="n">
        <f aca="false">IF($S100="C",$M100,0)</f>
        <v>157</v>
      </c>
      <c r="W100" s="23" t="n">
        <f aca="false">IF($S100="A",$M100,0)</f>
        <v>0</v>
      </c>
      <c r="X100" s="23" t="n">
        <f aca="false">IF($S100="F",$M100,0)</f>
        <v>0</v>
      </c>
      <c r="Y100" s="23" t="n">
        <f aca="false">IF($S100="V",$M100,0)</f>
        <v>0</v>
      </c>
      <c r="Z100" s="33" t="n">
        <f aca="false">SUM(T100:Y100)</f>
        <v>157</v>
      </c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12.75" hidden="false" customHeight="false" outlineLevel="0" collapsed="false">
      <c r="A101" s="22"/>
      <c r="B101" s="20" t="s">
        <v>80</v>
      </c>
      <c r="C101" s="20" t="s">
        <v>28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3" t="n">
        <v>130</v>
      </c>
      <c r="N101" s="34"/>
      <c r="O101" s="21"/>
      <c r="P101" s="17"/>
      <c r="Q101" s="17"/>
      <c r="R101" s="17"/>
      <c r="S101" s="17" t="s">
        <v>26</v>
      </c>
      <c r="T101" s="23" t="n">
        <f aca="false">IF($S101="G",$M101,0)</f>
        <v>0</v>
      </c>
      <c r="U101" s="23" t="n">
        <f aca="false">IF($S101="P",$M101,0)</f>
        <v>0</v>
      </c>
      <c r="V101" s="23" t="n">
        <f aca="false">IF($S101="C",$M101,0)</f>
        <v>130</v>
      </c>
      <c r="W101" s="23" t="n">
        <f aca="false">IF($S101="A",$M101,0)</f>
        <v>0</v>
      </c>
      <c r="X101" s="23" t="n">
        <f aca="false">IF($S101="F",$M101,0)</f>
        <v>0</v>
      </c>
      <c r="Y101" s="23" t="n">
        <f aca="false">IF($S101="V",$M101,0)</f>
        <v>0</v>
      </c>
      <c r="Z101" s="33" t="n">
        <f aca="false">SUM(T101:Y101)</f>
        <v>130</v>
      </c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12.75" hidden="false" customHeight="false" outlineLevel="0" collapsed="false">
      <c r="A102" s="22"/>
      <c r="B102" s="20" t="s">
        <v>76</v>
      </c>
      <c r="C102" s="20" t="s">
        <v>77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3" t="n">
        <v>123</v>
      </c>
      <c r="N102" s="17"/>
      <c r="O102" s="21"/>
      <c r="P102" s="17"/>
      <c r="Q102" s="17"/>
      <c r="R102" s="17"/>
      <c r="S102" s="17" t="s">
        <v>26</v>
      </c>
      <c r="T102" s="23" t="n">
        <f aca="false">IF($S102="G",$M102,0)</f>
        <v>0</v>
      </c>
      <c r="U102" s="23" t="n">
        <f aca="false">IF($S102="P",$M102,0)</f>
        <v>0</v>
      </c>
      <c r="V102" s="23" t="n">
        <f aca="false">IF($S102="C",$M102,0)</f>
        <v>123</v>
      </c>
      <c r="W102" s="23" t="n">
        <f aca="false">IF($S102="A",$M102,0)</f>
        <v>0</v>
      </c>
      <c r="X102" s="23" t="n">
        <f aca="false">IF($S102="F",$M102,0)</f>
        <v>0</v>
      </c>
      <c r="Y102" s="23" t="n">
        <f aca="false">IF($S102="V",$M102,0)</f>
        <v>0</v>
      </c>
      <c r="Z102" s="33" t="n">
        <f aca="false">SUM(T102:Y102)</f>
        <v>123</v>
      </c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</row>
    <row r="103" customFormat="false" ht="12.75" hidden="false" customHeight="false" outlineLevel="0" collapsed="false">
      <c r="A103" s="22"/>
      <c r="B103" s="20" t="s">
        <v>84</v>
      </c>
      <c r="C103" s="20" t="s">
        <v>28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3" t="n">
        <v>123</v>
      </c>
      <c r="N103" s="34"/>
      <c r="O103" s="21"/>
      <c r="P103" s="17"/>
      <c r="Q103" s="17"/>
      <c r="R103" s="17"/>
      <c r="S103" s="17" t="s">
        <v>26</v>
      </c>
      <c r="T103" s="23" t="n">
        <f aca="false">IF($S103="G",$M103,0)</f>
        <v>0</v>
      </c>
      <c r="U103" s="23" t="n">
        <f aca="false">IF($S103="P",$M103,0)</f>
        <v>0</v>
      </c>
      <c r="V103" s="23" t="n">
        <f aca="false">IF($S103="C",$M103,0)</f>
        <v>123</v>
      </c>
      <c r="W103" s="23" t="n">
        <f aca="false">IF($S103="A",$M103,0)</f>
        <v>0</v>
      </c>
      <c r="X103" s="23" t="n">
        <f aca="false">IF($S103="F",$M103,0)</f>
        <v>0</v>
      </c>
      <c r="Y103" s="23" t="n">
        <f aca="false">IF($S103="V",$M103,0)</f>
        <v>0</v>
      </c>
      <c r="Z103" s="33" t="n">
        <f aca="false">SUM(T103:Y103)</f>
        <v>123</v>
      </c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</row>
    <row r="104" customFormat="false" ht="12.75" hidden="false" customHeight="false" outlineLevel="0" collapsed="false">
      <c r="A104" s="22"/>
      <c r="B104" s="20" t="s">
        <v>82</v>
      </c>
      <c r="C104" s="20" t="s">
        <v>83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3" t="n">
        <v>123</v>
      </c>
      <c r="N104" s="34"/>
      <c r="O104" s="21"/>
      <c r="P104" s="17"/>
      <c r="Q104" s="17"/>
      <c r="R104" s="17"/>
      <c r="S104" s="17" t="s">
        <v>26</v>
      </c>
      <c r="T104" s="23" t="n">
        <f aca="false">IF($S104="G",$M104,0)</f>
        <v>0</v>
      </c>
      <c r="U104" s="23" t="n">
        <f aca="false">IF($S104="P",$M104,0)</f>
        <v>0</v>
      </c>
      <c r="V104" s="23" t="n">
        <f aca="false">IF($S104="C",$M104,0)</f>
        <v>123</v>
      </c>
      <c r="W104" s="23" t="n">
        <f aca="false">IF($S104="A",$M104,0)</f>
        <v>0</v>
      </c>
      <c r="X104" s="23" t="n">
        <f aca="false">IF($S104="F",$M104,0)</f>
        <v>0</v>
      </c>
      <c r="Y104" s="23" t="n">
        <f aca="false">IF($S104="V",$M104,0)</f>
        <v>0</v>
      </c>
      <c r="Z104" s="33" t="n">
        <f aca="false">SUM(T104:Y104)</f>
        <v>123</v>
      </c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</row>
    <row r="105" customFormat="false" ht="12.75" hidden="false" customHeight="false" outlineLevel="0" collapsed="false">
      <c r="A105" s="22"/>
      <c r="B105" s="20" t="s">
        <v>85</v>
      </c>
      <c r="C105" s="20" t="s">
        <v>86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3" t="n">
        <v>148</v>
      </c>
      <c r="N105" s="34"/>
      <c r="O105" s="21"/>
      <c r="P105" s="17"/>
      <c r="Q105" s="17"/>
      <c r="R105" s="17"/>
      <c r="S105" s="17" t="s">
        <v>26</v>
      </c>
      <c r="T105" s="23" t="n">
        <f aca="false">IF($S105="G",$M105,0)</f>
        <v>0</v>
      </c>
      <c r="U105" s="23" t="n">
        <f aca="false">IF($S105="P",$M105,0)</f>
        <v>0</v>
      </c>
      <c r="V105" s="23" t="n">
        <f aca="false">IF($S105="C",$M105,0)</f>
        <v>148</v>
      </c>
      <c r="W105" s="23" t="n">
        <f aca="false">IF($S105="A",$M105,0)</f>
        <v>0</v>
      </c>
      <c r="X105" s="23" t="n">
        <f aca="false">IF($S105="F",$M105,0)</f>
        <v>0</v>
      </c>
      <c r="Y105" s="23" t="n">
        <f aca="false">IF($S105="V",$M105,0)</f>
        <v>0</v>
      </c>
      <c r="Z105" s="33" t="n">
        <f aca="false">SUM(T105:Y105)</f>
        <v>148</v>
      </c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</row>
    <row r="106" customFormat="false" ht="3" hidden="false" customHeight="true" outlineLevel="0" collapsed="false">
      <c r="A106" s="20"/>
      <c r="B106" s="20"/>
      <c r="C106" s="20"/>
      <c r="D106" s="20"/>
      <c r="E106" s="23"/>
      <c r="F106" s="23"/>
      <c r="G106" s="23"/>
      <c r="H106" s="23"/>
      <c r="I106" s="23"/>
      <c r="J106" s="23"/>
      <c r="K106" s="23"/>
      <c r="L106" s="23"/>
      <c r="M106" s="23"/>
      <c r="N106" s="17"/>
      <c r="O106" s="21"/>
      <c r="P106" s="17"/>
      <c r="Q106" s="17"/>
      <c r="R106" s="17"/>
      <c r="S106" s="17"/>
      <c r="T106" s="17"/>
      <c r="U106" s="17"/>
      <c r="V106" s="17"/>
      <c r="W106" s="17"/>
      <c r="X106" s="17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</row>
    <row r="107" customFormat="false" ht="12.75" hidden="false" customHeight="false" outlineLevel="0" collapsed="false">
      <c r="A107" s="25"/>
      <c r="B107" s="25"/>
      <c r="C107" s="25"/>
      <c r="D107" s="25"/>
      <c r="E107" s="26"/>
      <c r="F107" s="27"/>
      <c r="G107" s="26"/>
      <c r="H107" s="27"/>
      <c r="I107" s="26"/>
      <c r="J107" s="27"/>
      <c r="K107" s="26"/>
      <c r="L107" s="27"/>
      <c r="M107" s="26" t="n">
        <f aca="false">SUM(M93:M105)</f>
        <v>3980</v>
      </c>
      <c r="N107" s="17"/>
      <c r="O107" s="21"/>
      <c r="P107" s="17"/>
      <c r="Q107" s="17"/>
      <c r="R107" s="17"/>
      <c r="S107" s="17"/>
      <c r="T107" s="17"/>
      <c r="U107" s="17"/>
      <c r="V107" s="17"/>
      <c r="W107" s="17"/>
      <c r="X107" s="17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</row>
    <row r="108" customFormat="false" ht="3" hidden="false" customHeight="true" outlineLevel="0" collapsed="false">
      <c r="A108" s="20"/>
      <c r="B108" s="20"/>
      <c r="C108" s="20"/>
      <c r="D108" s="20"/>
      <c r="E108" s="23"/>
      <c r="F108" s="23"/>
      <c r="G108" s="23"/>
      <c r="H108" s="23"/>
      <c r="I108" s="23"/>
      <c r="J108" s="23"/>
      <c r="K108" s="23"/>
      <c r="L108" s="23"/>
      <c r="M108" s="23"/>
      <c r="N108" s="17"/>
      <c r="O108" s="21"/>
      <c r="P108" s="17"/>
      <c r="Q108" s="17"/>
      <c r="R108" s="17"/>
      <c r="S108" s="17"/>
      <c r="T108" s="17"/>
      <c r="U108" s="17"/>
      <c r="V108" s="17"/>
      <c r="W108" s="17"/>
      <c r="X108" s="17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</row>
    <row r="109" customFormat="false" ht="12.75" hidden="false" customHeight="false" outlineLevel="0" collapsed="false">
      <c r="A109" s="22" t="s">
        <v>9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17"/>
      <c r="O109" s="21"/>
      <c r="P109" s="17"/>
      <c r="Q109" s="17"/>
      <c r="R109" s="17"/>
      <c r="S109" s="17"/>
      <c r="T109" s="17"/>
      <c r="U109" s="17"/>
      <c r="V109" s="17"/>
      <c r="W109" s="17"/>
      <c r="X109" s="17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</row>
    <row r="110" customFormat="false" ht="12.75" hidden="false" customHeight="false" outlineLevel="0" collapsed="false">
      <c r="A110" s="22"/>
      <c r="B110" s="20" t="s">
        <v>87</v>
      </c>
      <c r="C110" s="20" t="s">
        <v>88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3" t="n">
        <v>3147</v>
      </c>
      <c r="N110" s="17"/>
      <c r="O110" s="21"/>
      <c r="P110" s="17"/>
      <c r="Q110" s="17"/>
      <c r="R110" s="17"/>
      <c r="S110" s="17" t="s">
        <v>12</v>
      </c>
      <c r="T110" s="23" t="n">
        <f aca="false">IF($S110="G",$M110,0)</f>
        <v>3147</v>
      </c>
      <c r="U110" s="23" t="n">
        <f aca="false">IF($S110="P",$M110,0)</f>
        <v>0</v>
      </c>
      <c r="V110" s="23" t="n">
        <f aca="false">IF($S110="C",$M110,0)</f>
        <v>0</v>
      </c>
      <c r="W110" s="23" t="n">
        <f aca="false">IF($S110="A",$M110,0)</f>
        <v>0</v>
      </c>
      <c r="X110" s="23" t="n">
        <f aca="false">IF($S110="F",$M110,0)</f>
        <v>0</v>
      </c>
      <c r="Y110" s="23" t="n">
        <f aca="false">IF($S110="V",$M110,0)</f>
        <v>0</v>
      </c>
      <c r="Z110" s="33" t="n">
        <f aca="false">SUM(T110:Y110)</f>
        <v>3147</v>
      </c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</row>
    <row r="111" customFormat="false" ht="12.75" hidden="false" customHeight="false" outlineLevel="0" collapsed="false">
      <c r="A111" s="22"/>
      <c r="B111" s="20" t="s">
        <v>89</v>
      </c>
      <c r="C111" s="20" t="s">
        <v>88</v>
      </c>
      <c r="D111" s="20"/>
      <c r="E111" s="23"/>
      <c r="F111" s="23"/>
      <c r="G111" s="23"/>
      <c r="H111" s="23"/>
      <c r="I111" s="23"/>
      <c r="J111" s="23"/>
      <c r="K111" s="23"/>
      <c r="L111" s="23"/>
      <c r="M111" s="23" t="n">
        <v>3147</v>
      </c>
      <c r="N111" s="17"/>
      <c r="O111" s="21"/>
      <c r="P111" s="17"/>
      <c r="Q111" s="17"/>
      <c r="R111" s="17"/>
      <c r="S111" s="17" t="s">
        <v>39</v>
      </c>
      <c r="T111" s="23"/>
      <c r="U111" s="23"/>
      <c r="V111" s="23"/>
      <c r="W111" s="23"/>
      <c r="X111" s="23"/>
      <c r="Y111" s="23"/>
      <c r="Z111" s="33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</row>
    <row r="112" customFormat="false" ht="12.75" hidden="false" customHeight="false" outlineLevel="0" collapsed="false">
      <c r="A112" s="22"/>
      <c r="B112" s="20" t="s">
        <v>90</v>
      </c>
      <c r="C112" s="20" t="s">
        <v>91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3" t="n">
        <v>2400</v>
      </c>
      <c r="N112" s="17"/>
      <c r="O112" s="21"/>
      <c r="P112" s="17"/>
      <c r="Q112" s="17"/>
      <c r="R112" s="17"/>
      <c r="S112" s="17" t="s">
        <v>12</v>
      </c>
      <c r="T112" s="23"/>
      <c r="U112" s="23"/>
      <c r="V112" s="23"/>
      <c r="W112" s="23"/>
      <c r="X112" s="23"/>
      <c r="Y112" s="23"/>
      <c r="Z112" s="33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</row>
    <row r="113" customFormat="false" ht="12.75" hidden="false" customHeight="false" outlineLevel="0" collapsed="false">
      <c r="A113" s="22"/>
      <c r="B113" s="20" t="s">
        <v>92</v>
      </c>
      <c r="C113" s="20" t="s">
        <v>11</v>
      </c>
      <c r="D113" s="20"/>
      <c r="E113" s="20"/>
      <c r="F113" s="20"/>
      <c r="G113" s="20"/>
      <c r="H113" s="20"/>
      <c r="I113" s="20"/>
      <c r="J113" s="20"/>
      <c r="K113" s="20"/>
      <c r="L113" s="20"/>
      <c r="M113" s="23" t="n">
        <v>862</v>
      </c>
      <c r="N113" s="17"/>
      <c r="O113" s="21"/>
      <c r="P113" s="17"/>
      <c r="Q113" s="17"/>
      <c r="R113" s="17"/>
      <c r="S113" s="17" t="s">
        <v>12</v>
      </c>
      <c r="T113" s="23"/>
      <c r="U113" s="23"/>
      <c r="V113" s="23"/>
      <c r="W113" s="23"/>
      <c r="X113" s="23"/>
      <c r="Y113" s="23"/>
      <c r="Z113" s="33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</row>
    <row r="114" customFormat="false" ht="12.75" hidden="false" customHeight="false" outlineLevel="0" collapsed="false">
      <c r="A114" s="22"/>
      <c r="B114" s="20" t="s">
        <v>93</v>
      </c>
      <c r="C114" s="20" t="s">
        <v>94</v>
      </c>
      <c r="D114" s="20"/>
      <c r="E114" s="20"/>
      <c r="F114" s="20"/>
      <c r="G114" s="20"/>
      <c r="H114" s="20"/>
      <c r="I114" s="20"/>
      <c r="J114" s="20"/>
      <c r="K114" s="20"/>
      <c r="L114" s="20"/>
      <c r="M114" s="23" t="n">
        <v>250</v>
      </c>
      <c r="N114" s="17"/>
      <c r="O114" s="21"/>
      <c r="P114" s="17"/>
      <c r="Q114" s="17"/>
      <c r="R114" s="17"/>
      <c r="S114" s="17" t="s">
        <v>12</v>
      </c>
      <c r="T114" s="23" t="n">
        <f aca="false">IF($S114="G",$M114,0)</f>
        <v>250</v>
      </c>
      <c r="U114" s="23" t="n">
        <f aca="false">IF($S114="P",$M114,0)</f>
        <v>0</v>
      </c>
      <c r="V114" s="23" t="n">
        <f aca="false">IF($S114="C",$M114,0)</f>
        <v>0</v>
      </c>
      <c r="W114" s="23" t="n">
        <f aca="false">IF($S114="A",$M114,0)</f>
        <v>0</v>
      </c>
      <c r="X114" s="23" t="n">
        <f aca="false">IF($S114="F",$M114,0)</f>
        <v>0</v>
      </c>
      <c r="Y114" s="23" t="n">
        <f aca="false">IF($S114="V",$M114,0)</f>
        <v>0</v>
      </c>
      <c r="Z114" s="33" t="n">
        <f aca="false">SUM(T114:Y114)</f>
        <v>250</v>
      </c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</row>
    <row r="115" customFormat="false" ht="12.75" hidden="false" customHeight="false" outlineLevel="0" collapsed="false">
      <c r="A115" s="20"/>
      <c r="B115" s="20" t="s">
        <v>95</v>
      </c>
      <c r="C115" s="20" t="s">
        <v>96</v>
      </c>
      <c r="D115" s="20"/>
      <c r="E115" s="20"/>
      <c r="F115" s="20"/>
      <c r="G115" s="20"/>
      <c r="H115" s="20"/>
      <c r="I115" s="20"/>
      <c r="J115" s="20"/>
      <c r="K115" s="20"/>
      <c r="L115" s="20"/>
      <c r="M115" s="23" t="n">
        <v>211</v>
      </c>
      <c r="N115" s="17"/>
      <c r="O115" s="21"/>
      <c r="P115" s="17"/>
      <c r="Q115" s="17"/>
      <c r="R115" s="17"/>
      <c r="S115" s="17" t="s">
        <v>12</v>
      </c>
      <c r="T115" s="23" t="n">
        <f aca="false">IF($S115="G",$M115,0)</f>
        <v>211</v>
      </c>
      <c r="U115" s="23" t="n">
        <f aca="false">IF($S115="P",$M115,0)</f>
        <v>0</v>
      </c>
      <c r="V115" s="23" t="n">
        <f aca="false">IF($S115="C",$M115,0)</f>
        <v>0</v>
      </c>
      <c r="W115" s="23" t="n">
        <f aca="false">IF($S115="A",$M115,0)</f>
        <v>0</v>
      </c>
      <c r="X115" s="23" t="n">
        <f aca="false">IF($S115="F",$M115,0)</f>
        <v>0</v>
      </c>
      <c r="Y115" s="23" t="n">
        <f aca="false">IF($S115="V",$M115,0)</f>
        <v>0</v>
      </c>
      <c r="Z115" s="33" t="n">
        <f aca="false">SUM(T115:Y115)</f>
        <v>211</v>
      </c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</row>
    <row r="116" customFormat="false" ht="3" hidden="false" customHeight="true" outlineLevel="0" collapsed="false">
      <c r="A116" s="20"/>
      <c r="B116" s="20"/>
      <c r="C116" s="20"/>
      <c r="D116" s="20"/>
      <c r="E116" s="23"/>
      <c r="F116" s="23"/>
      <c r="G116" s="23"/>
      <c r="H116" s="23"/>
      <c r="I116" s="23"/>
      <c r="J116" s="23"/>
      <c r="K116" s="23"/>
      <c r="L116" s="23"/>
      <c r="M116" s="23"/>
      <c r="N116" s="17"/>
      <c r="O116" s="21"/>
      <c r="P116" s="17"/>
      <c r="Q116" s="17"/>
      <c r="R116" s="17"/>
      <c r="S116" s="17"/>
      <c r="T116" s="17"/>
      <c r="U116" s="17"/>
      <c r="V116" s="17"/>
      <c r="W116" s="17"/>
      <c r="X116" s="17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</row>
    <row r="117" customFormat="false" ht="12.75" hidden="false" customHeight="false" outlineLevel="0" collapsed="false">
      <c r="A117" s="25"/>
      <c r="B117" s="25"/>
      <c r="C117" s="25"/>
      <c r="D117" s="25"/>
      <c r="E117" s="26"/>
      <c r="F117" s="27"/>
      <c r="G117" s="26"/>
      <c r="H117" s="27"/>
      <c r="I117" s="26"/>
      <c r="J117" s="27"/>
      <c r="K117" s="26"/>
      <c r="L117" s="27"/>
      <c r="M117" s="26" t="n">
        <f aca="false">SUM(M110:M115)</f>
        <v>10017</v>
      </c>
      <c r="N117" s="17"/>
      <c r="O117" s="21"/>
      <c r="P117" s="17"/>
      <c r="Q117" s="17"/>
      <c r="R117" s="17"/>
      <c r="S117" s="17"/>
      <c r="T117" s="17"/>
      <c r="U117" s="17"/>
      <c r="V117" s="17"/>
      <c r="W117" s="17"/>
      <c r="X117" s="17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</row>
    <row r="118" customFormat="false" ht="3" hidden="false" customHeight="true" outlineLevel="0" collapsed="false">
      <c r="A118" s="20"/>
      <c r="B118" s="20"/>
      <c r="C118" s="20"/>
      <c r="D118" s="20"/>
      <c r="E118" s="23"/>
      <c r="F118" s="23"/>
      <c r="G118" s="23"/>
      <c r="H118" s="23"/>
      <c r="I118" s="23"/>
      <c r="J118" s="23"/>
      <c r="K118" s="23"/>
      <c r="L118" s="23"/>
      <c r="M118" s="23"/>
      <c r="N118" s="17"/>
      <c r="O118" s="21"/>
      <c r="P118" s="17"/>
      <c r="Q118" s="17"/>
      <c r="R118" s="17"/>
      <c r="S118" s="17"/>
      <c r="T118" s="17"/>
      <c r="U118" s="17"/>
      <c r="V118" s="17"/>
      <c r="W118" s="17"/>
      <c r="X118" s="17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</row>
    <row r="119" customFormat="false" ht="12.75" hidden="false" customHeight="false" outlineLevel="0" collapsed="false">
      <c r="A119" s="22" t="s">
        <v>40</v>
      </c>
      <c r="B119" s="20"/>
      <c r="C119" s="20"/>
      <c r="D119" s="20"/>
      <c r="E119" s="23"/>
      <c r="F119" s="23"/>
      <c r="G119" s="23"/>
      <c r="H119" s="23"/>
      <c r="I119" s="23"/>
      <c r="J119" s="23"/>
      <c r="K119" s="23"/>
      <c r="L119" s="23"/>
      <c r="M119" s="23"/>
      <c r="N119" s="17"/>
      <c r="O119" s="21"/>
      <c r="P119" s="17"/>
      <c r="Q119" s="17"/>
      <c r="R119" s="17"/>
      <c r="S119" s="17"/>
      <c r="T119" s="17"/>
      <c r="U119" s="17"/>
      <c r="V119" s="17"/>
      <c r="W119" s="17"/>
      <c r="X119" s="17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</row>
    <row r="120" customFormat="false" ht="12.75" hidden="false" customHeight="false" outlineLevel="0" collapsed="false">
      <c r="A120" s="22"/>
      <c r="B120" s="20" t="s">
        <v>97</v>
      </c>
      <c r="C120" s="20" t="s">
        <v>49</v>
      </c>
      <c r="D120" s="20"/>
      <c r="E120" s="23"/>
      <c r="F120" s="23"/>
      <c r="G120" s="23"/>
      <c r="H120" s="23"/>
      <c r="I120" s="23"/>
      <c r="J120" s="23"/>
      <c r="K120" s="23"/>
      <c r="L120" s="23"/>
      <c r="M120" s="23" t="n">
        <v>660</v>
      </c>
      <c r="N120" s="17"/>
      <c r="O120" s="21"/>
      <c r="P120" s="17"/>
      <c r="Q120" s="17"/>
      <c r="R120" s="17"/>
      <c r="S120" s="17" t="s">
        <v>43</v>
      </c>
      <c r="T120" s="23" t="n">
        <f aca="false">IF($S120="G",$M120,0)</f>
        <v>0</v>
      </c>
      <c r="U120" s="23" t="n">
        <f aca="false">IF($S120="P",$M120,0)</f>
        <v>0</v>
      </c>
      <c r="V120" s="23" t="n">
        <f aca="false">IF($S120="C",$M120,0)</f>
        <v>0</v>
      </c>
      <c r="W120" s="23" t="n">
        <f aca="false">IF($S120="A",$M120,0)</f>
        <v>660</v>
      </c>
      <c r="X120" s="23" t="n">
        <f aca="false">IF($S120="F",$M120,0)</f>
        <v>0</v>
      </c>
      <c r="Y120" s="23" t="n">
        <f aca="false">IF($S120="V",$M120,0)</f>
        <v>0</v>
      </c>
      <c r="Z120" s="33" t="n">
        <f aca="false">SUM(T120:Y120)</f>
        <v>660</v>
      </c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</row>
    <row r="121" customFormat="false" ht="12.75" hidden="false" customHeight="false" outlineLevel="0" collapsed="false">
      <c r="A121" s="22"/>
      <c r="B121" s="20" t="s">
        <v>98</v>
      </c>
      <c r="C121" s="20" t="s">
        <v>99</v>
      </c>
      <c r="D121" s="20"/>
      <c r="E121" s="23"/>
      <c r="F121" s="23"/>
      <c r="G121" s="23"/>
      <c r="H121" s="23"/>
      <c r="I121" s="23"/>
      <c r="J121" s="23"/>
      <c r="K121" s="23"/>
      <c r="L121" s="23"/>
      <c r="M121" s="23" t="n">
        <v>592</v>
      </c>
      <c r="N121" s="17"/>
      <c r="O121" s="21"/>
      <c r="P121" s="17"/>
      <c r="Q121" s="17"/>
      <c r="R121" s="17"/>
      <c r="S121" s="17" t="s">
        <v>43</v>
      </c>
      <c r="T121" s="23" t="n">
        <f aca="false">IF($S121="G",$M121,0)</f>
        <v>0</v>
      </c>
      <c r="U121" s="23" t="n">
        <f aca="false">IF($S121="P",$M121,0)</f>
        <v>0</v>
      </c>
      <c r="V121" s="23" t="n">
        <f aca="false">IF($S121="C",$M121,0)</f>
        <v>0</v>
      </c>
      <c r="W121" s="23" t="n">
        <f aca="false">IF($S121="A",$M121,0)</f>
        <v>592</v>
      </c>
      <c r="X121" s="23" t="n">
        <f aca="false">IF($S121="F",$M121,0)</f>
        <v>0</v>
      </c>
      <c r="Y121" s="23" t="n">
        <f aca="false">IF($S121="V",$M121,0)</f>
        <v>0</v>
      </c>
      <c r="Z121" s="33" t="n">
        <f aca="false">SUM(T121:Y121)</f>
        <v>592</v>
      </c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</row>
    <row r="122" customFormat="false" ht="12.75" hidden="false" customHeight="false" outlineLevel="0" collapsed="false">
      <c r="A122" s="22"/>
      <c r="B122" s="20" t="s">
        <v>100</v>
      </c>
      <c r="C122" s="20" t="s">
        <v>101</v>
      </c>
      <c r="D122" s="20"/>
      <c r="E122" s="23"/>
      <c r="F122" s="23"/>
      <c r="G122" s="23"/>
      <c r="H122" s="23"/>
      <c r="I122" s="23"/>
      <c r="J122" s="23"/>
      <c r="K122" s="23"/>
      <c r="L122" s="23"/>
      <c r="M122" s="23" t="n">
        <v>356</v>
      </c>
      <c r="N122" s="17"/>
      <c r="O122" s="21"/>
      <c r="P122" s="17"/>
      <c r="Q122" s="17"/>
      <c r="R122" s="17"/>
      <c r="S122" s="17" t="s">
        <v>43</v>
      </c>
      <c r="T122" s="23" t="n">
        <f aca="false">IF($S122="G",$M122,0)</f>
        <v>0</v>
      </c>
      <c r="U122" s="23" t="n">
        <f aca="false">IF($S122="P",$M122,0)</f>
        <v>0</v>
      </c>
      <c r="V122" s="23" t="n">
        <f aca="false">IF($S122="C",$M122,0)</f>
        <v>0</v>
      </c>
      <c r="W122" s="23" t="n">
        <f aca="false">IF($S122="A",$M122,0)</f>
        <v>356</v>
      </c>
      <c r="X122" s="23" t="n">
        <f aca="false">IF($S122="F",$M122,0)</f>
        <v>0</v>
      </c>
      <c r="Y122" s="23" t="n">
        <f aca="false">IF($S122="V",$M122,0)</f>
        <v>0</v>
      </c>
      <c r="Z122" s="33" t="n">
        <f aca="false">SUM(T122:Y122)</f>
        <v>356</v>
      </c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</row>
    <row r="123" customFormat="false" ht="12.75" hidden="false" customHeight="false" outlineLevel="0" collapsed="false">
      <c r="A123" s="22"/>
      <c r="B123" s="20" t="s">
        <v>102</v>
      </c>
      <c r="C123" s="20" t="s">
        <v>103</v>
      </c>
      <c r="D123" s="20"/>
      <c r="E123" s="23"/>
      <c r="F123" s="23"/>
      <c r="G123" s="23"/>
      <c r="H123" s="23"/>
      <c r="I123" s="23"/>
      <c r="J123" s="23"/>
      <c r="K123" s="23"/>
      <c r="L123" s="23"/>
      <c r="M123" s="23" t="n">
        <v>309</v>
      </c>
      <c r="N123" s="17"/>
      <c r="O123" s="21"/>
      <c r="P123" s="17"/>
      <c r="Q123" s="17"/>
      <c r="R123" s="17"/>
      <c r="S123" s="17" t="s">
        <v>43</v>
      </c>
      <c r="T123" s="23" t="n">
        <f aca="false">IF($S123="G",$M123,0)</f>
        <v>0</v>
      </c>
      <c r="U123" s="23" t="n">
        <f aca="false">IF($S123="P",$M123,0)</f>
        <v>0</v>
      </c>
      <c r="V123" s="23" t="n">
        <f aca="false">IF($S123="C",$M123,0)</f>
        <v>0</v>
      </c>
      <c r="W123" s="23" t="n">
        <f aca="false">IF($S123="A",$M123,0)</f>
        <v>309</v>
      </c>
      <c r="X123" s="23" t="n">
        <f aca="false">IF($S123="F",$M123,0)</f>
        <v>0</v>
      </c>
      <c r="Y123" s="23" t="n">
        <f aca="false">IF($S123="V",$M123,0)</f>
        <v>0</v>
      </c>
      <c r="Z123" s="33" t="n">
        <f aca="false">SUM(T123:Y123)</f>
        <v>309</v>
      </c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</row>
    <row r="124" customFormat="false" ht="12.75" hidden="false" customHeight="false" outlineLevel="0" collapsed="false">
      <c r="A124" s="22"/>
      <c r="B124" s="20" t="s">
        <v>104</v>
      </c>
      <c r="C124" s="20" t="s">
        <v>105</v>
      </c>
      <c r="D124" s="20"/>
      <c r="E124" s="23"/>
      <c r="F124" s="23"/>
      <c r="G124" s="23"/>
      <c r="H124" s="23"/>
      <c r="I124" s="23"/>
      <c r="J124" s="23"/>
      <c r="K124" s="23"/>
      <c r="L124" s="23"/>
      <c r="M124" s="23" t="n">
        <v>279</v>
      </c>
      <c r="N124" s="17"/>
      <c r="O124" s="21"/>
      <c r="P124" s="17"/>
      <c r="Q124" s="17"/>
      <c r="R124" s="17"/>
      <c r="S124" s="17" t="s">
        <v>43</v>
      </c>
      <c r="T124" s="23" t="n">
        <f aca="false">IF($S124="G",$M124,0)</f>
        <v>0</v>
      </c>
      <c r="U124" s="23" t="n">
        <f aca="false">IF($S124="P",$M124,0)</f>
        <v>0</v>
      </c>
      <c r="V124" s="23" t="n">
        <f aca="false">IF($S124="C",$M124,0)</f>
        <v>0</v>
      </c>
      <c r="W124" s="23" t="n">
        <f aca="false">IF($S124="A",$M124,0)</f>
        <v>279</v>
      </c>
      <c r="X124" s="23" t="n">
        <f aca="false">IF($S124="F",$M124,0)</f>
        <v>0</v>
      </c>
      <c r="Y124" s="23" t="n">
        <f aca="false">IF($S124="V",$M124,0)</f>
        <v>0</v>
      </c>
      <c r="Z124" s="33" t="n">
        <f aca="false">SUM(T124:Y124)</f>
        <v>279</v>
      </c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</row>
    <row r="125" customFormat="false" ht="12.75" hidden="false" customHeight="false" outlineLevel="0" collapsed="false">
      <c r="A125" s="22"/>
      <c r="B125" s="20" t="s">
        <v>18</v>
      </c>
      <c r="C125" s="20" t="s">
        <v>106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3" t="n">
        <v>272</v>
      </c>
      <c r="N125" s="17"/>
      <c r="O125" s="21"/>
      <c r="P125" s="17"/>
      <c r="Q125" s="17"/>
      <c r="R125" s="17"/>
      <c r="S125" s="17" t="s">
        <v>43</v>
      </c>
      <c r="T125" s="23" t="n">
        <f aca="false">IF($S125="G",$M125,0)</f>
        <v>0</v>
      </c>
      <c r="U125" s="23" t="n">
        <f aca="false">IF($S125="P",$M125,0)</f>
        <v>0</v>
      </c>
      <c r="V125" s="23" t="n">
        <f aca="false">IF($S125="C",$M125,0)</f>
        <v>0</v>
      </c>
      <c r="W125" s="23" t="n">
        <f aca="false">IF($S125="A",$M125,0)</f>
        <v>272</v>
      </c>
      <c r="X125" s="23" t="n">
        <f aca="false">IF($S125="F",$M125,0)</f>
        <v>0</v>
      </c>
      <c r="Y125" s="23" t="n">
        <f aca="false">IF($S125="V",$M125,0)</f>
        <v>0</v>
      </c>
      <c r="Z125" s="33" t="n">
        <f aca="false">SUM(T125:Y125)</f>
        <v>272</v>
      </c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</row>
    <row r="126" customFormat="false" ht="12.75" hidden="false" customHeight="false" outlineLevel="0" collapsed="false">
      <c r="A126" s="22"/>
      <c r="B126" s="20" t="s">
        <v>98</v>
      </c>
      <c r="C126" s="20" t="s">
        <v>99</v>
      </c>
      <c r="D126" s="20"/>
      <c r="E126" s="23"/>
      <c r="F126" s="23"/>
      <c r="G126" s="23"/>
      <c r="H126" s="23"/>
      <c r="I126" s="23"/>
      <c r="J126" s="23"/>
      <c r="K126" s="23"/>
      <c r="L126" s="23"/>
      <c r="M126" s="23" t="n">
        <v>248</v>
      </c>
      <c r="N126" s="17"/>
      <c r="O126" s="21"/>
      <c r="P126" s="17"/>
      <c r="Q126" s="17"/>
      <c r="R126" s="17"/>
      <c r="S126" s="17" t="s">
        <v>43</v>
      </c>
      <c r="T126" s="23" t="n">
        <f aca="false">IF($S126="G",$M126,0)</f>
        <v>0</v>
      </c>
      <c r="U126" s="23" t="n">
        <f aca="false">IF($S126="P",$M126,0)</f>
        <v>0</v>
      </c>
      <c r="V126" s="23" t="n">
        <f aca="false">IF($S126="C",$M126,0)</f>
        <v>0</v>
      </c>
      <c r="W126" s="23" t="n">
        <f aca="false">IF($S126="A",$M126,0)</f>
        <v>248</v>
      </c>
      <c r="X126" s="23" t="n">
        <f aca="false">IF($S126="F",$M126,0)</f>
        <v>0</v>
      </c>
      <c r="Y126" s="23" t="n">
        <f aca="false">IF($S126="V",$M126,0)</f>
        <v>0</v>
      </c>
      <c r="Z126" s="33" t="n">
        <f aca="false">SUM(T126:Y126)</f>
        <v>248</v>
      </c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</row>
    <row r="127" customFormat="false" ht="12.75" hidden="false" customHeight="false" outlineLevel="0" collapsed="false">
      <c r="A127" s="22"/>
      <c r="B127" s="20" t="s">
        <v>102</v>
      </c>
      <c r="C127" s="20" t="s">
        <v>103</v>
      </c>
      <c r="D127" s="20"/>
      <c r="E127" s="23"/>
      <c r="F127" s="23"/>
      <c r="G127" s="23"/>
      <c r="H127" s="23"/>
      <c r="I127" s="23"/>
      <c r="J127" s="23"/>
      <c r="K127" s="23"/>
      <c r="L127" s="23"/>
      <c r="M127" s="23" t="n">
        <v>139</v>
      </c>
      <c r="N127" s="17"/>
      <c r="O127" s="21"/>
      <c r="P127" s="17"/>
      <c r="Q127" s="17"/>
      <c r="R127" s="17"/>
      <c r="S127" s="17" t="s">
        <v>43</v>
      </c>
      <c r="T127" s="23" t="n">
        <f aca="false">IF($S127="G",$M127,0)</f>
        <v>0</v>
      </c>
      <c r="U127" s="23" t="n">
        <f aca="false">IF($S127="P",$M127,0)</f>
        <v>0</v>
      </c>
      <c r="V127" s="23" t="n">
        <f aca="false">IF($S127="C",$M127,0)</f>
        <v>0</v>
      </c>
      <c r="W127" s="23" t="n">
        <f aca="false">IF($S127="A",$M127,0)</f>
        <v>139</v>
      </c>
      <c r="X127" s="23" t="n">
        <f aca="false">IF($S127="F",$M127,0)</f>
        <v>0</v>
      </c>
      <c r="Y127" s="23" t="n">
        <f aca="false">IF($S127="V",$M127,0)</f>
        <v>0</v>
      </c>
      <c r="Z127" s="33" t="n">
        <f aca="false">SUM(T127:Y127)</f>
        <v>139</v>
      </c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</row>
    <row r="128" customFormat="false" ht="12.75" hidden="false" customHeight="false" outlineLevel="0" collapsed="false">
      <c r="A128" s="22"/>
      <c r="B128" s="20" t="s">
        <v>107</v>
      </c>
      <c r="C128" s="20" t="s">
        <v>108</v>
      </c>
      <c r="D128" s="20"/>
      <c r="E128" s="23"/>
      <c r="F128" s="23"/>
      <c r="G128" s="23"/>
      <c r="H128" s="23"/>
      <c r="I128" s="23"/>
      <c r="J128" s="23"/>
      <c r="K128" s="23"/>
      <c r="L128" s="23"/>
      <c r="M128" s="23" t="n">
        <v>118</v>
      </c>
      <c r="N128" s="17"/>
      <c r="O128" s="21"/>
      <c r="P128" s="17"/>
      <c r="Q128" s="17"/>
      <c r="R128" s="17"/>
      <c r="S128" s="17" t="s">
        <v>43</v>
      </c>
      <c r="T128" s="23" t="n">
        <f aca="false">IF($S128="G",$M128,0)</f>
        <v>0</v>
      </c>
      <c r="U128" s="23" t="n">
        <f aca="false">IF($S128="P",$M128,0)</f>
        <v>0</v>
      </c>
      <c r="V128" s="23" t="n">
        <f aca="false">IF($S128="C",$M128,0)</f>
        <v>0</v>
      </c>
      <c r="W128" s="23" t="n">
        <f aca="false">IF($S128="A",$M128,0)</f>
        <v>118</v>
      </c>
      <c r="X128" s="23" t="n">
        <f aca="false">IF($S128="F",$M128,0)</f>
        <v>0</v>
      </c>
      <c r="Y128" s="23" t="n">
        <f aca="false">IF($S128="V",$M128,0)</f>
        <v>0</v>
      </c>
      <c r="Z128" s="33" t="n">
        <f aca="false">SUM(T128:Y128)</f>
        <v>118</v>
      </c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</row>
    <row r="129" customFormat="false" ht="12.75" hidden="false" customHeight="false" outlineLevel="0" collapsed="false">
      <c r="A129" s="22"/>
      <c r="B129" s="20" t="s">
        <v>109</v>
      </c>
      <c r="C129" s="20" t="s">
        <v>110</v>
      </c>
      <c r="D129" s="20"/>
      <c r="E129" s="23"/>
      <c r="F129" s="23"/>
      <c r="G129" s="23"/>
      <c r="H129" s="23"/>
      <c r="I129" s="23"/>
      <c r="J129" s="23"/>
      <c r="K129" s="23"/>
      <c r="L129" s="23"/>
      <c r="M129" s="23" t="n">
        <v>109</v>
      </c>
      <c r="N129" s="17"/>
      <c r="O129" s="21"/>
      <c r="P129" s="17"/>
      <c r="Q129" s="17"/>
      <c r="R129" s="17"/>
      <c r="S129" s="17" t="s">
        <v>43</v>
      </c>
      <c r="T129" s="23" t="n">
        <f aca="false">IF($S129="G",$M129,0)</f>
        <v>0</v>
      </c>
      <c r="U129" s="23" t="n">
        <f aca="false">IF($S129="P",$M129,0)</f>
        <v>0</v>
      </c>
      <c r="V129" s="23" t="n">
        <f aca="false">IF($S129="C",$M129,0)</f>
        <v>0</v>
      </c>
      <c r="W129" s="23" t="n">
        <f aca="false">IF($S129="A",$M129,0)</f>
        <v>109</v>
      </c>
      <c r="X129" s="23" t="n">
        <f aca="false">IF($S129="F",$M129,0)</f>
        <v>0</v>
      </c>
      <c r="Y129" s="23" t="n">
        <f aca="false">IF($S129="V",$M129,0)</f>
        <v>0</v>
      </c>
      <c r="Z129" s="33" t="n">
        <f aca="false">SUM(T129:Y129)</f>
        <v>109</v>
      </c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</row>
    <row r="130" customFormat="false" ht="12.75" hidden="false" customHeight="false" outlineLevel="0" collapsed="false">
      <c r="A130" s="22"/>
      <c r="B130" s="20" t="s">
        <v>111</v>
      </c>
      <c r="C130" s="20" t="s">
        <v>101</v>
      </c>
      <c r="D130" s="20"/>
      <c r="E130" s="23"/>
      <c r="F130" s="23"/>
      <c r="G130" s="23"/>
      <c r="H130" s="23"/>
      <c r="I130" s="23"/>
      <c r="J130" s="23"/>
      <c r="K130" s="23"/>
      <c r="L130" s="23"/>
      <c r="M130" s="23" t="n">
        <v>104</v>
      </c>
      <c r="N130" s="17"/>
      <c r="O130" s="21"/>
      <c r="P130" s="17"/>
      <c r="Q130" s="17"/>
      <c r="R130" s="17"/>
      <c r="S130" s="17" t="s">
        <v>43</v>
      </c>
      <c r="T130" s="23" t="n">
        <f aca="false">IF($S130="G",$M130,0)</f>
        <v>0</v>
      </c>
      <c r="U130" s="23" t="n">
        <f aca="false">IF($S130="P",$M130,0)</f>
        <v>0</v>
      </c>
      <c r="V130" s="23" t="n">
        <f aca="false">IF($S130="C",$M130,0)</f>
        <v>0</v>
      </c>
      <c r="W130" s="23" t="n">
        <f aca="false">IF($S130="A",$M130,0)</f>
        <v>104</v>
      </c>
      <c r="X130" s="23" t="n">
        <f aca="false">IF($S130="F",$M130,0)</f>
        <v>0</v>
      </c>
      <c r="Y130" s="23" t="n">
        <f aca="false">IF($S130="V",$M130,0)</f>
        <v>0</v>
      </c>
      <c r="Z130" s="33" t="n">
        <f aca="false">SUM(T130:Y130)</f>
        <v>104</v>
      </c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</row>
    <row r="131" customFormat="false" ht="12.75" hidden="false" customHeight="false" outlineLevel="0" collapsed="false">
      <c r="A131" s="22"/>
      <c r="B131" s="20" t="s">
        <v>112</v>
      </c>
      <c r="C131" s="20" t="s">
        <v>53</v>
      </c>
      <c r="D131" s="20"/>
      <c r="E131" s="23"/>
      <c r="F131" s="23"/>
      <c r="G131" s="23"/>
      <c r="H131" s="23"/>
      <c r="I131" s="23"/>
      <c r="J131" s="23"/>
      <c r="K131" s="23"/>
      <c r="L131" s="23"/>
      <c r="M131" s="23" t="n">
        <f aca="false">932+54</f>
        <v>986</v>
      </c>
      <c r="N131" s="17"/>
      <c r="O131" s="21"/>
      <c r="P131" s="17"/>
      <c r="Q131" s="17"/>
      <c r="R131" s="17"/>
      <c r="S131" s="17" t="s">
        <v>43</v>
      </c>
      <c r="T131" s="23" t="n">
        <f aca="false">IF($S131="G",$M131,0)</f>
        <v>0</v>
      </c>
      <c r="U131" s="23" t="n">
        <f aca="false">IF($S131="P",$M131,0)</f>
        <v>0</v>
      </c>
      <c r="V131" s="23" t="n">
        <f aca="false">IF($S131="C",$M131,0)</f>
        <v>0</v>
      </c>
      <c r="W131" s="23" t="n">
        <f aca="false">IF($S131="A",$M131,0)</f>
        <v>986</v>
      </c>
      <c r="X131" s="23" t="n">
        <f aca="false">IF($S131="F",$M131,0)</f>
        <v>0</v>
      </c>
      <c r="Y131" s="23" t="n">
        <f aca="false">IF($S131="V",$M131,0)</f>
        <v>0</v>
      </c>
      <c r="Z131" s="33" t="n">
        <f aca="false">SUM(T131:Y131)</f>
        <v>986</v>
      </c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</row>
    <row r="132" customFormat="false" ht="3" hidden="false" customHeight="true" outlineLevel="0" collapsed="false">
      <c r="A132" s="20"/>
      <c r="B132" s="20"/>
      <c r="C132" s="20"/>
      <c r="D132" s="20"/>
      <c r="E132" s="23"/>
      <c r="F132" s="23"/>
      <c r="G132" s="23"/>
      <c r="H132" s="23"/>
      <c r="I132" s="23"/>
      <c r="J132" s="23"/>
      <c r="K132" s="23"/>
      <c r="L132" s="23"/>
      <c r="M132" s="23"/>
      <c r="N132" s="17"/>
      <c r="O132" s="21"/>
      <c r="P132" s="17"/>
      <c r="Q132" s="17"/>
      <c r="R132" s="17"/>
      <c r="S132" s="17"/>
      <c r="T132" s="17"/>
      <c r="U132" s="17"/>
      <c r="V132" s="17"/>
      <c r="W132" s="17"/>
      <c r="X132" s="17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</row>
    <row r="133" customFormat="false" ht="12.75" hidden="false" customHeight="false" outlineLevel="0" collapsed="false">
      <c r="A133" s="25"/>
      <c r="B133" s="25"/>
      <c r="C133" s="25"/>
      <c r="D133" s="25"/>
      <c r="E133" s="26"/>
      <c r="F133" s="27"/>
      <c r="G133" s="26"/>
      <c r="H133" s="27"/>
      <c r="I133" s="26"/>
      <c r="J133" s="27"/>
      <c r="K133" s="26"/>
      <c r="L133" s="27"/>
      <c r="M133" s="26" t="n">
        <f aca="false">SUM(M120:M131)</f>
        <v>4172</v>
      </c>
      <c r="N133" s="17"/>
      <c r="O133" s="21"/>
      <c r="P133" s="17"/>
      <c r="Q133" s="17"/>
      <c r="R133" s="17"/>
      <c r="S133" s="17"/>
      <c r="T133" s="17"/>
      <c r="U133" s="17"/>
      <c r="V133" s="17"/>
      <c r="W133" s="17"/>
      <c r="X133" s="17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customFormat="false" ht="3" hidden="false" customHeight="true" outlineLevel="0" collapsed="false">
      <c r="A134" s="21"/>
      <c r="B134" s="21"/>
      <c r="C134" s="21"/>
      <c r="D134" s="21"/>
      <c r="E134" s="35"/>
      <c r="F134" s="23"/>
      <c r="G134" s="35"/>
      <c r="H134" s="23"/>
      <c r="I134" s="35"/>
      <c r="J134" s="23"/>
      <c r="K134" s="35"/>
      <c r="L134" s="23"/>
      <c r="M134" s="35"/>
      <c r="N134" s="17"/>
      <c r="O134" s="21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2.75" hidden="false" customHeight="false" outlineLevel="0" collapsed="false">
      <c r="A135" s="22" t="s">
        <v>54</v>
      </c>
      <c r="B135" s="20"/>
      <c r="C135" s="20"/>
      <c r="D135" s="20"/>
      <c r="E135" s="23"/>
      <c r="F135" s="23"/>
      <c r="G135" s="23"/>
      <c r="H135" s="23"/>
      <c r="I135" s="23"/>
      <c r="J135" s="23"/>
      <c r="K135" s="23"/>
      <c r="L135" s="23"/>
      <c r="M135" s="23"/>
      <c r="N135" s="17"/>
      <c r="O135" s="21"/>
      <c r="P135" s="17"/>
      <c r="Q135" s="17"/>
      <c r="R135" s="17"/>
      <c r="S135" s="17"/>
      <c r="T135" s="17"/>
      <c r="U135" s="17"/>
      <c r="V135" s="17"/>
      <c r="W135" s="17"/>
      <c r="X135" s="17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</row>
    <row r="136" customFormat="false" ht="12.75" hidden="false" customHeight="false" outlineLevel="0" collapsed="false">
      <c r="A136" s="20"/>
      <c r="B136" s="20" t="s">
        <v>113</v>
      </c>
      <c r="C136" s="20" t="s">
        <v>114</v>
      </c>
      <c r="D136" s="20"/>
      <c r="E136" s="23"/>
      <c r="F136" s="23"/>
      <c r="G136" s="23"/>
      <c r="H136" s="23"/>
      <c r="I136" s="23"/>
      <c r="J136" s="23"/>
      <c r="K136" s="23"/>
      <c r="L136" s="23"/>
      <c r="M136" s="23" t="n">
        <v>2300</v>
      </c>
      <c r="N136" s="17"/>
      <c r="O136" s="21"/>
      <c r="P136" s="17"/>
      <c r="Q136" s="17"/>
      <c r="R136" s="17"/>
      <c r="S136" s="17" t="s">
        <v>39</v>
      </c>
      <c r="T136" s="23" t="n">
        <f aca="false">IF($S136="G",$M136,0)</f>
        <v>0</v>
      </c>
      <c r="U136" s="23" t="n">
        <f aca="false">IF($S136="P",$M136,0)</f>
        <v>0</v>
      </c>
      <c r="V136" s="23" t="n">
        <f aca="false">IF($S136="C",$M136,0)</f>
        <v>0</v>
      </c>
      <c r="W136" s="23" t="n">
        <f aca="false">IF($S136="A",$M136,0)</f>
        <v>0</v>
      </c>
      <c r="X136" s="23" t="n">
        <f aca="false">IF($S136="F",$M136,0)</f>
        <v>2300</v>
      </c>
      <c r="Y136" s="23" t="n">
        <f aca="false">IF($S136="V",$M136,0)</f>
        <v>0</v>
      </c>
      <c r="Z136" s="33" t="n">
        <f aca="false">SUM(T136:Y136)</f>
        <v>2300</v>
      </c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</row>
    <row r="137" customFormat="false" ht="3" hidden="false" customHeight="true" outlineLevel="0" collapsed="false">
      <c r="A137" s="20"/>
      <c r="B137" s="20"/>
      <c r="C137" s="20"/>
      <c r="D137" s="20"/>
      <c r="E137" s="23"/>
      <c r="F137" s="23"/>
      <c r="G137" s="23"/>
      <c r="H137" s="23"/>
      <c r="I137" s="23"/>
      <c r="J137" s="23"/>
      <c r="K137" s="23"/>
      <c r="L137" s="23"/>
      <c r="M137" s="23"/>
      <c r="N137" s="17"/>
      <c r="O137" s="21"/>
      <c r="P137" s="17"/>
      <c r="Q137" s="17"/>
      <c r="R137" s="17"/>
      <c r="S137" s="17"/>
      <c r="T137" s="17"/>
      <c r="U137" s="17"/>
      <c r="V137" s="17"/>
      <c r="W137" s="17"/>
      <c r="X137" s="17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</row>
    <row r="138" customFormat="false" ht="12.75" hidden="false" customHeight="false" outlineLevel="0" collapsed="false">
      <c r="A138" s="25"/>
      <c r="B138" s="25"/>
      <c r="C138" s="25"/>
      <c r="D138" s="25"/>
      <c r="E138" s="26"/>
      <c r="F138" s="27"/>
      <c r="G138" s="26"/>
      <c r="H138" s="27"/>
      <c r="I138" s="26"/>
      <c r="J138" s="27"/>
      <c r="K138" s="26"/>
      <c r="L138" s="27"/>
      <c r="M138" s="26" t="n">
        <f aca="false">SUM(M136:M137)</f>
        <v>2300</v>
      </c>
      <c r="N138" s="17"/>
      <c r="O138" s="21"/>
      <c r="P138" s="17"/>
      <c r="Q138" s="17"/>
      <c r="R138" s="17"/>
      <c r="S138" s="17"/>
      <c r="T138" s="17"/>
      <c r="U138" s="17"/>
      <c r="V138" s="17"/>
      <c r="W138" s="17"/>
      <c r="X138" s="17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</row>
    <row r="139" customFormat="false" ht="3" hidden="false" customHeight="true" outlineLevel="0" collapsed="false">
      <c r="A139" s="20"/>
      <c r="B139" s="20"/>
      <c r="C139" s="20"/>
      <c r="D139" s="20"/>
      <c r="E139" s="23"/>
      <c r="F139" s="23"/>
      <c r="G139" s="23"/>
      <c r="H139" s="23"/>
      <c r="I139" s="23"/>
      <c r="J139" s="23"/>
      <c r="K139" s="23"/>
      <c r="L139" s="23"/>
      <c r="M139" s="23"/>
      <c r="N139" s="17"/>
      <c r="O139" s="21"/>
      <c r="P139" s="17"/>
      <c r="Q139" s="17"/>
      <c r="R139" s="17"/>
      <c r="S139" s="17"/>
      <c r="T139" s="17"/>
      <c r="U139" s="17"/>
      <c r="V139" s="17"/>
      <c r="W139" s="17"/>
      <c r="X139" s="17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</row>
    <row r="140" customFormat="false" ht="12.75" hidden="false" customHeight="false" outlineLevel="0" collapsed="false">
      <c r="A140" s="22" t="s">
        <v>35</v>
      </c>
      <c r="B140" s="20"/>
      <c r="C140" s="20"/>
      <c r="D140" s="20"/>
      <c r="E140" s="23"/>
      <c r="F140" s="23"/>
      <c r="G140" s="23"/>
      <c r="H140" s="23"/>
      <c r="I140" s="23"/>
      <c r="J140" s="23"/>
      <c r="K140" s="23"/>
      <c r="L140" s="23"/>
      <c r="M140" s="23"/>
      <c r="N140" s="17"/>
      <c r="O140" s="21"/>
      <c r="P140" s="17"/>
      <c r="Q140" s="17"/>
      <c r="R140" s="17"/>
      <c r="S140" s="17"/>
      <c r="T140" s="17"/>
      <c r="U140" s="17"/>
      <c r="V140" s="17"/>
      <c r="W140" s="17"/>
      <c r="X140" s="17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</row>
    <row r="141" customFormat="false" ht="12.75" hidden="false" customHeight="false" outlineLevel="0" collapsed="false">
      <c r="A141" s="20"/>
      <c r="B141" s="20" t="s">
        <v>115</v>
      </c>
      <c r="C141" s="20"/>
      <c r="D141" s="20"/>
      <c r="E141" s="23"/>
      <c r="F141" s="23"/>
      <c r="G141" s="23"/>
      <c r="H141" s="23"/>
      <c r="I141" s="23"/>
      <c r="J141" s="23"/>
      <c r="K141" s="23"/>
      <c r="L141" s="23"/>
      <c r="M141" s="23" t="n">
        <v>23</v>
      </c>
      <c r="N141" s="17"/>
      <c r="O141" s="21"/>
      <c r="P141" s="17"/>
      <c r="Q141" s="17"/>
      <c r="R141" s="17"/>
      <c r="S141" s="17" t="s">
        <v>39</v>
      </c>
      <c r="T141" s="23" t="n">
        <f aca="false">IF($S141="G",$M141,0)</f>
        <v>0</v>
      </c>
      <c r="U141" s="23" t="n">
        <f aca="false">IF($S141="P",$M141,0)</f>
        <v>0</v>
      </c>
      <c r="V141" s="23" t="n">
        <f aca="false">IF($S141="C",$M141,0)</f>
        <v>0</v>
      </c>
      <c r="W141" s="23" t="n">
        <f aca="false">IF($S141="A",$M141,0)</f>
        <v>0</v>
      </c>
      <c r="X141" s="23" t="n">
        <f aca="false">IF($S141="F",$M141,0)</f>
        <v>23</v>
      </c>
      <c r="Y141" s="23" t="n">
        <f aca="false">IF($S141="V",$M141,0)</f>
        <v>0</v>
      </c>
      <c r="Z141" s="33" t="n">
        <f aca="false">SUM(T141:Y141)</f>
        <v>23</v>
      </c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</row>
    <row r="142" customFormat="false" ht="3" hidden="false" customHeight="true" outlineLevel="0" collapsed="false">
      <c r="A142" s="20"/>
      <c r="B142" s="20"/>
      <c r="C142" s="20"/>
      <c r="D142" s="20"/>
      <c r="E142" s="23"/>
      <c r="F142" s="23"/>
      <c r="G142" s="23"/>
      <c r="H142" s="23"/>
      <c r="I142" s="23"/>
      <c r="J142" s="23"/>
      <c r="K142" s="23"/>
      <c r="L142" s="23"/>
      <c r="M142" s="23"/>
      <c r="N142" s="17"/>
      <c r="O142" s="21"/>
      <c r="P142" s="17"/>
      <c r="Q142" s="17"/>
      <c r="R142" s="17"/>
      <c r="S142" s="17"/>
      <c r="T142" s="17"/>
      <c r="U142" s="17"/>
      <c r="V142" s="17"/>
      <c r="W142" s="17"/>
      <c r="X142" s="17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</row>
    <row r="143" customFormat="false" ht="12.75" hidden="false" customHeight="false" outlineLevel="0" collapsed="false">
      <c r="A143" s="25"/>
      <c r="B143" s="25"/>
      <c r="C143" s="25"/>
      <c r="D143" s="25"/>
      <c r="E143" s="26"/>
      <c r="F143" s="27"/>
      <c r="G143" s="26"/>
      <c r="H143" s="27"/>
      <c r="I143" s="26"/>
      <c r="J143" s="27"/>
      <c r="K143" s="26"/>
      <c r="L143" s="27"/>
      <c r="M143" s="26" t="n">
        <f aca="false">SUM(M141)</f>
        <v>23</v>
      </c>
      <c r="N143" s="17"/>
      <c r="O143" s="21"/>
      <c r="P143" s="17"/>
      <c r="Q143" s="17"/>
      <c r="R143" s="17"/>
      <c r="S143" s="17"/>
      <c r="T143" s="17"/>
      <c r="U143" s="17"/>
      <c r="V143" s="17"/>
      <c r="W143" s="17"/>
      <c r="X143" s="17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</row>
    <row r="144" customFormat="false" ht="3" hidden="false" customHeight="true" outlineLevel="0" collapsed="false">
      <c r="A144" s="20"/>
      <c r="B144" s="20"/>
      <c r="C144" s="20"/>
      <c r="D144" s="20"/>
      <c r="E144" s="23"/>
      <c r="F144" s="23"/>
      <c r="G144" s="23"/>
      <c r="H144" s="23"/>
      <c r="I144" s="23"/>
      <c r="J144" s="23"/>
      <c r="K144" s="23"/>
      <c r="L144" s="23"/>
      <c r="M144" s="23"/>
      <c r="N144" s="17"/>
      <c r="O144" s="21"/>
      <c r="P144" s="17"/>
      <c r="Q144" s="17"/>
      <c r="R144" s="17"/>
      <c r="S144" s="17"/>
      <c r="T144" s="17"/>
      <c r="U144" s="17"/>
      <c r="V144" s="17"/>
      <c r="W144" s="17"/>
      <c r="X144" s="17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</row>
    <row r="145" customFormat="false" ht="12.75" hidden="false" customHeight="false" outlineLevel="0" collapsed="false">
      <c r="A145" s="22" t="s">
        <v>55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17"/>
      <c r="O145" s="21"/>
      <c r="P145" s="17"/>
      <c r="Q145" s="17"/>
      <c r="R145" s="17"/>
      <c r="S145" s="17"/>
      <c r="T145" s="17"/>
      <c r="U145" s="17"/>
      <c r="V145" s="17"/>
      <c r="W145" s="17"/>
      <c r="X145" s="17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</row>
    <row r="146" customFormat="false" ht="12.75" hidden="false" customHeight="false" outlineLevel="0" collapsed="false">
      <c r="A146" s="20"/>
      <c r="B146" s="20" t="s">
        <v>116</v>
      </c>
      <c r="C146" s="20" t="s">
        <v>117</v>
      </c>
      <c r="D146" s="20"/>
      <c r="E146" s="23"/>
      <c r="F146" s="23"/>
      <c r="G146" s="23"/>
      <c r="H146" s="23"/>
      <c r="I146" s="23"/>
      <c r="J146" s="23"/>
      <c r="K146" s="23"/>
      <c r="L146" s="23"/>
      <c r="M146" s="23" t="n">
        <v>1388</v>
      </c>
      <c r="N146" s="17"/>
      <c r="O146" s="21"/>
      <c r="P146" s="17"/>
      <c r="Q146" s="17"/>
      <c r="R146" s="17"/>
      <c r="S146" s="17" t="s">
        <v>39</v>
      </c>
      <c r="T146" s="23" t="n">
        <f aca="false">IF($S146="G",$M146,0)</f>
        <v>0</v>
      </c>
      <c r="U146" s="23" t="n">
        <f aca="false">IF($S146="P",$M146,0)</f>
        <v>0</v>
      </c>
      <c r="V146" s="23" t="n">
        <f aca="false">IF($S146="C",$M146,0)</f>
        <v>0</v>
      </c>
      <c r="W146" s="23" t="n">
        <f aca="false">IF($S146="A",$M146,0)</f>
        <v>0</v>
      </c>
      <c r="X146" s="23" t="n">
        <f aca="false">IF($S146="F",$M146,0)</f>
        <v>1388</v>
      </c>
      <c r="Y146" s="23" t="n">
        <f aca="false">IF($S146="V",$M146,0)</f>
        <v>0</v>
      </c>
      <c r="Z146" s="33" t="n">
        <f aca="false">SUM(T146:Y146)</f>
        <v>1388</v>
      </c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</row>
    <row r="147" customFormat="false" ht="3" hidden="false" customHeight="true" outlineLevel="0" collapsed="false">
      <c r="A147" s="20"/>
      <c r="B147" s="20"/>
      <c r="C147" s="20"/>
      <c r="D147" s="20"/>
      <c r="E147" s="23"/>
      <c r="F147" s="23"/>
      <c r="G147" s="23"/>
      <c r="H147" s="23"/>
      <c r="I147" s="23"/>
      <c r="J147" s="23"/>
      <c r="K147" s="23"/>
      <c r="L147" s="23"/>
      <c r="M147" s="23"/>
      <c r="N147" s="17"/>
      <c r="O147" s="21"/>
      <c r="P147" s="17"/>
      <c r="Q147" s="17"/>
      <c r="R147" s="17"/>
      <c r="S147" s="17"/>
      <c r="T147" s="17"/>
      <c r="U147" s="17"/>
      <c r="V147" s="17"/>
      <c r="W147" s="17"/>
      <c r="X147" s="17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</row>
    <row r="148" customFormat="false" ht="12.75" hidden="false" customHeight="false" outlineLevel="0" collapsed="false">
      <c r="A148" s="25"/>
      <c r="B148" s="25"/>
      <c r="C148" s="25"/>
      <c r="D148" s="25"/>
      <c r="E148" s="26"/>
      <c r="F148" s="27"/>
      <c r="G148" s="26"/>
      <c r="H148" s="27"/>
      <c r="I148" s="26"/>
      <c r="J148" s="27"/>
      <c r="K148" s="26"/>
      <c r="L148" s="27"/>
      <c r="M148" s="26" t="n">
        <f aca="false">SUM(M146)</f>
        <v>1388</v>
      </c>
      <c r="N148" s="17"/>
      <c r="O148" s="21"/>
      <c r="P148" s="17"/>
      <c r="Q148" s="17"/>
      <c r="R148" s="17"/>
      <c r="S148" s="17"/>
      <c r="T148" s="17"/>
      <c r="U148" s="17"/>
      <c r="V148" s="17"/>
      <c r="W148" s="17"/>
      <c r="X148" s="17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</row>
    <row r="149" customFormat="false" ht="3" hidden="false" customHeight="true" outlineLevel="0" collapsed="false">
      <c r="A149" s="20"/>
      <c r="B149" s="20"/>
      <c r="C149" s="20"/>
      <c r="D149" s="20"/>
      <c r="E149" s="23"/>
      <c r="F149" s="23"/>
      <c r="G149" s="23"/>
      <c r="H149" s="23"/>
      <c r="I149" s="23"/>
      <c r="J149" s="23"/>
      <c r="K149" s="23"/>
      <c r="L149" s="23"/>
      <c r="M149" s="23"/>
      <c r="N149" s="17"/>
      <c r="O149" s="21"/>
      <c r="P149" s="17"/>
      <c r="Q149" s="17"/>
      <c r="R149" s="17"/>
      <c r="S149" s="17"/>
      <c r="T149" s="17"/>
      <c r="U149" s="17"/>
      <c r="V149" s="17"/>
      <c r="W149" s="17"/>
      <c r="X149" s="17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</row>
    <row r="150" customFormat="false" ht="13.5" hidden="false" customHeight="false" outlineLevel="0" collapsed="false">
      <c r="A150" s="28" t="s">
        <v>118</v>
      </c>
      <c r="B150" s="29"/>
      <c r="C150" s="29"/>
      <c r="D150" s="29"/>
      <c r="E150" s="30"/>
      <c r="F150" s="31"/>
      <c r="G150" s="30"/>
      <c r="H150" s="31"/>
      <c r="I150" s="30"/>
      <c r="J150" s="31"/>
      <c r="K150" s="30"/>
      <c r="L150" s="31"/>
      <c r="M150" s="30" t="n">
        <f aca="false">M90+M107+M117+M133+M148+M138+M143+M85</f>
        <v>27968</v>
      </c>
      <c r="N150" s="17"/>
      <c r="O150" s="21"/>
      <c r="P150" s="17"/>
      <c r="Q150" s="17"/>
      <c r="R150" s="17"/>
      <c r="S150" s="17"/>
      <c r="T150" s="17"/>
      <c r="U150" s="17"/>
      <c r="V150" s="17"/>
      <c r="W150" s="17"/>
      <c r="X150" s="17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</row>
    <row r="151" customFormat="false" ht="13.5" hidden="false" customHeight="false" outlineLevel="0" collapsed="false">
      <c r="A151" s="20"/>
      <c r="B151" s="20"/>
      <c r="C151" s="20"/>
      <c r="D151" s="20"/>
      <c r="E151" s="23"/>
      <c r="F151" s="23"/>
      <c r="G151" s="23"/>
      <c r="H151" s="23"/>
      <c r="I151" s="23"/>
      <c r="J151" s="23"/>
      <c r="K151" s="23"/>
      <c r="L151" s="23"/>
      <c r="M151" s="23"/>
      <c r="N151" s="17"/>
      <c r="O151" s="21"/>
      <c r="P151" s="17"/>
      <c r="Q151" s="17"/>
      <c r="R151" s="17"/>
      <c r="S151" s="17"/>
      <c r="T151" s="17"/>
      <c r="U151" s="17"/>
      <c r="V151" s="17"/>
      <c r="W151" s="17"/>
      <c r="X151" s="17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</row>
    <row r="152" customFormat="false" ht="12.75" hidden="false" customHeight="false" outlineLevel="0" collapsed="false">
      <c r="A152" s="20"/>
      <c r="B152" s="20"/>
      <c r="C152" s="20"/>
      <c r="D152" s="20"/>
      <c r="E152" s="23"/>
      <c r="F152" s="23"/>
      <c r="G152" s="23"/>
      <c r="H152" s="23"/>
      <c r="I152" s="23"/>
      <c r="J152" s="23"/>
      <c r="K152" s="23"/>
      <c r="L152" s="23"/>
      <c r="M152" s="23"/>
      <c r="N152" s="17"/>
      <c r="O152" s="21"/>
      <c r="P152" s="17"/>
      <c r="Q152" s="17"/>
      <c r="R152" s="17"/>
      <c r="S152" s="17"/>
      <c r="T152" s="17"/>
      <c r="U152" s="17"/>
      <c r="V152" s="17"/>
      <c r="W152" s="17"/>
      <c r="X152" s="17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</row>
    <row r="153" customFormat="false" ht="12.75" hidden="false" customHeight="false" outlineLevel="0" collapsed="false">
      <c r="A153" s="20"/>
      <c r="B153" s="20"/>
      <c r="C153" s="20"/>
      <c r="D153" s="20"/>
      <c r="E153" s="23"/>
      <c r="F153" s="23"/>
      <c r="G153" s="23"/>
      <c r="H153" s="23"/>
      <c r="I153" s="23"/>
      <c r="J153" s="23"/>
      <c r="K153" s="23"/>
      <c r="L153" s="23"/>
      <c r="M153" s="23"/>
      <c r="N153" s="17"/>
      <c r="O153" s="21"/>
      <c r="P153" s="17"/>
      <c r="Q153" s="17"/>
      <c r="R153" s="17"/>
      <c r="S153" s="17"/>
      <c r="T153" s="17"/>
      <c r="U153" s="17"/>
      <c r="V153" s="17"/>
      <c r="W153" s="17"/>
      <c r="X153" s="17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</row>
    <row r="154" customFormat="false" ht="12.75" hidden="false" customHeight="false" outlineLevel="0" collapsed="false">
      <c r="A154" s="20"/>
      <c r="B154" s="20"/>
      <c r="C154" s="20"/>
      <c r="D154" s="20"/>
      <c r="E154" s="23"/>
      <c r="F154" s="23"/>
      <c r="G154" s="23"/>
      <c r="H154" s="23"/>
      <c r="I154" s="23"/>
      <c r="J154" s="23"/>
      <c r="K154" s="23"/>
      <c r="L154" s="23"/>
      <c r="M154" s="23"/>
      <c r="N154" s="17"/>
      <c r="O154" s="21"/>
      <c r="P154" s="17"/>
      <c r="Q154" s="17"/>
      <c r="R154" s="17"/>
      <c r="S154" s="17"/>
      <c r="T154" s="17"/>
      <c r="U154" s="17"/>
      <c r="V154" s="17"/>
      <c r="W154" s="17"/>
      <c r="X154" s="17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</row>
    <row r="155" customFormat="false" ht="12.75" hidden="false" customHeight="false" outlineLevel="0" collapsed="false">
      <c r="A155" s="20"/>
      <c r="B155" s="20"/>
      <c r="C155" s="20"/>
      <c r="D155" s="20"/>
      <c r="E155" s="23"/>
      <c r="F155" s="23"/>
      <c r="G155" s="23"/>
      <c r="H155" s="23"/>
      <c r="I155" s="23"/>
      <c r="J155" s="23"/>
      <c r="K155" s="23"/>
      <c r="L155" s="23"/>
      <c r="M155" s="23"/>
      <c r="N155" s="17"/>
      <c r="O155" s="21"/>
      <c r="P155" s="17"/>
      <c r="Q155" s="17"/>
      <c r="R155" s="17"/>
      <c r="S155" s="17"/>
      <c r="T155" s="17"/>
      <c r="U155" s="17"/>
      <c r="V155" s="17"/>
      <c r="W155" s="17"/>
      <c r="X155" s="17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</row>
    <row r="156" customFormat="false" ht="12.75" hidden="false" customHeight="false" outlineLevel="0" collapsed="false">
      <c r="A156" s="20"/>
      <c r="B156" s="20"/>
      <c r="C156" s="20"/>
      <c r="D156" s="20"/>
      <c r="E156" s="23"/>
      <c r="F156" s="23"/>
      <c r="G156" s="23"/>
      <c r="H156" s="23"/>
      <c r="I156" s="23"/>
      <c r="J156" s="23"/>
      <c r="K156" s="23"/>
      <c r="L156" s="23"/>
      <c r="M156" s="23"/>
      <c r="N156" s="17"/>
      <c r="O156" s="21"/>
      <c r="P156" s="17"/>
      <c r="Q156" s="17"/>
      <c r="R156" s="17"/>
      <c r="S156" s="17"/>
      <c r="T156" s="17"/>
      <c r="U156" s="17"/>
      <c r="V156" s="17"/>
      <c r="W156" s="17"/>
      <c r="X156" s="17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</row>
    <row r="157" customFormat="false" ht="12.75" hidden="false" customHeight="false" outlineLevel="0" collapsed="false">
      <c r="A157" s="20"/>
      <c r="B157" s="20"/>
      <c r="C157" s="20"/>
      <c r="D157" s="20"/>
      <c r="E157" s="23"/>
      <c r="F157" s="23"/>
      <c r="G157" s="23"/>
      <c r="H157" s="23"/>
      <c r="I157" s="23"/>
      <c r="J157" s="23"/>
      <c r="K157" s="23"/>
      <c r="L157" s="23"/>
      <c r="M157" s="23"/>
      <c r="N157" s="17"/>
      <c r="O157" s="21"/>
      <c r="P157" s="17"/>
      <c r="Q157" s="17"/>
      <c r="R157" s="17"/>
      <c r="S157" s="17"/>
      <c r="T157" s="17"/>
      <c r="U157" s="17"/>
      <c r="V157" s="17"/>
      <c r="W157" s="17"/>
      <c r="X157" s="17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  <c r="IW157" s="20"/>
    </row>
    <row r="158" customFormat="false" ht="12.75" hidden="false" customHeight="false" outlineLevel="0" collapsed="false">
      <c r="A158" s="20"/>
      <c r="B158" s="20"/>
      <c r="C158" s="20"/>
      <c r="D158" s="20"/>
      <c r="E158" s="23"/>
      <c r="F158" s="23"/>
      <c r="G158" s="23"/>
      <c r="H158" s="23"/>
      <c r="I158" s="23"/>
      <c r="J158" s="23"/>
      <c r="K158" s="23"/>
      <c r="L158" s="23"/>
      <c r="M158" s="23"/>
      <c r="N158" s="17"/>
      <c r="O158" s="21"/>
      <c r="P158" s="17"/>
      <c r="Q158" s="17"/>
      <c r="R158" s="17"/>
      <c r="S158" s="17"/>
      <c r="T158" s="17"/>
      <c r="U158" s="17"/>
      <c r="V158" s="17"/>
      <c r="W158" s="17"/>
      <c r="X158" s="17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  <c r="IW158" s="20"/>
    </row>
    <row r="159" customFormat="false" ht="12.75" hidden="false" customHeight="false" outlineLevel="0" collapsed="false">
      <c r="A159" s="20"/>
      <c r="B159" s="20"/>
      <c r="C159" s="20"/>
      <c r="D159" s="20"/>
      <c r="E159" s="23"/>
      <c r="F159" s="23"/>
      <c r="G159" s="23"/>
      <c r="H159" s="23"/>
      <c r="I159" s="23"/>
      <c r="J159" s="23"/>
      <c r="K159" s="23"/>
      <c r="L159" s="23"/>
      <c r="M159" s="23"/>
      <c r="N159" s="17"/>
      <c r="O159" s="21"/>
      <c r="P159" s="17"/>
      <c r="Q159" s="17"/>
      <c r="R159" s="17"/>
      <c r="S159" s="17"/>
      <c r="T159" s="17"/>
      <c r="U159" s="17"/>
      <c r="V159" s="17"/>
      <c r="W159" s="17"/>
      <c r="X159" s="17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</row>
    <row r="160" customFormat="false" ht="12.75" hidden="false" customHeight="false" outlineLevel="0" collapsed="false">
      <c r="A160" s="20"/>
      <c r="B160" s="20"/>
      <c r="C160" s="20"/>
      <c r="D160" s="20"/>
      <c r="E160" s="23"/>
      <c r="F160" s="23"/>
      <c r="G160" s="23"/>
      <c r="H160" s="23"/>
      <c r="I160" s="23"/>
      <c r="J160" s="23"/>
      <c r="K160" s="23"/>
      <c r="L160" s="23"/>
      <c r="M160" s="23"/>
      <c r="N160" s="17"/>
      <c r="O160" s="21"/>
      <c r="P160" s="17"/>
      <c r="Q160" s="17"/>
      <c r="R160" s="17"/>
      <c r="S160" s="17"/>
      <c r="T160" s="17"/>
      <c r="U160" s="17"/>
      <c r="V160" s="17"/>
      <c r="W160" s="17"/>
      <c r="X160" s="17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  <c r="IW160" s="20"/>
    </row>
    <row r="161" customFormat="false" ht="12.75" hidden="false" customHeight="false" outlineLevel="0" collapsed="false">
      <c r="A161" s="20"/>
      <c r="B161" s="20"/>
      <c r="C161" s="20"/>
      <c r="D161" s="20"/>
      <c r="E161" s="23"/>
      <c r="F161" s="23"/>
      <c r="G161" s="23"/>
      <c r="H161" s="23"/>
      <c r="I161" s="23"/>
      <c r="J161" s="23"/>
      <c r="K161" s="23"/>
      <c r="L161" s="23"/>
      <c r="M161" s="23"/>
      <c r="N161" s="17"/>
      <c r="O161" s="21"/>
      <c r="P161" s="17"/>
      <c r="Q161" s="17"/>
      <c r="R161" s="17"/>
      <c r="S161" s="17"/>
      <c r="T161" s="17"/>
      <c r="U161" s="17"/>
      <c r="V161" s="17"/>
      <c r="W161" s="17"/>
      <c r="X161" s="17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  <c r="IW161" s="20"/>
    </row>
    <row r="162" customFormat="false" ht="12.75" hidden="false" customHeight="false" outlineLevel="0" collapsed="false">
      <c r="A162" s="20"/>
      <c r="B162" s="20"/>
      <c r="C162" s="20"/>
      <c r="D162" s="20"/>
      <c r="E162" s="23"/>
      <c r="F162" s="23"/>
      <c r="G162" s="23"/>
      <c r="H162" s="23"/>
      <c r="I162" s="23"/>
      <c r="J162" s="23"/>
      <c r="K162" s="23"/>
      <c r="L162" s="23"/>
      <c r="M162" s="23"/>
      <c r="N162" s="17"/>
      <c r="O162" s="21"/>
      <c r="P162" s="17"/>
      <c r="Q162" s="17"/>
      <c r="R162" s="17"/>
      <c r="S162" s="17"/>
      <c r="T162" s="17"/>
      <c r="U162" s="17"/>
      <c r="V162" s="17"/>
      <c r="W162" s="17"/>
      <c r="X162" s="17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  <c r="IW162" s="20"/>
    </row>
    <row r="163" customFormat="false" ht="12.75" hidden="false" customHeight="false" outlineLevel="0" collapsed="false">
      <c r="A163" s="20"/>
      <c r="B163" s="20"/>
      <c r="C163" s="20"/>
      <c r="D163" s="20"/>
      <c r="E163" s="23"/>
      <c r="F163" s="23"/>
      <c r="G163" s="23"/>
      <c r="H163" s="23"/>
      <c r="I163" s="23"/>
      <c r="J163" s="23"/>
      <c r="K163" s="23"/>
      <c r="L163" s="23"/>
      <c r="M163" s="23"/>
      <c r="N163" s="17"/>
      <c r="O163" s="21"/>
      <c r="P163" s="17"/>
      <c r="Q163" s="17"/>
      <c r="R163" s="17"/>
      <c r="S163" s="17"/>
      <c r="T163" s="17"/>
      <c r="U163" s="17"/>
      <c r="V163" s="17"/>
      <c r="W163" s="17"/>
      <c r="X163" s="17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  <c r="IW163" s="20"/>
    </row>
    <row r="164" customFormat="false" ht="12.75" hidden="false" customHeight="false" outlineLevel="0" collapsed="false">
      <c r="A164" s="20"/>
      <c r="B164" s="20"/>
      <c r="C164" s="20"/>
      <c r="D164" s="20"/>
      <c r="E164" s="23"/>
      <c r="F164" s="23"/>
      <c r="G164" s="23"/>
      <c r="H164" s="23"/>
      <c r="I164" s="23"/>
      <c r="J164" s="23"/>
      <c r="K164" s="23"/>
      <c r="L164" s="23"/>
      <c r="M164" s="23"/>
      <c r="N164" s="17"/>
      <c r="O164" s="21"/>
      <c r="P164" s="17"/>
      <c r="Q164" s="17"/>
      <c r="R164" s="17"/>
      <c r="S164" s="17"/>
      <c r="T164" s="17"/>
      <c r="U164" s="17"/>
      <c r="V164" s="17"/>
      <c r="W164" s="17"/>
      <c r="X164" s="17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</row>
    <row r="165" customFormat="false" ht="12.75" hidden="false" customHeight="false" outlineLevel="0" collapsed="false">
      <c r="A165" s="20"/>
      <c r="B165" s="20"/>
      <c r="C165" s="20"/>
      <c r="D165" s="20"/>
      <c r="E165" s="23"/>
      <c r="F165" s="23"/>
      <c r="G165" s="23"/>
      <c r="H165" s="23"/>
      <c r="I165" s="23"/>
      <c r="J165" s="23"/>
      <c r="K165" s="23"/>
      <c r="L165" s="23"/>
      <c r="M165" s="23"/>
      <c r="N165" s="17"/>
      <c r="O165" s="21"/>
      <c r="P165" s="17"/>
      <c r="Q165" s="17"/>
      <c r="R165" s="17"/>
      <c r="S165" s="17"/>
      <c r="T165" s="17"/>
      <c r="U165" s="17"/>
      <c r="V165" s="17"/>
      <c r="W165" s="17"/>
      <c r="X165" s="17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</row>
    <row r="166" customFormat="false" ht="12.75" hidden="false" customHeight="false" outlineLevel="0" collapsed="false">
      <c r="A166" s="20"/>
      <c r="B166" s="20"/>
      <c r="C166" s="20"/>
      <c r="D166" s="20"/>
      <c r="E166" s="23"/>
      <c r="F166" s="23"/>
      <c r="G166" s="23"/>
      <c r="H166" s="23"/>
      <c r="I166" s="23"/>
      <c r="J166" s="23"/>
      <c r="K166" s="23"/>
      <c r="L166" s="23"/>
      <c r="M166" s="23"/>
      <c r="N166" s="17"/>
      <c r="O166" s="21"/>
      <c r="P166" s="17"/>
      <c r="Q166" s="17"/>
      <c r="R166" s="17"/>
      <c r="S166" s="17"/>
      <c r="T166" s="17"/>
      <c r="U166" s="17"/>
      <c r="V166" s="17"/>
      <c r="W166" s="17"/>
      <c r="X166" s="17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customFormat="false" ht="12.75" hidden="false" customHeight="false" outlineLevel="0" collapsed="false">
      <c r="A167" s="20"/>
      <c r="B167" s="20"/>
      <c r="C167" s="20"/>
      <c r="D167" s="20"/>
      <c r="E167" s="23"/>
      <c r="F167" s="23"/>
      <c r="G167" s="23"/>
      <c r="H167" s="23"/>
      <c r="I167" s="23"/>
      <c r="J167" s="23"/>
      <c r="K167" s="23"/>
      <c r="L167" s="23"/>
      <c r="M167" s="23"/>
      <c r="N167" s="17"/>
      <c r="O167" s="21"/>
      <c r="P167" s="17"/>
      <c r="Q167" s="17"/>
      <c r="R167" s="17"/>
      <c r="S167" s="17"/>
      <c r="T167" s="17"/>
      <c r="U167" s="17"/>
      <c r="V167" s="17"/>
      <c r="W167" s="17"/>
      <c r="X167" s="17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</row>
    <row r="168" customFormat="false" ht="12.75" hidden="false" customHeight="false" outlineLevel="0" collapsed="false">
      <c r="A168" s="20"/>
      <c r="B168" s="20"/>
      <c r="C168" s="20"/>
      <c r="D168" s="20"/>
      <c r="E168" s="23"/>
      <c r="F168" s="23"/>
      <c r="G168" s="23"/>
      <c r="H168" s="23"/>
      <c r="I168" s="23"/>
      <c r="J168" s="23"/>
      <c r="K168" s="23"/>
      <c r="L168" s="23"/>
      <c r="M168" s="23"/>
      <c r="N168" s="17"/>
      <c r="O168" s="21"/>
      <c r="P168" s="17"/>
      <c r="Q168" s="17"/>
      <c r="R168" s="17"/>
      <c r="S168" s="17"/>
      <c r="T168" s="17"/>
      <c r="U168" s="17"/>
      <c r="V168" s="17"/>
      <c r="W168" s="17"/>
      <c r="X168" s="17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  <c r="IW168" s="20"/>
    </row>
    <row r="169" customFormat="false" ht="12.75" hidden="false" customHeight="false" outlineLevel="0" collapsed="false">
      <c r="A169" s="20"/>
      <c r="B169" s="20"/>
      <c r="C169" s="20"/>
      <c r="D169" s="20"/>
      <c r="E169" s="23"/>
      <c r="F169" s="23"/>
      <c r="G169" s="23"/>
      <c r="H169" s="23"/>
      <c r="I169" s="23"/>
      <c r="J169" s="23"/>
      <c r="K169" s="23"/>
      <c r="L169" s="23"/>
      <c r="M169" s="23"/>
      <c r="N169" s="17"/>
      <c r="O169" s="21"/>
      <c r="P169" s="17"/>
      <c r="Q169" s="17"/>
      <c r="R169" s="17"/>
      <c r="S169" s="17"/>
      <c r="T169" s="17"/>
      <c r="U169" s="17"/>
      <c r="V169" s="17"/>
      <c r="W169" s="17"/>
      <c r="X169" s="17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  <c r="IW169" s="20"/>
    </row>
    <row r="170" customFormat="false" ht="12.75" hidden="false" customHeight="false" outlineLevel="0" collapsed="false">
      <c r="A170" s="20"/>
      <c r="B170" s="20"/>
      <c r="C170" s="20"/>
      <c r="D170" s="20"/>
      <c r="E170" s="23"/>
      <c r="F170" s="23"/>
      <c r="G170" s="23"/>
      <c r="H170" s="23"/>
      <c r="I170" s="23"/>
      <c r="J170" s="23"/>
      <c r="K170" s="23"/>
      <c r="L170" s="23"/>
      <c r="M170" s="23"/>
      <c r="N170" s="17"/>
      <c r="O170" s="21"/>
      <c r="P170" s="17"/>
      <c r="Q170" s="17"/>
      <c r="R170" s="17"/>
      <c r="S170" s="17"/>
      <c r="T170" s="17"/>
      <c r="U170" s="17"/>
      <c r="V170" s="17"/>
      <c r="W170" s="17"/>
      <c r="X170" s="17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  <c r="IW170" s="20"/>
    </row>
    <row r="171" customFormat="false" ht="12.75" hidden="false" customHeight="false" outlineLevel="0" collapsed="false">
      <c r="A171" s="20"/>
      <c r="B171" s="20"/>
      <c r="C171" s="20"/>
      <c r="D171" s="20"/>
      <c r="E171" s="23"/>
      <c r="F171" s="23"/>
      <c r="G171" s="23"/>
      <c r="H171" s="23"/>
      <c r="I171" s="23"/>
      <c r="J171" s="23"/>
      <c r="K171" s="23"/>
      <c r="L171" s="23"/>
      <c r="M171" s="23"/>
      <c r="N171" s="17"/>
      <c r="O171" s="21"/>
      <c r="P171" s="17"/>
      <c r="Q171" s="17"/>
      <c r="R171" s="17"/>
      <c r="S171" s="17"/>
      <c r="T171" s="17"/>
      <c r="U171" s="17"/>
      <c r="V171" s="17"/>
      <c r="W171" s="17"/>
      <c r="X171" s="17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  <c r="IW171" s="20"/>
    </row>
    <row r="172" customFormat="false" ht="12.75" hidden="false" customHeight="false" outlineLevel="0" collapsed="false">
      <c r="A172" s="20"/>
      <c r="B172" s="20"/>
      <c r="C172" s="20"/>
      <c r="D172" s="20"/>
      <c r="E172" s="23"/>
      <c r="F172" s="23"/>
      <c r="G172" s="23"/>
      <c r="H172" s="23"/>
      <c r="I172" s="23"/>
      <c r="J172" s="23"/>
      <c r="K172" s="23"/>
      <c r="L172" s="23"/>
      <c r="M172" s="23"/>
      <c r="N172" s="17"/>
      <c r="O172" s="21"/>
      <c r="P172" s="17"/>
      <c r="Q172" s="17"/>
      <c r="R172" s="17"/>
      <c r="S172" s="17"/>
      <c r="T172" s="17"/>
      <c r="U172" s="17"/>
      <c r="V172" s="17"/>
      <c r="W172" s="17"/>
      <c r="X172" s="17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  <c r="IW172" s="20"/>
    </row>
    <row r="173" customFormat="false" ht="12.75" hidden="false" customHeight="false" outlineLevel="0" collapsed="false">
      <c r="A173" s="20"/>
      <c r="B173" s="20"/>
      <c r="C173" s="20"/>
      <c r="D173" s="20"/>
      <c r="E173" s="23"/>
      <c r="F173" s="23"/>
      <c r="G173" s="23"/>
      <c r="H173" s="23"/>
      <c r="I173" s="23"/>
      <c r="J173" s="23"/>
      <c r="K173" s="23"/>
      <c r="L173" s="23"/>
      <c r="M173" s="23"/>
      <c r="N173" s="17"/>
      <c r="O173" s="21"/>
      <c r="P173" s="17"/>
      <c r="Q173" s="17"/>
      <c r="R173" s="17"/>
      <c r="S173" s="17"/>
      <c r="T173" s="17"/>
      <c r="U173" s="17"/>
      <c r="V173" s="17"/>
      <c r="W173" s="17"/>
      <c r="X173" s="17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  <c r="IW173" s="20"/>
    </row>
    <row r="174" customFormat="false" ht="12.75" hidden="false" customHeight="false" outlineLevel="0" collapsed="false">
      <c r="A174" s="20"/>
      <c r="B174" s="20"/>
      <c r="C174" s="20"/>
      <c r="D174" s="20"/>
      <c r="E174" s="23"/>
      <c r="F174" s="23"/>
      <c r="G174" s="23"/>
      <c r="H174" s="23"/>
      <c r="I174" s="23"/>
      <c r="J174" s="23"/>
      <c r="K174" s="23"/>
      <c r="L174" s="23"/>
      <c r="M174" s="23"/>
      <c r="N174" s="17"/>
      <c r="O174" s="21"/>
      <c r="P174" s="17"/>
      <c r="Q174" s="17"/>
      <c r="R174" s="17"/>
      <c r="S174" s="17"/>
      <c r="T174" s="17"/>
      <c r="U174" s="17"/>
      <c r="V174" s="17"/>
      <c r="W174" s="17"/>
      <c r="X174" s="17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  <c r="IW174" s="20"/>
    </row>
    <row r="175" customFormat="false" ht="12.75" hidden="false" customHeight="false" outlineLevel="0" collapsed="false">
      <c r="A175" s="20"/>
      <c r="B175" s="20"/>
      <c r="C175" s="20"/>
      <c r="D175" s="20"/>
      <c r="E175" s="23"/>
      <c r="F175" s="23"/>
      <c r="G175" s="23"/>
      <c r="H175" s="23"/>
      <c r="I175" s="23"/>
      <c r="J175" s="23"/>
      <c r="K175" s="23"/>
      <c r="L175" s="23"/>
      <c r="M175" s="23"/>
      <c r="N175" s="17"/>
      <c r="O175" s="21"/>
      <c r="P175" s="17"/>
      <c r="Q175" s="17"/>
      <c r="R175" s="17"/>
      <c r="S175" s="17"/>
      <c r="T175" s="17"/>
      <c r="U175" s="17"/>
      <c r="V175" s="17"/>
      <c r="W175" s="17"/>
      <c r="X175" s="17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  <c r="IW175" s="20"/>
    </row>
    <row r="176" customFormat="false" ht="12.75" hidden="false" customHeight="false" outlineLevel="0" collapsed="false">
      <c r="A176" s="20"/>
      <c r="B176" s="20"/>
      <c r="C176" s="20"/>
      <c r="D176" s="20"/>
      <c r="E176" s="23"/>
      <c r="F176" s="23"/>
      <c r="G176" s="23"/>
      <c r="H176" s="23"/>
      <c r="I176" s="23"/>
      <c r="J176" s="23"/>
      <c r="K176" s="23"/>
      <c r="L176" s="23"/>
      <c r="M176" s="23"/>
      <c r="N176" s="17"/>
      <c r="O176" s="21"/>
      <c r="P176" s="17"/>
      <c r="Q176" s="17"/>
      <c r="R176" s="17"/>
      <c r="S176" s="17"/>
      <c r="T176" s="17"/>
      <c r="U176" s="17"/>
      <c r="V176" s="17"/>
      <c r="W176" s="17"/>
      <c r="X176" s="17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  <c r="IW176" s="20"/>
    </row>
    <row r="177" customFormat="false" ht="12.75" hidden="false" customHeight="false" outlineLevel="0" collapsed="false">
      <c r="A177" s="20"/>
      <c r="B177" s="20"/>
      <c r="C177" s="20"/>
      <c r="D177" s="20"/>
      <c r="E177" s="23"/>
      <c r="F177" s="23"/>
      <c r="G177" s="23"/>
      <c r="H177" s="23"/>
      <c r="I177" s="23"/>
      <c r="J177" s="23"/>
      <c r="K177" s="23"/>
      <c r="L177" s="23"/>
      <c r="M177" s="23"/>
      <c r="N177" s="17"/>
      <c r="O177" s="21"/>
      <c r="P177" s="17"/>
      <c r="Q177" s="17"/>
      <c r="R177" s="17"/>
      <c r="S177" s="17"/>
      <c r="T177" s="17"/>
      <c r="U177" s="17"/>
      <c r="V177" s="17"/>
      <c r="W177" s="17"/>
      <c r="X177" s="17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  <c r="IW177" s="20"/>
    </row>
    <row r="178" customFormat="false" ht="12.75" hidden="false" customHeight="false" outlineLevel="0" collapsed="false">
      <c r="A178" s="20"/>
      <c r="B178" s="20"/>
      <c r="C178" s="20"/>
      <c r="D178" s="20"/>
      <c r="E178" s="23"/>
      <c r="F178" s="23"/>
      <c r="G178" s="23"/>
      <c r="H178" s="23"/>
      <c r="I178" s="23"/>
      <c r="J178" s="23"/>
      <c r="K178" s="23"/>
      <c r="L178" s="23"/>
      <c r="M178" s="23"/>
      <c r="N178" s="17"/>
      <c r="O178" s="21"/>
      <c r="P178" s="17"/>
      <c r="Q178" s="17"/>
      <c r="R178" s="17"/>
      <c r="S178" s="17"/>
      <c r="T178" s="17"/>
      <c r="U178" s="17"/>
      <c r="V178" s="17"/>
      <c r="W178" s="17"/>
      <c r="X178" s="17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  <c r="IW178" s="20"/>
    </row>
    <row r="179" customFormat="false" ht="12.75" hidden="false" customHeight="false" outlineLevel="0" collapsed="false">
      <c r="A179" s="20"/>
      <c r="B179" s="20"/>
      <c r="C179" s="20"/>
      <c r="D179" s="20"/>
      <c r="E179" s="23"/>
      <c r="F179" s="23"/>
      <c r="G179" s="23"/>
      <c r="H179" s="23"/>
      <c r="I179" s="23"/>
      <c r="J179" s="23"/>
      <c r="K179" s="23"/>
      <c r="L179" s="23"/>
      <c r="M179" s="23"/>
      <c r="N179" s="17"/>
      <c r="O179" s="21"/>
      <c r="P179" s="17"/>
      <c r="Q179" s="17"/>
      <c r="R179" s="17"/>
      <c r="S179" s="17"/>
      <c r="T179" s="17"/>
      <c r="U179" s="17"/>
      <c r="V179" s="17"/>
      <c r="W179" s="17"/>
      <c r="X179" s="17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  <c r="IW179" s="20"/>
    </row>
    <row r="180" customFormat="false" ht="12.75" hidden="false" customHeight="false" outlineLevel="0" collapsed="false">
      <c r="A180" s="20"/>
      <c r="B180" s="20"/>
      <c r="C180" s="20"/>
      <c r="D180" s="20"/>
      <c r="E180" s="23"/>
      <c r="F180" s="23"/>
      <c r="G180" s="23"/>
      <c r="H180" s="23"/>
      <c r="I180" s="23"/>
      <c r="J180" s="23"/>
      <c r="K180" s="23"/>
      <c r="L180" s="23"/>
      <c r="M180" s="23"/>
      <c r="N180" s="17"/>
      <c r="O180" s="21"/>
      <c r="P180" s="17"/>
      <c r="Q180" s="17"/>
      <c r="R180" s="17"/>
      <c r="S180" s="17"/>
      <c r="T180" s="17"/>
      <c r="U180" s="17"/>
      <c r="V180" s="17"/>
      <c r="W180" s="17"/>
      <c r="X180" s="17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  <c r="IW180" s="20"/>
    </row>
    <row r="181" customFormat="false" ht="12.75" hidden="false" customHeight="false" outlineLevel="0" collapsed="false">
      <c r="A181" s="20"/>
      <c r="B181" s="20"/>
      <c r="C181" s="20"/>
      <c r="D181" s="20"/>
      <c r="E181" s="23"/>
      <c r="F181" s="23"/>
      <c r="G181" s="23"/>
      <c r="H181" s="23"/>
      <c r="I181" s="23"/>
      <c r="J181" s="23"/>
      <c r="K181" s="23"/>
      <c r="L181" s="23"/>
      <c r="M181" s="23"/>
      <c r="N181" s="17"/>
      <c r="O181" s="21"/>
      <c r="P181" s="17"/>
      <c r="Q181" s="17"/>
      <c r="R181" s="17"/>
      <c r="S181" s="17"/>
      <c r="T181" s="17"/>
      <c r="U181" s="17"/>
      <c r="V181" s="17"/>
      <c r="W181" s="17"/>
      <c r="X181" s="17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  <c r="IW181" s="20"/>
    </row>
    <row r="182" customFormat="false" ht="12.75" hidden="false" customHeight="false" outlineLevel="0" collapsed="false">
      <c r="A182" s="20"/>
      <c r="B182" s="20"/>
      <c r="C182" s="20"/>
      <c r="D182" s="20"/>
      <c r="E182" s="23"/>
      <c r="F182" s="23"/>
      <c r="G182" s="23"/>
      <c r="H182" s="23"/>
      <c r="I182" s="23"/>
      <c r="J182" s="23"/>
      <c r="K182" s="23"/>
      <c r="L182" s="23"/>
      <c r="M182" s="23"/>
      <c r="N182" s="17"/>
      <c r="O182" s="21"/>
      <c r="P182" s="17"/>
      <c r="Q182" s="17"/>
      <c r="R182" s="17"/>
      <c r="S182" s="17"/>
      <c r="T182" s="17"/>
      <c r="U182" s="17"/>
      <c r="V182" s="17"/>
      <c r="W182" s="17"/>
      <c r="X182" s="17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</row>
    <row r="183" customFormat="false" ht="12.75" hidden="false" customHeight="false" outlineLevel="0" collapsed="false">
      <c r="A183" s="20"/>
      <c r="B183" s="20"/>
      <c r="C183" s="20"/>
      <c r="D183" s="20"/>
      <c r="E183" s="23"/>
      <c r="F183" s="23"/>
      <c r="G183" s="23"/>
      <c r="H183" s="23"/>
      <c r="I183" s="23"/>
      <c r="J183" s="23"/>
      <c r="K183" s="23"/>
      <c r="L183" s="23"/>
      <c r="M183" s="23"/>
      <c r="N183" s="17"/>
      <c r="O183" s="21"/>
      <c r="P183" s="17"/>
      <c r="Q183" s="17"/>
      <c r="R183" s="17"/>
      <c r="S183" s="17"/>
      <c r="T183" s="17"/>
      <c r="U183" s="17"/>
      <c r="V183" s="17"/>
      <c r="W183" s="17"/>
      <c r="X183" s="17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</row>
    <row r="184" customFormat="false" ht="12.75" hidden="false" customHeight="false" outlineLevel="0" collapsed="false">
      <c r="A184" s="20"/>
      <c r="B184" s="20"/>
      <c r="C184" s="20"/>
      <c r="D184" s="20"/>
      <c r="E184" s="23"/>
      <c r="F184" s="23"/>
      <c r="G184" s="23"/>
      <c r="H184" s="23"/>
      <c r="I184" s="23"/>
      <c r="J184" s="23"/>
      <c r="K184" s="23"/>
      <c r="L184" s="23"/>
      <c r="M184" s="23"/>
      <c r="N184" s="17"/>
      <c r="O184" s="21"/>
      <c r="P184" s="17"/>
      <c r="Q184" s="17"/>
      <c r="R184" s="17"/>
      <c r="S184" s="17"/>
      <c r="T184" s="17"/>
      <c r="U184" s="17"/>
      <c r="V184" s="17"/>
      <c r="W184" s="17"/>
      <c r="X184" s="17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</row>
    <row r="185" customFormat="false" ht="12.75" hidden="false" customHeight="false" outlineLevel="0" collapsed="false">
      <c r="A185" s="20"/>
      <c r="B185" s="20"/>
      <c r="C185" s="20"/>
      <c r="D185" s="20"/>
      <c r="E185" s="23"/>
      <c r="F185" s="23"/>
      <c r="G185" s="23"/>
      <c r="H185" s="23"/>
      <c r="I185" s="23"/>
      <c r="J185" s="23"/>
      <c r="K185" s="23"/>
      <c r="L185" s="23"/>
      <c r="M185" s="23"/>
      <c r="N185" s="17"/>
      <c r="O185" s="21"/>
      <c r="P185" s="17"/>
      <c r="Q185" s="17"/>
      <c r="R185" s="17"/>
      <c r="S185" s="17"/>
      <c r="T185" s="17"/>
      <c r="U185" s="17"/>
      <c r="V185" s="17"/>
      <c r="W185" s="17"/>
      <c r="X185" s="17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</row>
    <row r="186" customFormat="false" ht="12.75" hidden="false" customHeight="false" outlineLevel="0" collapsed="false">
      <c r="A186" s="20"/>
      <c r="B186" s="20"/>
      <c r="C186" s="20"/>
      <c r="D186" s="20"/>
      <c r="E186" s="23"/>
      <c r="F186" s="23"/>
      <c r="G186" s="23"/>
      <c r="H186" s="23"/>
      <c r="I186" s="23"/>
      <c r="J186" s="23"/>
      <c r="K186" s="23"/>
      <c r="L186" s="23"/>
      <c r="M186" s="23"/>
      <c r="N186" s="17"/>
      <c r="O186" s="21"/>
      <c r="P186" s="17"/>
      <c r="Q186" s="17"/>
      <c r="R186" s="17"/>
      <c r="S186" s="17"/>
      <c r="T186" s="17"/>
      <c r="U186" s="17"/>
      <c r="V186" s="17"/>
      <c r="W186" s="17"/>
      <c r="X186" s="17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</row>
    <row r="187" customFormat="false" ht="12.75" hidden="false" customHeight="false" outlineLevel="0" collapsed="false">
      <c r="A187" s="20"/>
      <c r="B187" s="20"/>
      <c r="C187" s="20"/>
      <c r="D187" s="20"/>
      <c r="E187" s="23"/>
      <c r="F187" s="23"/>
      <c r="G187" s="23"/>
      <c r="H187" s="23"/>
      <c r="I187" s="23"/>
      <c r="J187" s="23"/>
      <c r="K187" s="23"/>
      <c r="L187" s="23"/>
      <c r="M187" s="23"/>
      <c r="N187" s="17"/>
      <c r="O187" s="21"/>
      <c r="P187" s="17"/>
      <c r="Q187" s="17"/>
      <c r="R187" s="17"/>
      <c r="S187" s="17"/>
      <c r="T187" s="17"/>
      <c r="U187" s="17"/>
      <c r="V187" s="17"/>
      <c r="W187" s="17"/>
      <c r="X187" s="17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  <c r="IW187" s="20"/>
    </row>
    <row r="188" customFormat="false" ht="12.75" hidden="false" customHeight="false" outlineLevel="0" collapsed="false">
      <c r="A188" s="20"/>
      <c r="B188" s="20"/>
      <c r="C188" s="20"/>
      <c r="D188" s="20"/>
      <c r="E188" s="23"/>
      <c r="F188" s="23"/>
      <c r="G188" s="23"/>
      <c r="H188" s="23"/>
      <c r="I188" s="23"/>
      <c r="J188" s="23"/>
      <c r="K188" s="23"/>
      <c r="L188" s="23"/>
      <c r="M188" s="23"/>
      <c r="N188" s="17"/>
      <c r="O188" s="21"/>
      <c r="P188" s="17"/>
      <c r="Q188" s="17"/>
      <c r="R188" s="17"/>
      <c r="S188" s="17"/>
      <c r="T188" s="17"/>
      <c r="U188" s="17"/>
      <c r="V188" s="17"/>
      <c r="W188" s="17"/>
      <c r="X188" s="17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  <c r="IW188" s="20"/>
    </row>
    <row r="189" customFormat="false" ht="12.75" hidden="false" customHeight="false" outlineLevel="0" collapsed="false">
      <c r="A189" s="20"/>
      <c r="B189" s="20"/>
      <c r="C189" s="20"/>
      <c r="D189" s="20"/>
      <c r="E189" s="23"/>
      <c r="F189" s="23"/>
      <c r="G189" s="23"/>
      <c r="H189" s="23"/>
      <c r="I189" s="23"/>
      <c r="J189" s="23"/>
      <c r="K189" s="23"/>
      <c r="L189" s="23"/>
      <c r="M189" s="23"/>
      <c r="N189" s="17"/>
      <c r="O189" s="21"/>
      <c r="P189" s="17"/>
      <c r="Q189" s="17"/>
      <c r="R189" s="17"/>
      <c r="S189" s="17"/>
      <c r="T189" s="17"/>
      <c r="U189" s="17"/>
      <c r="V189" s="17"/>
      <c r="W189" s="17"/>
      <c r="X189" s="17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  <c r="IW189" s="20"/>
    </row>
    <row r="190" customFormat="false" ht="12.75" hidden="false" customHeight="false" outlineLevel="0" collapsed="false">
      <c r="A190" s="20"/>
      <c r="B190" s="20"/>
      <c r="C190" s="20"/>
      <c r="D190" s="20"/>
      <c r="E190" s="23"/>
      <c r="F190" s="23"/>
      <c r="G190" s="23"/>
      <c r="H190" s="23"/>
      <c r="I190" s="23"/>
      <c r="J190" s="23"/>
      <c r="K190" s="23"/>
      <c r="L190" s="23"/>
      <c r="M190" s="23"/>
      <c r="N190" s="17"/>
      <c r="O190" s="21"/>
      <c r="P190" s="17"/>
      <c r="Q190" s="17"/>
      <c r="R190" s="17"/>
      <c r="S190" s="17"/>
      <c r="T190" s="17"/>
      <c r="U190" s="17"/>
      <c r="V190" s="17"/>
      <c r="W190" s="17"/>
      <c r="X190" s="17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</row>
    <row r="191" customFormat="false" ht="12.75" hidden="false" customHeight="false" outlineLevel="0" collapsed="false">
      <c r="A191" s="20"/>
      <c r="B191" s="20"/>
      <c r="C191" s="20"/>
      <c r="D191" s="20"/>
      <c r="E191" s="23"/>
      <c r="F191" s="23"/>
      <c r="G191" s="23"/>
      <c r="H191" s="23"/>
      <c r="I191" s="23"/>
      <c r="J191" s="23"/>
      <c r="K191" s="23"/>
      <c r="L191" s="23"/>
      <c r="M191" s="23"/>
      <c r="N191" s="17"/>
      <c r="O191" s="21"/>
      <c r="P191" s="17"/>
      <c r="Q191" s="17"/>
      <c r="R191" s="17"/>
      <c r="S191" s="17"/>
      <c r="T191" s="17"/>
      <c r="U191" s="17"/>
      <c r="V191" s="17"/>
      <c r="W191" s="17"/>
      <c r="X191" s="17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  <c r="IW191" s="20"/>
    </row>
    <row r="192" customFormat="false" ht="12.75" hidden="false" customHeight="false" outlineLevel="0" collapsed="false">
      <c r="A192" s="20"/>
      <c r="B192" s="20"/>
      <c r="C192" s="20"/>
      <c r="D192" s="20"/>
      <c r="E192" s="23"/>
      <c r="F192" s="23"/>
      <c r="G192" s="23"/>
      <c r="H192" s="23"/>
      <c r="I192" s="23"/>
      <c r="J192" s="23"/>
      <c r="K192" s="23"/>
      <c r="L192" s="23"/>
      <c r="M192" s="23"/>
      <c r="N192" s="17"/>
      <c r="O192" s="21"/>
      <c r="P192" s="17"/>
      <c r="Q192" s="17"/>
      <c r="R192" s="17"/>
      <c r="S192" s="17"/>
      <c r="T192" s="17"/>
      <c r="U192" s="17"/>
      <c r="V192" s="17"/>
      <c r="W192" s="17"/>
      <c r="X192" s="17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  <c r="IW192" s="20"/>
    </row>
    <row r="193" customFormat="false" ht="12.75" hidden="false" customHeight="false" outlineLevel="0" collapsed="false">
      <c r="A193" s="20"/>
      <c r="B193" s="20"/>
      <c r="C193" s="20"/>
      <c r="D193" s="20"/>
      <c r="E193" s="23"/>
      <c r="F193" s="23"/>
      <c r="G193" s="23"/>
      <c r="H193" s="23"/>
      <c r="I193" s="23"/>
      <c r="J193" s="23"/>
      <c r="K193" s="23"/>
      <c r="L193" s="23"/>
      <c r="M193" s="23"/>
      <c r="N193" s="17"/>
      <c r="O193" s="21"/>
      <c r="P193" s="17"/>
      <c r="Q193" s="17"/>
      <c r="R193" s="17"/>
      <c r="S193" s="17"/>
      <c r="T193" s="17"/>
      <c r="U193" s="17"/>
      <c r="V193" s="17"/>
      <c r="W193" s="17"/>
      <c r="X193" s="17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  <c r="IW193" s="20"/>
    </row>
    <row r="194" customFormat="false" ht="12.75" hidden="false" customHeight="false" outlineLevel="0" collapsed="false">
      <c r="A194" s="20"/>
      <c r="B194" s="20"/>
      <c r="C194" s="20"/>
      <c r="D194" s="20"/>
      <c r="E194" s="23"/>
      <c r="F194" s="23"/>
      <c r="G194" s="23"/>
      <c r="H194" s="23"/>
      <c r="I194" s="23"/>
      <c r="J194" s="23"/>
      <c r="K194" s="23"/>
      <c r="L194" s="23"/>
      <c r="M194" s="23"/>
      <c r="N194" s="17"/>
      <c r="O194" s="21"/>
      <c r="P194" s="17"/>
      <c r="Q194" s="17"/>
      <c r="R194" s="17"/>
      <c r="S194" s="17"/>
      <c r="T194" s="17"/>
      <c r="U194" s="17"/>
      <c r="V194" s="17"/>
      <c r="W194" s="17"/>
      <c r="X194" s="17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  <c r="IW194" s="20"/>
    </row>
    <row r="195" customFormat="false" ht="12.75" hidden="false" customHeight="false" outlineLevel="0" collapsed="false">
      <c r="A195" s="20"/>
      <c r="B195" s="20"/>
      <c r="C195" s="20"/>
      <c r="D195" s="20"/>
      <c r="E195" s="23"/>
      <c r="F195" s="23"/>
      <c r="G195" s="23"/>
      <c r="H195" s="23"/>
      <c r="I195" s="23"/>
      <c r="J195" s="23"/>
      <c r="K195" s="23"/>
      <c r="L195" s="23"/>
      <c r="M195" s="23"/>
      <c r="N195" s="17"/>
      <c r="O195" s="21"/>
      <c r="P195" s="17"/>
      <c r="Q195" s="17"/>
      <c r="R195" s="17"/>
      <c r="S195" s="17"/>
      <c r="T195" s="17"/>
      <c r="U195" s="17"/>
      <c r="V195" s="17"/>
      <c r="W195" s="17"/>
      <c r="X195" s="17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  <c r="IW195" s="20"/>
    </row>
    <row r="196" customFormat="false" ht="12.75" hidden="false" customHeight="false" outlineLevel="0" collapsed="false">
      <c r="A196" s="20"/>
      <c r="B196" s="20"/>
      <c r="C196" s="20"/>
      <c r="D196" s="20"/>
      <c r="E196" s="23"/>
      <c r="F196" s="23"/>
      <c r="G196" s="23"/>
      <c r="H196" s="23"/>
      <c r="I196" s="23"/>
      <c r="J196" s="23"/>
      <c r="K196" s="23"/>
      <c r="L196" s="23"/>
      <c r="M196" s="23"/>
      <c r="N196" s="17"/>
      <c r="O196" s="21"/>
      <c r="P196" s="17"/>
      <c r="Q196" s="17"/>
      <c r="R196" s="17"/>
      <c r="S196" s="17"/>
      <c r="T196" s="17"/>
      <c r="U196" s="17"/>
      <c r="V196" s="17"/>
      <c r="W196" s="17"/>
      <c r="X196" s="17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  <c r="IW196" s="20"/>
    </row>
    <row r="197" customFormat="false" ht="12.75" hidden="false" customHeight="false" outlineLevel="0" collapsed="false">
      <c r="A197" s="20"/>
      <c r="B197" s="20"/>
      <c r="C197" s="20"/>
      <c r="D197" s="20"/>
      <c r="E197" s="23"/>
      <c r="F197" s="23"/>
      <c r="G197" s="23"/>
      <c r="H197" s="23"/>
      <c r="I197" s="23"/>
      <c r="J197" s="23"/>
      <c r="K197" s="23"/>
      <c r="L197" s="23"/>
      <c r="M197" s="23"/>
      <c r="N197" s="17"/>
      <c r="O197" s="21"/>
      <c r="P197" s="17"/>
      <c r="Q197" s="17"/>
      <c r="R197" s="17"/>
      <c r="S197" s="17"/>
      <c r="T197" s="17"/>
      <c r="U197" s="17"/>
      <c r="V197" s="17"/>
      <c r="W197" s="17"/>
      <c r="X197" s="17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  <c r="IW197" s="20"/>
    </row>
    <row r="198" customFormat="false" ht="12.75" hidden="false" customHeight="false" outlineLevel="0" collapsed="false">
      <c r="A198" s="20"/>
      <c r="B198" s="20"/>
      <c r="C198" s="20"/>
      <c r="D198" s="20"/>
      <c r="E198" s="23"/>
      <c r="F198" s="23"/>
      <c r="G198" s="23"/>
      <c r="H198" s="23"/>
      <c r="I198" s="23"/>
      <c r="J198" s="23"/>
      <c r="K198" s="23"/>
      <c r="L198" s="23"/>
      <c r="M198" s="23"/>
      <c r="N198" s="17"/>
      <c r="O198" s="21"/>
      <c r="P198" s="17"/>
      <c r="Q198" s="17"/>
      <c r="R198" s="17"/>
      <c r="S198" s="17"/>
      <c r="T198" s="17"/>
      <c r="U198" s="17"/>
      <c r="V198" s="17"/>
      <c r="W198" s="17"/>
      <c r="X198" s="17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  <c r="IW198" s="20"/>
    </row>
    <row r="199" customFormat="false" ht="12.75" hidden="false" customHeight="false" outlineLevel="0" collapsed="false">
      <c r="A199" s="20"/>
      <c r="B199" s="20"/>
      <c r="C199" s="20"/>
      <c r="D199" s="20"/>
      <c r="E199" s="23"/>
      <c r="F199" s="23"/>
      <c r="G199" s="23"/>
      <c r="H199" s="23"/>
      <c r="I199" s="23"/>
      <c r="J199" s="23"/>
      <c r="K199" s="23"/>
      <c r="L199" s="23"/>
      <c r="M199" s="23"/>
      <c r="N199" s="17"/>
      <c r="O199" s="21"/>
      <c r="P199" s="17"/>
      <c r="Q199" s="17"/>
      <c r="R199" s="17"/>
      <c r="S199" s="17"/>
      <c r="T199" s="17"/>
      <c r="U199" s="17"/>
      <c r="V199" s="17"/>
      <c r="W199" s="17"/>
      <c r="X199" s="17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  <c r="IW199" s="20"/>
    </row>
    <row r="200" customFormat="false" ht="12.75" hidden="false" customHeight="false" outlineLevel="0" collapsed="false">
      <c r="A200" s="20"/>
      <c r="B200" s="20"/>
      <c r="C200" s="20"/>
      <c r="D200" s="20"/>
      <c r="E200" s="23"/>
      <c r="F200" s="23"/>
      <c r="G200" s="23"/>
      <c r="H200" s="23"/>
      <c r="I200" s="23"/>
      <c r="J200" s="23"/>
      <c r="K200" s="23"/>
      <c r="L200" s="23"/>
      <c r="M200" s="23"/>
      <c r="N200" s="17"/>
      <c r="O200" s="21"/>
      <c r="P200" s="17"/>
      <c r="Q200" s="17"/>
      <c r="R200" s="17"/>
      <c r="S200" s="17"/>
      <c r="T200" s="17"/>
      <c r="U200" s="17"/>
      <c r="V200" s="17"/>
      <c r="W200" s="17"/>
      <c r="X200" s="17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  <c r="IW200" s="20"/>
    </row>
    <row r="201" customFormat="false" ht="12.75" hidden="false" customHeight="false" outlineLevel="0" collapsed="false">
      <c r="A201" s="20"/>
      <c r="B201" s="20"/>
      <c r="C201" s="20"/>
      <c r="D201" s="20"/>
      <c r="E201" s="23"/>
      <c r="F201" s="23"/>
      <c r="G201" s="23"/>
      <c r="H201" s="23"/>
      <c r="I201" s="23"/>
      <c r="J201" s="23"/>
      <c r="K201" s="23"/>
      <c r="L201" s="23"/>
      <c r="M201" s="23"/>
      <c r="N201" s="17"/>
      <c r="O201" s="21"/>
      <c r="P201" s="17"/>
      <c r="Q201" s="17"/>
      <c r="R201" s="17"/>
      <c r="S201" s="17"/>
      <c r="T201" s="17"/>
      <c r="U201" s="17"/>
      <c r="V201" s="17"/>
      <c r="W201" s="17"/>
      <c r="X201" s="17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  <c r="IW201" s="20"/>
    </row>
    <row r="202" customFormat="false" ht="12.75" hidden="false" customHeight="false" outlineLevel="0" collapsed="false">
      <c r="A202" s="20"/>
      <c r="B202" s="20"/>
      <c r="C202" s="20"/>
      <c r="D202" s="20"/>
      <c r="E202" s="23"/>
      <c r="F202" s="23"/>
      <c r="G202" s="23"/>
      <c r="H202" s="23"/>
      <c r="I202" s="23"/>
      <c r="J202" s="23"/>
      <c r="K202" s="23"/>
      <c r="L202" s="23"/>
      <c r="M202" s="23"/>
      <c r="N202" s="17"/>
      <c r="O202" s="21"/>
      <c r="P202" s="17"/>
      <c r="Q202" s="17"/>
      <c r="R202" s="17"/>
      <c r="S202" s="17"/>
      <c r="T202" s="17"/>
      <c r="U202" s="17"/>
      <c r="V202" s="17"/>
      <c r="W202" s="17"/>
      <c r="X202" s="17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  <c r="IW202" s="20"/>
    </row>
    <row r="203" customFormat="false" ht="12.75" hidden="false" customHeight="false" outlineLevel="0" collapsed="false">
      <c r="A203" s="20"/>
      <c r="B203" s="20"/>
      <c r="C203" s="20"/>
      <c r="D203" s="20"/>
      <c r="E203" s="23"/>
      <c r="F203" s="23"/>
      <c r="G203" s="23"/>
      <c r="H203" s="23"/>
      <c r="I203" s="23"/>
      <c r="J203" s="23"/>
      <c r="K203" s="23"/>
      <c r="L203" s="23"/>
      <c r="M203" s="23"/>
      <c r="N203" s="17"/>
      <c r="O203" s="21"/>
      <c r="P203" s="17"/>
      <c r="Q203" s="17"/>
      <c r="R203" s="17"/>
      <c r="S203" s="17"/>
      <c r="T203" s="17"/>
      <c r="U203" s="17"/>
      <c r="V203" s="17"/>
      <c r="W203" s="17"/>
      <c r="X203" s="17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  <c r="IW203" s="20"/>
    </row>
    <row r="204" customFormat="false" ht="12.75" hidden="false" customHeight="false" outlineLevel="0" collapsed="false">
      <c r="A204" s="20"/>
      <c r="B204" s="20"/>
      <c r="C204" s="20"/>
      <c r="D204" s="20"/>
      <c r="E204" s="23"/>
      <c r="F204" s="23"/>
      <c r="G204" s="23"/>
      <c r="H204" s="23"/>
      <c r="I204" s="23"/>
      <c r="J204" s="23"/>
      <c r="K204" s="23"/>
      <c r="L204" s="23"/>
      <c r="M204" s="23"/>
      <c r="N204" s="17"/>
      <c r="O204" s="21"/>
      <c r="P204" s="17"/>
      <c r="Q204" s="17"/>
      <c r="R204" s="17"/>
      <c r="S204" s="17"/>
      <c r="T204" s="17"/>
      <c r="U204" s="17"/>
      <c r="V204" s="17"/>
      <c r="W204" s="17"/>
      <c r="X204" s="17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  <c r="IW204" s="20"/>
    </row>
    <row r="205" customFormat="false" ht="12.75" hidden="false" customHeight="false" outlineLevel="0" collapsed="false">
      <c r="A205" s="20"/>
      <c r="B205" s="20"/>
      <c r="C205" s="20"/>
      <c r="D205" s="20"/>
      <c r="E205" s="23"/>
      <c r="F205" s="23"/>
      <c r="G205" s="23"/>
      <c r="H205" s="23"/>
      <c r="I205" s="23"/>
      <c r="J205" s="23"/>
      <c r="K205" s="23"/>
      <c r="L205" s="23"/>
      <c r="M205" s="23"/>
      <c r="N205" s="17"/>
      <c r="O205" s="21"/>
      <c r="P205" s="17"/>
      <c r="Q205" s="17"/>
      <c r="R205" s="17"/>
      <c r="S205" s="17"/>
      <c r="T205" s="17"/>
      <c r="U205" s="17"/>
      <c r="V205" s="17"/>
      <c r="W205" s="17"/>
      <c r="X205" s="17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  <c r="IW205" s="20"/>
    </row>
    <row r="206" customFormat="false" ht="12.75" hidden="false" customHeight="false" outlineLevel="0" collapsed="false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17"/>
      <c r="O206" s="21"/>
      <c r="P206" s="17"/>
      <c r="Q206" s="17"/>
      <c r="R206" s="17"/>
      <c r="S206" s="17"/>
      <c r="T206" s="17"/>
      <c r="U206" s="17"/>
      <c r="V206" s="17"/>
      <c r="W206" s="17"/>
      <c r="X206" s="17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  <c r="IW206" s="20"/>
    </row>
    <row r="207" customFormat="false" ht="12.75" hidden="false" customHeight="false" outlineLevel="0" collapsed="false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17"/>
      <c r="O207" s="21"/>
      <c r="P207" s="17"/>
      <c r="Q207" s="17"/>
      <c r="R207" s="17"/>
      <c r="S207" s="17"/>
      <c r="T207" s="17"/>
      <c r="U207" s="17"/>
      <c r="V207" s="17"/>
      <c r="W207" s="17"/>
      <c r="X207" s="17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  <c r="IW207" s="20"/>
    </row>
    <row r="208" customFormat="false" ht="12.75" hidden="false" customHeight="false" outlineLevel="0" collapsed="false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17"/>
      <c r="O208" s="21"/>
      <c r="P208" s="17"/>
      <c r="Q208" s="17"/>
      <c r="R208" s="17"/>
      <c r="S208" s="17"/>
      <c r="T208" s="17"/>
      <c r="U208" s="17"/>
      <c r="V208" s="17"/>
      <c r="W208" s="17"/>
      <c r="X208" s="17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  <c r="IW208" s="20"/>
    </row>
    <row r="209" customFormat="false" ht="12.75" hidden="false" customHeight="false" outlineLevel="0" collapsed="false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17"/>
      <c r="O209" s="21"/>
      <c r="P209" s="17"/>
      <c r="Q209" s="17"/>
      <c r="R209" s="17"/>
      <c r="S209" s="17"/>
      <c r="T209" s="17"/>
      <c r="U209" s="17"/>
      <c r="V209" s="17"/>
      <c r="W209" s="17"/>
      <c r="X209" s="17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  <c r="IW209" s="20"/>
    </row>
    <row r="210" customFormat="false" ht="12.75" hidden="false" customHeight="false" outlineLevel="0" collapsed="false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17"/>
      <c r="O210" s="21"/>
      <c r="P210" s="17"/>
      <c r="Q210" s="17"/>
      <c r="R210" s="17"/>
      <c r="S210" s="17"/>
      <c r="T210" s="17"/>
      <c r="U210" s="17"/>
      <c r="V210" s="17"/>
      <c r="W210" s="17"/>
      <c r="X210" s="17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  <c r="IW210" s="20"/>
    </row>
    <row r="211" customFormat="false" ht="12.75" hidden="false" customHeight="false" outlineLevel="0" collapsed="false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17"/>
      <c r="O211" s="21"/>
      <c r="P211" s="17"/>
      <c r="Q211" s="17"/>
      <c r="R211" s="17"/>
      <c r="S211" s="17"/>
      <c r="T211" s="17"/>
      <c r="U211" s="17"/>
      <c r="V211" s="17"/>
      <c r="W211" s="17"/>
      <c r="X211" s="17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  <c r="IW211" s="20"/>
    </row>
    <row r="212" customFormat="false" ht="12.75" hidden="false" customHeight="false" outlineLevel="0" collapsed="false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17"/>
      <c r="O212" s="21"/>
      <c r="P212" s="17"/>
      <c r="Q212" s="17"/>
      <c r="R212" s="17"/>
      <c r="S212" s="17"/>
      <c r="T212" s="17"/>
      <c r="U212" s="17"/>
      <c r="V212" s="17"/>
      <c r="W212" s="17"/>
      <c r="X212" s="17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  <c r="IW212" s="20"/>
    </row>
    <row r="213" customFormat="false" ht="12.75" hidden="false" customHeight="false" outlineLevel="0" collapsed="false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17"/>
      <c r="O213" s="21"/>
      <c r="P213" s="17"/>
      <c r="Q213" s="17"/>
      <c r="R213" s="17"/>
      <c r="S213" s="17"/>
      <c r="T213" s="17"/>
      <c r="U213" s="17"/>
      <c r="V213" s="17"/>
      <c r="W213" s="17"/>
      <c r="X213" s="17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</row>
    <row r="214" customFormat="false" ht="12.75" hidden="false" customHeight="false" outlineLevel="0" collapsed="false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17"/>
      <c r="O214" s="21"/>
      <c r="P214" s="17"/>
      <c r="Q214" s="17"/>
      <c r="R214" s="17"/>
      <c r="S214" s="17"/>
      <c r="T214" s="17"/>
      <c r="U214" s="17"/>
      <c r="V214" s="17"/>
      <c r="W214" s="17"/>
      <c r="X214" s="17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</row>
    <row r="215" customFormat="false" ht="12.75" hidden="false" customHeight="false" outlineLevel="0" collapsed="false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17"/>
      <c r="O215" s="21"/>
      <c r="P215" s="17"/>
      <c r="Q215" s="17"/>
      <c r="R215" s="17"/>
      <c r="S215" s="17"/>
      <c r="T215" s="17"/>
      <c r="U215" s="17"/>
      <c r="V215" s="17"/>
      <c r="W215" s="17"/>
      <c r="X215" s="17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</row>
    <row r="216" customFormat="false" ht="12.75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17"/>
      <c r="O216" s="21"/>
      <c r="P216" s="17"/>
      <c r="Q216" s="17"/>
      <c r="R216" s="17"/>
      <c r="S216" s="17"/>
      <c r="T216" s="17"/>
      <c r="U216" s="17"/>
      <c r="V216" s="17"/>
      <c r="W216" s="17"/>
      <c r="X216" s="17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  <c r="IW216" s="20"/>
    </row>
    <row r="217" customFormat="false" ht="12.75" hidden="false" customHeight="false" outlineLevel="0" collapsed="false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17"/>
      <c r="O217" s="21"/>
      <c r="P217" s="17"/>
      <c r="Q217" s="17"/>
      <c r="R217" s="17"/>
      <c r="S217" s="17"/>
      <c r="T217" s="17"/>
      <c r="U217" s="17"/>
      <c r="V217" s="17"/>
      <c r="W217" s="17"/>
      <c r="X217" s="17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  <c r="IW217" s="20"/>
    </row>
    <row r="218" customFormat="false" ht="12.75" hidden="false" customHeight="false" outlineLevel="0" collapsed="false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17"/>
      <c r="O218" s="21"/>
      <c r="P218" s="17"/>
      <c r="Q218" s="17"/>
      <c r="R218" s="17"/>
      <c r="S218" s="17"/>
      <c r="T218" s="17"/>
      <c r="U218" s="17"/>
      <c r="V218" s="17"/>
      <c r="W218" s="17"/>
      <c r="X218" s="17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  <c r="IW218" s="20"/>
    </row>
    <row r="219" customFormat="false" ht="12.75" hidden="false" customHeight="false" outlineLevel="0" collapsed="false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17"/>
      <c r="O219" s="21"/>
      <c r="P219" s="17"/>
      <c r="Q219" s="17"/>
      <c r="R219" s="17"/>
      <c r="S219" s="17"/>
      <c r="T219" s="17"/>
      <c r="U219" s="17"/>
      <c r="V219" s="17"/>
      <c r="W219" s="17"/>
      <c r="X219" s="17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  <c r="IW219" s="20"/>
    </row>
    <row r="220" customFormat="false" ht="12.75" hidden="false" customHeight="false" outlineLevel="0" collapsed="false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17"/>
      <c r="O220" s="21"/>
      <c r="P220" s="17"/>
      <c r="Q220" s="17"/>
      <c r="R220" s="17"/>
      <c r="S220" s="17"/>
      <c r="T220" s="17"/>
      <c r="U220" s="17"/>
      <c r="V220" s="17"/>
      <c r="W220" s="17"/>
      <c r="X220" s="17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  <c r="IW220" s="20"/>
    </row>
    <row r="221" customFormat="false" ht="12.75" hidden="false" customHeight="false" outlineLevel="0" collapsed="false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17"/>
      <c r="O221" s="21"/>
      <c r="P221" s="17"/>
      <c r="Q221" s="17"/>
      <c r="R221" s="17"/>
      <c r="S221" s="17"/>
      <c r="T221" s="17"/>
      <c r="U221" s="17"/>
      <c r="V221" s="17"/>
      <c r="W221" s="17"/>
      <c r="X221" s="17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  <c r="IW221" s="20"/>
    </row>
    <row r="222" customFormat="false" ht="12.75" hidden="false" customHeight="false" outlineLevel="0" collapsed="false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17"/>
      <c r="O222" s="21"/>
      <c r="P222" s="17"/>
      <c r="Q222" s="17"/>
      <c r="R222" s="17"/>
      <c r="S222" s="17"/>
      <c r="T222" s="17"/>
      <c r="U222" s="17"/>
      <c r="V222" s="17"/>
      <c r="W222" s="17"/>
      <c r="X222" s="17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  <c r="IW222" s="20"/>
    </row>
    <row r="223" customFormat="false" ht="12.75" hidden="false" customHeight="false" outlineLevel="0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17"/>
      <c r="O223" s="21"/>
      <c r="P223" s="17"/>
      <c r="Q223" s="17"/>
      <c r="R223" s="17"/>
      <c r="S223" s="17"/>
      <c r="T223" s="17"/>
      <c r="U223" s="17"/>
      <c r="V223" s="17"/>
      <c r="W223" s="17"/>
      <c r="X223" s="17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  <c r="IW223" s="20"/>
    </row>
    <row r="224" customFormat="false" ht="12.75" hidden="false" customHeight="false" outlineLevel="0" collapsed="false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17"/>
      <c r="O224" s="21"/>
      <c r="P224" s="17"/>
      <c r="Q224" s="17"/>
      <c r="R224" s="17"/>
      <c r="S224" s="17"/>
      <c r="T224" s="17"/>
      <c r="U224" s="17"/>
      <c r="V224" s="17"/>
      <c r="W224" s="17"/>
      <c r="X224" s="17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  <c r="IW224" s="20"/>
    </row>
    <row r="225" customFormat="false" ht="12.75" hidden="false" customHeight="false" outlineLevel="0" collapsed="false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17"/>
      <c r="O225" s="21"/>
      <c r="P225" s="17"/>
      <c r="Q225" s="17"/>
      <c r="R225" s="17"/>
      <c r="S225" s="17"/>
      <c r="T225" s="17"/>
      <c r="U225" s="17"/>
      <c r="V225" s="17"/>
      <c r="W225" s="17"/>
      <c r="X225" s="17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  <c r="IW225" s="20"/>
    </row>
    <row r="226" customFormat="false" ht="12.75" hidden="false" customHeight="false" outlineLevel="0" collapsed="false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17"/>
      <c r="O226" s="21"/>
      <c r="P226" s="17"/>
      <c r="Q226" s="17"/>
      <c r="R226" s="17"/>
      <c r="S226" s="17"/>
      <c r="T226" s="17"/>
      <c r="U226" s="17"/>
      <c r="V226" s="17"/>
      <c r="W226" s="17"/>
      <c r="X226" s="17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  <c r="IW226" s="20"/>
    </row>
    <row r="227" customFormat="false" ht="12.75" hidden="false" customHeight="false" outlineLevel="0" collapsed="false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17"/>
      <c r="O227" s="21"/>
      <c r="P227" s="17"/>
      <c r="Q227" s="17"/>
      <c r="R227" s="17"/>
      <c r="S227" s="17"/>
      <c r="T227" s="17"/>
      <c r="U227" s="17"/>
      <c r="V227" s="17"/>
      <c r="W227" s="17"/>
      <c r="X227" s="17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  <c r="IW227" s="20"/>
    </row>
    <row r="228" customFormat="false" ht="12.75" hidden="false" customHeight="false" outlineLevel="0" collapsed="false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17"/>
      <c r="O228" s="21"/>
      <c r="P228" s="17"/>
      <c r="Q228" s="17"/>
      <c r="R228" s="17"/>
      <c r="S228" s="17"/>
      <c r="T228" s="17"/>
      <c r="U228" s="17"/>
      <c r="V228" s="17"/>
      <c r="W228" s="17"/>
      <c r="X228" s="17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  <c r="IW228" s="20"/>
    </row>
    <row r="229" customFormat="false" ht="12.75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17"/>
      <c r="O229" s="21"/>
      <c r="P229" s="17"/>
      <c r="Q229" s="17"/>
      <c r="R229" s="17"/>
      <c r="S229" s="17"/>
      <c r="T229" s="17"/>
      <c r="U229" s="17"/>
      <c r="V229" s="17"/>
      <c r="W229" s="17"/>
      <c r="X229" s="17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  <c r="IW229" s="20"/>
    </row>
    <row r="230" customFormat="false" ht="12.75" hidden="false" customHeight="false" outlineLevel="0" collapsed="false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17"/>
      <c r="O230" s="21"/>
      <c r="P230" s="17"/>
      <c r="Q230" s="17"/>
      <c r="R230" s="17"/>
      <c r="S230" s="17"/>
      <c r="T230" s="17"/>
      <c r="U230" s="17"/>
      <c r="V230" s="17"/>
      <c r="W230" s="17"/>
      <c r="X230" s="17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  <c r="IW230" s="20"/>
    </row>
    <row r="231" customFormat="false" ht="12.75" hidden="false" customHeight="false" outlineLevel="0" collapsed="false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17"/>
      <c r="O231" s="21"/>
      <c r="P231" s="17"/>
      <c r="Q231" s="17"/>
      <c r="R231" s="17"/>
      <c r="S231" s="17"/>
      <c r="T231" s="17"/>
      <c r="U231" s="17"/>
      <c r="V231" s="17"/>
      <c r="W231" s="17"/>
      <c r="X231" s="17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  <c r="IW231" s="20"/>
    </row>
    <row r="232" customFormat="false" ht="12.75" hidden="false" customHeight="false" outlineLevel="0" collapsed="false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17"/>
      <c r="O232" s="21"/>
      <c r="P232" s="17"/>
      <c r="Q232" s="17"/>
      <c r="R232" s="17"/>
      <c r="S232" s="17"/>
      <c r="T232" s="17"/>
      <c r="U232" s="17"/>
      <c r="V232" s="17"/>
      <c r="W232" s="17"/>
      <c r="X232" s="17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  <c r="IW232" s="20"/>
    </row>
    <row r="233" customFormat="false" ht="12.75" hidden="false" customHeight="false" outlineLevel="0" collapsed="false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17"/>
      <c r="O233" s="21"/>
      <c r="P233" s="17"/>
      <c r="Q233" s="17"/>
      <c r="R233" s="17"/>
      <c r="S233" s="17"/>
      <c r="T233" s="17"/>
      <c r="U233" s="17"/>
      <c r="V233" s="17"/>
      <c r="W233" s="17"/>
      <c r="X233" s="17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  <c r="IW233" s="20"/>
    </row>
    <row r="234" customFormat="false" ht="12.75" hidden="false" customHeight="false" outlineLevel="0" collapsed="false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17"/>
      <c r="O234" s="21"/>
      <c r="P234" s="17"/>
      <c r="Q234" s="17"/>
      <c r="R234" s="17"/>
      <c r="S234" s="17"/>
      <c r="T234" s="17"/>
      <c r="U234" s="17"/>
      <c r="V234" s="17"/>
      <c r="W234" s="17"/>
      <c r="X234" s="17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  <c r="IW234" s="20"/>
    </row>
    <row r="235" customFormat="false" ht="12.75" hidden="false" customHeight="false" outlineLevel="0" collapsed="false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17"/>
      <c r="O235" s="21"/>
      <c r="P235" s="17"/>
      <c r="Q235" s="17"/>
      <c r="R235" s="17"/>
      <c r="S235" s="17"/>
      <c r="T235" s="17"/>
      <c r="U235" s="17"/>
      <c r="V235" s="17"/>
      <c r="W235" s="17"/>
      <c r="X235" s="17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  <c r="IW235" s="20"/>
    </row>
    <row r="236" customFormat="false" ht="12.75" hidden="false" customHeight="false" outlineLevel="0" collapsed="false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17"/>
      <c r="O236" s="21"/>
      <c r="P236" s="17"/>
      <c r="Q236" s="17"/>
      <c r="R236" s="17"/>
      <c r="S236" s="17"/>
      <c r="T236" s="17"/>
      <c r="U236" s="17"/>
      <c r="V236" s="17"/>
      <c r="W236" s="17"/>
      <c r="X236" s="17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  <c r="IW236" s="20"/>
    </row>
    <row r="237" customFormat="false" ht="12.75" hidden="false" customHeight="false" outlineLevel="0" collapsed="false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17"/>
      <c r="O237" s="21"/>
      <c r="P237" s="17"/>
      <c r="Q237" s="17"/>
      <c r="R237" s="17"/>
      <c r="S237" s="17"/>
      <c r="T237" s="17"/>
      <c r="U237" s="17"/>
      <c r="V237" s="17"/>
      <c r="W237" s="17"/>
      <c r="X237" s="17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  <c r="IW237" s="20"/>
    </row>
    <row r="238" customFormat="false" ht="12.75" hidden="false" customHeight="false" outlineLevel="0" collapsed="false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17"/>
      <c r="O238" s="21"/>
      <c r="P238" s="17"/>
      <c r="Q238" s="17"/>
      <c r="R238" s="17"/>
      <c r="S238" s="17"/>
      <c r="T238" s="17"/>
      <c r="U238" s="17"/>
      <c r="V238" s="17"/>
      <c r="W238" s="17"/>
      <c r="X238" s="17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  <c r="IW238" s="20"/>
    </row>
    <row r="239" customFormat="false" ht="12.75" hidden="false" customHeight="false" outlineLevel="0" collapsed="false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17"/>
      <c r="O239" s="21"/>
      <c r="P239" s="17"/>
      <c r="Q239" s="17"/>
      <c r="R239" s="17"/>
      <c r="S239" s="17"/>
      <c r="T239" s="17"/>
      <c r="U239" s="17"/>
      <c r="V239" s="17"/>
      <c r="W239" s="17"/>
      <c r="X239" s="17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  <c r="IW239" s="20"/>
    </row>
    <row r="240" customFormat="false" ht="12.75" hidden="false" customHeight="false" outlineLevel="0" collapsed="false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17"/>
      <c r="O240" s="21"/>
      <c r="P240" s="17"/>
      <c r="Q240" s="17"/>
      <c r="R240" s="17"/>
      <c r="S240" s="17"/>
      <c r="T240" s="17"/>
      <c r="U240" s="17"/>
      <c r="V240" s="17"/>
      <c r="W240" s="17"/>
      <c r="X240" s="17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  <c r="IW240" s="20"/>
    </row>
    <row r="241" customFormat="false" ht="12.75" hidden="false" customHeight="false" outlineLevel="0" collapsed="false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17"/>
      <c r="O241" s="21"/>
      <c r="P241" s="17"/>
      <c r="Q241" s="17"/>
      <c r="R241" s="17"/>
      <c r="S241" s="17"/>
      <c r="T241" s="17"/>
      <c r="U241" s="17"/>
      <c r="V241" s="17"/>
      <c r="W241" s="17"/>
      <c r="X241" s="17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  <c r="IW241" s="20"/>
    </row>
    <row r="242" customFormat="false" ht="12.75" hidden="false" customHeight="false" outlineLevel="0" collapsed="false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17"/>
      <c r="O242" s="21"/>
      <c r="P242" s="17"/>
      <c r="Q242" s="17"/>
      <c r="R242" s="17"/>
      <c r="S242" s="17"/>
      <c r="T242" s="17"/>
      <c r="U242" s="17"/>
      <c r="V242" s="17"/>
      <c r="W242" s="17"/>
      <c r="X242" s="17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  <c r="IW242" s="20"/>
    </row>
    <row r="243" customFormat="false" ht="12.75" hidden="false" customHeight="false" outlineLevel="0" collapsed="false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17"/>
      <c r="O243" s="21"/>
      <c r="P243" s="17"/>
      <c r="Q243" s="17"/>
      <c r="R243" s="17"/>
      <c r="S243" s="17"/>
      <c r="T243" s="17"/>
      <c r="U243" s="17"/>
      <c r="V243" s="17"/>
      <c r="W243" s="17"/>
      <c r="X243" s="17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  <c r="IW243" s="20"/>
    </row>
    <row r="244" customFormat="false" ht="12.75" hidden="false" customHeight="false" outlineLevel="0" collapsed="false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17"/>
      <c r="O244" s="21"/>
      <c r="P244" s="17"/>
      <c r="Q244" s="17"/>
      <c r="R244" s="17"/>
      <c r="S244" s="17"/>
      <c r="T244" s="17"/>
      <c r="U244" s="17"/>
      <c r="V244" s="17"/>
      <c r="W244" s="17"/>
      <c r="X244" s="17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  <c r="IW244" s="20"/>
    </row>
    <row r="245" customFormat="false" ht="12.75" hidden="false" customHeight="false" outlineLevel="0" collapsed="false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17"/>
      <c r="O245" s="21"/>
      <c r="P245" s="17"/>
      <c r="Q245" s="17"/>
      <c r="R245" s="17"/>
      <c r="S245" s="17"/>
      <c r="T245" s="17"/>
      <c r="U245" s="17"/>
      <c r="V245" s="17"/>
      <c r="W245" s="17"/>
      <c r="X245" s="17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  <c r="IW245" s="20"/>
    </row>
    <row r="246" customFormat="false" ht="12.75" hidden="false" customHeight="false" outlineLevel="0" collapsed="false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17"/>
      <c r="O246" s="21"/>
      <c r="P246" s="17"/>
      <c r="Q246" s="17"/>
      <c r="R246" s="17"/>
      <c r="S246" s="17"/>
      <c r="T246" s="17"/>
      <c r="U246" s="17"/>
      <c r="V246" s="17"/>
      <c r="W246" s="17"/>
      <c r="X246" s="17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  <c r="IW246" s="20"/>
    </row>
    <row r="247" customFormat="false" ht="12.75" hidden="false" customHeight="false" outlineLevel="0" collapsed="false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17"/>
      <c r="O247" s="21"/>
      <c r="P247" s="17"/>
      <c r="Q247" s="17"/>
      <c r="R247" s="17"/>
      <c r="S247" s="17"/>
      <c r="T247" s="17"/>
      <c r="U247" s="17"/>
      <c r="V247" s="17"/>
      <c r="W247" s="17"/>
      <c r="X247" s="17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  <c r="IK247" s="20"/>
      <c r="IL247" s="20"/>
      <c r="IM247" s="20"/>
      <c r="IN247" s="20"/>
      <c r="IO247" s="20"/>
      <c r="IP247" s="20"/>
      <c r="IQ247" s="20"/>
      <c r="IR247" s="20"/>
      <c r="IS247" s="20"/>
      <c r="IT247" s="20"/>
      <c r="IU247" s="20"/>
      <c r="IV247" s="20"/>
      <c r="IW247" s="20"/>
    </row>
    <row r="248" customFormat="false" ht="12.75" hidden="false" customHeight="false" outlineLevel="0" collapsed="false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17"/>
      <c r="O248" s="21"/>
      <c r="P248" s="17"/>
      <c r="Q248" s="17"/>
      <c r="R248" s="17"/>
      <c r="S248" s="17"/>
      <c r="T248" s="17"/>
      <c r="U248" s="17"/>
      <c r="V248" s="17"/>
      <c r="W248" s="17"/>
      <c r="X248" s="17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  <c r="IQ248" s="20"/>
      <c r="IR248" s="20"/>
      <c r="IS248" s="20"/>
      <c r="IT248" s="20"/>
      <c r="IU248" s="20"/>
      <c r="IV248" s="20"/>
      <c r="IW248" s="20"/>
    </row>
    <row r="249" customFormat="false" ht="12.75" hidden="false" customHeight="false" outlineLevel="0" collapsed="false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17"/>
      <c r="O249" s="21"/>
      <c r="P249" s="17"/>
      <c r="Q249" s="17"/>
      <c r="R249" s="17"/>
      <c r="S249" s="17"/>
      <c r="T249" s="17"/>
      <c r="U249" s="17"/>
      <c r="V249" s="17"/>
      <c r="W249" s="17"/>
      <c r="X249" s="17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  <c r="IK249" s="20"/>
      <c r="IL249" s="20"/>
      <c r="IM249" s="20"/>
      <c r="IN249" s="20"/>
      <c r="IO249" s="20"/>
      <c r="IP249" s="20"/>
      <c r="IQ249" s="20"/>
      <c r="IR249" s="20"/>
      <c r="IS249" s="20"/>
      <c r="IT249" s="20"/>
      <c r="IU249" s="20"/>
      <c r="IV249" s="20"/>
      <c r="IW249" s="20"/>
    </row>
    <row r="250" customFormat="false" ht="12.75" hidden="false" customHeight="false" outlineLevel="0" collapsed="false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17"/>
      <c r="O250" s="21"/>
      <c r="P250" s="17"/>
      <c r="Q250" s="17"/>
      <c r="R250" s="17"/>
      <c r="S250" s="17"/>
      <c r="T250" s="17"/>
      <c r="U250" s="17"/>
      <c r="V250" s="17"/>
      <c r="W250" s="17"/>
      <c r="X250" s="17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  <c r="IK250" s="20"/>
      <c r="IL250" s="20"/>
      <c r="IM250" s="20"/>
      <c r="IN250" s="20"/>
      <c r="IO250" s="20"/>
      <c r="IP250" s="20"/>
      <c r="IQ250" s="20"/>
      <c r="IR250" s="20"/>
      <c r="IS250" s="20"/>
      <c r="IT250" s="20"/>
      <c r="IU250" s="20"/>
      <c r="IV250" s="20"/>
      <c r="IW250" s="20"/>
    </row>
    <row r="251" customFormat="false" ht="12.75" hidden="false" customHeight="false" outlineLevel="0" collapsed="false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17"/>
      <c r="O251" s="21"/>
      <c r="P251" s="17"/>
      <c r="Q251" s="17"/>
      <c r="R251" s="17"/>
      <c r="S251" s="17"/>
      <c r="T251" s="17"/>
      <c r="U251" s="17"/>
      <c r="V251" s="17"/>
      <c r="W251" s="17"/>
      <c r="X251" s="17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  <c r="IK251" s="20"/>
      <c r="IL251" s="20"/>
      <c r="IM251" s="20"/>
      <c r="IN251" s="20"/>
      <c r="IO251" s="20"/>
      <c r="IP251" s="20"/>
      <c r="IQ251" s="20"/>
      <c r="IR251" s="20"/>
      <c r="IS251" s="20"/>
      <c r="IT251" s="20"/>
      <c r="IU251" s="20"/>
      <c r="IV251" s="20"/>
      <c r="IW251" s="20"/>
    </row>
    <row r="252" customFormat="false" ht="12.75" hidden="false" customHeight="false" outlineLevel="0" collapsed="false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17"/>
      <c r="O252" s="21"/>
      <c r="P252" s="17"/>
      <c r="Q252" s="17"/>
      <c r="R252" s="17"/>
      <c r="S252" s="17"/>
      <c r="T252" s="17"/>
      <c r="U252" s="17"/>
      <c r="V252" s="17"/>
      <c r="W252" s="17"/>
      <c r="X252" s="17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  <c r="IQ252" s="20"/>
      <c r="IR252" s="20"/>
      <c r="IS252" s="20"/>
      <c r="IT252" s="20"/>
      <c r="IU252" s="20"/>
      <c r="IV252" s="20"/>
      <c r="IW252" s="20"/>
    </row>
    <row r="253" customFormat="false" ht="12.75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17"/>
      <c r="O253" s="21"/>
      <c r="P253" s="17"/>
      <c r="Q253" s="17"/>
      <c r="R253" s="17"/>
      <c r="S253" s="17"/>
      <c r="T253" s="17"/>
      <c r="U253" s="17"/>
      <c r="V253" s="17"/>
      <c r="W253" s="17"/>
      <c r="X253" s="17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  <c r="IK253" s="20"/>
      <c r="IL253" s="20"/>
      <c r="IM253" s="20"/>
      <c r="IN253" s="20"/>
      <c r="IO253" s="20"/>
      <c r="IP253" s="20"/>
      <c r="IQ253" s="20"/>
      <c r="IR253" s="20"/>
      <c r="IS253" s="20"/>
      <c r="IT253" s="20"/>
      <c r="IU253" s="20"/>
      <c r="IV253" s="20"/>
      <c r="IW253" s="20"/>
    </row>
    <row r="254" customFormat="false" ht="12.75" hidden="false" customHeight="false" outlineLevel="0" collapsed="false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17"/>
      <c r="O254" s="21"/>
      <c r="P254" s="17"/>
      <c r="Q254" s="17"/>
      <c r="R254" s="17"/>
      <c r="S254" s="17"/>
      <c r="T254" s="17"/>
      <c r="U254" s="17"/>
      <c r="V254" s="17"/>
      <c r="W254" s="17"/>
      <c r="X254" s="17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  <c r="IK254" s="20"/>
      <c r="IL254" s="20"/>
      <c r="IM254" s="20"/>
      <c r="IN254" s="20"/>
      <c r="IO254" s="20"/>
      <c r="IP254" s="20"/>
      <c r="IQ254" s="20"/>
      <c r="IR254" s="20"/>
      <c r="IS254" s="20"/>
      <c r="IT254" s="20"/>
      <c r="IU254" s="20"/>
      <c r="IV254" s="20"/>
      <c r="IW254" s="20"/>
    </row>
    <row r="255" customFormat="false" ht="12.75" hidden="false" customHeight="false" outlineLevel="0" collapsed="false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17"/>
      <c r="O255" s="21"/>
      <c r="P255" s="17"/>
      <c r="Q255" s="17"/>
      <c r="R255" s="17"/>
      <c r="S255" s="17"/>
      <c r="T255" s="17"/>
      <c r="U255" s="17"/>
      <c r="V255" s="17"/>
      <c r="W255" s="17"/>
      <c r="X255" s="17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  <c r="IK255" s="20"/>
      <c r="IL255" s="20"/>
      <c r="IM255" s="20"/>
      <c r="IN255" s="20"/>
      <c r="IO255" s="20"/>
      <c r="IP255" s="20"/>
      <c r="IQ255" s="20"/>
      <c r="IR255" s="20"/>
      <c r="IS255" s="20"/>
      <c r="IT255" s="20"/>
      <c r="IU255" s="20"/>
      <c r="IV255" s="20"/>
      <c r="IW255" s="20"/>
    </row>
    <row r="256" customFormat="false" ht="12.75" hidden="false" customHeight="false" outlineLevel="0" collapsed="false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17"/>
      <c r="O256" s="21"/>
      <c r="P256" s="17"/>
      <c r="Q256" s="17"/>
      <c r="R256" s="17"/>
      <c r="S256" s="17"/>
      <c r="T256" s="17"/>
      <c r="U256" s="17"/>
      <c r="V256" s="17"/>
      <c r="W256" s="17"/>
      <c r="X256" s="17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  <c r="IK256" s="20"/>
      <c r="IL256" s="20"/>
      <c r="IM256" s="20"/>
      <c r="IN256" s="20"/>
      <c r="IO256" s="20"/>
      <c r="IP256" s="20"/>
      <c r="IQ256" s="20"/>
      <c r="IR256" s="20"/>
      <c r="IS256" s="20"/>
      <c r="IT256" s="20"/>
      <c r="IU256" s="20"/>
      <c r="IV256" s="20"/>
      <c r="IW256" s="20"/>
    </row>
    <row r="257" customFormat="false" ht="12.75" hidden="false" customHeight="false" outlineLevel="0" collapsed="false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17"/>
      <c r="O257" s="21"/>
      <c r="P257" s="17"/>
      <c r="Q257" s="17"/>
      <c r="R257" s="17"/>
      <c r="S257" s="17"/>
      <c r="T257" s="17"/>
      <c r="U257" s="17"/>
      <c r="V257" s="17"/>
      <c r="W257" s="17"/>
      <c r="X257" s="17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  <c r="IK257" s="20"/>
      <c r="IL257" s="20"/>
      <c r="IM257" s="20"/>
      <c r="IN257" s="20"/>
      <c r="IO257" s="20"/>
      <c r="IP257" s="20"/>
      <c r="IQ257" s="20"/>
      <c r="IR257" s="20"/>
      <c r="IS257" s="20"/>
      <c r="IT257" s="20"/>
      <c r="IU257" s="20"/>
      <c r="IV257" s="20"/>
      <c r="IW257" s="20"/>
    </row>
    <row r="258" customFormat="false" ht="12.75" hidden="false" customHeight="false" outlineLevel="0" collapsed="false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17"/>
      <c r="O258" s="21"/>
      <c r="P258" s="17"/>
      <c r="Q258" s="17"/>
      <c r="R258" s="17"/>
      <c r="S258" s="17"/>
      <c r="T258" s="17"/>
      <c r="U258" s="17"/>
      <c r="V258" s="17"/>
      <c r="W258" s="17"/>
      <c r="X258" s="17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</row>
    <row r="259" customFormat="false" ht="12.75" hidden="false" customHeight="false" outlineLevel="0" collapsed="false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17"/>
      <c r="O259" s="21"/>
      <c r="P259" s="17"/>
      <c r="Q259" s="17"/>
      <c r="R259" s="17"/>
      <c r="S259" s="17"/>
      <c r="T259" s="17"/>
      <c r="U259" s="17"/>
      <c r="V259" s="17"/>
      <c r="W259" s="17"/>
      <c r="X259" s="17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</row>
    <row r="260" customFormat="false" ht="12.75" hidden="false" customHeight="false" outlineLevel="0" collapsed="false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17"/>
      <c r="O260" s="21"/>
      <c r="P260" s="17"/>
      <c r="Q260" s="17"/>
      <c r="R260" s="17"/>
      <c r="S260" s="17"/>
      <c r="T260" s="17"/>
      <c r="U260" s="17"/>
      <c r="V260" s="17"/>
      <c r="W260" s="17"/>
      <c r="X260" s="17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  <c r="IK260" s="20"/>
      <c r="IL260" s="20"/>
      <c r="IM260" s="20"/>
      <c r="IN260" s="20"/>
      <c r="IO260" s="20"/>
      <c r="IP260" s="20"/>
      <c r="IQ260" s="20"/>
      <c r="IR260" s="20"/>
      <c r="IS260" s="20"/>
      <c r="IT260" s="20"/>
      <c r="IU260" s="20"/>
      <c r="IV260" s="20"/>
      <c r="IW260" s="20"/>
    </row>
    <row r="261" customFormat="false" ht="12.75" hidden="false" customHeight="false" outlineLevel="0" collapsed="false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17"/>
      <c r="O261" s="21"/>
      <c r="P261" s="17"/>
      <c r="Q261" s="17"/>
      <c r="R261" s="17"/>
      <c r="S261" s="17"/>
      <c r="T261" s="17"/>
      <c r="U261" s="17"/>
      <c r="V261" s="17"/>
      <c r="W261" s="17"/>
      <c r="X261" s="17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0"/>
      <c r="DM261" s="20"/>
      <c r="DN261" s="20"/>
      <c r="DO261" s="20"/>
      <c r="DP261" s="20"/>
      <c r="DQ261" s="20"/>
      <c r="DR261" s="20"/>
      <c r="DS261" s="20"/>
      <c r="DT261" s="20"/>
      <c r="DU261" s="20"/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  <c r="EO261" s="20"/>
      <c r="EP261" s="20"/>
      <c r="EQ261" s="20"/>
      <c r="ER261" s="20"/>
      <c r="ES261" s="20"/>
      <c r="ET261" s="20"/>
      <c r="EU261" s="20"/>
      <c r="EV261" s="20"/>
      <c r="EW261" s="20"/>
      <c r="EX261" s="20"/>
      <c r="EY261" s="20"/>
      <c r="EZ261" s="20"/>
      <c r="FA261" s="20"/>
      <c r="FB261" s="20"/>
      <c r="FC261" s="20"/>
      <c r="FD261" s="20"/>
      <c r="FE261" s="20"/>
      <c r="FF261" s="20"/>
      <c r="FG261" s="20"/>
      <c r="FH261" s="20"/>
      <c r="FI261" s="20"/>
      <c r="FJ261" s="20"/>
      <c r="FK261" s="20"/>
      <c r="FL261" s="20"/>
      <c r="FM261" s="20"/>
      <c r="FN261" s="20"/>
      <c r="FO261" s="20"/>
      <c r="FP261" s="20"/>
      <c r="FQ261" s="20"/>
      <c r="FR261" s="20"/>
      <c r="FS261" s="20"/>
      <c r="FT261" s="20"/>
      <c r="FU261" s="20"/>
      <c r="FV261" s="20"/>
      <c r="FW261" s="20"/>
      <c r="FX261" s="20"/>
      <c r="FY261" s="20"/>
      <c r="FZ261" s="20"/>
      <c r="GA261" s="20"/>
      <c r="GB261" s="20"/>
      <c r="GC261" s="20"/>
      <c r="GD261" s="20"/>
      <c r="GE261" s="20"/>
      <c r="GF261" s="20"/>
      <c r="GG261" s="20"/>
      <c r="GH261" s="20"/>
      <c r="GI261" s="20"/>
      <c r="GJ261" s="20"/>
      <c r="GK261" s="20"/>
      <c r="GL261" s="20"/>
      <c r="GM261" s="20"/>
      <c r="GN261" s="20"/>
      <c r="GO261" s="20"/>
      <c r="GP261" s="20"/>
      <c r="GQ261" s="20"/>
      <c r="GR261" s="20"/>
      <c r="GS261" s="20"/>
      <c r="GT261" s="20"/>
      <c r="GU261" s="20"/>
      <c r="GV261" s="20"/>
      <c r="GW261" s="20"/>
      <c r="GX261" s="20"/>
      <c r="GY261" s="20"/>
      <c r="GZ261" s="20"/>
      <c r="HA261" s="20"/>
      <c r="HB261" s="20"/>
      <c r="HC261" s="20"/>
      <c r="HD261" s="20"/>
      <c r="HE261" s="20"/>
      <c r="HF261" s="20"/>
      <c r="HG261" s="20"/>
      <c r="HH261" s="20"/>
      <c r="HI261" s="20"/>
      <c r="HJ261" s="20"/>
      <c r="HK261" s="20"/>
      <c r="HL261" s="20"/>
      <c r="HM261" s="20"/>
      <c r="HN261" s="20"/>
      <c r="HO261" s="20"/>
      <c r="HP261" s="20"/>
      <c r="HQ261" s="20"/>
      <c r="HR261" s="20"/>
      <c r="HS261" s="20"/>
      <c r="HT261" s="20"/>
      <c r="HU261" s="20"/>
      <c r="HV261" s="20"/>
      <c r="HW261" s="20"/>
      <c r="HX261" s="20"/>
      <c r="HY261" s="20"/>
      <c r="HZ261" s="20"/>
      <c r="IA261" s="20"/>
      <c r="IB261" s="20"/>
      <c r="IC261" s="20"/>
      <c r="ID261" s="20"/>
      <c r="IE261" s="20"/>
      <c r="IF261" s="20"/>
      <c r="IG261" s="20"/>
      <c r="IH261" s="20"/>
      <c r="II261" s="20"/>
      <c r="IJ261" s="20"/>
      <c r="IK261" s="20"/>
      <c r="IL261" s="20"/>
      <c r="IM261" s="20"/>
      <c r="IN261" s="20"/>
      <c r="IO261" s="20"/>
      <c r="IP261" s="20"/>
      <c r="IQ261" s="20"/>
      <c r="IR261" s="20"/>
      <c r="IS261" s="20"/>
      <c r="IT261" s="20"/>
      <c r="IU261" s="20"/>
      <c r="IV261" s="20"/>
      <c r="IW261" s="20"/>
    </row>
    <row r="262" customFormat="false" ht="12.75" hidden="false" customHeight="false" outlineLevel="0" collapsed="false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17"/>
      <c r="O262" s="21"/>
      <c r="P262" s="17"/>
      <c r="Q262" s="17"/>
      <c r="R262" s="17"/>
      <c r="S262" s="17"/>
      <c r="T262" s="17"/>
      <c r="U262" s="17"/>
      <c r="V262" s="17"/>
      <c r="W262" s="17"/>
      <c r="X262" s="17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  <c r="II262" s="20"/>
      <c r="IJ262" s="20"/>
      <c r="IK262" s="20"/>
      <c r="IL262" s="20"/>
      <c r="IM262" s="20"/>
      <c r="IN262" s="20"/>
      <c r="IO262" s="20"/>
      <c r="IP262" s="20"/>
      <c r="IQ262" s="20"/>
      <c r="IR262" s="20"/>
      <c r="IS262" s="20"/>
      <c r="IT262" s="20"/>
      <c r="IU262" s="20"/>
      <c r="IV262" s="20"/>
      <c r="IW262" s="20"/>
    </row>
    <row r="263" customFormat="false" ht="12.75" hidden="false" customHeight="false" outlineLevel="0" collapsed="false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17"/>
      <c r="O263" s="21"/>
      <c r="P263" s="17"/>
      <c r="Q263" s="17"/>
      <c r="R263" s="17"/>
      <c r="S263" s="17"/>
      <c r="T263" s="17"/>
      <c r="U263" s="17"/>
      <c r="V263" s="17"/>
      <c r="W263" s="17"/>
      <c r="X263" s="17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  <c r="II263" s="20"/>
      <c r="IJ263" s="20"/>
      <c r="IK263" s="20"/>
      <c r="IL263" s="20"/>
      <c r="IM263" s="20"/>
      <c r="IN263" s="20"/>
      <c r="IO263" s="20"/>
      <c r="IP263" s="20"/>
      <c r="IQ263" s="20"/>
      <c r="IR263" s="20"/>
      <c r="IS263" s="20"/>
      <c r="IT263" s="20"/>
      <c r="IU263" s="20"/>
      <c r="IV263" s="20"/>
      <c r="IW263" s="20"/>
    </row>
    <row r="264" customFormat="false" ht="12.75" hidden="false" customHeight="false" outlineLevel="0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17"/>
      <c r="O264" s="21"/>
      <c r="P264" s="17"/>
      <c r="Q264" s="17"/>
      <c r="R264" s="17"/>
      <c r="S264" s="17"/>
      <c r="T264" s="17"/>
      <c r="U264" s="17"/>
      <c r="V264" s="17"/>
      <c r="W264" s="17"/>
      <c r="X264" s="17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  <c r="HL264" s="20"/>
      <c r="HM264" s="20"/>
      <c r="HN264" s="20"/>
      <c r="HO264" s="20"/>
      <c r="HP264" s="20"/>
      <c r="HQ264" s="20"/>
      <c r="HR264" s="20"/>
      <c r="HS264" s="20"/>
      <c r="HT264" s="20"/>
      <c r="HU264" s="20"/>
      <c r="HV264" s="20"/>
      <c r="HW264" s="20"/>
      <c r="HX264" s="20"/>
      <c r="HY264" s="20"/>
      <c r="HZ264" s="20"/>
      <c r="IA264" s="20"/>
      <c r="IB264" s="20"/>
      <c r="IC264" s="20"/>
      <c r="ID264" s="20"/>
      <c r="IE264" s="20"/>
      <c r="IF264" s="20"/>
      <c r="IG264" s="20"/>
      <c r="IH264" s="20"/>
      <c r="II264" s="20"/>
      <c r="IJ264" s="20"/>
      <c r="IK264" s="20"/>
      <c r="IL264" s="20"/>
      <c r="IM264" s="20"/>
      <c r="IN264" s="20"/>
      <c r="IO264" s="20"/>
      <c r="IP264" s="20"/>
      <c r="IQ264" s="20"/>
      <c r="IR264" s="20"/>
      <c r="IS264" s="20"/>
      <c r="IT264" s="20"/>
      <c r="IU264" s="20"/>
      <c r="IV264" s="20"/>
      <c r="IW264" s="20"/>
    </row>
    <row r="265" customFormat="false" ht="12.75" hidden="false" customHeight="false" outlineLevel="0" collapsed="false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17"/>
      <c r="O265" s="21"/>
      <c r="P265" s="17"/>
      <c r="Q265" s="17"/>
      <c r="R265" s="17"/>
      <c r="S265" s="17"/>
      <c r="T265" s="17"/>
      <c r="U265" s="17"/>
      <c r="V265" s="17"/>
      <c r="W265" s="17"/>
      <c r="X265" s="17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  <c r="HL265" s="20"/>
      <c r="HM265" s="20"/>
      <c r="HN265" s="20"/>
      <c r="HO265" s="20"/>
      <c r="HP265" s="20"/>
      <c r="HQ265" s="20"/>
      <c r="HR265" s="20"/>
      <c r="HS265" s="20"/>
      <c r="HT265" s="20"/>
      <c r="HU265" s="20"/>
      <c r="HV265" s="20"/>
      <c r="HW265" s="20"/>
      <c r="HX265" s="20"/>
      <c r="HY265" s="20"/>
      <c r="HZ265" s="20"/>
      <c r="IA265" s="20"/>
      <c r="IB265" s="20"/>
      <c r="IC265" s="20"/>
      <c r="ID265" s="20"/>
      <c r="IE265" s="20"/>
      <c r="IF265" s="20"/>
      <c r="IG265" s="20"/>
      <c r="IH265" s="20"/>
      <c r="II265" s="20"/>
      <c r="IJ265" s="20"/>
      <c r="IK265" s="20"/>
      <c r="IL265" s="20"/>
      <c r="IM265" s="20"/>
      <c r="IN265" s="20"/>
      <c r="IO265" s="20"/>
      <c r="IP265" s="20"/>
      <c r="IQ265" s="20"/>
      <c r="IR265" s="20"/>
      <c r="IS265" s="20"/>
      <c r="IT265" s="20"/>
      <c r="IU265" s="20"/>
      <c r="IV265" s="20"/>
      <c r="IW265" s="20"/>
    </row>
    <row r="266" customFormat="false" ht="12.75" hidden="false" customHeight="false" outlineLevel="0" collapsed="false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17"/>
      <c r="O266" s="21"/>
      <c r="P266" s="17"/>
      <c r="Q266" s="17"/>
      <c r="R266" s="17"/>
      <c r="S266" s="17"/>
      <c r="T266" s="17"/>
      <c r="U266" s="17"/>
      <c r="V266" s="17"/>
      <c r="W266" s="17"/>
      <c r="X266" s="17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  <c r="HL266" s="20"/>
      <c r="HM266" s="20"/>
      <c r="HN266" s="20"/>
      <c r="HO266" s="20"/>
      <c r="HP266" s="20"/>
      <c r="HQ266" s="20"/>
      <c r="HR266" s="20"/>
      <c r="HS266" s="20"/>
      <c r="HT266" s="20"/>
      <c r="HU266" s="20"/>
      <c r="HV266" s="20"/>
      <c r="HW266" s="20"/>
      <c r="HX266" s="20"/>
      <c r="HY266" s="20"/>
      <c r="HZ266" s="20"/>
      <c r="IA266" s="20"/>
      <c r="IB266" s="20"/>
      <c r="IC266" s="20"/>
      <c r="ID266" s="20"/>
      <c r="IE266" s="20"/>
      <c r="IF266" s="20"/>
      <c r="IG266" s="20"/>
      <c r="IH266" s="20"/>
      <c r="II266" s="20"/>
      <c r="IJ266" s="20"/>
      <c r="IK266" s="20"/>
      <c r="IL266" s="20"/>
      <c r="IM266" s="20"/>
      <c r="IN266" s="20"/>
      <c r="IO266" s="20"/>
      <c r="IP266" s="20"/>
      <c r="IQ266" s="20"/>
      <c r="IR266" s="20"/>
      <c r="IS266" s="20"/>
      <c r="IT266" s="20"/>
      <c r="IU266" s="20"/>
      <c r="IV266" s="20"/>
      <c r="IW266" s="20"/>
    </row>
    <row r="267" customFormat="false" ht="12.75" hidden="false" customHeight="false" outlineLevel="0" collapsed="false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17"/>
      <c r="O267" s="21"/>
      <c r="P267" s="17"/>
      <c r="Q267" s="17"/>
      <c r="R267" s="17"/>
      <c r="S267" s="17"/>
      <c r="T267" s="17"/>
      <c r="U267" s="17"/>
      <c r="V267" s="17"/>
      <c r="W267" s="17"/>
      <c r="X267" s="17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20"/>
      <c r="HR267" s="20"/>
      <c r="HS267" s="20"/>
      <c r="HT267" s="20"/>
      <c r="HU267" s="20"/>
      <c r="HV267" s="20"/>
      <c r="HW267" s="20"/>
      <c r="HX267" s="20"/>
      <c r="HY267" s="20"/>
      <c r="HZ267" s="20"/>
      <c r="IA267" s="20"/>
      <c r="IB267" s="20"/>
      <c r="IC267" s="20"/>
      <c r="ID267" s="20"/>
      <c r="IE267" s="20"/>
      <c r="IF267" s="20"/>
      <c r="IG267" s="20"/>
      <c r="IH267" s="20"/>
      <c r="II267" s="20"/>
      <c r="IJ267" s="20"/>
      <c r="IK267" s="20"/>
      <c r="IL267" s="20"/>
      <c r="IM267" s="20"/>
      <c r="IN267" s="20"/>
      <c r="IO267" s="20"/>
      <c r="IP267" s="20"/>
      <c r="IQ267" s="20"/>
      <c r="IR267" s="20"/>
      <c r="IS267" s="20"/>
      <c r="IT267" s="20"/>
      <c r="IU267" s="20"/>
      <c r="IV267" s="20"/>
      <c r="IW267" s="20"/>
    </row>
    <row r="268" customFormat="false" ht="12.75" hidden="false" customHeight="false" outlineLevel="0" collapsed="false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17"/>
      <c r="O268" s="21"/>
      <c r="P268" s="17"/>
      <c r="Q268" s="17"/>
      <c r="R268" s="17"/>
      <c r="S268" s="17"/>
      <c r="T268" s="17"/>
      <c r="U268" s="17"/>
      <c r="V268" s="17"/>
      <c r="W268" s="17"/>
      <c r="X268" s="17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  <c r="HL268" s="20"/>
      <c r="HM268" s="20"/>
      <c r="HN268" s="20"/>
      <c r="HO268" s="20"/>
      <c r="HP268" s="20"/>
      <c r="HQ268" s="20"/>
      <c r="HR268" s="20"/>
      <c r="HS268" s="20"/>
      <c r="HT268" s="20"/>
      <c r="HU268" s="20"/>
      <c r="HV268" s="20"/>
      <c r="HW268" s="20"/>
      <c r="HX268" s="20"/>
      <c r="HY268" s="20"/>
      <c r="HZ268" s="20"/>
      <c r="IA268" s="20"/>
      <c r="IB268" s="20"/>
      <c r="IC268" s="20"/>
      <c r="ID268" s="20"/>
      <c r="IE268" s="20"/>
      <c r="IF268" s="20"/>
      <c r="IG268" s="20"/>
      <c r="IH268" s="20"/>
      <c r="II268" s="20"/>
      <c r="IJ268" s="20"/>
      <c r="IK268" s="20"/>
      <c r="IL268" s="20"/>
      <c r="IM268" s="20"/>
      <c r="IN268" s="20"/>
      <c r="IO268" s="20"/>
      <c r="IP268" s="20"/>
      <c r="IQ268" s="20"/>
      <c r="IR268" s="20"/>
      <c r="IS268" s="20"/>
      <c r="IT268" s="20"/>
      <c r="IU268" s="20"/>
      <c r="IV268" s="20"/>
      <c r="IW268" s="20"/>
    </row>
    <row r="269" customFormat="false" ht="12.75" hidden="false" customHeight="false" outlineLevel="0" collapsed="false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17"/>
      <c r="O269" s="21"/>
      <c r="P269" s="17"/>
      <c r="Q269" s="17"/>
      <c r="R269" s="17"/>
      <c r="S269" s="17"/>
      <c r="T269" s="17"/>
      <c r="U269" s="17"/>
      <c r="V269" s="17"/>
      <c r="W269" s="17"/>
      <c r="X269" s="17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  <c r="HL269" s="20"/>
      <c r="HM269" s="20"/>
      <c r="HN269" s="20"/>
      <c r="HO269" s="20"/>
      <c r="HP269" s="20"/>
      <c r="HQ269" s="20"/>
      <c r="HR269" s="20"/>
      <c r="HS269" s="20"/>
      <c r="HT269" s="20"/>
      <c r="HU269" s="20"/>
      <c r="HV269" s="20"/>
      <c r="HW269" s="20"/>
      <c r="HX269" s="20"/>
      <c r="HY269" s="20"/>
      <c r="HZ269" s="20"/>
      <c r="IA269" s="20"/>
      <c r="IB269" s="20"/>
      <c r="IC269" s="20"/>
      <c r="ID269" s="20"/>
      <c r="IE269" s="20"/>
      <c r="IF269" s="20"/>
      <c r="IG269" s="20"/>
      <c r="IH269" s="20"/>
      <c r="II269" s="20"/>
      <c r="IJ269" s="20"/>
      <c r="IK269" s="20"/>
      <c r="IL269" s="20"/>
      <c r="IM269" s="20"/>
      <c r="IN269" s="20"/>
      <c r="IO269" s="20"/>
      <c r="IP269" s="20"/>
      <c r="IQ269" s="20"/>
      <c r="IR269" s="20"/>
      <c r="IS269" s="20"/>
      <c r="IT269" s="20"/>
      <c r="IU269" s="20"/>
      <c r="IV269" s="20"/>
      <c r="IW269" s="20"/>
    </row>
    <row r="270" customFormat="false" ht="12.75" hidden="false" customHeight="false" outlineLevel="0" collapsed="false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17"/>
      <c r="O270" s="21"/>
      <c r="P270" s="17"/>
      <c r="Q270" s="17"/>
      <c r="R270" s="17"/>
      <c r="S270" s="17"/>
      <c r="T270" s="17"/>
      <c r="U270" s="17"/>
      <c r="V270" s="17"/>
      <c r="W270" s="17"/>
      <c r="X270" s="17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  <c r="HL270" s="20"/>
      <c r="HM270" s="20"/>
      <c r="HN270" s="20"/>
      <c r="HO270" s="20"/>
      <c r="HP270" s="20"/>
      <c r="HQ270" s="20"/>
      <c r="HR270" s="20"/>
      <c r="HS270" s="20"/>
      <c r="HT270" s="20"/>
      <c r="HU270" s="20"/>
      <c r="HV270" s="20"/>
      <c r="HW270" s="20"/>
      <c r="HX270" s="20"/>
      <c r="HY270" s="20"/>
      <c r="HZ270" s="20"/>
      <c r="IA270" s="20"/>
      <c r="IB270" s="20"/>
      <c r="IC270" s="20"/>
      <c r="ID270" s="20"/>
      <c r="IE270" s="20"/>
      <c r="IF270" s="20"/>
      <c r="IG270" s="20"/>
      <c r="IH270" s="20"/>
      <c r="II270" s="20"/>
      <c r="IJ270" s="20"/>
      <c r="IK270" s="20"/>
      <c r="IL270" s="20"/>
      <c r="IM270" s="20"/>
      <c r="IN270" s="20"/>
      <c r="IO270" s="20"/>
      <c r="IP270" s="20"/>
      <c r="IQ270" s="20"/>
      <c r="IR270" s="20"/>
      <c r="IS270" s="20"/>
      <c r="IT270" s="20"/>
      <c r="IU270" s="20"/>
      <c r="IV270" s="20"/>
      <c r="IW270" s="20"/>
    </row>
    <row r="271" customFormat="false" ht="12.75" hidden="false" customHeight="false" outlineLevel="0" collapsed="false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17"/>
      <c r="O271" s="21"/>
      <c r="P271" s="17"/>
      <c r="Q271" s="17"/>
      <c r="R271" s="17"/>
      <c r="S271" s="17"/>
      <c r="T271" s="17"/>
      <c r="U271" s="17"/>
      <c r="V271" s="17"/>
      <c r="W271" s="17"/>
      <c r="X271" s="17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  <c r="HL271" s="20"/>
      <c r="HM271" s="20"/>
      <c r="HN271" s="20"/>
      <c r="HO271" s="20"/>
      <c r="HP271" s="20"/>
      <c r="HQ271" s="20"/>
      <c r="HR271" s="20"/>
      <c r="HS271" s="20"/>
      <c r="HT271" s="20"/>
      <c r="HU271" s="20"/>
      <c r="HV271" s="20"/>
      <c r="HW271" s="20"/>
      <c r="HX271" s="20"/>
      <c r="HY271" s="20"/>
      <c r="HZ271" s="20"/>
      <c r="IA271" s="20"/>
      <c r="IB271" s="20"/>
      <c r="IC271" s="20"/>
      <c r="ID271" s="20"/>
      <c r="IE271" s="20"/>
      <c r="IF271" s="20"/>
      <c r="IG271" s="20"/>
      <c r="IH271" s="20"/>
      <c r="II271" s="20"/>
      <c r="IJ271" s="20"/>
      <c r="IK271" s="20"/>
      <c r="IL271" s="20"/>
      <c r="IM271" s="20"/>
      <c r="IN271" s="20"/>
      <c r="IO271" s="20"/>
      <c r="IP271" s="20"/>
      <c r="IQ271" s="20"/>
      <c r="IR271" s="20"/>
      <c r="IS271" s="20"/>
      <c r="IT271" s="20"/>
      <c r="IU271" s="20"/>
      <c r="IV271" s="20"/>
      <c r="IW271" s="20"/>
    </row>
    <row r="272" customFormat="false" ht="12.75" hidden="false" customHeight="false" outlineLevel="0" collapsed="false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17"/>
      <c r="O272" s="21"/>
      <c r="P272" s="17"/>
      <c r="Q272" s="17"/>
      <c r="R272" s="17"/>
      <c r="S272" s="17"/>
      <c r="T272" s="17"/>
      <c r="U272" s="17"/>
      <c r="V272" s="17"/>
      <c r="W272" s="17"/>
      <c r="X272" s="17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  <c r="II272" s="20"/>
      <c r="IJ272" s="20"/>
      <c r="IK272" s="20"/>
      <c r="IL272" s="20"/>
      <c r="IM272" s="20"/>
      <c r="IN272" s="20"/>
      <c r="IO272" s="20"/>
      <c r="IP272" s="20"/>
      <c r="IQ272" s="20"/>
      <c r="IR272" s="20"/>
      <c r="IS272" s="20"/>
      <c r="IT272" s="20"/>
      <c r="IU272" s="20"/>
      <c r="IV272" s="20"/>
      <c r="IW272" s="20"/>
    </row>
    <row r="273" customFormat="false" ht="12.75" hidden="false" customHeight="false" outlineLevel="0" collapsed="false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17"/>
      <c r="O273" s="21"/>
      <c r="P273" s="17"/>
      <c r="Q273" s="17"/>
      <c r="R273" s="17"/>
      <c r="S273" s="17"/>
      <c r="T273" s="17"/>
      <c r="U273" s="17"/>
      <c r="V273" s="17"/>
      <c r="W273" s="17"/>
      <c r="X273" s="17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  <c r="HL273" s="20"/>
      <c r="HM273" s="20"/>
      <c r="HN273" s="20"/>
      <c r="HO273" s="20"/>
      <c r="HP273" s="20"/>
      <c r="HQ273" s="20"/>
      <c r="HR273" s="20"/>
      <c r="HS273" s="20"/>
      <c r="HT273" s="20"/>
      <c r="HU273" s="20"/>
      <c r="HV273" s="20"/>
      <c r="HW273" s="20"/>
      <c r="HX273" s="20"/>
      <c r="HY273" s="20"/>
      <c r="HZ273" s="20"/>
      <c r="IA273" s="20"/>
      <c r="IB273" s="20"/>
      <c r="IC273" s="20"/>
      <c r="ID273" s="20"/>
      <c r="IE273" s="20"/>
      <c r="IF273" s="20"/>
      <c r="IG273" s="20"/>
      <c r="IH273" s="20"/>
      <c r="II273" s="20"/>
      <c r="IJ273" s="20"/>
      <c r="IK273" s="20"/>
      <c r="IL273" s="20"/>
      <c r="IM273" s="20"/>
      <c r="IN273" s="20"/>
      <c r="IO273" s="20"/>
      <c r="IP273" s="20"/>
      <c r="IQ273" s="20"/>
      <c r="IR273" s="20"/>
      <c r="IS273" s="20"/>
      <c r="IT273" s="20"/>
      <c r="IU273" s="20"/>
      <c r="IV273" s="20"/>
      <c r="IW273" s="20"/>
    </row>
    <row r="274" customFormat="false" ht="12.75" hidden="false" customHeight="false" outlineLevel="0" collapsed="false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17"/>
      <c r="O274" s="21"/>
      <c r="P274" s="17"/>
      <c r="Q274" s="17"/>
      <c r="R274" s="17"/>
      <c r="S274" s="17"/>
      <c r="T274" s="17"/>
      <c r="U274" s="17"/>
      <c r="V274" s="17"/>
      <c r="W274" s="17"/>
      <c r="X274" s="17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  <c r="II274" s="20"/>
      <c r="IJ274" s="20"/>
      <c r="IK274" s="20"/>
      <c r="IL274" s="20"/>
      <c r="IM274" s="20"/>
      <c r="IN274" s="20"/>
      <c r="IO274" s="20"/>
      <c r="IP274" s="20"/>
      <c r="IQ274" s="20"/>
      <c r="IR274" s="20"/>
      <c r="IS274" s="20"/>
      <c r="IT274" s="20"/>
      <c r="IU274" s="20"/>
      <c r="IV274" s="20"/>
      <c r="IW274" s="20"/>
    </row>
    <row r="275" customFormat="false" ht="12.75" hidden="false" customHeight="false" outlineLevel="0" collapsed="false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17"/>
      <c r="O275" s="21"/>
      <c r="P275" s="17"/>
      <c r="Q275" s="17"/>
      <c r="R275" s="17"/>
      <c r="S275" s="17"/>
      <c r="T275" s="17"/>
      <c r="U275" s="17"/>
      <c r="V275" s="17"/>
      <c r="W275" s="17"/>
      <c r="X275" s="17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  <c r="II275" s="20"/>
      <c r="IJ275" s="20"/>
      <c r="IK275" s="20"/>
      <c r="IL275" s="20"/>
      <c r="IM275" s="20"/>
      <c r="IN275" s="20"/>
      <c r="IO275" s="20"/>
      <c r="IP275" s="20"/>
      <c r="IQ275" s="20"/>
      <c r="IR275" s="20"/>
      <c r="IS275" s="20"/>
      <c r="IT275" s="20"/>
      <c r="IU275" s="20"/>
      <c r="IV275" s="20"/>
      <c r="IW275" s="20"/>
    </row>
    <row r="276" customFormat="false" ht="12.75" hidden="false" customHeight="false" outlineLevel="0" collapsed="false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17"/>
      <c r="O276" s="21"/>
      <c r="P276" s="17"/>
      <c r="Q276" s="17"/>
      <c r="R276" s="17"/>
      <c r="S276" s="17"/>
      <c r="T276" s="17"/>
      <c r="U276" s="17"/>
      <c r="V276" s="17"/>
      <c r="W276" s="17"/>
      <c r="X276" s="17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  <c r="HL276" s="20"/>
      <c r="HM276" s="20"/>
      <c r="HN276" s="20"/>
      <c r="HO276" s="20"/>
      <c r="HP276" s="20"/>
      <c r="HQ276" s="20"/>
      <c r="HR276" s="20"/>
      <c r="HS276" s="20"/>
      <c r="HT276" s="20"/>
      <c r="HU276" s="20"/>
      <c r="HV276" s="20"/>
      <c r="HW276" s="20"/>
      <c r="HX276" s="20"/>
      <c r="HY276" s="20"/>
      <c r="HZ276" s="20"/>
      <c r="IA276" s="20"/>
      <c r="IB276" s="20"/>
      <c r="IC276" s="20"/>
      <c r="ID276" s="20"/>
      <c r="IE276" s="20"/>
      <c r="IF276" s="20"/>
      <c r="IG276" s="20"/>
      <c r="IH276" s="20"/>
      <c r="II276" s="20"/>
      <c r="IJ276" s="20"/>
      <c r="IK276" s="20"/>
      <c r="IL276" s="20"/>
      <c r="IM276" s="20"/>
      <c r="IN276" s="20"/>
      <c r="IO276" s="20"/>
      <c r="IP276" s="20"/>
      <c r="IQ276" s="20"/>
      <c r="IR276" s="20"/>
      <c r="IS276" s="20"/>
      <c r="IT276" s="20"/>
      <c r="IU276" s="20"/>
      <c r="IV276" s="20"/>
      <c r="IW276" s="20"/>
    </row>
    <row r="277" customFormat="false" ht="12.75" hidden="false" customHeight="false" outlineLevel="0" collapsed="false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17"/>
      <c r="O277" s="21"/>
      <c r="P277" s="17"/>
      <c r="Q277" s="17"/>
      <c r="R277" s="17"/>
      <c r="S277" s="17"/>
      <c r="T277" s="17"/>
      <c r="U277" s="17"/>
      <c r="V277" s="17"/>
      <c r="W277" s="17"/>
      <c r="X277" s="17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  <c r="HL277" s="20"/>
      <c r="HM277" s="20"/>
      <c r="HN277" s="20"/>
      <c r="HO277" s="20"/>
      <c r="HP277" s="20"/>
      <c r="HQ277" s="20"/>
      <c r="HR277" s="20"/>
      <c r="HS277" s="20"/>
      <c r="HT277" s="20"/>
      <c r="HU277" s="20"/>
      <c r="HV277" s="20"/>
      <c r="HW277" s="20"/>
      <c r="HX277" s="20"/>
      <c r="HY277" s="20"/>
      <c r="HZ277" s="20"/>
      <c r="IA277" s="20"/>
      <c r="IB277" s="20"/>
      <c r="IC277" s="20"/>
      <c r="ID277" s="20"/>
      <c r="IE277" s="20"/>
      <c r="IF277" s="20"/>
      <c r="IG277" s="20"/>
      <c r="IH277" s="20"/>
      <c r="II277" s="20"/>
      <c r="IJ277" s="20"/>
      <c r="IK277" s="20"/>
      <c r="IL277" s="20"/>
      <c r="IM277" s="20"/>
      <c r="IN277" s="20"/>
      <c r="IO277" s="20"/>
      <c r="IP277" s="20"/>
      <c r="IQ277" s="20"/>
      <c r="IR277" s="20"/>
      <c r="IS277" s="20"/>
      <c r="IT277" s="20"/>
      <c r="IU277" s="20"/>
      <c r="IV277" s="20"/>
      <c r="IW277" s="20"/>
    </row>
    <row r="278" customFormat="false" ht="12.75" hidden="false" customHeight="false" outlineLevel="0" collapsed="false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17"/>
      <c r="O278" s="21"/>
      <c r="P278" s="17"/>
      <c r="Q278" s="17"/>
      <c r="R278" s="17"/>
      <c r="S278" s="17"/>
      <c r="T278" s="17"/>
      <c r="U278" s="17"/>
      <c r="V278" s="17"/>
      <c r="W278" s="17"/>
      <c r="X278" s="17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T278" s="20"/>
      <c r="DU278" s="20"/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X278" s="20"/>
      <c r="EY278" s="20"/>
      <c r="EZ278" s="20"/>
      <c r="FA278" s="20"/>
      <c r="FB278" s="20"/>
      <c r="FC278" s="20"/>
      <c r="FD278" s="20"/>
      <c r="FE278" s="20"/>
      <c r="FF278" s="20"/>
      <c r="FG278" s="20"/>
      <c r="FH278" s="20"/>
      <c r="FI278" s="20"/>
      <c r="FJ278" s="20"/>
      <c r="FK278" s="20"/>
      <c r="FL278" s="20"/>
      <c r="FM278" s="20"/>
      <c r="FN278" s="20"/>
      <c r="FO278" s="20"/>
      <c r="FP278" s="20"/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B278" s="20"/>
      <c r="GC278" s="20"/>
      <c r="GD278" s="20"/>
      <c r="GE278" s="20"/>
      <c r="GF278" s="20"/>
      <c r="GG278" s="20"/>
      <c r="GH278" s="20"/>
      <c r="GI278" s="20"/>
      <c r="GJ278" s="20"/>
      <c r="GK278" s="20"/>
      <c r="GL278" s="20"/>
      <c r="GM278" s="20"/>
      <c r="GN278" s="20"/>
      <c r="GO278" s="20"/>
      <c r="GP278" s="20"/>
      <c r="GQ278" s="20"/>
      <c r="GR278" s="20"/>
      <c r="GS278" s="20"/>
      <c r="GT278" s="20"/>
      <c r="GU278" s="20"/>
      <c r="GV278" s="20"/>
      <c r="GW278" s="20"/>
      <c r="GX278" s="20"/>
      <c r="GY278" s="20"/>
      <c r="GZ278" s="20"/>
      <c r="HA278" s="20"/>
      <c r="HB278" s="20"/>
      <c r="HC278" s="20"/>
      <c r="HD278" s="20"/>
      <c r="HE278" s="20"/>
      <c r="HF278" s="20"/>
      <c r="HG278" s="20"/>
      <c r="HH278" s="20"/>
      <c r="HI278" s="20"/>
      <c r="HJ278" s="20"/>
      <c r="HK278" s="20"/>
      <c r="HL278" s="20"/>
      <c r="HM278" s="20"/>
      <c r="HN278" s="20"/>
      <c r="HO278" s="20"/>
      <c r="HP278" s="20"/>
      <c r="HQ278" s="20"/>
      <c r="HR278" s="20"/>
      <c r="HS278" s="20"/>
      <c r="HT278" s="20"/>
      <c r="HU278" s="20"/>
      <c r="HV278" s="20"/>
      <c r="HW278" s="20"/>
      <c r="HX278" s="20"/>
      <c r="HY278" s="20"/>
      <c r="HZ278" s="20"/>
      <c r="IA278" s="20"/>
      <c r="IB278" s="20"/>
      <c r="IC278" s="20"/>
      <c r="ID278" s="20"/>
      <c r="IE278" s="20"/>
      <c r="IF278" s="20"/>
      <c r="IG278" s="20"/>
      <c r="IH278" s="20"/>
      <c r="II278" s="20"/>
      <c r="IJ278" s="20"/>
      <c r="IK278" s="20"/>
      <c r="IL278" s="20"/>
      <c r="IM278" s="20"/>
      <c r="IN278" s="20"/>
      <c r="IO278" s="20"/>
      <c r="IP278" s="20"/>
      <c r="IQ278" s="20"/>
      <c r="IR278" s="20"/>
      <c r="IS278" s="20"/>
      <c r="IT278" s="20"/>
      <c r="IU278" s="20"/>
      <c r="IV278" s="20"/>
      <c r="IW278" s="20"/>
    </row>
    <row r="279" customFormat="false" ht="12.75" hidden="false" customHeight="false" outlineLevel="0" collapsed="false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17"/>
      <c r="O279" s="21"/>
      <c r="P279" s="17"/>
      <c r="Q279" s="17"/>
      <c r="R279" s="17"/>
      <c r="S279" s="17"/>
      <c r="T279" s="17"/>
      <c r="U279" s="17"/>
      <c r="V279" s="17"/>
      <c r="W279" s="17"/>
      <c r="X279" s="17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  <c r="HL279" s="20"/>
      <c r="HM279" s="20"/>
      <c r="HN279" s="20"/>
      <c r="HO279" s="20"/>
      <c r="HP279" s="20"/>
      <c r="HQ279" s="20"/>
      <c r="HR279" s="20"/>
      <c r="HS279" s="20"/>
      <c r="HT279" s="20"/>
      <c r="HU279" s="20"/>
      <c r="HV279" s="20"/>
      <c r="HW279" s="20"/>
      <c r="HX279" s="20"/>
      <c r="HY279" s="20"/>
      <c r="HZ279" s="20"/>
      <c r="IA279" s="20"/>
      <c r="IB279" s="20"/>
      <c r="IC279" s="20"/>
      <c r="ID279" s="20"/>
      <c r="IE279" s="20"/>
      <c r="IF279" s="20"/>
      <c r="IG279" s="20"/>
      <c r="IH279" s="20"/>
      <c r="II279" s="20"/>
      <c r="IJ279" s="20"/>
      <c r="IK279" s="20"/>
      <c r="IL279" s="20"/>
      <c r="IM279" s="20"/>
      <c r="IN279" s="20"/>
      <c r="IO279" s="20"/>
      <c r="IP279" s="20"/>
      <c r="IQ279" s="20"/>
      <c r="IR279" s="20"/>
      <c r="IS279" s="20"/>
      <c r="IT279" s="20"/>
      <c r="IU279" s="20"/>
      <c r="IV279" s="20"/>
      <c r="IW279" s="20"/>
    </row>
    <row r="280" customFormat="false" ht="12.75" hidden="false" customHeight="false" outlineLevel="0" collapsed="false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17"/>
      <c r="O280" s="21"/>
      <c r="P280" s="17"/>
      <c r="Q280" s="17"/>
      <c r="R280" s="17"/>
      <c r="S280" s="17"/>
      <c r="T280" s="17"/>
      <c r="U280" s="17"/>
      <c r="V280" s="17"/>
      <c r="W280" s="17"/>
      <c r="X280" s="17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T280" s="20"/>
      <c r="DU280" s="20"/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X280" s="20"/>
      <c r="EY280" s="20"/>
      <c r="EZ280" s="20"/>
      <c r="FA280" s="20"/>
      <c r="FB280" s="20"/>
      <c r="FC280" s="20"/>
      <c r="FD280" s="20"/>
      <c r="FE280" s="20"/>
      <c r="FF280" s="20"/>
      <c r="FG280" s="20"/>
      <c r="FH280" s="20"/>
      <c r="FI280" s="20"/>
      <c r="FJ280" s="20"/>
      <c r="FK280" s="20"/>
      <c r="FL280" s="20"/>
      <c r="FM280" s="20"/>
      <c r="FN280" s="20"/>
      <c r="FO280" s="20"/>
      <c r="FP280" s="20"/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B280" s="20"/>
      <c r="GC280" s="20"/>
      <c r="GD280" s="20"/>
      <c r="GE280" s="20"/>
      <c r="GF280" s="20"/>
      <c r="GG280" s="20"/>
      <c r="GH280" s="20"/>
      <c r="GI280" s="20"/>
      <c r="GJ280" s="20"/>
      <c r="GK280" s="20"/>
      <c r="GL280" s="20"/>
      <c r="GM280" s="20"/>
      <c r="GN280" s="20"/>
      <c r="GO280" s="20"/>
      <c r="GP280" s="20"/>
      <c r="GQ280" s="20"/>
      <c r="GR280" s="20"/>
      <c r="GS280" s="20"/>
      <c r="GT280" s="20"/>
      <c r="GU280" s="20"/>
      <c r="GV280" s="20"/>
      <c r="GW280" s="20"/>
      <c r="GX280" s="20"/>
      <c r="GY280" s="20"/>
      <c r="GZ280" s="20"/>
      <c r="HA280" s="20"/>
      <c r="HB280" s="20"/>
      <c r="HC280" s="20"/>
      <c r="HD280" s="20"/>
      <c r="HE280" s="20"/>
      <c r="HF280" s="20"/>
      <c r="HG280" s="20"/>
      <c r="HH280" s="20"/>
      <c r="HI280" s="20"/>
      <c r="HJ280" s="20"/>
      <c r="HK280" s="20"/>
      <c r="HL280" s="20"/>
      <c r="HM280" s="20"/>
      <c r="HN280" s="20"/>
      <c r="HO280" s="20"/>
      <c r="HP280" s="20"/>
      <c r="HQ280" s="20"/>
      <c r="HR280" s="20"/>
      <c r="HS280" s="20"/>
      <c r="HT280" s="20"/>
      <c r="HU280" s="20"/>
      <c r="HV280" s="20"/>
      <c r="HW280" s="20"/>
      <c r="HX280" s="20"/>
      <c r="HY280" s="20"/>
      <c r="HZ280" s="20"/>
      <c r="IA280" s="20"/>
      <c r="IB280" s="20"/>
      <c r="IC280" s="20"/>
      <c r="ID280" s="20"/>
      <c r="IE280" s="20"/>
      <c r="IF280" s="20"/>
      <c r="IG280" s="20"/>
      <c r="IH280" s="20"/>
      <c r="II280" s="20"/>
      <c r="IJ280" s="20"/>
      <c r="IK280" s="20"/>
      <c r="IL280" s="20"/>
      <c r="IM280" s="20"/>
      <c r="IN280" s="20"/>
      <c r="IO280" s="20"/>
      <c r="IP280" s="20"/>
      <c r="IQ280" s="20"/>
      <c r="IR280" s="20"/>
      <c r="IS280" s="20"/>
      <c r="IT280" s="20"/>
      <c r="IU280" s="20"/>
      <c r="IV280" s="20"/>
      <c r="IW280" s="20"/>
    </row>
    <row r="281" customFormat="false" ht="12.75" hidden="false" customHeight="false" outlineLevel="0" collapsed="false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17"/>
      <c r="O281" s="21"/>
      <c r="P281" s="17"/>
      <c r="Q281" s="17"/>
      <c r="R281" s="17"/>
      <c r="S281" s="17"/>
      <c r="T281" s="17"/>
      <c r="U281" s="17"/>
      <c r="V281" s="17"/>
      <c r="W281" s="17"/>
      <c r="X281" s="17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T281" s="20"/>
      <c r="DU281" s="20"/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X281" s="20"/>
      <c r="EY281" s="20"/>
      <c r="EZ281" s="20"/>
      <c r="FA281" s="20"/>
      <c r="FB281" s="20"/>
      <c r="FC281" s="20"/>
      <c r="FD281" s="20"/>
      <c r="FE281" s="20"/>
      <c r="FF281" s="20"/>
      <c r="FG281" s="20"/>
      <c r="FH281" s="20"/>
      <c r="FI281" s="20"/>
      <c r="FJ281" s="20"/>
      <c r="FK281" s="20"/>
      <c r="FL281" s="20"/>
      <c r="FM281" s="20"/>
      <c r="FN281" s="20"/>
      <c r="FO281" s="20"/>
      <c r="FP281" s="20"/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B281" s="20"/>
      <c r="GC281" s="20"/>
      <c r="GD281" s="20"/>
      <c r="GE281" s="20"/>
      <c r="GF281" s="20"/>
      <c r="GG281" s="20"/>
      <c r="GH281" s="20"/>
      <c r="GI281" s="20"/>
      <c r="GJ281" s="20"/>
      <c r="GK281" s="20"/>
      <c r="GL281" s="20"/>
      <c r="GM281" s="20"/>
      <c r="GN281" s="20"/>
      <c r="GO281" s="20"/>
      <c r="GP281" s="20"/>
      <c r="GQ281" s="20"/>
      <c r="GR281" s="20"/>
      <c r="GS281" s="20"/>
      <c r="GT281" s="20"/>
      <c r="GU281" s="20"/>
      <c r="GV281" s="20"/>
      <c r="GW281" s="20"/>
      <c r="GX281" s="20"/>
      <c r="GY281" s="20"/>
      <c r="GZ281" s="20"/>
      <c r="HA281" s="20"/>
      <c r="HB281" s="20"/>
      <c r="HC281" s="20"/>
      <c r="HD281" s="20"/>
      <c r="HE281" s="20"/>
      <c r="HF281" s="20"/>
      <c r="HG281" s="20"/>
      <c r="HH281" s="20"/>
      <c r="HI281" s="20"/>
      <c r="HJ281" s="20"/>
      <c r="HK281" s="20"/>
      <c r="HL281" s="20"/>
      <c r="HM281" s="20"/>
      <c r="HN281" s="20"/>
      <c r="HO281" s="20"/>
      <c r="HP281" s="20"/>
      <c r="HQ281" s="20"/>
      <c r="HR281" s="20"/>
      <c r="HS281" s="20"/>
      <c r="HT281" s="20"/>
      <c r="HU281" s="20"/>
      <c r="HV281" s="20"/>
      <c r="HW281" s="20"/>
      <c r="HX281" s="20"/>
      <c r="HY281" s="20"/>
      <c r="HZ281" s="20"/>
      <c r="IA281" s="20"/>
      <c r="IB281" s="20"/>
      <c r="IC281" s="20"/>
      <c r="ID281" s="20"/>
      <c r="IE281" s="20"/>
      <c r="IF281" s="20"/>
      <c r="IG281" s="20"/>
      <c r="IH281" s="20"/>
      <c r="II281" s="20"/>
      <c r="IJ281" s="20"/>
      <c r="IK281" s="20"/>
      <c r="IL281" s="20"/>
      <c r="IM281" s="20"/>
      <c r="IN281" s="20"/>
      <c r="IO281" s="20"/>
      <c r="IP281" s="20"/>
      <c r="IQ281" s="20"/>
      <c r="IR281" s="20"/>
      <c r="IS281" s="20"/>
      <c r="IT281" s="20"/>
      <c r="IU281" s="20"/>
      <c r="IV281" s="20"/>
      <c r="IW281" s="20"/>
    </row>
    <row r="282" customFormat="false" ht="12.75" hidden="false" customHeight="false" outlineLevel="0" collapsed="false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17"/>
      <c r="O282" s="21"/>
      <c r="P282" s="17"/>
      <c r="Q282" s="17"/>
      <c r="R282" s="17"/>
      <c r="S282" s="17"/>
      <c r="T282" s="17"/>
      <c r="U282" s="17"/>
      <c r="V282" s="17"/>
      <c r="W282" s="17"/>
      <c r="X282" s="17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T282" s="20"/>
      <c r="DU282" s="20"/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X282" s="20"/>
      <c r="EY282" s="20"/>
      <c r="EZ282" s="20"/>
      <c r="FA282" s="20"/>
      <c r="FB282" s="20"/>
      <c r="FC282" s="20"/>
      <c r="FD282" s="20"/>
      <c r="FE282" s="20"/>
      <c r="FF282" s="20"/>
      <c r="FG282" s="20"/>
      <c r="FH282" s="20"/>
      <c r="FI282" s="20"/>
      <c r="FJ282" s="20"/>
      <c r="FK282" s="20"/>
      <c r="FL282" s="20"/>
      <c r="FM282" s="20"/>
      <c r="FN282" s="20"/>
      <c r="FO282" s="20"/>
      <c r="FP282" s="20"/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B282" s="20"/>
      <c r="GC282" s="20"/>
      <c r="GD282" s="20"/>
      <c r="GE282" s="20"/>
      <c r="GF282" s="20"/>
      <c r="GG282" s="20"/>
      <c r="GH282" s="20"/>
      <c r="GI282" s="20"/>
      <c r="GJ282" s="20"/>
      <c r="GK282" s="20"/>
      <c r="GL282" s="20"/>
      <c r="GM282" s="20"/>
      <c r="GN282" s="20"/>
      <c r="GO282" s="20"/>
      <c r="GP282" s="20"/>
      <c r="GQ282" s="20"/>
      <c r="GR282" s="20"/>
      <c r="GS282" s="20"/>
      <c r="GT282" s="20"/>
      <c r="GU282" s="20"/>
      <c r="GV282" s="20"/>
      <c r="GW282" s="20"/>
      <c r="GX282" s="20"/>
      <c r="GY282" s="20"/>
      <c r="GZ282" s="20"/>
      <c r="HA282" s="20"/>
      <c r="HB282" s="20"/>
      <c r="HC282" s="20"/>
      <c r="HD282" s="20"/>
      <c r="HE282" s="20"/>
      <c r="HF282" s="20"/>
      <c r="HG282" s="20"/>
      <c r="HH282" s="20"/>
      <c r="HI282" s="20"/>
      <c r="HJ282" s="20"/>
      <c r="HK282" s="20"/>
      <c r="HL282" s="20"/>
      <c r="HM282" s="20"/>
      <c r="HN282" s="20"/>
      <c r="HO282" s="20"/>
      <c r="HP282" s="20"/>
      <c r="HQ282" s="20"/>
      <c r="HR282" s="20"/>
      <c r="HS282" s="20"/>
      <c r="HT282" s="20"/>
      <c r="HU282" s="20"/>
      <c r="HV282" s="20"/>
      <c r="HW282" s="20"/>
      <c r="HX282" s="20"/>
      <c r="HY282" s="20"/>
      <c r="HZ282" s="20"/>
      <c r="IA282" s="20"/>
      <c r="IB282" s="20"/>
      <c r="IC282" s="20"/>
      <c r="ID282" s="20"/>
      <c r="IE282" s="20"/>
      <c r="IF282" s="20"/>
      <c r="IG282" s="20"/>
      <c r="IH282" s="20"/>
      <c r="II282" s="20"/>
      <c r="IJ282" s="20"/>
      <c r="IK282" s="20"/>
      <c r="IL282" s="20"/>
      <c r="IM282" s="20"/>
      <c r="IN282" s="20"/>
      <c r="IO282" s="20"/>
      <c r="IP282" s="20"/>
      <c r="IQ282" s="20"/>
      <c r="IR282" s="20"/>
      <c r="IS282" s="20"/>
      <c r="IT282" s="20"/>
      <c r="IU282" s="20"/>
      <c r="IV282" s="20"/>
      <c r="IW282" s="20"/>
    </row>
    <row r="283" customFormat="false" ht="12.75" hidden="false" customHeight="false" outlineLevel="0" collapsed="false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17"/>
      <c r="O283" s="21"/>
      <c r="P283" s="17"/>
      <c r="Q283" s="17"/>
      <c r="R283" s="17"/>
      <c r="S283" s="17"/>
      <c r="T283" s="17"/>
      <c r="U283" s="17"/>
      <c r="V283" s="17"/>
      <c r="W283" s="17"/>
      <c r="X283" s="17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0"/>
      <c r="DL283" s="20"/>
      <c r="DM283" s="20"/>
      <c r="DN283" s="20"/>
      <c r="DO283" s="20"/>
      <c r="DP283" s="20"/>
      <c r="DQ283" s="20"/>
      <c r="DR283" s="20"/>
      <c r="DS283" s="20"/>
      <c r="DT283" s="20"/>
      <c r="DU283" s="20"/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  <c r="EO283" s="20"/>
      <c r="EP283" s="20"/>
      <c r="EQ283" s="20"/>
      <c r="ER283" s="20"/>
      <c r="ES283" s="20"/>
      <c r="ET283" s="20"/>
      <c r="EU283" s="20"/>
      <c r="EV283" s="20"/>
      <c r="EW283" s="20"/>
      <c r="EX283" s="20"/>
      <c r="EY283" s="20"/>
      <c r="EZ283" s="20"/>
      <c r="FA283" s="20"/>
      <c r="FB283" s="20"/>
      <c r="FC283" s="20"/>
      <c r="FD283" s="20"/>
      <c r="FE283" s="20"/>
      <c r="FF283" s="20"/>
      <c r="FG283" s="20"/>
      <c r="FH283" s="20"/>
      <c r="FI283" s="20"/>
      <c r="FJ283" s="20"/>
      <c r="FK283" s="20"/>
      <c r="FL283" s="20"/>
      <c r="FM283" s="20"/>
      <c r="FN283" s="20"/>
      <c r="FO283" s="20"/>
      <c r="FP283" s="20"/>
      <c r="FQ283" s="20"/>
      <c r="FR283" s="20"/>
      <c r="FS283" s="20"/>
      <c r="FT283" s="20"/>
      <c r="FU283" s="20"/>
      <c r="FV283" s="20"/>
      <c r="FW283" s="20"/>
      <c r="FX283" s="20"/>
      <c r="FY283" s="20"/>
      <c r="FZ283" s="20"/>
      <c r="GA283" s="20"/>
      <c r="GB283" s="20"/>
      <c r="GC283" s="20"/>
      <c r="GD283" s="20"/>
      <c r="GE283" s="20"/>
      <c r="GF283" s="20"/>
      <c r="GG283" s="20"/>
      <c r="GH283" s="20"/>
      <c r="GI283" s="20"/>
      <c r="GJ283" s="20"/>
      <c r="GK283" s="20"/>
      <c r="GL283" s="20"/>
      <c r="GM283" s="20"/>
      <c r="GN283" s="20"/>
      <c r="GO283" s="20"/>
      <c r="GP283" s="20"/>
      <c r="GQ283" s="20"/>
      <c r="GR283" s="20"/>
      <c r="GS283" s="20"/>
      <c r="GT283" s="20"/>
      <c r="GU283" s="20"/>
      <c r="GV283" s="20"/>
      <c r="GW283" s="20"/>
      <c r="GX283" s="20"/>
      <c r="GY283" s="20"/>
      <c r="GZ283" s="20"/>
      <c r="HA283" s="20"/>
      <c r="HB283" s="20"/>
      <c r="HC283" s="20"/>
      <c r="HD283" s="20"/>
      <c r="HE283" s="20"/>
      <c r="HF283" s="20"/>
      <c r="HG283" s="20"/>
      <c r="HH283" s="20"/>
      <c r="HI283" s="20"/>
      <c r="HJ283" s="20"/>
      <c r="HK283" s="20"/>
      <c r="HL283" s="20"/>
      <c r="HM283" s="20"/>
      <c r="HN283" s="20"/>
      <c r="HO283" s="20"/>
      <c r="HP283" s="20"/>
      <c r="HQ283" s="20"/>
      <c r="HR283" s="20"/>
      <c r="HS283" s="20"/>
      <c r="HT283" s="20"/>
      <c r="HU283" s="20"/>
      <c r="HV283" s="20"/>
      <c r="HW283" s="20"/>
      <c r="HX283" s="20"/>
      <c r="HY283" s="20"/>
      <c r="HZ283" s="20"/>
      <c r="IA283" s="20"/>
      <c r="IB283" s="20"/>
      <c r="IC283" s="20"/>
      <c r="ID283" s="20"/>
      <c r="IE283" s="20"/>
      <c r="IF283" s="20"/>
      <c r="IG283" s="20"/>
      <c r="IH283" s="20"/>
      <c r="II283" s="20"/>
      <c r="IJ283" s="20"/>
      <c r="IK283" s="20"/>
      <c r="IL283" s="20"/>
      <c r="IM283" s="20"/>
      <c r="IN283" s="20"/>
      <c r="IO283" s="20"/>
      <c r="IP283" s="20"/>
      <c r="IQ283" s="20"/>
      <c r="IR283" s="20"/>
      <c r="IS283" s="20"/>
      <c r="IT283" s="20"/>
      <c r="IU283" s="20"/>
      <c r="IV283" s="20"/>
      <c r="IW283" s="20"/>
    </row>
    <row r="342" customFormat="false" ht="13.5" hidden="false" customHeight="false" outlineLevel="0" collapsed="false">
      <c r="T342" s="36" t="n">
        <f aca="false">SUM(T82:T341)</f>
        <v>4760</v>
      </c>
      <c r="U342" s="36" t="n">
        <f aca="false">SUM(U82:U341)</f>
        <v>2036</v>
      </c>
      <c r="V342" s="36" t="n">
        <f aca="false">SUM(V82:V341)</f>
        <v>3980</v>
      </c>
      <c r="W342" s="36" t="n">
        <f aca="false">SUM(W82:W341)</f>
        <v>4172</v>
      </c>
      <c r="X342" s="36" t="n">
        <f aca="false">SUM(X82:X341)</f>
        <v>6611</v>
      </c>
      <c r="Y342" s="36" t="n">
        <f aca="false">SUM(Y82:Y341)</f>
        <v>0</v>
      </c>
      <c r="Z342" s="36" t="n">
        <f aca="false">SUM(T342:Y342)</f>
        <v>21559</v>
      </c>
    </row>
    <row r="343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rowBreaks count="1" manualBreakCount="1">
    <brk id="78" man="true" max="16383" min="0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86" width="14.41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86" t="s">
        <v>171</v>
      </c>
      <c r="B1" s="134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customFormat="false" ht="15" hidden="false" customHeight="false" outlineLevel="0" collapsed="false">
      <c r="A2" s="86" t="s">
        <v>310</v>
      </c>
      <c r="B2" s="136" t="s">
        <v>311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customFormat="false" ht="12.75" hidden="false" customHeight="false" outlineLevel="0" collapsed="false">
      <c r="A3" s="86" t="s">
        <v>312</v>
      </c>
      <c r="B3" s="137" t="str">
        <f aca="false">Summary!A3</f>
        <v>Results based on Activity through March 10, 2000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customFormat="false" ht="3" hidden="false" customHeight="true" outlineLevel="0" collapsed="false">
      <c r="A4" s="135" t="n">
        <v>36586</v>
      </c>
    </row>
    <row r="5" customFormat="false" ht="12.75" hidden="false" customHeight="false" outlineLevel="0" collapsed="false">
      <c r="A5" s="135" t="n">
        <v>36557</v>
      </c>
      <c r="B5" s="138"/>
      <c r="D5" s="141"/>
      <c r="E5" s="142"/>
      <c r="F5" s="143"/>
      <c r="G5" s="140"/>
      <c r="H5" s="141"/>
      <c r="I5" s="142"/>
      <c r="J5" s="143"/>
      <c r="K5" s="140"/>
      <c r="L5" s="141"/>
      <c r="M5" s="142"/>
      <c r="N5" s="143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</row>
    <row r="6" customFormat="false" ht="12.75" hidden="false" customHeight="false" outlineLevel="0" collapsed="false">
      <c r="A6" s="86" t="s">
        <v>177</v>
      </c>
      <c r="B6" s="149"/>
      <c r="D6" s="148" t="s">
        <v>313</v>
      </c>
      <c r="E6" s="148"/>
      <c r="F6" s="148"/>
      <c r="G6" s="140"/>
      <c r="H6" s="148" t="s">
        <v>314</v>
      </c>
      <c r="I6" s="148"/>
      <c r="J6" s="148"/>
      <c r="K6" s="140"/>
      <c r="L6" s="148" t="s">
        <v>315</v>
      </c>
      <c r="M6" s="148"/>
      <c r="N6" s="148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</row>
    <row r="7" customFormat="false" ht="12.75" hidden="false" customHeight="false" outlineLevel="0" collapsed="false">
      <c r="A7" s="86" t="s">
        <v>179</v>
      </c>
      <c r="B7" s="144" t="s">
        <v>131</v>
      </c>
      <c r="D7" s="139" t="s">
        <v>316</v>
      </c>
      <c r="E7" s="139" t="s">
        <v>233</v>
      </c>
      <c r="F7" s="139" t="s">
        <v>7</v>
      </c>
      <c r="G7" s="140"/>
      <c r="H7" s="139" t="s">
        <v>316</v>
      </c>
      <c r="I7" s="139" t="s">
        <v>233</v>
      </c>
      <c r="J7" s="139" t="s">
        <v>7</v>
      </c>
      <c r="K7" s="140"/>
      <c r="L7" s="139" t="s">
        <v>316</v>
      </c>
      <c r="M7" s="139" t="s">
        <v>233</v>
      </c>
      <c r="N7" s="139" t="s">
        <v>7</v>
      </c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</row>
    <row r="8" customFormat="false" ht="3" hidden="false" customHeight="true" outlineLevel="0" collapsed="false">
      <c r="B8" s="138"/>
      <c r="D8" s="141"/>
      <c r="E8" s="142"/>
      <c r="F8" s="143"/>
      <c r="G8" s="140"/>
      <c r="H8" s="141"/>
      <c r="I8" s="142"/>
      <c r="J8" s="143"/>
      <c r="K8" s="140"/>
      <c r="L8" s="141"/>
      <c r="M8" s="142"/>
      <c r="N8" s="143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customFormat="false" ht="11.25" hidden="false" customHeight="true" outlineLevel="0" collapsed="false">
      <c r="A9" s="86" t="s">
        <v>185</v>
      </c>
      <c r="B9" s="149" t="s">
        <v>138</v>
      </c>
      <c r="D9" s="214" t="e">
        <f aca="false">HPVAL($A9,$A$51,$A$2,$A$5,$A$6,$A$7)</f>
        <v>#NAME?</v>
      </c>
      <c r="E9" s="215" t="e">
        <f aca="false">HPVAL($A9,$A$51,$A$3,$A$5,$A$6,$A$7)</f>
        <v>#NAME?</v>
      </c>
      <c r="F9" s="216" t="e">
        <f aca="false">+D9+E9</f>
        <v>#NAME?</v>
      </c>
      <c r="G9" s="153"/>
      <c r="H9" s="214" t="e">
        <f aca="false">HPVAL($A9,$A$1,$A$2,$A$5,$A$6,$A$7)</f>
        <v>#NAME?</v>
      </c>
      <c r="I9" s="215" t="e">
        <f aca="false">HPVAL($A9,$A$1,$A$3,$A$5,$A$6,$A$7)</f>
        <v>#NAME?</v>
      </c>
      <c r="J9" s="216" t="e">
        <f aca="false">+H9+I9</f>
        <v>#NAME?</v>
      </c>
      <c r="K9" s="140"/>
      <c r="L9" s="214" t="e">
        <f aca="false">+D9-H9</f>
        <v>#NAME?</v>
      </c>
      <c r="M9" s="215" t="e">
        <f aca="false">+E9-I9</f>
        <v>#NAME?</v>
      </c>
      <c r="N9" s="216" t="e">
        <f aca="false">+L9+M9</f>
        <v>#NAME?</v>
      </c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customFormat="false" ht="11.25" hidden="false" customHeight="true" outlineLevel="0" collapsed="false">
      <c r="A10" s="86" t="s">
        <v>186</v>
      </c>
      <c r="B10" s="149" t="s">
        <v>139</v>
      </c>
      <c r="D10" s="214" t="e">
        <f aca="false">HPVAL($A10,$A$51,$A$2,$A$5,$A$6,$A$7)-D30</f>
        <v>#NAME?</v>
      </c>
      <c r="E10" s="215" t="e">
        <f aca="false">HPVAL($A10,$A$51,$A$3,$A$5,$A$6,$A$7)-E30</f>
        <v>#NAME?</v>
      </c>
      <c r="F10" s="216" t="e">
        <f aca="false">+D10+E10</f>
        <v>#NAME?</v>
      </c>
      <c r="G10" s="153"/>
      <c r="H10" s="214" t="e">
        <f aca="false">HPVAL($A10,$A$1,$A$2,$A$5,$A$6,$A$7)-H30</f>
        <v>#NAME?</v>
      </c>
      <c r="I10" s="215" t="e">
        <f aca="false">HPVAL($A10,$A$1,$A$3,$A$5,$A$6,$A$7)-I30</f>
        <v>#NAME?</v>
      </c>
      <c r="J10" s="216" t="e">
        <f aca="false">+H10+I10</f>
        <v>#NAME?</v>
      </c>
      <c r="K10" s="140"/>
      <c r="L10" s="214" t="e">
        <f aca="false">+D10-H10</f>
        <v>#NAME?</v>
      </c>
      <c r="M10" s="215" t="e">
        <f aca="false">+E10-I10</f>
        <v>#NAME?</v>
      </c>
      <c r="N10" s="216" t="e">
        <f aca="false">+L10+M10</f>
        <v>#NAME?</v>
      </c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</row>
    <row r="11" customFormat="false" ht="11.25" hidden="false" customHeight="true" outlineLevel="0" collapsed="false">
      <c r="A11" s="86" t="s">
        <v>187</v>
      </c>
      <c r="B11" s="149" t="s">
        <v>140</v>
      </c>
      <c r="D11" s="214" t="e">
        <f aca="false">HPVAL($A11,$A$51,$A$2,$A$5,$A$6,$A$7)</f>
        <v>#NAME?</v>
      </c>
      <c r="E11" s="215" t="e">
        <f aca="false">HPVAL($A11,$A$51,$A$3,$A$5,$A$6,$A$7)</f>
        <v>#NAME?</v>
      </c>
      <c r="F11" s="216" t="e">
        <f aca="false">+D11+E11</f>
        <v>#NAME?</v>
      </c>
      <c r="G11" s="153"/>
      <c r="H11" s="214" t="e">
        <f aca="false">HPVAL($A11,$A$1,$A$2,$A$5,$A$6,$A$7)</f>
        <v>#NAME?</v>
      </c>
      <c r="I11" s="215" t="e">
        <f aca="false">HPVAL($A11,$A$1,$A$3,$A$5,$A$6,$A$7)</f>
        <v>#NAME?</v>
      </c>
      <c r="J11" s="216" t="e">
        <f aca="false">+H11+I11</f>
        <v>#NAME?</v>
      </c>
      <c r="K11" s="140"/>
      <c r="L11" s="214" t="e">
        <f aca="false">+D11-H11</f>
        <v>#NAME?</v>
      </c>
      <c r="M11" s="215" t="e">
        <f aca="false">+E11-I11</f>
        <v>#NAME?</v>
      </c>
      <c r="N11" s="216" t="e">
        <f aca="false">+L11+M11</f>
        <v>#NAME?</v>
      </c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customFormat="false" ht="11.25" hidden="false" customHeight="true" outlineLevel="0" collapsed="false">
      <c r="A12" s="86" t="s">
        <v>189</v>
      </c>
      <c r="B12" s="149" t="s">
        <v>141</v>
      </c>
      <c r="D12" s="214" t="e">
        <f aca="false">HPVAL($A12,$A$51,$A$2,$A$5,$A$6,$A$7)</f>
        <v>#NAME?</v>
      </c>
      <c r="E12" s="215" t="e">
        <f aca="false">HPVAL($A12,$A$51,$A$3,$A$5,$A$6,$A$7)</f>
        <v>#NAME?</v>
      </c>
      <c r="F12" s="216" t="e">
        <f aca="false">+D12+E12</f>
        <v>#NAME?</v>
      </c>
      <c r="G12" s="153"/>
      <c r="H12" s="214" t="e">
        <f aca="false">HPVAL($A12,$A$1,$A$2,$A$5,$A$6,$A$7)</f>
        <v>#NAME?</v>
      </c>
      <c r="I12" s="215" t="e">
        <f aca="false">HPVAL($A12,$A$1,$A$3,$A$5,$A$6,$A$7)</f>
        <v>#NAME?</v>
      </c>
      <c r="J12" s="216" t="e">
        <f aca="false">+H12+I12</f>
        <v>#NAME?</v>
      </c>
      <c r="K12" s="140"/>
      <c r="L12" s="214" t="e">
        <f aca="false">+D12-H12</f>
        <v>#NAME?</v>
      </c>
      <c r="M12" s="215" t="e">
        <f aca="false">+E12-I12</f>
        <v>#NAME?</v>
      </c>
      <c r="N12" s="216" t="e">
        <f aca="false">+L12+M12</f>
        <v>#NAME?</v>
      </c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</row>
    <row r="13" customFormat="false" ht="11.25" hidden="false" customHeight="true" outlineLevel="0" collapsed="false">
      <c r="A13" s="84" t="s">
        <v>191</v>
      </c>
      <c r="B13" s="149" t="s">
        <v>9</v>
      </c>
      <c r="C13" s="159"/>
      <c r="D13" s="214" t="e">
        <f aca="false">HPVAL($A13,$A$51,$A$2,$A$5,$A$6,$A$7)</f>
        <v>#NAME?</v>
      </c>
      <c r="E13" s="215" t="e">
        <f aca="false">HPVAL($A13,$A$51,$A$3,$A$5,$A$6,$A$7)</f>
        <v>#NAME?</v>
      </c>
      <c r="F13" s="216" t="e">
        <f aca="false">+D13+E13</f>
        <v>#NAME?</v>
      </c>
      <c r="G13" s="153"/>
      <c r="H13" s="214" t="e">
        <f aca="false">HPVAL($A13,$A$1,$A$2,$A$5,$A$6,$A$7)</f>
        <v>#NAME?</v>
      </c>
      <c r="I13" s="215" t="e">
        <f aca="false">HPVAL($A13,$A$1,$A$3,$A$5,$A$6,$A$7)</f>
        <v>#NAME?</v>
      </c>
      <c r="J13" s="216" t="e">
        <f aca="false">+H13+I13</f>
        <v>#NAME?</v>
      </c>
      <c r="K13" s="140"/>
      <c r="L13" s="214" t="e">
        <f aca="false">+D13-H13</f>
        <v>#NAME?</v>
      </c>
      <c r="M13" s="215" t="e">
        <f aca="false">+E13-I13</f>
        <v>#NAME?</v>
      </c>
      <c r="N13" s="216" t="e">
        <f aca="false">+L13+M13</f>
        <v>#NAME?</v>
      </c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</row>
    <row r="14" customFormat="false" ht="11.25" hidden="false" customHeight="true" outlineLevel="0" collapsed="false">
      <c r="A14" s="86" t="s">
        <v>192</v>
      </c>
      <c r="B14" s="149" t="s">
        <v>142</v>
      </c>
      <c r="D14" s="214" t="e">
        <f aca="false">HPVAL($A14,$A$51,$A$2,$A$5,$A$6,$A$7)</f>
        <v>#NAME?</v>
      </c>
      <c r="E14" s="215" t="e">
        <f aca="false">HPVAL($A14,$A$51,$A$3,$A$5,$A$6,$A$7)</f>
        <v>#NAME?</v>
      </c>
      <c r="F14" s="216" t="e">
        <f aca="false">+D14+E14</f>
        <v>#NAME?</v>
      </c>
      <c r="G14" s="153"/>
      <c r="H14" s="214" t="e">
        <f aca="false">HPVAL($A14,$A$1,$A$2,$A$5,$A$6,$A$7)</f>
        <v>#NAME?</v>
      </c>
      <c r="I14" s="215" t="e">
        <f aca="false">HPVAL($A14,$A$1,$A$3,$A$5,$A$6,$A$7)</f>
        <v>#NAME?</v>
      </c>
      <c r="J14" s="216" t="e">
        <f aca="false">+H14+I14</f>
        <v>#NAME?</v>
      </c>
      <c r="K14" s="140"/>
      <c r="L14" s="214" t="e">
        <f aca="false">+D14-H14</f>
        <v>#NAME?</v>
      </c>
      <c r="M14" s="215" t="e">
        <f aca="false">+E14-I14</f>
        <v>#NAME?</v>
      </c>
      <c r="N14" s="216" t="e">
        <f aca="false">+L14+M14</f>
        <v>#NAME?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</row>
    <row r="15" customFormat="false" ht="11.25" hidden="false" customHeight="true" outlineLevel="0" collapsed="false">
      <c r="A15" s="86" t="s">
        <v>193</v>
      </c>
      <c r="B15" s="149" t="s">
        <v>143</v>
      </c>
      <c r="D15" s="214" t="e">
        <f aca="false">HPVAL($A15,$A$51,$A$2,$A$5,$A$6,$A$7)</f>
        <v>#NAME?</v>
      </c>
      <c r="E15" s="215" t="e">
        <f aca="false">HPVAL($A15,$A$51,$A$3,$A$5,$A$6,$A$7)</f>
        <v>#NAME?</v>
      </c>
      <c r="F15" s="216" t="e">
        <f aca="false">+D15+E15</f>
        <v>#NAME?</v>
      </c>
      <c r="G15" s="153"/>
      <c r="H15" s="214" t="e">
        <f aca="false">HPVAL($A15,$A$1,$A$2,$A$5,$A$6,$A$7)</f>
        <v>#NAME?</v>
      </c>
      <c r="I15" s="215" t="e">
        <f aca="false">HPVAL($A15,$A$1,$A$3,$A$5,$A$6,$A$7)</f>
        <v>#NAME?</v>
      </c>
      <c r="J15" s="216" t="e">
        <f aca="false">+H15+I15</f>
        <v>#NAME?</v>
      </c>
      <c r="K15" s="140"/>
      <c r="L15" s="214" t="e">
        <f aca="false">+D15-H15</f>
        <v>#NAME?</v>
      </c>
      <c r="M15" s="215" t="e">
        <f aca="false">+E15-I15</f>
        <v>#NAME?</v>
      </c>
      <c r="N15" s="216" t="e">
        <f aca="false">+L15+M15</f>
        <v>#NAME?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</row>
    <row r="16" customFormat="false" ht="11.25" hidden="false" customHeight="true" outlineLevel="0" collapsed="false">
      <c r="A16" s="86" t="s">
        <v>194</v>
      </c>
      <c r="B16" s="149" t="s">
        <v>144</v>
      </c>
      <c r="D16" s="214" t="e">
        <f aca="false">HPVAL($A16,$A$51,$A$2,$A$5,$A$6,$A$7)</f>
        <v>#NAME?</v>
      </c>
      <c r="E16" s="215" t="e">
        <f aca="false">HPVAL($A16,$A$51,$A$3,$A$5,$A$6,$A$7)</f>
        <v>#NAME?</v>
      </c>
      <c r="F16" s="216" t="e">
        <f aca="false">+D16+E16</f>
        <v>#NAME?</v>
      </c>
      <c r="G16" s="153"/>
      <c r="H16" s="214" t="e">
        <f aca="false">HPVAL($A16,$A$1,$A$2,$A$5,$A$6,$A$7)</f>
        <v>#NAME?</v>
      </c>
      <c r="I16" s="215" t="e">
        <f aca="false">HPVAL($A16,$A$1,$A$3,$A$5,$A$6,$A$7)</f>
        <v>#NAME?</v>
      </c>
      <c r="J16" s="216" t="e">
        <f aca="false">+H16+I16</f>
        <v>#NAME?</v>
      </c>
      <c r="K16" s="140"/>
      <c r="L16" s="214" t="e">
        <f aca="false">+D16-H16</f>
        <v>#NAME?</v>
      </c>
      <c r="M16" s="215" t="e">
        <f aca="false">+E16-I16</f>
        <v>#NAME?</v>
      </c>
      <c r="N16" s="216" t="e">
        <f aca="false">+L16+M16</f>
        <v>#NAME?</v>
      </c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</row>
    <row r="17" customFormat="false" ht="11.25" hidden="false" customHeight="true" outlineLevel="0" collapsed="false">
      <c r="A17" s="86" t="s">
        <v>195</v>
      </c>
      <c r="B17" s="149" t="s">
        <v>145</v>
      </c>
      <c r="D17" s="214" t="e">
        <f aca="false">HPVAL($A17,$A$51,$A$2,$A$5,$A$6,$A$7)</f>
        <v>#NAME?</v>
      </c>
      <c r="E17" s="215" t="e">
        <f aca="false">HPVAL($A17,$A$51,$A$3,$A$5,$A$6,$A$7)</f>
        <v>#NAME?</v>
      </c>
      <c r="F17" s="216" t="e">
        <f aca="false">+D17+E17</f>
        <v>#NAME?</v>
      </c>
      <c r="G17" s="153"/>
      <c r="H17" s="214" t="e">
        <f aca="false">HPVAL($A17,$A$1,$A$2,$A$5,$A$6,$A$7)</f>
        <v>#NAME?</v>
      </c>
      <c r="I17" s="215" t="e">
        <f aca="false">HPVAL($A17,$A$1,$A$3,$A$5,$A$6,$A$7)</f>
        <v>#NAME?</v>
      </c>
      <c r="J17" s="216" t="e">
        <f aca="false">+H17+I17</f>
        <v>#NAME?</v>
      </c>
      <c r="K17" s="140"/>
      <c r="L17" s="214" t="e">
        <f aca="false">+D17-H17</f>
        <v>#NAME?</v>
      </c>
      <c r="M17" s="215" t="e">
        <f aca="false">+E17-I17</f>
        <v>#NAME?</v>
      </c>
      <c r="N17" s="216" t="e">
        <f aca="false">+L17+M17</f>
        <v>#NAME?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</row>
    <row r="18" customFormat="false" ht="11.25" hidden="false" customHeight="true" outlineLevel="0" collapsed="false">
      <c r="A18" s="86" t="s">
        <v>196</v>
      </c>
      <c r="B18" s="149" t="s">
        <v>146</v>
      </c>
      <c r="D18" s="214" t="e">
        <f aca="false">HPVAL($A18,$A$51,$A$2,$A$5,$A$6,$A$7)</f>
        <v>#NAME?</v>
      </c>
      <c r="E18" s="215" t="e">
        <f aca="false">HPVAL($A18,$A$51,$A$3,$A$5,$A$6,$A$7)</f>
        <v>#NAME?</v>
      </c>
      <c r="F18" s="216" t="e">
        <f aca="false">+D18+E18</f>
        <v>#NAME?</v>
      </c>
      <c r="G18" s="153"/>
      <c r="H18" s="214" t="e">
        <f aca="false">HPVAL($A18,$A$1,$A$2,$A$5,$A$6,$A$7)</f>
        <v>#NAME?</v>
      </c>
      <c r="I18" s="215" t="e">
        <f aca="false">HPVAL($A18,$A$1,$A$3,$A$5,$A$6,$A$7)</f>
        <v>#NAME?</v>
      </c>
      <c r="J18" s="216" t="e">
        <f aca="false">+H18+I18</f>
        <v>#NAME?</v>
      </c>
      <c r="K18" s="140"/>
      <c r="L18" s="214" t="e">
        <f aca="false">+D18-H18</f>
        <v>#NAME?</v>
      </c>
      <c r="M18" s="215" t="e">
        <f aca="false">+E18-I18</f>
        <v>#NAME?</v>
      </c>
      <c r="N18" s="216" t="e">
        <f aca="false">+L18+M18</f>
        <v>#NAME?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customFormat="false" ht="11.25" hidden="false" customHeight="true" outlineLevel="0" collapsed="false">
      <c r="B19" s="160" t="s">
        <v>197</v>
      </c>
      <c r="C19" s="161"/>
      <c r="D19" s="217" t="e">
        <f aca="false">SUM(D9:D18)</f>
        <v>#NAME?</v>
      </c>
      <c r="E19" s="218" t="e">
        <f aca="false">SUM(E9:E18)</f>
        <v>#NAME?</v>
      </c>
      <c r="F19" s="219" t="e">
        <f aca="false">SUM(F9:F18)</f>
        <v>#NAME?</v>
      </c>
      <c r="G19" s="165"/>
      <c r="H19" s="217" t="e">
        <f aca="false">SUM(H9:H18)</f>
        <v>#NAME?</v>
      </c>
      <c r="I19" s="218" t="e">
        <f aca="false">SUM(I9:I18)</f>
        <v>#NAME?</v>
      </c>
      <c r="J19" s="219" t="e">
        <f aca="false">SUM(J9:J18)</f>
        <v>#NAME?</v>
      </c>
      <c r="K19" s="161"/>
      <c r="L19" s="217" t="e">
        <f aca="false">SUM(L9:L18)</f>
        <v>#NAME?</v>
      </c>
      <c r="M19" s="218" t="e">
        <f aca="false">SUM(M9:M18)</f>
        <v>#NAME?</v>
      </c>
      <c r="N19" s="219" t="e">
        <f aca="false">SUM(N9:N18)</f>
        <v>#NAME?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</row>
    <row r="20" customFormat="false" ht="3" hidden="false" customHeight="true" outlineLevel="0" collapsed="false">
      <c r="B20" s="149"/>
      <c r="D20" s="214"/>
      <c r="E20" s="215"/>
      <c r="F20" s="216"/>
      <c r="G20" s="153"/>
      <c r="H20" s="214"/>
      <c r="I20" s="215"/>
      <c r="J20" s="216"/>
      <c r="K20" s="140"/>
      <c r="L20" s="214"/>
      <c r="M20" s="215"/>
      <c r="N20" s="216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customFormat="false" ht="11.25" hidden="false" customHeight="true" outlineLevel="0" collapsed="false">
      <c r="A21" s="86" t="s">
        <v>198</v>
      </c>
      <c r="B21" s="149" t="s">
        <v>148</v>
      </c>
      <c r="D21" s="214" t="e">
        <f aca="false">HPVAL($A21,$A$51,$A$2,$A$5,$A$6,$A$7)</f>
        <v>#NAME?</v>
      </c>
      <c r="E21" s="215" t="e">
        <f aca="false">HPVAL($A21,$A$51,$A$3,$A$5,$A$6,$A$7)</f>
        <v>#NAME?</v>
      </c>
      <c r="F21" s="216" t="e">
        <f aca="false">+D21+E21</f>
        <v>#NAME?</v>
      </c>
      <c r="G21" s="153"/>
      <c r="H21" s="214" t="e">
        <f aca="false">HPVAL($A21,$A$1,$A$2,$A$5,$A$6,$A$7)</f>
        <v>#NAME?</v>
      </c>
      <c r="I21" s="215" t="e">
        <f aca="false">HPVAL($A21,$A$1,$A$3,$A$5,$A$6,$A$7)</f>
        <v>#NAME?</v>
      </c>
      <c r="J21" s="216" t="e">
        <f aca="false">+H21+I21</f>
        <v>#NAME?</v>
      </c>
      <c r="K21" s="140"/>
      <c r="L21" s="214" t="e">
        <f aca="false">+D21-H21</f>
        <v>#NAME?</v>
      </c>
      <c r="M21" s="215" t="e">
        <f aca="false">+E21-I21</f>
        <v>#NAME?</v>
      </c>
      <c r="N21" s="216" t="e">
        <f aca="false">+L21+M21</f>
        <v>#NAME?</v>
      </c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customFormat="false" ht="11.25" hidden="false" customHeight="true" outlineLevel="0" collapsed="false">
      <c r="A22" s="86" t="s">
        <v>199</v>
      </c>
      <c r="B22" s="149" t="s">
        <v>149</v>
      </c>
      <c r="D22" s="214" t="e">
        <f aca="false">HPVAL($A22,$A$51,$A$2,$A$5,$A$6,$A$7)</f>
        <v>#NAME?</v>
      </c>
      <c r="E22" s="215" t="e">
        <f aca="false">HPVAL($A22,$A$51,$A$3,$A$5,$A$6,$A$7)</f>
        <v>#NAME?</v>
      </c>
      <c r="F22" s="216" t="e">
        <f aca="false">+D22+E22</f>
        <v>#NAME?</v>
      </c>
      <c r="G22" s="153"/>
      <c r="H22" s="214" t="e">
        <f aca="false">HPVAL($A22,$A$1,$A$2,$A$5,$A$6,$A$7)</f>
        <v>#NAME?</v>
      </c>
      <c r="I22" s="215" t="e">
        <f aca="false">HPVAL($A22,$A$1,$A$3,$A$5,$A$6,$A$7)</f>
        <v>#NAME?</v>
      </c>
      <c r="J22" s="216" t="e">
        <f aca="false">+H22+I22</f>
        <v>#NAME?</v>
      </c>
      <c r="K22" s="140"/>
      <c r="L22" s="214" t="e">
        <f aca="false">+D22-H22</f>
        <v>#NAME?</v>
      </c>
      <c r="M22" s="215" t="e">
        <f aca="false">+E22-I22</f>
        <v>#NAME?</v>
      </c>
      <c r="N22" s="216" t="e">
        <f aca="false">+L22+M22</f>
        <v>#NAME?</v>
      </c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customFormat="false" ht="11.25" hidden="false" customHeight="true" outlineLevel="0" collapsed="false">
      <c r="A23" s="86" t="s">
        <v>200</v>
      </c>
      <c r="B23" s="149" t="s">
        <v>23</v>
      </c>
      <c r="D23" s="214" t="e">
        <f aca="false">HPVAL($A23,$A$51,$A$2,$A$5,$A$6,$A$7)</f>
        <v>#NAME?</v>
      </c>
      <c r="E23" s="215" t="e">
        <f aca="false">HPVAL($A23,$A$51,$A$3,$A$5,$A$6,$A$7)</f>
        <v>#NAME?</v>
      </c>
      <c r="F23" s="216" t="e">
        <f aca="false">+D23+E23</f>
        <v>#NAME?</v>
      </c>
      <c r="G23" s="153"/>
      <c r="H23" s="214" t="e">
        <f aca="false">HPVAL($A23,$A$1,$A$2,$A$5,$A$6,$A$7)</f>
        <v>#NAME?</v>
      </c>
      <c r="I23" s="215" t="e">
        <f aca="false">HPVAL($A23,$A$1,$A$3,$A$5,$A$6,$A$7)</f>
        <v>#NAME?</v>
      </c>
      <c r="J23" s="216" t="e">
        <f aca="false">+H23+I23</f>
        <v>#NAME?</v>
      </c>
      <c r="K23" s="140"/>
      <c r="L23" s="214" t="e">
        <f aca="false">+D23-H23</f>
        <v>#NAME?</v>
      </c>
      <c r="M23" s="215" t="e">
        <f aca="false">+E23-I23</f>
        <v>#NAME?</v>
      </c>
      <c r="N23" s="216" t="e">
        <f aca="false">+L23+M23</f>
        <v>#NAME?</v>
      </c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</row>
    <row r="24" customFormat="false" ht="11.25" hidden="false" customHeight="true" outlineLevel="0" collapsed="false">
      <c r="A24" s="86" t="s">
        <v>201</v>
      </c>
      <c r="B24" s="149" t="s">
        <v>32</v>
      </c>
      <c r="D24" s="214" t="e">
        <f aca="false">HPVAL($A24,$A$51,$A$2,$A$5,$A$6,$A$7)</f>
        <v>#NAME?</v>
      </c>
      <c r="E24" s="215" t="e">
        <f aca="false">HPVAL($A24,$A$51,$A$3,$A$5,$A$6,$A$7)</f>
        <v>#NAME?</v>
      </c>
      <c r="F24" s="216" t="e">
        <f aca="false">+D24+E24</f>
        <v>#NAME?</v>
      </c>
      <c r="G24" s="153"/>
      <c r="H24" s="214" t="e">
        <f aca="false">HPVAL($A24,$A$1,$A$2,$A$5,$A$6,$A$7)</f>
        <v>#NAME?</v>
      </c>
      <c r="I24" s="215" t="e">
        <f aca="false">HPVAL($A24,$A$1,$A$3,$A$5,$A$6,$A$7)</f>
        <v>#NAME?</v>
      </c>
      <c r="J24" s="216" t="e">
        <f aca="false">+H24+I24</f>
        <v>#NAME?</v>
      </c>
      <c r="K24" s="140"/>
      <c r="L24" s="214" t="e">
        <f aca="false">+D24-H24</f>
        <v>#NAME?</v>
      </c>
      <c r="M24" s="215" t="e">
        <f aca="false">+E24-I24</f>
        <v>#NAME?</v>
      </c>
      <c r="N24" s="216" t="e">
        <f aca="false">+L24+M24</f>
        <v>#NAME?</v>
      </c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</row>
    <row r="25" customFormat="false" ht="11.25" hidden="false" customHeight="true" outlineLevel="0" collapsed="false">
      <c r="A25" s="86" t="s">
        <v>202</v>
      </c>
      <c r="B25" s="149" t="s">
        <v>150</v>
      </c>
      <c r="D25" s="214" t="e">
        <f aca="false">HPVAL($A25,$A$51,$A$2,$A$5,$A$6,$A$7)</f>
        <v>#NAME?</v>
      </c>
      <c r="E25" s="215" t="e">
        <f aca="false">HPVAL($A25,$A$51,$A$3,$A$5,$A$6,$A$7)</f>
        <v>#NAME?</v>
      </c>
      <c r="F25" s="216" t="e">
        <f aca="false">+D25+E25</f>
        <v>#NAME?</v>
      </c>
      <c r="G25" s="153"/>
      <c r="H25" s="214" t="e">
        <f aca="false">HPVAL($A25,$A$1,$A$2,$A$5,$A$6,$A$7)</f>
        <v>#NAME?</v>
      </c>
      <c r="I25" s="215" t="e">
        <f aca="false">HPVAL($A25,$A$1,$A$3,$A$5,$A$6,$A$7)</f>
        <v>#NAME?</v>
      </c>
      <c r="J25" s="216" t="e">
        <f aca="false">+H25+I25</f>
        <v>#NAME?</v>
      </c>
      <c r="K25" s="140"/>
      <c r="L25" s="214" t="e">
        <f aca="false">+D25-H25</f>
        <v>#NAME?</v>
      </c>
      <c r="M25" s="215" t="e">
        <f aca="false">+E25-I25</f>
        <v>#NAME?</v>
      </c>
      <c r="N25" s="216" t="e">
        <f aca="false">+L25+M25</f>
        <v>#NAME?</v>
      </c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</row>
    <row r="26" customFormat="false" ht="11.25" hidden="false" customHeight="true" outlineLevel="0" collapsed="false">
      <c r="A26" s="86" t="s">
        <v>203</v>
      </c>
      <c r="B26" s="149" t="s">
        <v>20</v>
      </c>
      <c r="D26" s="214" t="e">
        <f aca="false">HPVAL($A26,$A$51,$A$2,$A$5,$A$6,$A$7)</f>
        <v>#NAME?</v>
      </c>
      <c r="E26" s="215" t="e">
        <f aca="false">HPVAL($A26,$A$51,$A$3,$A$5,$A$6,$A$7)</f>
        <v>#NAME?</v>
      </c>
      <c r="F26" s="216" t="e">
        <f aca="false">+D26+E26</f>
        <v>#NAME?</v>
      </c>
      <c r="G26" s="153"/>
      <c r="H26" s="214" t="e">
        <f aca="false">HPVAL($A26,$A$1,$A$2,$A$5,$A$6,$A$7)</f>
        <v>#NAME?</v>
      </c>
      <c r="I26" s="215" t="e">
        <f aca="false">HPVAL($A26,$A$1,$A$3,$A$5,$A$6,$A$7)</f>
        <v>#NAME?</v>
      </c>
      <c r="J26" s="216" t="e">
        <f aca="false">+H26+I26</f>
        <v>#NAME?</v>
      </c>
      <c r="K26" s="140"/>
      <c r="L26" s="214" t="e">
        <f aca="false">+D26-H26</f>
        <v>#NAME?</v>
      </c>
      <c r="M26" s="215" t="e">
        <f aca="false">+E26-I26</f>
        <v>#NAME?</v>
      </c>
      <c r="N26" s="216" t="e">
        <f aca="false">+L26+M26</f>
        <v>#NAME?</v>
      </c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</row>
    <row r="27" customFormat="false" ht="11.25" hidden="false" customHeight="true" outlineLevel="0" collapsed="false">
      <c r="A27" s="86" t="s">
        <v>204</v>
      </c>
      <c r="B27" s="149" t="s">
        <v>151</v>
      </c>
      <c r="D27" s="214" t="e">
        <f aca="false">HPVAL($A27,$A$51,$A$2,$A$5,$A$6,$A$7)</f>
        <v>#NAME?</v>
      </c>
      <c r="E27" s="215" t="e">
        <f aca="false">HPVAL($A27,$A$51,$A$3,$A$5,$A$6,$A$7)</f>
        <v>#NAME?</v>
      </c>
      <c r="F27" s="216" t="e">
        <f aca="false">+D27+E27</f>
        <v>#NAME?</v>
      </c>
      <c r="G27" s="153"/>
      <c r="H27" s="214" t="e">
        <f aca="false">HPVAL($A27,$A$1,$A$2,$A$5,$A$6,$A$7)</f>
        <v>#NAME?</v>
      </c>
      <c r="I27" s="215" t="e">
        <f aca="false">HPVAL($A27,$A$1,$A$3,$A$5,$A$6,$A$7)</f>
        <v>#NAME?</v>
      </c>
      <c r="J27" s="216" t="e">
        <f aca="false">+H27+I27</f>
        <v>#NAME?</v>
      </c>
      <c r="K27" s="140"/>
      <c r="L27" s="214" t="e">
        <f aca="false">+D27-H27</f>
        <v>#NAME?</v>
      </c>
      <c r="M27" s="215" t="e">
        <f aca="false">+E27-I27</f>
        <v>#NAME?</v>
      </c>
      <c r="N27" s="216" t="e">
        <f aca="false">+L27+M27</f>
        <v>#NAME?</v>
      </c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</row>
    <row r="28" customFormat="false" ht="11.25" hidden="false" customHeight="true" outlineLevel="0" collapsed="false">
      <c r="B28" s="160" t="s">
        <v>152</v>
      </c>
      <c r="C28" s="161"/>
      <c r="D28" s="217" t="e">
        <f aca="false">SUM(D21:D27)</f>
        <v>#NAME?</v>
      </c>
      <c r="E28" s="218" t="e">
        <f aca="false">SUM(E21:E27)</f>
        <v>#NAME?</v>
      </c>
      <c r="F28" s="219" t="e">
        <f aca="false">SUM(F21:F27)</f>
        <v>#NAME?</v>
      </c>
      <c r="G28" s="165"/>
      <c r="H28" s="217" t="e">
        <f aca="false">SUM(H21:H27)</f>
        <v>#NAME?</v>
      </c>
      <c r="I28" s="218" t="e">
        <f aca="false">SUM(I21:I27)</f>
        <v>#NAME?</v>
      </c>
      <c r="J28" s="219" t="e">
        <f aca="false">SUM(J21:J27)</f>
        <v>#NAME?</v>
      </c>
      <c r="K28" s="161"/>
      <c r="L28" s="217" t="e">
        <f aca="false">SUM(L21:L27)</f>
        <v>#NAME?</v>
      </c>
      <c r="M28" s="218" t="e">
        <f aca="false">SUM(M21:M27)</f>
        <v>#NAME?</v>
      </c>
      <c r="N28" s="219" t="e">
        <f aca="false">SUM(N21:N27)</f>
        <v>#NAME?</v>
      </c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</row>
    <row r="29" customFormat="false" ht="3" hidden="false" customHeight="true" outlineLevel="0" collapsed="false">
      <c r="B29" s="149"/>
      <c r="D29" s="214"/>
      <c r="E29" s="215"/>
      <c r="F29" s="216"/>
      <c r="G29" s="153"/>
      <c r="H29" s="214"/>
      <c r="I29" s="215"/>
      <c r="J29" s="216"/>
      <c r="K29" s="140"/>
      <c r="L29" s="214"/>
      <c r="M29" s="215"/>
      <c r="N29" s="216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</row>
    <row r="30" customFormat="false" ht="11.25" hidden="false" customHeight="true" outlineLevel="0" collapsed="false">
      <c r="A30" s="86" t="s">
        <v>205</v>
      </c>
      <c r="B30" s="149" t="s">
        <v>153</v>
      </c>
      <c r="D30" s="214" t="e">
        <f aca="false">HPVAL($A30,$A$51,$A$2,$A$5,$A$6,$A$7)</f>
        <v>#NAME?</v>
      </c>
      <c r="E30" s="215" t="e">
        <f aca="false">HPVAL($A30,$A$51,$A$3,$A$5,$A$6,$A$7)</f>
        <v>#NAME?</v>
      </c>
      <c r="F30" s="216" t="e">
        <f aca="false">+D30+E30</f>
        <v>#NAME?</v>
      </c>
      <c r="G30" s="153"/>
      <c r="H30" s="214" t="e">
        <f aca="false">HPVAL($A30,$A$1,$A$2,$A$5,$A$6,$A$7)</f>
        <v>#NAME?</v>
      </c>
      <c r="I30" s="215" t="e">
        <f aca="false">HPVAL($A30,$A$1,$A$3,$A$5,$A$6,$A$7)</f>
        <v>#NAME?</v>
      </c>
      <c r="J30" s="216" t="e">
        <f aca="false">+H30+I30</f>
        <v>#NAME?</v>
      </c>
      <c r="K30" s="140"/>
      <c r="L30" s="214" t="e">
        <f aca="false">+D30-H30</f>
        <v>#NAME?</v>
      </c>
      <c r="M30" s="215" t="e">
        <f aca="false">+E30-I30</f>
        <v>#NAME?</v>
      </c>
      <c r="N30" s="216" t="e">
        <f aca="false">+L30+M30</f>
        <v>#NAME?</v>
      </c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customFormat="false" ht="11.25" hidden="false" customHeight="true" outlineLevel="0" collapsed="false">
      <c r="A31" s="86" t="s">
        <v>206</v>
      </c>
      <c r="B31" s="149" t="s">
        <v>36</v>
      </c>
      <c r="D31" s="214" t="e">
        <f aca="false">HPVAL($A31,$A$51,$A$2,$A$5,$A$6,$A$7)</f>
        <v>#NAME?</v>
      </c>
      <c r="E31" s="215" t="e">
        <f aca="false">HPVAL($A31,$A$51,$A$3,$A$5,$A$6,$A$7)</f>
        <v>#NAME?</v>
      </c>
      <c r="F31" s="216" t="e">
        <f aca="false">+D31+E31</f>
        <v>#NAME?</v>
      </c>
      <c r="G31" s="153"/>
      <c r="H31" s="214" t="e">
        <f aca="false">HPVAL($A31,$A$1,$A$2,$A$5,$A$6,$A$7)</f>
        <v>#NAME?</v>
      </c>
      <c r="I31" s="215" t="e">
        <f aca="false">HPVAL($A31,$A$1,$A$3,$A$5,$A$6,$A$7)</f>
        <v>#NAME?</v>
      </c>
      <c r="J31" s="216" t="e">
        <f aca="false">+H31+I31</f>
        <v>#NAME?</v>
      </c>
      <c r="K31" s="140"/>
      <c r="L31" s="214" t="e">
        <f aca="false">+D31-H31</f>
        <v>#NAME?</v>
      </c>
      <c r="M31" s="215" t="e">
        <f aca="false">+E31-I31</f>
        <v>#NAME?</v>
      </c>
      <c r="N31" s="216" t="e">
        <f aca="false">+L31+M31</f>
        <v>#NAME?</v>
      </c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</row>
    <row r="32" customFormat="false" ht="11.25" hidden="false" customHeight="true" outlineLevel="0" collapsed="false">
      <c r="A32" s="86" t="s">
        <v>207</v>
      </c>
      <c r="B32" s="149" t="s">
        <v>40</v>
      </c>
      <c r="C32" s="159"/>
      <c r="D32" s="214" t="e">
        <f aca="false">HPVAL($A32,$A$51,$A$2,$A$5,$A$6,$A$7)</f>
        <v>#NAME?</v>
      </c>
      <c r="E32" s="215" t="e">
        <f aca="false">HPVAL($A32,$A$51,$A$3,$A$5,$A$6,$A$7)</f>
        <v>#NAME?</v>
      </c>
      <c r="F32" s="216" t="e">
        <f aca="false">+D32+E32</f>
        <v>#NAME?</v>
      </c>
      <c r="G32" s="153"/>
      <c r="H32" s="214" t="e">
        <f aca="false">HPVAL($A32,$A$1,$A$2,$A$5,$A$6,$A$7)</f>
        <v>#NAME?</v>
      </c>
      <c r="I32" s="215" t="e">
        <f aca="false">HPVAL($A32,$A$1,$A$3,$A$5,$A$6,$A$7)</f>
        <v>#NAME?</v>
      </c>
      <c r="J32" s="216" t="e">
        <f aca="false">+H32+I32</f>
        <v>#NAME?</v>
      </c>
      <c r="K32" s="140"/>
      <c r="L32" s="214" t="e">
        <f aca="false">+D32-H32</f>
        <v>#NAME?</v>
      </c>
      <c r="M32" s="215" t="e">
        <f aca="false">+E32-I32</f>
        <v>#NAME?</v>
      </c>
      <c r="N32" s="216" t="e">
        <f aca="false">+L32+M32</f>
        <v>#NAME?</v>
      </c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</row>
    <row r="33" customFormat="false" ht="11.25" hidden="false" customHeight="true" outlineLevel="0" collapsed="false">
      <c r="A33" s="86" t="s">
        <v>208</v>
      </c>
      <c r="B33" s="149" t="s">
        <v>154</v>
      </c>
      <c r="C33" s="159"/>
      <c r="D33" s="214" t="e">
        <f aca="false">HPVAL($A33,$A$51,$A$2,$A$5,$A$6,$A$7)</f>
        <v>#NAME?</v>
      </c>
      <c r="E33" s="215" t="e">
        <f aca="false">HPVAL($A33,$A$51,$A$3,$A$5,$A$6,$A$7)</f>
        <v>#NAME?</v>
      </c>
      <c r="F33" s="216" t="e">
        <f aca="false">+D33+E33</f>
        <v>#NAME?</v>
      </c>
      <c r="G33" s="153"/>
      <c r="H33" s="214" t="e">
        <f aca="false">HPVAL($A33,$A$1,$A$2,$A$5,$A$6,$A$7)</f>
        <v>#NAME?</v>
      </c>
      <c r="I33" s="215" t="e">
        <f aca="false">HPVAL($A33,$A$1,$A$3,$A$5,$A$6,$A$7)</f>
        <v>#NAME?</v>
      </c>
      <c r="J33" s="216" t="e">
        <f aca="false">+H33+I33</f>
        <v>#NAME?</v>
      </c>
      <c r="K33" s="140"/>
      <c r="L33" s="214" t="e">
        <f aca="false">+D33-H33</f>
        <v>#NAME?</v>
      </c>
      <c r="M33" s="215" t="e">
        <f aca="false">+E33-I33</f>
        <v>#NAME?</v>
      </c>
      <c r="N33" s="216" t="e">
        <f aca="false">+L33+M33</f>
        <v>#NAME?</v>
      </c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</row>
    <row r="34" customFormat="false" ht="11.25" hidden="false" customHeight="true" outlineLevel="0" collapsed="false">
      <c r="B34" s="160" t="s">
        <v>155</v>
      </c>
      <c r="C34" s="161"/>
      <c r="D34" s="217" t="e">
        <f aca="false">SUM(D30:D33)</f>
        <v>#NAME?</v>
      </c>
      <c r="E34" s="218" t="e">
        <f aca="false">SUM(E30:E33)</f>
        <v>#NAME?</v>
      </c>
      <c r="F34" s="219" t="e">
        <f aca="false">SUM(F30:F33)</f>
        <v>#NAME?</v>
      </c>
      <c r="G34" s="165"/>
      <c r="H34" s="217" t="e">
        <f aca="false">SUM(H30:H33)</f>
        <v>#NAME?</v>
      </c>
      <c r="I34" s="218" t="e">
        <f aca="false">SUM(I30:I33)</f>
        <v>#NAME?</v>
      </c>
      <c r="J34" s="219" t="e">
        <f aca="false">SUM(J30:J33)</f>
        <v>#NAME?</v>
      </c>
      <c r="K34" s="161"/>
      <c r="L34" s="217" t="e">
        <f aca="false">SUM(L30:L33)</f>
        <v>#NAME?</v>
      </c>
      <c r="M34" s="218" t="e">
        <f aca="false">SUM(M30:M33)</f>
        <v>#NAME?</v>
      </c>
      <c r="N34" s="219" t="e">
        <f aca="false">SUM(N30:N33)</f>
        <v>#NAME?</v>
      </c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customFormat="false" ht="3" hidden="false" customHeight="true" outlineLevel="0" collapsed="false">
      <c r="B35" s="149"/>
      <c r="D35" s="214"/>
      <c r="E35" s="215"/>
      <c r="F35" s="216"/>
      <c r="G35" s="153"/>
      <c r="H35" s="214"/>
      <c r="I35" s="215"/>
      <c r="J35" s="216"/>
      <c r="K35" s="140"/>
      <c r="L35" s="214"/>
      <c r="M35" s="215"/>
      <c r="N35" s="216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</row>
    <row r="36" customFormat="false" ht="11.25" hidden="false" customHeight="true" outlineLevel="0" collapsed="false">
      <c r="A36" s="86" t="s">
        <v>209</v>
      </c>
      <c r="B36" s="149" t="s">
        <v>54</v>
      </c>
      <c r="D36" s="214" t="e">
        <f aca="false">HPVAL($A36,$A$51,$A$2,$A$5,$A$6,$A$7)</f>
        <v>#NAME?</v>
      </c>
      <c r="E36" s="215" t="e">
        <f aca="false">HPVAL($A36,$A$51,$A$3,$A$5,$A$6,$A$7)</f>
        <v>#NAME?</v>
      </c>
      <c r="F36" s="216" t="e">
        <f aca="false">+D36+E36</f>
        <v>#NAME?</v>
      </c>
      <c r="G36" s="153"/>
      <c r="H36" s="214" t="e">
        <f aca="false">HPVAL($A36,$A$1,$A$2,$A$5,$A$6,$A$7)</f>
        <v>#NAME?</v>
      </c>
      <c r="I36" s="215" t="e">
        <f aca="false">HPVAL($A36,$A$1,$A$3,$A$5,$A$6,$A$7)</f>
        <v>#NAME?</v>
      </c>
      <c r="J36" s="216" t="e">
        <f aca="false">+H36+I36</f>
        <v>#NAME?</v>
      </c>
      <c r="K36" s="140"/>
      <c r="L36" s="214" t="e">
        <f aca="false">+D36-H36</f>
        <v>#NAME?</v>
      </c>
      <c r="M36" s="215" t="e">
        <f aca="false">+E36-I36</f>
        <v>#NAME?</v>
      </c>
      <c r="N36" s="216" t="e">
        <f aca="false">+L36+M36</f>
        <v>#NAME?</v>
      </c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</row>
    <row r="37" customFormat="false" ht="11.25" hidden="false" customHeight="true" outlineLevel="0" collapsed="false">
      <c r="A37" s="86" t="s">
        <v>210</v>
      </c>
      <c r="B37" s="149" t="s">
        <v>35</v>
      </c>
      <c r="D37" s="214" t="e">
        <f aca="false">HPVAL($A37,$A$51,$A$2,$A$5,$A$6,$A$7)</f>
        <v>#NAME?</v>
      </c>
      <c r="E37" s="215" t="e">
        <f aca="false">HPVAL($A37,$A$51,$A$3,$A$5,$A$6,$A$7)</f>
        <v>#NAME?</v>
      </c>
      <c r="F37" s="216" t="e">
        <f aca="false">+D37+E37</f>
        <v>#NAME?</v>
      </c>
      <c r="G37" s="153"/>
      <c r="H37" s="214" t="e">
        <f aca="false">HPVAL($A37,$A$1,$A$2,$A$5,$A$6,$A$7)</f>
        <v>#NAME?</v>
      </c>
      <c r="I37" s="215" t="e">
        <f aca="false">HPVAL($A37,$A$1,$A$3,$A$5,$A$6,$A$7)</f>
        <v>#NAME?</v>
      </c>
      <c r="J37" s="216" t="e">
        <f aca="false">+H37+I37</f>
        <v>#NAME?</v>
      </c>
      <c r="K37" s="140"/>
      <c r="L37" s="214" t="e">
        <f aca="false">+D37-H37</f>
        <v>#NAME?</v>
      </c>
      <c r="M37" s="215" t="e">
        <f aca="false">+E37-I37</f>
        <v>#NAME?</v>
      </c>
      <c r="N37" s="216" t="e">
        <f aca="false">+L37+M37</f>
        <v>#NAME?</v>
      </c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</row>
    <row r="38" customFormat="false" ht="11.25" hidden="false" customHeight="true" outlineLevel="0" collapsed="false">
      <c r="A38" s="86" t="s">
        <v>211</v>
      </c>
      <c r="B38" s="149" t="s">
        <v>156</v>
      </c>
      <c r="D38" s="214" t="e">
        <f aca="false">HPVAL($A38,$A$51,$A$2,$A$5,$A$6,$A$7)</f>
        <v>#NAME?</v>
      </c>
      <c r="E38" s="215" t="e">
        <f aca="false">HPVAL($A38,$A$51,$A$3,$A$5,$A$6,$A$7)</f>
        <v>#NAME?</v>
      </c>
      <c r="F38" s="216" t="e">
        <f aca="false">+D38+E38</f>
        <v>#NAME?</v>
      </c>
      <c r="G38" s="153"/>
      <c r="H38" s="214" t="e">
        <f aca="false">HPVAL($A38,$A$1,$A$2,$A$5,$A$6,$A$7)</f>
        <v>#NAME?</v>
      </c>
      <c r="I38" s="215" t="e">
        <f aca="false">HPVAL($A38,$A$1,$A$3,$A$5,$A$6,$A$7)</f>
        <v>#NAME?</v>
      </c>
      <c r="J38" s="216" t="e">
        <f aca="false">+H38+I38</f>
        <v>#NAME?</v>
      </c>
      <c r="K38" s="140"/>
      <c r="L38" s="214" t="e">
        <f aca="false">+D38-H38</f>
        <v>#NAME?</v>
      </c>
      <c r="M38" s="215" t="e">
        <f aca="false">+E38-I38</f>
        <v>#NAME?</v>
      </c>
      <c r="N38" s="216" t="e">
        <f aca="false">+L38+M38</f>
        <v>#NAME?</v>
      </c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</row>
    <row r="39" customFormat="false" ht="11.25" hidden="false" customHeight="true" outlineLevel="0" collapsed="false">
      <c r="A39" s="86" t="s">
        <v>213</v>
      </c>
      <c r="B39" s="149" t="s">
        <v>55</v>
      </c>
      <c r="D39" s="214" t="e">
        <f aca="false">HPVAL($A39,$A$51,$A$2,$A$5,$A$6,$A$7)</f>
        <v>#NAME?</v>
      </c>
      <c r="E39" s="215" t="e">
        <f aca="false">HPVAL($A39,$A$51,$A$3,$A$5,$A$6,$A$7)</f>
        <v>#NAME?</v>
      </c>
      <c r="F39" s="216" t="e">
        <f aca="false">+D39+E39</f>
        <v>#NAME?</v>
      </c>
      <c r="G39" s="153"/>
      <c r="H39" s="214" t="e">
        <f aca="false">HPVAL($A39,$A$1,$A$2,$A$5,$A$6,$A$7)</f>
        <v>#NAME?</v>
      </c>
      <c r="I39" s="215" t="e">
        <f aca="false">HPVAL($A39,$A$1,$A$3,$A$5,$A$6,$A$7)</f>
        <v>#NAME?</v>
      </c>
      <c r="J39" s="216" t="e">
        <f aca="false">+H39+I39</f>
        <v>#NAME?</v>
      </c>
      <c r="K39" s="140"/>
      <c r="L39" s="214" t="e">
        <f aca="false">+D39-H39</f>
        <v>#NAME?</v>
      </c>
      <c r="M39" s="215" t="e">
        <f aca="false">+E39-I39</f>
        <v>#NAME?</v>
      </c>
      <c r="N39" s="216" t="e">
        <f aca="false">+L39+M39</f>
        <v>#NAME?</v>
      </c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</row>
    <row r="40" customFormat="false" ht="11.25" hidden="true" customHeight="true" outlineLevel="0" collapsed="false">
      <c r="A40" s="84" t="s">
        <v>237</v>
      </c>
      <c r="B40" s="149" t="s">
        <v>157</v>
      </c>
      <c r="D40" s="214"/>
      <c r="E40" s="215"/>
      <c r="F40" s="216"/>
      <c r="G40" s="153"/>
      <c r="H40" s="214"/>
      <c r="I40" s="215"/>
      <c r="J40" s="216"/>
      <c r="K40" s="140"/>
      <c r="L40" s="214"/>
      <c r="M40" s="215"/>
      <c r="N40" s="216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</row>
    <row r="41" customFormat="false" ht="11.25" hidden="false" customHeight="true" outlineLevel="0" collapsed="false">
      <c r="B41" s="160" t="s">
        <v>158</v>
      </c>
      <c r="C41" s="161"/>
      <c r="D41" s="217" t="e">
        <f aca="false">SUM(D36:D40)</f>
        <v>#NAME?</v>
      </c>
      <c r="E41" s="218" t="e">
        <f aca="false">SUM(E36:E40)</f>
        <v>#NAME?</v>
      </c>
      <c r="F41" s="219" t="e">
        <f aca="false">SUM(F36:F40)</f>
        <v>#NAME?</v>
      </c>
      <c r="G41" s="165"/>
      <c r="H41" s="217" t="e">
        <f aca="false">SUM(H36:H40)</f>
        <v>#NAME?</v>
      </c>
      <c r="I41" s="218" t="e">
        <f aca="false">SUM(I36:I40)</f>
        <v>#NAME?</v>
      </c>
      <c r="J41" s="219" t="e">
        <f aca="false">SUM(J36:J40)</f>
        <v>#NAME?</v>
      </c>
      <c r="K41" s="161"/>
      <c r="L41" s="217" t="e">
        <f aca="false">SUM(L36:L40)</f>
        <v>#NAME?</v>
      </c>
      <c r="M41" s="218" t="e">
        <f aca="false">SUM(M36:M40)</f>
        <v>#NAME?</v>
      </c>
      <c r="N41" s="219" t="e">
        <f aca="false">SUM(N36:N40)</f>
        <v>#NAME?</v>
      </c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</row>
    <row r="42" customFormat="false" ht="3" hidden="false" customHeight="true" outlineLevel="0" collapsed="false">
      <c r="B42" s="149"/>
      <c r="D42" s="214"/>
      <c r="E42" s="215"/>
      <c r="F42" s="216"/>
      <c r="G42" s="153"/>
      <c r="H42" s="214"/>
      <c r="I42" s="215"/>
      <c r="J42" s="216"/>
      <c r="K42" s="140"/>
      <c r="L42" s="214"/>
      <c r="M42" s="215"/>
      <c r="N42" s="216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</row>
    <row r="43" customFormat="false" ht="11.25" hidden="false" customHeight="true" outlineLevel="0" collapsed="false">
      <c r="A43" s="86" t="s">
        <v>214</v>
      </c>
      <c r="B43" s="149" t="s">
        <v>159</v>
      </c>
      <c r="C43" s="159"/>
      <c r="D43" s="214" t="e">
        <f aca="false">HPVAL($A43,$A$51,$A$2,$A$5,$A$6,$A$7)</f>
        <v>#NAME?</v>
      </c>
      <c r="E43" s="215" t="e">
        <f aca="false">HPVAL($A43,$A$51,$A$3,$A$5,$A$6,$A$7)</f>
        <v>#NAME?</v>
      </c>
      <c r="F43" s="216" t="e">
        <f aca="false">+D43+E43</f>
        <v>#NAME?</v>
      </c>
      <c r="G43" s="153"/>
      <c r="H43" s="214" t="e">
        <f aca="false">HPVAL($A43,$A$1,$A$2,$A$5,$A$6,$A$7)</f>
        <v>#NAME?</v>
      </c>
      <c r="I43" s="215" t="e">
        <f aca="false">HPVAL($A43,$A$1,$A$3,$A$5,$A$6,$A$7)</f>
        <v>#NAME?</v>
      </c>
      <c r="J43" s="216" t="e">
        <f aca="false">+H43+I43</f>
        <v>#NAME?</v>
      </c>
      <c r="K43" s="140"/>
      <c r="L43" s="214" t="e">
        <f aca="false">+D43-H43</f>
        <v>#NAME?</v>
      </c>
      <c r="M43" s="215" t="e">
        <f aca="false">+E43-I43</f>
        <v>#NAME?</v>
      </c>
      <c r="N43" s="216" t="e">
        <f aca="false">+L43+M43</f>
        <v>#NAME?</v>
      </c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</row>
    <row r="44" customFormat="false" ht="3" hidden="false" customHeight="true" outlineLevel="0" collapsed="false">
      <c r="B44" s="149"/>
      <c r="C44" s="159"/>
      <c r="D44" s="214"/>
      <c r="E44" s="215"/>
      <c r="F44" s="216" t="n">
        <f aca="false">+D44+E44</f>
        <v>0</v>
      </c>
      <c r="G44" s="153"/>
      <c r="H44" s="214"/>
      <c r="I44" s="215"/>
      <c r="J44" s="216" t="n">
        <f aca="false">+H44+I44</f>
        <v>0</v>
      </c>
      <c r="K44" s="140"/>
      <c r="L44" s="214"/>
      <c r="M44" s="215"/>
      <c r="N44" s="216" t="n">
        <f aca="false">+L44+M44</f>
        <v>0</v>
      </c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</row>
    <row r="45" customFormat="false" ht="11.25" hidden="false" customHeight="true" outlineLevel="0" collapsed="false">
      <c r="A45" s="84" t="s">
        <v>215</v>
      </c>
      <c r="B45" s="149" t="s">
        <v>160</v>
      </c>
      <c r="C45" s="159"/>
      <c r="D45" s="214" t="e">
        <f aca="false">HPVAL($A45,$A$51,$A$2,$A$5,$A$6,$A$7)</f>
        <v>#NAME?</v>
      </c>
      <c r="E45" s="215" t="e">
        <f aca="false">HPVAL($A45,$A$51,$A$3,$A$5,$A$6,$A$7)</f>
        <v>#NAME?</v>
      </c>
      <c r="F45" s="216" t="e">
        <f aca="false">+D45+E45</f>
        <v>#NAME?</v>
      </c>
      <c r="G45" s="153"/>
      <c r="H45" s="214" t="e">
        <f aca="false">HPVAL($A45,$A$1,$A$2,$A$5,$A$6,$A$7)</f>
        <v>#NAME?</v>
      </c>
      <c r="I45" s="215" t="e">
        <f aca="false">HPVAL($A45,$A$1,$A$3,$A$5,$A$6,$A$7)</f>
        <v>#NAME?</v>
      </c>
      <c r="J45" s="216" t="e">
        <f aca="false">+H45+I45</f>
        <v>#NAME?</v>
      </c>
      <c r="K45" s="140"/>
      <c r="L45" s="214" t="e">
        <f aca="false">+D45-H45</f>
        <v>#NAME?</v>
      </c>
      <c r="M45" s="215" t="e">
        <f aca="false">+E45-I45</f>
        <v>#NAME?</v>
      </c>
      <c r="N45" s="216" t="e">
        <f aca="false">+L45+M45</f>
        <v>#NAME?</v>
      </c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</row>
    <row r="46" customFormat="false" ht="3" hidden="false" customHeight="true" outlineLevel="0" collapsed="false">
      <c r="B46" s="149"/>
      <c r="D46" s="214"/>
      <c r="E46" s="215"/>
      <c r="F46" s="216"/>
      <c r="G46" s="153"/>
      <c r="H46" s="214"/>
      <c r="I46" s="215"/>
      <c r="J46" s="216"/>
      <c r="K46" s="140"/>
      <c r="L46" s="214"/>
      <c r="M46" s="215"/>
      <c r="N46" s="216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</row>
    <row r="47" customFormat="false" ht="11.25" hidden="false" customHeight="true" outlineLevel="0" collapsed="false">
      <c r="B47" s="160" t="s">
        <v>161</v>
      </c>
      <c r="C47" s="161"/>
      <c r="D47" s="217" t="e">
        <f aca="false">SUM(D41:D45)+D19+D28+D34</f>
        <v>#NAME?</v>
      </c>
      <c r="E47" s="218" t="e">
        <f aca="false">SUM(E41:E45)+E19+E28+E34</f>
        <v>#NAME?</v>
      </c>
      <c r="F47" s="219" t="e">
        <f aca="false">SUM(F41:F45)+F19+F28+F34</f>
        <v>#NAME?</v>
      </c>
      <c r="G47" s="165"/>
      <c r="H47" s="217" t="e">
        <f aca="false">SUM(H41:H45)+H19+H28+H34</f>
        <v>#NAME?</v>
      </c>
      <c r="I47" s="218" t="e">
        <f aca="false">SUM(I41:I45)+I19+I28+I34</f>
        <v>#NAME?</v>
      </c>
      <c r="J47" s="219" t="e">
        <f aca="false">SUM(J41:J45)+J19+J28+J34</f>
        <v>#NAME?</v>
      </c>
      <c r="K47" s="161"/>
      <c r="L47" s="217" t="e">
        <f aca="false">SUM(L41:L45)+L19+L28+L34</f>
        <v>#NAME?</v>
      </c>
      <c r="M47" s="218" t="e">
        <f aca="false">SUM(M41:M45)+M19+M28+M34</f>
        <v>#NAME?</v>
      </c>
      <c r="N47" s="219" t="e">
        <f aca="false">SUM(N41:N45)+N19+N28+N34</f>
        <v>#NAME?</v>
      </c>
    </row>
    <row r="48" customFormat="false" ht="3" hidden="false" customHeight="true" outlineLevel="0" collapsed="false">
      <c r="A48" s="161"/>
      <c r="B48" s="149"/>
      <c r="D48" s="214"/>
      <c r="E48" s="215"/>
      <c r="F48" s="216"/>
      <c r="G48" s="153"/>
      <c r="H48" s="214"/>
      <c r="I48" s="215"/>
      <c r="J48" s="216"/>
      <c r="K48" s="140"/>
      <c r="L48" s="214"/>
      <c r="M48" s="215"/>
      <c r="N48" s="216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</row>
    <row r="49" customFormat="false" ht="11.25" hidden="false" customHeight="true" outlineLevel="0" collapsed="false">
      <c r="A49" s="86" t="s">
        <v>216</v>
      </c>
      <c r="B49" s="149" t="s">
        <v>162</v>
      </c>
      <c r="C49" s="159"/>
      <c r="D49" s="214"/>
      <c r="E49" s="215" t="e">
        <f aca="false">HPVAL($A49,$A$51,"total_headcount",$A$5,$A$6,$A$7)</f>
        <v>#NAME?</v>
      </c>
      <c r="F49" s="216" t="e">
        <f aca="false">+D49+E49</f>
        <v>#NAME?</v>
      </c>
      <c r="G49" s="153"/>
      <c r="H49" s="214"/>
      <c r="I49" s="215" t="e">
        <f aca="false">HPVAL($A49,$A$1,"total_headcount",$A$5,$A$6,$A$7)</f>
        <v>#NAME?</v>
      </c>
      <c r="J49" s="216" t="e">
        <f aca="false">+H49+I49</f>
        <v>#NAME?</v>
      </c>
      <c r="K49" s="140"/>
      <c r="L49" s="214" t="n">
        <f aca="false">+D49-H49</f>
        <v>0</v>
      </c>
      <c r="M49" s="215" t="e">
        <f aca="false">+E49-I49</f>
        <v>#NAME?</v>
      </c>
      <c r="N49" s="216" t="e">
        <f aca="false">+L49+M49</f>
        <v>#NAME?</v>
      </c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</row>
    <row r="50" customFormat="false" ht="3" hidden="false" customHeight="true" outlineLevel="0" collapsed="false">
      <c r="A50" s="86" t="s">
        <v>216</v>
      </c>
      <c r="B50" s="149"/>
      <c r="D50" s="214"/>
      <c r="E50" s="215"/>
      <c r="F50" s="216"/>
      <c r="G50" s="153"/>
      <c r="H50" s="214"/>
      <c r="I50" s="215"/>
      <c r="J50" s="216"/>
      <c r="K50" s="140"/>
      <c r="L50" s="214"/>
      <c r="M50" s="215"/>
      <c r="N50" s="216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</row>
    <row r="51" customFormat="false" ht="11.25" hidden="false" customHeight="true" outlineLevel="0" collapsed="false">
      <c r="A51" s="86" t="s">
        <v>172</v>
      </c>
      <c r="B51" s="220" t="s">
        <v>7</v>
      </c>
      <c r="C51" s="159"/>
      <c r="D51" s="217" t="e">
        <f aca="false">D47+D49</f>
        <v>#NAME?</v>
      </c>
      <c r="E51" s="218" t="e">
        <f aca="false">E47+E49</f>
        <v>#NAME?</v>
      </c>
      <c r="F51" s="219" t="e">
        <f aca="false">F47+F49</f>
        <v>#NAME?</v>
      </c>
      <c r="G51" s="153"/>
      <c r="H51" s="217" t="e">
        <f aca="false">H47+H49</f>
        <v>#NAME?</v>
      </c>
      <c r="I51" s="218" t="e">
        <f aca="false">I47+I49</f>
        <v>#NAME?</v>
      </c>
      <c r="J51" s="219" t="e">
        <f aca="false">J47+J49</f>
        <v>#NAME?</v>
      </c>
      <c r="K51" s="140"/>
      <c r="L51" s="217" t="e">
        <f aca="false">L47+L49</f>
        <v>#NAME?</v>
      </c>
      <c r="M51" s="218" t="e">
        <f aca="false">M47+M49</f>
        <v>#NAME?</v>
      </c>
      <c r="N51" s="219" t="e">
        <f aca="false">N47+N49</f>
        <v>#NAME?</v>
      </c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</row>
    <row r="52" customFormat="false" ht="3" hidden="false" customHeight="true" outlineLevel="0" collapsed="false">
      <c r="A52" s="161"/>
      <c r="B52" s="172"/>
      <c r="D52" s="173"/>
      <c r="E52" s="174"/>
      <c r="F52" s="175"/>
      <c r="G52" s="140"/>
      <c r="H52" s="173"/>
      <c r="I52" s="174"/>
      <c r="J52" s="175"/>
      <c r="K52" s="140"/>
      <c r="L52" s="173"/>
      <c r="M52" s="174"/>
      <c r="N52" s="175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</row>
    <row r="53" customFormat="false" ht="12.75" hidden="false" customHeight="false" outlineLevel="0" collapsed="false"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</row>
    <row r="54" customFormat="false" ht="12.75" hidden="false" customHeight="false" outlineLevel="0" collapsed="false"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</row>
    <row r="55" customFormat="false" ht="12.75" hidden="false" customHeight="false" outlineLevel="0" collapsed="false"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</row>
    <row r="56" customFormat="false" ht="12.75" hidden="false" customHeight="false" outlineLevel="0" collapsed="false"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</row>
    <row r="57" customFormat="false" ht="12.75" hidden="false" customHeight="false" outlineLevel="0" collapsed="false"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</row>
    <row r="58" customFormat="false" ht="12.75" hidden="false" customHeight="false" outlineLevel="0" collapsed="false"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</row>
    <row r="59" customFormat="false" ht="12.75" hidden="false" customHeight="false" outlineLevel="0" collapsed="false"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</row>
    <row r="60" customFormat="false" ht="12.75" hidden="false" customHeight="false" outlineLevel="0" collapsed="false"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</row>
    <row r="61" customFormat="false" ht="12.75" hidden="false" customHeight="false" outlineLevel="0" collapsed="false"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</row>
    <row r="62" customFormat="false" ht="12.75" hidden="false" customHeight="false" outlineLevel="0" collapsed="false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</row>
    <row r="63" customFormat="false" ht="12.75" hidden="false" customHeight="false" outlineLevel="0" collapsed="false"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</row>
    <row r="64" customFormat="false" ht="12.75" hidden="false" customHeight="false" outlineLevel="0" collapsed="false"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</row>
    <row r="65" customFormat="false" ht="12.75" hidden="false" customHeight="false" outlineLevel="0" collapsed="false"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</row>
    <row r="66" customFormat="false" ht="12.75" hidden="false" customHeight="false" outlineLevel="0" collapsed="false"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</row>
    <row r="67" customFormat="false" ht="12.75" hidden="false" customHeight="false" outlineLevel="0" collapsed="false"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</row>
    <row r="68" customFormat="false" ht="12.75" hidden="false" customHeight="false" outlineLevel="0" collapsed="false"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</row>
    <row r="69" customFormat="false" ht="12.75" hidden="false" customHeight="false" outlineLevel="0" collapsed="false"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</row>
    <row r="70" customFormat="false" ht="12.75" hidden="false" customHeight="false" outlineLevel="0" collapsed="false"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</row>
    <row r="71" customFormat="false" ht="12.75" hidden="false" customHeight="false" outlineLevel="0" collapsed="false"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</row>
    <row r="72" customFormat="false" ht="12.75" hidden="false" customHeight="false" outlineLevel="0" collapsed="false"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</row>
    <row r="73" customFormat="false" ht="12.75" hidden="false" customHeight="false" outlineLevel="0" collapsed="false"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</row>
    <row r="74" customFormat="false" ht="12.75" hidden="false" customHeight="false" outlineLevel="0" collapsed="false"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</row>
    <row r="75" customFormat="false" ht="12.75" hidden="false" customHeight="false" outlineLevel="0" collapsed="false"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</row>
    <row r="76" customFormat="false" ht="12.75" hidden="false" customHeight="false" outlineLevel="0" collapsed="false"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</row>
    <row r="77" customFormat="false" ht="12.75" hidden="false" customHeight="false" outlineLevel="0" collapsed="false"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</row>
    <row r="78" customFormat="false" ht="12.75" hidden="false" customHeight="false" outlineLevel="0" collapsed="false"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</row>
    <row r="79" customFormat="false" ht="12.75" hidden="false" customHeight="false" outlineLevel="0" collapsed="false"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</row>
    <row r="80" customFormat="false" ht="12.75" hidden="false" customHeight="false" outlineLevel="0" collapsed="false"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</row>
    <row r="81" customFormat="false" ht="12.75" hidden="false" customHeight="false" outlineLevel="0" collapsed="false"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</row>
    <row r="82" customFormat="false" ht="12.75" hidden="false" customHeight="false" outlineLevel="0" collapsed="false"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</row>
    <row r="83" customFormat="false" ht="12.75" hidden="false" customHeight="false" outlineLevel="0" collapsed="false"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</row>
    <row r="84" customFormat="false" ht="12.75" hidden="false" customHeight="false" outlineLevel="0" collapsed="false"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</row>
    <row r="85" customFormat="false" ht="12.75" hidden="false" customHeight="false" outlineLevel="0" collapsed="false"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</row>
    <row r="86" customFormat="false" ht="12.75" hidden="false" customHeight="false" outlineLevel="0" collapsed="false"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</row>
    <row r="87" customFormat="false" ht="12.75" hidden="false" customHeight="false" outlineLevel="0" collapsed="false"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</row>
    <row r="88" customFormat="false" ht="12.75" hidden="false" customHeight="false" outlineLevel="0" collapsed="false"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</row>
    <row r="89" customFormat="false" ht="12.75" hidden="false" customHeight="false" outlineLevel="0" collapsed="false"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</row>
    <row r="90" customFormat="false" ht="12.75" hidden="false" customHeight="false" outlineLevel="0" collapsed="false"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</row>
    <row r="91" customFormat="false" ht="12.75" hidden="false" customHeight="false" outlineLevel="0" collapsed="false"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</row>
    <row r="92" customFormat="false" ht="12.75" hidden="false" customHeight="false" outlineLevel="0" collapsed="false"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</row>
    <row r="93" customFormat="false" ht="12.75" hidden="false" customHeight="false" outlineLevel="0" collapsed="false"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</row>
    <row r="94" customFormat="false" ht="12.75" hidden="false" customHeight="false" outlineLevel="0" collapsed="false"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</row>
    <row r="95" customFormat="false" ht="12.75" hidden="false" customHeight="false" outlineLevel="0" collapsed="false"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</row>
    <row r="96" customFormat="false" ht="12.75" hidden="false" customHeight="false" outlineLevel="0" collapsed="false"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</row>
    <row r="97" customFormat="false" ht="12.75" hidden="false" customHeight="false" outlineLevel="0" collapsed="false"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</row>
    <row r="98" customFormat="false" ht="12.75" hidden="false" customHeight="false" outlineLevel="0" collapsed="false"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</row>
    <row r="99" customFormat="false" ht="12.75" hidden="false" customHeight="false" outlineLevel="0" collapsed="false"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</row>
    <row r="100" customFormat="false" ht="12.75" hidden="false" customHeight="false" outlineLevel="0" collapsed="false"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</row>
    <row r="101" customFormat="false" ht="12.75" hidden="false" customHeight="false" outlineLevel="0" collapsed="false"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</row>
    <row r="102" customFormat="false" ht="12.75" hidden="false" customHeight="false" outlineLevel="0" collapsed="false"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</row>
    <row r="103" customFormat="false" ht="12.75" hidden="false" customHeight="false" outlineLevel="0" collapsed="false"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</row>
    <row r="104" customFormat="false" ht="12.75" hidden="false" customHeight="false" outlineLevel="0" collapsed="false"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</row>
    <row r="105" customFormat="false" ht="12.75" hidden="false" customHeight="false" outlineLevel="0" collapsed="false"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</row>
    <row r="106" customFormat="false" ht="12.75" hidden="false" customHeight="false" outlineLevel="0" collapsed="false"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</row>
    <row r="107" customFormat="false" ht="12.75" hidden="false" customHeight="false" outlineLevel="0" collapsed="false"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</row>
    <row r="108" customFormat="false" ht="12.75" hidden="false" customHeight="false" outlineLevel="0" collapsed="false"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</row>
    <row r="109" customFormat="false" ht="12.75" hidden="false" customHeight="false" outlineLevel="0" collapsed="false"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</row>
    <row r="110" customFormat="false" ht="12.75" hidden="false" customHeight="false" outlineLevel="0" collapsed="false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</row>
    <row r="111" customFormat="false" ht="12.75" hidden="false" customHeight="false" outlineLevel="0" collapsed="false"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</row>
    <row r="112" customFormat="false" ht="12.75" hidden="false" customHeight="false" outlineLevel="0" collapsed="false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</row>
    <row r="113" customFormat="false" ht="12.75" hidden="false" customHeight="false" outlineLevel="0" collapsed="false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</row>
    <row r="114" customFormat="false" ht="12.75" hidden="false" customHeight="false" outlineLevel="0" collapsed="false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</row>
    <row r="115" customFormat="false" ht="12.75" hidden="false" customHeight="false" outlineLevel="0" collapsed="false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</row>
    <row r="116" customFormat="false" ht="12.75" hidden="false" customHeight="false" outlineLevel="0" collapsed="false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</row>
    <row r="117" customFormat="false" ht="12.75" hidden="false" customHeight="false" outlineLevel="0" collapsed="false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</row>
    <row r="118" customFormat="false" ht="12.75" hidden="false" customHeight="false" outlineLevel="0" collapsed="false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</row>
    <row r="119" customFormat="false" ht="12.75" hidden="false" customHeight="false" outlineLevel="0" collapsed="false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</row>
    <row r="120" customFormat="false" ht="12.75" hidden="false" customHeight="false" outlineLevel="0" collapsed="false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</row>
    <row r="121" customFormat="false" ht="12.75" hidden="false" customHeight="false" outlineLevel="0" collapsed="false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</row>
    <row r="122" customFormat="false" ht="12.75" hidden="false" customHeight="false" outlineLevel="0" collapsed="false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</row>
    <row r="123" customFormat="false" ht="12.75" hidden="false" customHeight="false" outlineLevel="0" collapsed="false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</row>
    <row r="124" customFormat="false" ht="12.75" hidden="false" customHeight="false" outlineLevel="0" collapsed="false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</row>
    <row r="125" customFormat="false" ht="12.75" hidden="false" customHeight="false" outlineLevel="0" collapsed="false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</row>
    <row r="126" customFormat="false" ht="12.75" hidden="false" customHeight="false" outlineLevel="0" collapsed="false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</row>
    <row r="127" customFormat="false" ht="12.75" hidden="false" customHeight="false" outlineLevel="0" collapsed="false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</row>
    <row r="128" customFormat="false" ht="12.75" hidden="false" customHeight="false" outlineLevel="0" collapsed="false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</row>
    <row r="129" customFormat="false" ht="12.75" hidden="false" customHeight="false" outlineLevel="0" collapsed="false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</row>
    <row r="130" customFormat="false" ht="12.75" hidden="false" customHeight="false" outlineLevel="0" collapsed="false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</row>
    <row r="131" customFormat="false" ht="12.75" hidden="false" customHeight="false" outlineLevel="0" collapsed="false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</row>
    <row r="132" customFormat="false" ht="12.75" hidden="false" customHeight="false" outlineLevel="0" collapsed="false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</row>
    <row r="133" customFormat="false" ht="12.75" hidden="false" customHeight="false" outlineLevel="0" collapsed="false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</row>
    <row r="134" customFormat="false" ht="12.75" hidden="false" customHeight="false" outlineLevel="0" collapsed="false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</row>
    <row r="135" customFormat="false" ht="12.75" hidden="false" customHeight="false" outlineLevel="0" collapsed="false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</row>
    <row r="136" customFormat="false" ht="12.75" hidden="false" customHeight="false" outlineLevel="0" collapsed="false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</row>
    <row r="137" customFormat="false" ht="12.75" hidden="false" customHeight="false" outlineLevel="0" collapsed="false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</row>
    <row r="138" customFormat="false" ht="12.75" hidden="false" customHeight="false" outlineLevel="0" collapsed="false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</row>
    <row r="139" customFormat="false" ht="12.75" hidden="false" customHeight="false" outlineLevel="0" collapsed="false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</row>
    <row r="140" customFormat="false" ht="12.75" hidden="false" customHeight="false" outlineLevel="0" collapsed="false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</row>
    <row r="141" customFormat="false" ht="12.75" hidden="false" customHeight="false" outlineLevel="0" collapsed="false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</row>
    <row r="142" customFormat="false" ht="12.75" hidden="false" customHeight="false" outlineLevel="0" collapsed="false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</row>
    <row r="143" customFormat="false" ht="12.75" hidden="false" customHeight="false" outlineLevel="0" collapsed="false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</row>
    <row r="144" customFormat="false" ht="12.75" hidden="false" customHeight="false" outlineLevel="0" collapsed="false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0"/>
    </row>
    <row r="145" customFormat="false" ht="12.75" hidden="false" customHeight="false" outlineLevel="0" collapsed="false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</row>
    <row r="146" customFormat="false" ht="12.75" hidden="false" customHeight="false" outlineLevel="0" collapsed="false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</row>
    <row r="147" customFormat="false" ht="12.75" hidden="false" customHeight="false" outlineLevel="0" collapsed="false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</row>
    <row r="148" customFormat="false" ht="12.75" hidden="false" customHeight="false" outlineLevel="0" collapsed="false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</row>
    <row r="149" customFormat="false" ht="12.75" hidden="false" customHeight="false" outlineLevel="0" collapsed="false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</row>
    <row r="150" customFormat="false" ht="12.75" hidden="false" customHeight="false" outlineLevel="0" collapsed="false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0"/>
    </row>
    <row r="151" customFormat="false" ht="12.75" hidden="false" customHeight="false" outlineLevel="0" collapsed="false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</row>
    <row r="152" customFormat="false" ht="12.75" hidden="false" customHeight="false" outlineLevel="0" collapsed="false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182</v>
      </c>
      <c r="D5" s="19"/>
      <c r="E5" s="19"/>
      <c r="G5" s="19" t="s">
        <v>122</v>
      </c>
      <c r="H5" s="19"/>
      <c r="I5" s="19"/>
      <c r="J5" s="19"/>
      <c r="K5" s="19"/>
      <c r="L5" s="19"/>
      <c r="M5" s="19"/>
      <c r="N5" s="19"/>
      <c r="O5" s="19"/>
      <c r="Q5" s="19" t="s">
        <v>123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124</v>
      </c>
      <c r="H6" s="42" t="s">
        <v>125</v>
      </c>
      <c r="I6" s="42" t="s">
        <v>126</v>
      </c>
      <c r="J6" s="42" t="s">
        <v>7</v>
      </c>
      <c r="K6" s="42" t="s">
        <v>127</v>
      </c>
      <c r="L6" s="42" t="s">
        <v>128</v>
      </c>
      <c r="M6" s="42" t="s">
        <v>129</v>
      </c>
      <c r="N6" s="42" t="s">
        <v>130</v>
      </c>
      <c r="O6" s="42"/>
      <c r="Q6" s="43" t="s">
        <v>7</v>
      </c>
      <c r="R6" s="43" t="s">
        <v>127</v>
      </c>
      <c r="S6" s="42" t="s">
        <v>128</v>
      </c>
      <c r="T6" s="43" t="s">
        <v>129</v>
      </c>
      <c r="U6" s="43" t="s">
        <v>130</v>
      </c>
      <c r="V6" s="37"/>
    </row>
    <row r="7" customFormat="false" ht="12" hidden="false" customHeight="true" outlineLevel="0" collapsed="false">
      <c r="A7" s="42" t="s">
        <v>131</v>
      </c>
      <c r="B7" s="38"/>
      <c r="C7" s="44" t="s">
        <v>183</v>
      </c>
      <c r="D7" s="45" t="s">
        <v>121</v>
      </c>
      <c r="E7" s="46" t="s">
        <v>184</v>
      </c>
      <c r="F7" s="47"/>
      <c r="G7" s="48" t="s">
        <v>132</v>
      </c>
      <c r="H7" s="48" t="s">
        <v>135</v>
      </c>
      <c r="I7" s="48" t="s">
        <v>132</v>
      </c>
      <c r="J7" s="48" t="s">
        <v>132</v>
      </c>
      <c r="K7" s="48" t="s">
        <v>136</v>
      </c>
      <c r="L7" s="48" t="s">
        <v>137</v>
      </c>
      <c r="M7" s="48" t="s">
        <v>136</v>
      </c>
      <c r="N7" s="48" t="s">
        <v>136</v>
      </c>
      <c r="O7" s="48" t="s">
        <v>7</v>
      </c>
      <c r="Q7" s="48" t="s">
        <v>132</v>
      </c>
      <c r="R7" s="48" t="s">
        <v>136</v>
      </c>
      <c r="S7" s="48" t="s">
        <v>137</v>
      </c>
      <c r="T7" s="48" t="s">
        <v>318</v>
      </c>
      <c r="U7" s="48" t="s">
        <v>318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138</v>
      </c>
      <c r="B9" s="49"/>
      <c r="C9" s="53" t="e">
        <f aca="false">J9-K9-M9-N9-L9</f>
        <v>#NAME?</v>
      </c>
      <c r="D9" s="54" t="e">
        <f aca="false">GrossMargin!M10-Expenses!E9-'CapChrg-AllocExp'!L10-'CapChrg-AllocExp'!E10</f>
        <v>#NAME?</v>
      </c>
      <c r="E9" s="55" t="e">
        <f aca="false">C9-D9</f>
        <v>#NAME?</v>
      </c>
      <c r="F9" s="23"/>
      <c r="G9" s="53" t="n">
        <f aca="false">GrossMargin!I10</f>
        <v>42097</v>
      </c>
      <c r="H9" s="54" t="n">
        <f aca="false">GrossMargin!J10</f>
        <v>0</v>
      </c>
      <c r="I9" s="54" t="n">
        <f aca="false">GrossMargin!K10</f>
        <v>0</v>
      </c>
      <c r="J9" s="56" t="n">
        <f aca="false">SUM(G9:I9)</f>
        <v>42097</v>
      </c>
      <c r="K9" s="35"/>
      <c r="L9" s="54" t="e">
        <f aca="false">'CapChrg-AllocExp'!D10</f>
        <v>#NAME?</v>
      </c>
      <c r="M9" s="54" t="e">
        <f aca="false">Expenses!D9</f>
        <v>#NAME?</v>
      </c>
      <c r="N9" s="57" t="e">
        <f aca="false">'CapChrg-AllocExp'!K10</f>
        <v>#NAME?</v>
      </c>
      <c r="O9" s="56" t="e">
        <f aca="false">J9-K9-M9-N9-L9</f>
        <v>#NAME?</v>
      </c>
      <c r="P9" s="23"/>
      <c r="Q9" s="53" t="e">
        <f aca="false">GrossMargin!N10</f>
        <v>#NAME?</v>
      </c>
      <c r="R9" s="54"/>
      <c r="S9" s="54" t="e">
        <f aca="false">'CapChrg-AllocExp'!F10</f>
        <v>#NAME?</v>
      </c>
      <c r="T9" s="54" t="e">
        <f aca="false">Expenses!F9</f>
        <v>#NAME?</v>
      </c>
      <c r="U9" s="54" t="e">
        <f aca="false">'CapChrg-AllocExp'!M10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139</v>
      </c>
      <c r="B10" s="49"/>
      <c r="C10" s="58" t="e">
        <f aca="false">J10-K10-M10-N10-L10</f>
        <v>#NAME?</v>
      </c>
      <c r="D10" s="23" t="e">
        <f aca="false">GrossMargin!M11-Expenses!E10-'CapChrg-AllocExp'!L11-'CapChrg-AllocExp'!E11</f>
        <v>#NAME?</v>
      </c>
      <c r="E10" s="59" t="e">
        <f aca="false">C10-D10</f>
        <v>#NAME?</v>
      </c>
      <c r="F10" s="23"/>
      <c r="G10" s="58" t="n">
        <f aca="false">GrossMargin!I11</f>
        <v>71056</v>
      </c>
      <c r="H10" s="23" t="n">
        <f aca="false">GrossMargin!J11</f>
        <v>0</v>
      </c>
      <c r="I10" s="23" t="n">
        <f aca="false">GrossMargin!K11</f>
        <v>0</v>
      </c>
      <c r="J10" s="60" t="n">
        <f aca="false">SUM(G10:I10)</f>
        <v>71056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61" t="e">
        <f aca="false">'CapChrg-AllocExp'!K11</f>
        <v>#NAME?</v>
      </c>
      <c r="O10" s="60" t="e">
        <f aca="false">J10-K10-M10-N10-L10</f>
        <v>#NAME?</v>
      </c>
      <c r="P10" s="23"/>
      <c r="Q10" s="58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38" t="s">
        <v>140</v>
      </c>
      <c r="B11" s="49"/>
      <c r="C11" s="58" t="e">
        <f aca="false">J11-K11-M11-N11-L11</f>
        <v>#NAME?</v>
      </c>
      <c r="D11" s="23" t="e">
        <f aca="false">GrossMargin!M12-Expenses!E11-'CapChrg-AllocExp'!L12-'CapChrg-AllocExp'!E12</f>
        <v>#NAME?</v>
      </c>
      <c r="E11" s="59" t="e">
        <f aca="false">C11-D11</f>
        <v>#NAME?</v>
      </c>
      <c r="F11" s="23"/>
      <c r="G11" s="58" t="n">
        <f aca="false">GrossMargin!I12</f>
        <v>19516</v>
      </c>
      <c r="H11" s="23" t="n">
        <f aca="false">GrossMargin!J12</f>
        <v>0</v>
      </c>
      <c r="I11" s="23" t="e">
        <f aca="false">GrossMargin!K12</f>
        <v>#NAME?</v>
      </c>
      <c r="J11" s="60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846</v>
      </c>
      <c r="N11" s="61" t="e">
        <f aca="false">'CapChrg-AllocExp'!K12</f>
        <v>#NAME?</v>
      </c>
      <c r="O11" s="60" t="e">
        <f aca="false">J11-K11-M11-N11-L11</f>
        <v>#NAME?</v>
      </c>
      <c r="P11" s="23"/>
      <c r="Q11" s="58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59" t="e">
        <f aca="false">ROUND(SUM(Q11:U11),0)</f>
        <v>#NAME?</v>
      </c>
    </row>
    <row r="12" customFormat="false" ht="12" hidden="false" customHeight="true" outlineLevel="0" collapsed="false">
      <c r="A12" s="38" t="s">
        <v>141</v>
      </c>
      <c r="B12" s="49"/>
      <c r="C12" s="58" t="e">
        <f aca="false">J12-K12-M12-N12-L12</f>
        <v>#NAME?</v>
      </c>
      <c r="D12" s="23" t="e">
        <f aca="false">GrossMargin!M13-Expenses!E12-'CapChrg-AllocExp'!L13-'CapChrg-AllocExp'!E13</f>
        <v>#NAME?</v>
      </c>
      <c r="E12" s="59" t="e">
        <f aca="false">C12-D12</f>
        <v>#NAME?</v>
      </c>
      <c r="F12" s="23"/>
      <c r="G12" s="58" t="n">
        <f aca="false">GrossMargin!I13</f>
        <v>46128</v>
      </c>
      <c r="H12" s="23" t="n">
        <f aca="false">GrossMargin!J13</f>
        <v>0</v>
      </c>
      <c r="I12" s="23" t="n">
        <f aca="false">GrossMargin!K13</f>
        <v>0</v>
      </c>
      <c r="J12" s="60" t="n">
        <f aca="false">SUM(G12:I12)</f>
        <v>46128</v>
      </c>
      <c r="K12" s="24"/>
      <c r="L12" s="23" t="e">
        <f aca="false">'CapChrg-AllocExp'!D13</f>
        <v>#NAME?</v>
      </c>
      <c r="M12" s="23" t="n">
        <f aca="false">Expenses!D12</f>
        <v>1383</v>
      </c>
      <c r="N12" s="61" t="e">
        <f aca="false">'CapChrg-AllocExp'!K13</f>
        <v>#NAME?</v>
      </c>
      <c r="O12" s="60" t="e">
        <f aca="false">J12-K12-M12-N12-L12</f>
        <v>#NAME?</v>
      </c>
      <c r="P12" s="23"/>
      <c r="Q12" s="58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59" t="e">
        <f aca="false">ROUND(SUM(Q12:U12),0)</f>
        <v>#NAME?</v>
      </c>
    </row>
    <row r="13" customFormat="false" ht="12" hidden="false" customHeight="true" outlineLevel="0" collapsed="false">
      <c r="A13" s="38" t="s">
        <v>9</v>
      </c>
      <c r="B13" s="49"/>
      <c r="C13" s="58" t="e">
        <f aca="false">J13-K13-M13-N13-L13</f>
        <v>#NAME?</v>
      </c>
      <c r="D13" s="23" t="e">
        <f aca="false">GrossMargin!M14-Expenses!E13-'CapChrg-AllocExp'!L14-'CapChrg-AllocExp'!E14</f>
        <v>#NAME?</v>
      </c>
      <c r="E13" s="59" t="e">
        <f aca="false">C13-D13</f>
        <v>#NAME?</v>
      </c>
      <c r="F13" s="23"/>
      <c r="G13" s="58" t="n">
        <f aca="false">GrossMargin!I14</f>
        <v>18469</v>
      </c>
      <c r="H13" s="23" t="n">
        <f aca="false">GrossMargin!J14</f>
        <v>400</v>
      </c>
      <c r="I13" s="23" t="n">
        <f aca="false">GrossMargin!K14</f>
        <v>0</v>
      </c>
      <c r="J13" s="60" t="n">
        <f aca="false">SUM(G13:I13)</f>
        <v>18869</v>
      </c>
      <c r="K13" s="24"/>
      <c r="L13" s="23" t="n">
        <f aca="false">'CapChrg-AllocExp'!D14</f>
        <v>198</v>
      </c>
      <c r="M13" s="23" t="e">
        <f aca="false">Expenses!D13</f>
        <v>#NAME?</v>
      </c>
      <c r="N13" s="61" t="e">
        <f aca="false">'CapChrg-AllocExp'!K14</f>
        <v>#NAME?</v>
      </c>
      <c r="O13" s="60" t="e">
        <f aca="false">J13-K13-M13-N13-L13</f>
        <v>#NAME?</v>
      </c>
      <c r="P13" s="23"/>
      <c r="Q13" s="58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59" t="e">
        <f aca="false">ROUND(SUM(Q13:U13),0)</f>
        <v>#NAME?</v>
      </c>
    </row>
    <row r="14" customFormat="false" ht="12" hidden="false" customHeight="true" outlineLevel="0" collapsed="false">
      <c r="A14" s="38" t="s">
        <v>142</v>
      </c>
      <c r="B14" s="49"/>
      <c r="C14" s="58" t="e">
        <f aca="false">J14-K14-M14-N14-L14</f>
        <v>#NAME?</v>
      </c>
      <c r="D14" s="23" t="e">
        <f aca="false">GrossMargin!M15-Expenses!E14-'CapChrg-AllocExp'!L15-'CapChrg-AllocExp'!E15</f>
        <v>#NAME?</v>
      </c>
      <c r="E14" s="59" t="e">
        <f aca="false">C14-D14</f>
        <v>#NAME?</v>
      </c>
      <c r="F14" s="23"/>
      <c r="G14" s="58" t="n">
        <f aca="false">GrossMargin!I15</f>
        <v>478</v>
      </c>
      <c r="H14" s="23" t="n">
        <f aca="false">GrossMargin!J15</f>
        <v>0</v>
      </c>
      <c r="I14" s="23" t="n">
        <f aca="false">GrossMargin!K15</f>
        <v>0</v>
      </c>
      <c r="J14" s="60" t="n">
        <f aca="false">SUM(G14:I14)</f>
        <v>478</v>
      </c>
      <c r="K14" s="24"/>
      <c r="L14" s="23" t="n">
        <f aca="false">'CapChrg-AllocExp'!D15</f>
        <v>618</v>
      </c>
      <c r="M14" s="23" t="n">
        <f aca="false">Expenses!D14</f>
        <v>4221</v>
      </c>
      <c r="N14" s="61" t="e">
        <f aca="false">'CapChrg-AllocExp'!K15</f>
        <v>#NAME?</v>
      </c>
      <c r="O14" s="60" t="e">
        <f aca="false">J14-K14-M14-N14-L14</f>
        <v>#NAME?</v>
      </c>
      <c r="P14" s="23"/>
      <c r="Q14" s="58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59" t="e">
        <f aca="false">ROUND(SUM(Q14:U14),0)</f>
        <v>#NAME?</v>
      </c>
    </row>
    <row r="15" customFormat="false" ht="12" hidden="false" customHeight="true" outlineLevel="0" collapsed="false">
      <c r="A15" s="38" t="s">
        <v>143</v>
      </c>
      <c r="B15" s="49"/>
      <c r="C15" s="58" t="e">
        <f aca="false">J15-K15-M15-N15-L15</f>
        <v>#NAME?</v>
      </c>
      <c r="D15" s="23" t="e">
        <f aca="false">GrossMargin!M16-Expenses!E15-'CapChrg-AllocExp'!L16-'CapChrg-AllocExp'!E16</f>
        <v>#NAME?</v>
      </c>
      <c r="E15" s="59" t="e">
        <f aca="false">C15-D15</f>
        <v>#NAME?</v>
      </c>
      <c r="F15" s="23"/>
      <c r="G15" s="58" t="n">
        <f aca="false">GrossMargin!I16</f>
        <v>5422</v>
      </c>
      <c r="H15" s="23" t="n">
        <f aca="false">GrossMargin!J16</f>
        <v>0</v>
      </c>
      <c r="I15" s="23" t="n">
        <f aca="false">GrossMargin!K16</f>
        <v>0</v>
      </c>
      <c r="J15" s="60" t="n">
        <f aca="false">SUM(G15:I15)</f>
        <v>5422</v>
      </c>
      <c r="K15" s="24"/>
      <c r="L15" s="23" t="e">
        <f aca="false">'CapChrg-AllocExp'!D16</f>
        <v>#NAME?</v>
      </c>
      <c r="M15" s="23" t="n">
        <f aca="false">Expenses!D15</f>
        <v>1233</v>
      </c>
      <c r="N15" s="61" t="e">
        <f aca="false">'CapChrg-AllocExp'!K16</f>
        <v>#NAME?</v>
      </c>
      <c r="O15" s="60" t="e">
        <f aca="false">J15-K15-M15-N15-L15</f>
        <v>#NAME?</v>
      </c>
      <c r="P15" s="23"/>
      <c r="Q15" s="58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59" t="e">
        <f aca="false">ROUND(SUM(Q15:U15),0)</f>
        <v>#NAME?</v>
      </c>
    </row>
    <row r="16" customFormat="false" ht="12" hidden="false" customHeight="true" outlineLevel="0" collapsed="false">
      <c r="A16" s="38" t="s">
        <v>144</v>
      </c>
      <c r="B16" s="49"/>
      <c r="C16" s="58" t="e">
        <f aca="false">J16-K16-M16-N16-L16</f>
        <v>#NAME?</v>
      </c>
      <c r="D16" s="23" t="e">
        <f aca="false">GrossMargin!M17-Expenses!E16-'CapChrg-AllocExp'!L17-'CapChrg-AllocExp'!E17</f>
        <v>#NAME?</v>
      </c>
      <c r="E16" s="59" t="e">
        <f aca="false">C16-D16</f>
        <v>#NAME?</v>
      </c>
      <c r="F16" s="23"/>
      <c r="G16" s="58" t="n">
        <f aca="false">GrossMargin!I17</f>
        <v>2018</v>
      </c>
      <c r="H16" s="23" t="n">
        <f aca="false">GrossMargin!J17</f>
        <v>0</v>
      </c>
      <c r="I16" s="23" t="n">
        <f aca="false">GrossMargin!K17</f>
        <v>0</v>
      </c>
      <c r="J16" s="60" t="n">
        <f aca="false">SUM(G16:I16)</f>
        <v>2018</v>
      </c>
      <c r="K16" s="24"/>
      <c r="L16" s="23" t="e">
        <f aca="false">'CapChrg-AllocExp'!D17</f>
        <v>#NAME?</v>
      </c>
      <c r="M16" s="23" t="n">
        <f aca="false">Expenses!D16</f>
        <v>104</v>
      </c>
      <c r="N16" s="61" t="e">
        <f aca="false">'CapChrg-AllocExp'!K17</f>
        <v>#NAME?</v>
      </c>
      <c r="O16" s="60" t="e">
        <f aca="false">J16-K16-M16-N16-L16</f>
        <v>#NAME?</v>
      </c>
      <c r="P16" s="23"/>
      <c r="Q16" s="58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59" t="e">
        <f aca="false">ROUND(SUM(Q16:U16),0)</f>
        <v>#NAME?</v>
      </c>
    </row>
    <row r="17" customFormat="false" ht="12" hidden="false" customHeight="true" outlineLevel="0" collapsed="false">
      <c r="A17" s="38" t="s">
        <v>145</v>
      </c>
      <c r="B17" s="49"/>
      <c r="C17" s="58" t="e">
        <f aca="false">J17-K17-M17-N17-L17</f>
        <v>#NAME?</v>
      </c>
      <c r="D17" s="23" t="e">
        <f aca="false">GrossMargin!M18-Expenses!E17-'CapChrg-AllocExp'!L18-'CapChrg-AllocExp'!E18</f>
        <v>#NAME?</v>
      </c>
      <c r="E17" s="59" t="e">
        <f aca="false">C17-D17</f>
        <v>#NAME?</v>
      </c>
      <c r="F17" s="23"/>
      <c r="G17" s="58" t="n">
        <f aca="false">GrossMargin!I18</f>
        <v>0</v>
      </c>
      <c r="H17" s="23" t="n">
        <f aca="false">GrossMargin!J18</f>
        <v>0</v>
      </c>
      <c r="I17" s="23" t="n">
        <f aca="false">GrossMargin!K18</f>
        <v>0</v>
      </c>
      <c r="J17" s="60" t="n">
        <f aca="false">SUM(G17:I17)</f>
        <v>0</v>
      </c>
      <c r="K17" s="24"/>
      <c r="L17" s="23" t="e">
        <f aca="false">'CapChrg-AllocExp'!D18</f>
        <v>#NAME?</v>
      </c>
      <c r="M17" s="23" t="n">
        <f aca="false">Expenses!D17</f>
        <v>1181</v>
      </c>
      <c r="N17" s="61" t="n">
        <f aca="false">'CapChrg-AllocExp'!K18</f>
        <v>469</v>
      </c>
      <c r="O17" s="60" t="e">
        <f aca="false">J17-K17-M17-N17-L17</f>
        <v>#NAME?</v>
      </c>
      <c r="P17" s="23"/>
      <c r="Q17" s="58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59" t="e">
        <f aca="false">ROUND(SUM(Q17:U17),0)</f>
        <v>#NAME?</v>
      </c>
    </row>
    <row r="18" customFormat="false" ht="12" hidden="false" customHeight="true" outlineLevel="0" collapsed="false">
      <c r="A18" s="38" t="s">
        <v>154</v>
      </c>
      <c r="B18" s="49"/>
      <c r="C18" s="58" t="e">
        <f aca="false">J18-K18-M18-N18-L18</f>
        <v>#NAME?</v>
      </c>
      <c r="D18" s="23" t="e">
        <f aca="false">Summary!D33</f>
        <v>#NAME?</v>
      </c>
      <c r="E18" s="59" t="e">
        <f aca="false">C18-D18</f>
        <v>#NAME?</v>
      </c>
      <c r="F18" s="23"/>
      <c r="G18" s="58" t="n">
        <f aca="false">Summary!G33</f>
        <v>14825</v>
      </c>
      <c r="H18" s="23" t="n">
        <f aca="false">Summary!H33</f>
        <v>0</v>
      </c>
      <c r="I18" s="23" t="n">
        <f aca="false">Summary!I33</f>
        <v>0</v>
      </c>
      <c r="J18" s="60" t="n">
        <f aca="false">SUM(G18:I18)</f>
        <v>14825</v>
      </c>
      <c r="K18" s="24"/>
      <c r="L18" s="24" t="e">
        <f aca="false">Summary!L33</f>
        <v>#NAME?</v>
      </c>
      <c r="M18" s="23" t="n">
        <f aca="false">Summary!M33</f>
        <v>683</v>
      </c>
      <c r="N18" s="61" t="e">
        <f aca="false">Summary!N33</f>
        <v>#NAME?</v>
      </c>
      <c r="O18" s="60" t="e">
        <f aca="false">J18-K18-M18-N18-L18</f>
        <v>#NAME?</v>
      </c>
      <c r="P18" s="23"/>
      <c r="Q18" s="58" t="e">
        <f aca="false">Summary!Q33</f>
        <v>#NAME?</v>
      </c>
      <c r="R18" s="23" t="n">
        <f aca="false">Summary!R33</f>
        <v>0</v>
      </c>
      <c r="S18" s="23" t="e">
        <f aca="false">Summary!S33</f>
        <v>#NAME?</v>
      </c>
      <c r="T18" s="23" t="e">
        <f aca="false">Summary!T33</f>
        <v>#NAME?</v>
      </c>
      <c r="U18" s="23" t="e">
        <f aca="false">Summary!U33</f>
        <v>#NAME?</v>
      </c>
      <c r="V18" s="59" t="e">
        <f aca="false">ROUND(SUM(Q18:U18),0)</f>
        <v>#NAME?</v>
      </c>
    </row>
    <row r="19" customFormat="false" ht="12" hidden="false" customHeight="true" outlineLevel="0" collapsed="false">
      <c r="A19" s="38" t="s">
        <v>146</v>
      </c>
      <c r="B19" s="49"/>
      <c r="C19" s="58" t="e">
        <f aca="false">J19-K19-M19-N19-L19</f>
        <v>#NAME?</v>
      </c>
      <c r="D19" s="23" t="e">
        <f aca="false">GrossMargin!M19-Expenses!E18-'CapChrg-AllocExp'!L19-'CapChrg-AllocExp'!E19</f>
        <v>#NAME?</v>
      </c>
      <c r="E19" s="59" t="e">
        <f aca="false">C19-D19</f>
        <v>#NAME?</v>
      </c>
      <c r="F19" s="23"/>
      <c r="G19" s="58" t="n">
        <f aca="false">GrossMargin!I19</f>
        <v>-223</v>
      </c>
      <c r="H19" s="23" t="n">
        <f aca="false">GrossMargin!J19</f>
        <v>0</v>
      </c>
      <c r="I19" s="23" t="n">
        <f aca="false">GrossMargin!K19</f>
        <v>0</v>
      </c>
      <c r="J19" s="60" t="n">
        <f aca="false">SUM(G19:I19)</f>
        <v>-223</v>
      </c>
      <c r="K19" s="24"/>
      <c r="L19" s="23" t="e">
        <f aca="false">'CapChrg-AllocExp'!D19</f>
        <v>#NAME?</v>
      </c>
      <c r="M19" s="23" t="e">
        <f aca="false">Expenses!D18</f>
        <v>#NAME?</v>
      </c>
      <c r="N19" s="61" t="e">
        <f aca="false">'CapChrg-AllocExp'!K19</f>
        <v>#NAME?</v>
      </c>
      <c r="O19" s="60" t="e">
        <f aca="false">J19-K19-M19-N19-L19</f>
        <v>#NAME?</v>
      </c>
      <c r="P19" s="23"/>
      <c r="Q19" s="58" t="e">
        <f aca="false">GrossMargin!N19</f>
        <v>#NAME?</v>
      </c>
      <c r="R19" s="23"/>
      <c r="S19" s="23" t="e">
        <f aca="false">'CapChrg-AllocExp'!F19</f>
        <v>#NAME?</v>
      </c>
      <c r="T19" s="23" t="e">
        <f aca="false">Expenses!F18</f>
        <v>#NAME?</v>
      </c>
      <c r="U19" s="23" t="e">
        <f aca="false">'CapChrg-AllocExp'!M19</f>
        <v>#NAME?</v>
      </c>
      <c r="V19" s="59" t="e">
        <f aca="false">ROUND(SUM(Q19:U19),0)</f>
        <v>#NAME?</v>
      </c>
    </row>
    <row r="20" customFormat="false" ht="12" hidden="false" customHeight="true" outlineLevel="0" collapsed="false">
      <c r="A20" s="221" t="s">
        <v>147</v>
      </c>
      <c r="B20" s="63"/>
      <c r="C20" s="222" t="e">
        <f aca="false">SUM(C9:C19)</f>
        <v>#NAME?</v>
      </c>
      <c r="D20" s="223" t="e">
        <f aca="false">SUM(D9:D19)</f>
        <v>#NAME?</v>
      </c>
      <c r="E20" s="224" t="e">
        <f aca="false">SUM(E9:E19)</f>
        <v>#NAME?</v>
      </c>
      <c r="F20" s="67"/>
      <c r="G20" s="222" t="n">
        <f aca="false">SUM(G9:G19)</f>
        <v>219786</v>
      </c>
      <c r="H20" s="223" t="n">
        <f aca="false">SUM(H9:H19)</f>
        <v>400</v>
      </c>
      <c r="I20" s="223" t="e">
        <f aca="false">SUM(I9:I19)</f>
        <v>#NAME?</v>
      </c>
      <c r="J20" s="225" t="e">
        <f aca="false">SUM(J9:J19)</f>
        <v>#NAME?</v>
      </c>
      <c r="K20" s="223" t="n">
        <f aca="false">SUM(K9:K19)</f>
        <v>0</v>
      </c>
      <c r="L20" s="223" t="e">
        <f aca="false">SUM(L9:L19)</f>
        <v>#NAME?</v>
      </c>
      <c r="M20" s="223" t="e">
        <f aca="false">SUM(M9:M19)</f>
        <v>#NAME?</v>
      </c>
      <c r="N20" s="224" t="e">
        <f aca="false">SUM(N9:N19)</f>
        <v>#NAME?</v>
      </c>
      <c r="O20" s="225" t="e">
        <f aca="false">J20-K20-M20-N20</f>
        <v>#NAME?</v>
      </c>
      <c r="P20" s="67"/>
      <c r="Q20" s="222" t="e">
        <f aca="false">SUM(Q9:Q19)</f>
        <v>#NAME?</v>
      </c>
      <c r="R20" s="223" t="n">
        <f aca="false">SUM(R9:R19)</f>
        <v>0</v>
      </c>
      <c r="S20" s="223" t="e">
        <f aca="false">SUM(S9:S19)</f>
        <v>#NAME?</v>
      </c>
      <c r="T20" s="223" t="e">
        <f aca="false">SUM(T9:T19)</f>
        <v>#NAME?</v>
      </c>
      <c r="U20" s="223" t="e">
        <f aca="false">SUM(U9:U19)</f>
        <v>#NAME?</v>
      </c>
      <c r="V20" s="224" t="e">
        <f aca="false">SUM(V9:V19)</f>
        <v>#NAME?</v>
      </c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  <row r="37" customFormat="false" ht="12.75" hidden="false" customHeight="false" outlineLevel="0" collapsed="false">
      <c r="C37" s="23"/>
      <c r="D37" s="23"/>
      <c r="E37" s="23"/>
      <c r="F37" s="23"/>
    </row>
    <row r="38" customFormat="false" ht="12.75" hidden="false" customHeight="false" outlineLevel="0" collapsed="false">
      <c r="C38" s="23"/>
      <c r="D38" s="23"/>
      <c r="E38" s="23"/>
      <c r="F38" s="23"/>
    </row>
    <row r="39" customFormat="false" ht="12.75" hidden="false" customHeight="false" outlineLevel="0" collapsed="false">
      <c r="C39" s="23"/>
      <c r="D39" s="23"/>
      <c r="E39" s="23"/>
      <c r="F39" s="23"/>
    </row>
    <row r="40" customFormat="false" ht="12.75" hidden="false" customHeight="false" outlineLevel="0" collapsed="false">
      <c r="C40" s="23"/>
      <c r="D40" s="23"/>
      <c r="E40" s="23"/>
      <c r="F40" s="23"/>
    </row>
    <row r="41" customFormat="false" ht="12.75" hidden="false" customHeight="false" outlineLevel="0" collapsed="false">
      <c r="C41" s="23"/>
      <c r="D41" s="23"/>
      <c r="E41" s="23"/>
      <c r="F41" s="23"/>
    </row>
    <row r="42" customFormat="false" ht="12.75" hidden="false" customHeight="false" outlineLevel="0" collapsed="false">
      <c r="C42" s="23"/>
      <c r="D42" s="23"/>
      <c r="E42" s="23"/>
      <c r="F42" s="23"/>
    </row>
    <row r="43" customFormat="false" ht="12.75" hidden="false" customHeight="false" outlineLevel="0" collapsed="false">
      <c r="C43" s="23"/>
      <c r="D43" s="23"/>
      <c r="E43" s="23"/>
      <c r="F43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182</v>
      </c>
      <c r="D5" s="19"/>
      <c r="E5" s="19"/>
      <c r="G5" s="19" t="s">
        <v>122</v>
      </c>
      <c r="H5" s="19"/>
      <c r="I5" s="19"/>
      <c r="J5" s="19"/>
      <c r="K5" s="19"/>
      <c r="L5" s="19"/>
      <c r="M5" s="19"/>
      <c r="N5" s="19"/>
      <c r="O5" s="19"/>
      <c r="Q5" s="19" t="s">
        <v>123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124</v>
      </c>
      <c r="H6" s="42" t="s">
        <v>125</v>
      </c>
      <c r="I6" s="42" t="s">
        <v>126</v>
      </c>
      <c r="J6" s="42" t="s">
        <v>7</v>
      </c>
      <c r="K6" s="42" t="s">
        <v>127</v>
      </c>
      <c r="L6" s="42" t="s">
        <v>128</v>
      </c>
      <c r="M6" s="42" t="s">
        <v>129</v>
      </c>
      <c r="N6" s="42" t="s">
        <v>130</v>
      </c>
      <c r="O6" s="42"/>
      <c r="Q6" s="43" t="s">
        <v>7</v>
      </c>
      <c r="R6" s="43" t="s">
        <v>127</v>
      </c>
      <c r="S6" s="42" t="s">
        <v>128</v>
      </c>
      <c r="T6" s="43" t="s">
        <v>129</v>
      </c>
      <c r="U6" s="43" t="s">
        <v>130</v>
      </c>
      <c r="V6" s="37"/>
    </row>
    <row r="7" customFormat="false" ht="12" hidden="false" customHeight="true" outlineLevel="0" collapsed="false">
      <c r="A7" s="42" t="s">
        <v>131</v>
      </c>
      <c r="B7" s="38"/>
      <c r="C7" s="44" t="s">
        <v>183</v>
      </c>
      <c r="D7" s="45" t="s">
        <v>121</v>
      </c>
      <c r="E7" s="46" t="s">
        <v>184</v>
      </c>
      <c r="F7" s="47"/>
      <c r="G7" s="48" t="s">
        <v>132</v>
      </c>
      <c r="H7" s="48" t="s">
        <v>135</v>
      </c>
      <c r="I7" s="48" t="s">
        <v>132</v>
      </c>
      <c r="J7" s="48" t="s">
        <v>132</v>
      </c>
      <c r="K7" s="48" t="s">
        <v>136</v>
      </c>
      <c r="L7" s="48" t="s">
        <v>137</v>
      </c>
      <c r="M7" s="48" t="s">
        <v>136</v>
      </c>
      <c r="N7" s="48" t="s">
        <v>136</v>
      </c>
      <c r="O7" s="48" t="s">
        <v>7</v>
      </c>
      <c r="Q7" s="48" t="s">
        <v>132</v>
      </c>
      <c r="R7" s="48" t="s">
        <v>136</v>
      </c>
      <c r="S7" s="48" t="s">
        <v>137</v>
      </c>
      <c r="T7" s="48" t="s">
        <v>318</v>
      </c>
      <c r="U7" s="48" t="s">
        <v>318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138</v>
      </c>
      <c r="B9" s="49"/>
      <c r="C9" s="53" t="e">
        <f aca="false">J9-K9-M9-N9-L9</f>
        <v>#NAME?</v>
      </c>
      <c r="D9" s="54" t="e">
        <f aca="false">GrossMargin!M10-Expenses!E9-'CapChrg-AllocExp'!L10-'CapChrg-AllocExp'!E10</f>
        <v>#NAME?</v>
      </c>
      <c r="E9" s="55" t="e">
        <f aca="false">C9-D9</f>
        <v>#NAME?</v>
      </c>
      <c r="F9" s="23"/>
      <c r="G9" s="53" t="n">
        <f aca="false">GrossMargin!I10</f>
        <v>42097</v>
      </c>
      <c r="H9" s="54" t="n">
        <f aca="false">GrossMargin!J10</f>
        <v>0</v>
      </c>
      <c r="I9" s="54" t="n">
        <f aca="false">GrossMargin!K10</f>
        <v>0</v>
      </c>
      <c r="J9" s="56" t="n">
        <f aca="false">SUM(G9:I9)</f>
        <v>42097</v>
      </c>
      <c r="K9" s="35"/>
      <c r="L9" s="54" t="e">
        <f aca="false">'CapChrg-AllocExp'!D10</f>
        <v>#NAME?</v>
      </c>
      <c r="M9" s="54" t="e">
        <f aca="false">Expenses!D9</f>
        <v>#NAME?</v>
      </c>
      <c r="N9" s="57" t="e">
        <f aca="false">'CapChrg-AllocExp'!K10</f>
        <v>#NAME?</v>
      </c>
      <c r="O9" s="56" t="e">
        <f aca="false">J9-K9-M9-N9-L9</f>
        <v>#NAME?</v>
      </c>
      <c r="P9" s="23"/>
      <c r="Q9" s="53" t="e">
        <f aca="false">GrossMargin!N10</f>
        <v>#NAME?</v>
      </c>
      <c r="R9" s="54"/>
      <c r="S9" s="54" t="e">
        <f aca="false">'CapChrg-AllocExp'!F10</f>
        <v>#NAME?</v>
      </c>
      <c r="T9" s="54" t="e">
        <f aca="false">Expenses!F9</f>
        <v>#NAME?</v>
      </c>
      <c r="U9" s="54" t="e">
        <f aca="false">'CapChrg-AllocExp'!M10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9</v>
      </c>
      <c r="B10" s="49"/>
      <c r="C10" s="58" t="e">
        <f aca="false">J10-K10-M10-N10-L10</f>
        <v>#NAME?</v>
      </c>
      <c r="D10" s="23" t="e">
        <f aca="false">GrossMargin!M14-Expenses!E13-'CapChrg-AllocExp'!L14-'CapChrg-AllocExp'!E14</f>
        <v>#NAME?</v>
      </c>
      <c r="E10" s="59" t="e">
        <f aca="false">C10-D10</f>
        <v>#NAME?</v>
      </c>
      <c r="F10" s="23"/>
      <c r="G10" s="58" t="n">
        <f aca="false">GrossMargin!I14</f>
        <v>18469</v>
      </c>
      <c r="H10" s="23" t="n">
        <f aca="false">GrossMargin!J14</f>
        <v>400</v>
      </c>
      <c r="I10" s="23" t="n">
        <f aca="false">GrossMargin!K14</f>
        <v>0</v>
      </c>
      <c r="J10" s="60" t="n">
        <f aca="false">SUM(G10:I10)</f>
        <v>18869</v>
      </c>
      <c r="K10" s="24"/>
      <c r="L10" s="23" t="n">
        <f aca="false">'CapChrg-AllocExp'!D14</f>
        <v>198</v>
      </c>
      <c r="M10" s="23" t="e">
        <f aca="false">Expenses!D13</f>
        <v>#NAME?</v>
      </c>
      <c r="N10" s="61" t="e">
        <f aca="false">'CapChrg-AllocExp'!K14</f>
        <v>#NAME?</v>
      </c>
      <c r="O10" s="60" t="e">
        <f aca="false">J10-K10-M10-N10-L10</f>
        <v>#NAME?</v>
      </c>
      <c r="P10" s="23"/>
      <c r="Q10" s="58" t="e">
        <f aca="false">GrossMargin!N14</f>
        <v>#NAME?</v>
      </c>
      <c r="R10" s="23"/>
      <c r="S10" s="23" t="e">
        <f aca="false">'CapChrg-AllocExp'!F14</f>
        <v>#NAME?</v>
      </c>
      <c r="T10" s="23" t="e">
        <f aca="false">Expenses!F13</f>
        <v>#NAME?</v>
      </c>
      <c r="U10" s="23" t="e">
        <f aca="false">'CapChrg-AllocExp'!M14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38" t="s">
        <v>154</v>
      </c>
      <c r="B11" s="49"/>
      <c r="C11" s="58" t="e">
        <f aca="false">J11-K11-M11-N11-L11</f>
        <v>#NAME?</v>
      </c>
      <c r="D11" s="23" t="e">
        <f aca="false">Summary!D33</f>
        <v>#NAME?</v>
      </c>
      <c r="E11" s="59" t="e">
        <f aca="false">C11-D11</f>
        <v>#NAME?</v>
      </c>
      <c r="F11" s="23"/>
      <c r="G11" s="58" t="n">
        <f aca="false">Summary!G33</f>
        <v>14825</v>
      </c>
      <c r="H11" s="23" t="n">
        <f aca="false">Summary!H33</f>
        <v>0</v>
      </c>
      <c r="I11" s="23" t="n">
        <f aca="false">Summary!I33</f>
        <v>0</v>
      </c>
      <c r="J11" s="60" t="n">
        <f aca="false">SUM(G11:I11)</f>
        <v>14825</v>
      </c>
      <c r="K11" s="24"/>
      <c r="L11" s="24" t="e">
        <f aca="false">Summary!L33</f>
        <v>#NAME?</v>
      </c>
      <c r="M11" s="23" t="n">
        <f aca="false">Summary!M33</f>
        <v>683</v>
      </c>
      <c r="N11" s="61" t="e">
        <f aca="false">Summary!N33</f>
        <v>#NAME?</v>
      </c>
      <c r="O11" s="60" t="e">
        <f aca="false">J11-K11-M11-N11-L11</f>
        <v>#NAME?</v>
      </c>
      <c r="P11" s="23"/>
      <c r="Q11" s="58" t="e">
        <f aca="false">Summary!Q33</f>
        <v>#NAME?</v>
      </c>
      <c r="R11" s="23" t="n">
        <f aca="false">Summary!R33</f>
        <v>0</v>
      </c>
      <c r="S11" s="23" t="e">
        <f aca="false">Summary!S33</f>
        <v>#NAME?</v>
      </c>
      <c r="T11" s="23" t="e">
        <f aca="false">Summary!T33</f>
        <v>#NAME?</v>
      </c>
      <c r="U11" s="23" t="e">
        <f aca="false">Summary!U33</f>
        <v>#NAME?</v>
      </c>
      <c r="V11" s="59" t="e">
        <f aca="false">ROUND(SUM(Q11:U11),0)</f>
        <v>#NAME?</v>
      </c>
    </row>
    <row r="12" customFormat="false" ht="12" hidden="false" customHeight="true" outlineLevel="0" collapsed="false">
      <c r="A12" s="38" t="s">
        <v>146</v>
      </c>
      <c r="B12" s="49"/>
      <c r="C12" s="58" t="e">
        <f aca="false">J12-K12-M12-N12-L12</f>
        <v>#NAME?</v>
      </c>
      <c r="D12" s="23" t="e">
        <f aca="false">GrossMargin!M19-Expenses!E18-'CapChrg-AllocExp'!L19-'CapChrg-AllocExp'!E19</f>
        <v>#NAME?</v>
      </c>
      <c r="E12" s="59" t="e">
        <f aca="false">C12-D12</f>
        <v>#NAME?</v>
      </c>
      <c r="F12" s="23"/>
      <c r="G12" s="58" t="n">
        <f aca="false">GrossMargin!I19</f>
        <v>-223</v>
      </c>
      <c r="H12" s="23" t="n">
        <f aca="false">GrossMargin!J19</f>
        <v>0</v>
      </c>
      <c r="I12" s="23" t="n">
        <f aca="false">GrossMargin!K19</f>
        <v>0</v>
      </c>
      <c r="J12" s="60" t="n">
        <f aca="false">SUM(G12:I12)</f>
        <v>-223</v>
      </c>
      <c r="K12" s="24"/>
      <c r="L12" s="23" t="e">
        <f aca="false">'CapChrg-AllocExp'!D19</f>
        <v>#NAME?</v>
      </c>
      <c r="M12" s="23" t="e">
        <f aca="false">Expenses!D18</f>
        <v>#NAME?</v>
      </c>
      <c r="N12" s="61" t="e">
        <f aca="false">'CapChrg-AllocExp'!K19</f>
        <v>#NAME?</v>
      </c>
      <c r="O12" s="60" t="e">
        <f aca="false">J12-K12-M12-N12-L12</f>
        <v>#NAME?</v>
      </c>
      <c r="P12" s="23"/>
      <c r="Q12" s="58" t="e">
        <f aca="false">GrossMargin!N19</f>
        <v>#NAME?</v>
      </c>
      <c r="R12" s="23"/>
      <c r="S12" s="23" t="e">
        <f aca="false">'CapChrg-AllocExp'!F19</f>
        <v>#NAME?</v>
      </c>
      <c r="T12" s="23" t="e">
        <f aca="false">Expenses!F18</f>
        <v>#NAME?</v>
      </c>
      <c r="U12" s="23" t="e">
        <f aca="false">'CapChrg-AllocExp'!M19</f>
        <v>#NAME?</v>
      </c>
      <c r="V12" s="59" t="e">
        <f aca="false">ROUND(SUM(Q12:U12),0)</f>
        <v>#NAME?</v>
      </c>
    </row>
    <row r="13" customFormat="false" ht="12" hidden="false" customHeight="true" outlineLevel="0" collapsed="false">
      <c r="A13" s="221" t="s">
        <v>147</v>
      </c>
      <c r="B13" s="63"/>
      <c r="C13" s="222" t="e">
        <f aca="false">SUM(C9:C12)</f>
        <v>#NAME?</v>
      </c>
      <c r="D13" s="223" t="e">
        <f aca="false">SUM(D9:D12)</f>
        <v>#NAME?</v>
      </c>
      <c r="E13" s="224" t="e">
        <f aca="false">SUM(E9:E12)</f>
        <v>#NAME?</v>
      </c>
      <c r="F13" s="67"/>
      <c r="G13" s="222" t="n">
        <f aca="false">SUM(G9:G12)</f>
        <v>75168</v>
      </c>
      <c r="H13" s="223" t="n">
        <f aca="false">SUM(H9:H12)</f>
        <v>400</v>
      </c>
      <c r="I13" s="223" t="n">
        <f aca="false">SUM(I9:I12)</f>
        <v>0</v>
      </c>
      <c r="J13" s="225" t="n">
        <f aca="false">SUM(J9:J12)</f>
        <v>75568</v>
      </c>
      <c r="K13" s="223" t="n">
        <f aca="false">SUM(K9:K12)</f>
        <v>0</v>
      </c>
      <c r="L13" s="223" t="e">
        <f aca="false">SUM(L9:L12)</f>
        <v>#NAME?</v>
      </c>
      <c r="M13" s="223" t="e">
        <f aca="false">SUM(M9:M12)</f>
        <v>#NAME?</v>
      </c>
      <c r="N13" s="224" t="e">
        <f aca="false">SUM(N9:N12)</f>
        <v>#NAME?</v>
      </c>
      <c r="O13" s="225" t="e">
        <f aca="false">J13-K13-M13-N13</f>
        <v>#NAME?</v>
      </c>
      <c r="P13" s="67"/>
      <c r="Q13" s="222" t="e">
        <f aca="false">SUM(Q9:Q12)</f>
        <v>#NAME?</v>
      </c>
      <c r="R13" s="223" t="n">
        <f aca="false">SUM(R9:R12)</f>
        <v>0</v>
      </c>
      <c r="S13" s="223" t="e">
        <f aca="false">SUM(S9:S12)</f>
        <v>#NAME?</v>
      </c>
      <c r="T13" s="223" t="e">
        <f aca="false">SUM(T9:T12)</f>
        <v>#NAME?</v>
      </c>
      <c r="U13" s="223" t="e">
        <f aca="false">SUM(U9:U12)</f>
        <v>#NAME?</v>
      </c>
      <c r="V13" s="224" t="e">
        <f aca="false">SUM(V9:V12)</f>
        <v>#NAME?</v>
      </c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  <row r="35" customFormat="false" ht="12.75" hidden="false" customHeight="false" outlineLevel="0" collapsed="false">
      <c r="C35" s="23"/>
      <c r="D35" s="23"/>
      <c r="E35" s="23"/>
      <c r="F35" s="23"/>
    </row>
    <row r="36" customFormat="false" ht="12.75" hidden="false" customHeight="false" outlineLevel="0" collapsed="false">
      <c r="C36" s="23"/>
      <c r="D36" s="23"/>
      <c r="E36" s="23"/>
      <c r="F36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317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182</v>
      </c>
      <c r="D5" s="19"/>
      <c r="E5" s="19"/>
      <c r="G5" s="19" t="s">
        <v>122</v>
      </c>
      <c r="H5" s="19"/>
      <c r="I5" s="19"/>
      <c r="J5" s="19"/>
      <c r="K5" s="19"/>
      <c r="L5" s="19"/>
      <c r="M5" s="19"/>
      <c r="N5" s="19"/>
      <c r="O5" s="19"/>
      <c r="Q5" s="19" t="s">
        <v>123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124</v>
      </c>
      <c r="H6" s="42" t="s">
        <v>125</v>
      </c>
      <c r="I6" s="42" t="s">
        <v>126</v>
      </c>
      <c r="J6" s="42" t="s">
        <v>7</v>
      </c>
      <c r="K6" s="42" t="s">
        <v>127</v>
      </c>
      <c r="L6" s="42" t="s">
        <v>128</v>
      </c>
      <c r="M6" s="42" t="s">
        <v>129</v>
      </c>
      <c r="N6" s="42" t="s">
        <v>130</v>
      </c>
      <c r="O6" s="42"/>
      <c r="Q6" s="43" t="s">
        <v>7</v>
      </c>
      <c r="R6" s="43" t="s">
        <v>127</v>
      </c>
      <c r="S6" s="42" t="s">
        <v>128</v>
      </c>
      <c r="T6" s="43" t="s">
        <v>129</v>
      </c>
      <c r="U6" s="43" t="s">
        <v>130</v>
      </c>
      <c r="V6" s="37"/>
    </row>
    <row r="7" customFormat="false" ht="12" hidden="false" customHeight="true" outlineLevel="0" collapsed="false">
      <c r="A7" s="42" t="s">
        <v>131</v>
      </c>
      <c r="B7" s="38"/>
      <c r="C7" s="44" t="s">
        <v>183</v>
      </c>
      <c r="D7" s="45" t="s">
        <v>121</v>
      </c>
      <c r="E7" s="46" t="s">
        <v>184</v>
      </c>
      <c r="F7" s="47"/>
      <c r="G7" s="48" t="s">
        <v>132</v>
      </c>
      <c r="H7" s="48" t="s">
        <v>135</v>
      </c>
      <c r="I7" s="48" t="s">
        <v>132</v>
      </c>
      <c r="J7" s="48" t="s">
        <v>132</v>
      </c>
      <c r="K7" s="48" t="s">
        <v>136</v>
      </c>
      <c r="L7" s="48" t="s">
        <v>137</v>
      </c>
      <c r="M7" s="48" t="s">
        <v>136</v>
      </c>
      <c r="N7" s="48" t="s">
        <v>136</v>
      </c>
      <c r="O7" s="48" t="s">
        <v>7</v>
      </c>
      <c r="Q7" s="48" t="s">
        <v>132</v>
      </c>
      <c r="R7" s="48" t="s">
        <v>136</v>
      </c>
      <c r="S7" s="48" t="s">
        <v>137</v>
      </c>
      <c r="T7" s="48" t="s">
        <v>318</v>
      </c>
      <c r="U7" s="48" t="s">
        <v>318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139</v>
      </c>
      <c r="B9" s="49"/>
      <c r="C9" s="53" t="e">
        <f aca="false">J9-K9-M9-N9-L9</f>
        <v>#NAME?</v>
      </c>
      <c r="D9" s="54" t="e">
        <f aca="false">GrossMargin!M11-Expenses!E10-'CapChrg-AllocExp'!L11-'CapChrg-AllocExp'!E11</f>
        <v>#NAME?</v>
      </c>
      <c r="E9" s="55" t="e">
        <f aca="false">C9-D9</f>
        <v>#NAME?</v>
      </c>
      <c r="F9" s="23"/>
      <c r="G9" s="53" t="n">
        <f aca="false">GrossMargin!I11</f>
        <v>71056</v>
      </c>
      <c r="H9" s="54" t="n">
        <f aca="false">GrossMargin!J11</f>
        <v>0</v>
      </c>
      <c r="I9" s="54" t="n">
        <f aca="false">GrossMargin!K11</f>
        <v>0</v>
      </c>
      <c r="J9" s="56" t="n">
        <f aca="false">SUM(G9:I9)</f>
        <v>71056</v>
      </c>
      <c r="K9" s="35"/>
      <c r="L9" s="54" t="e">
        <f aca="false">'CapChrg-AllocExp'!D11</f>
        <v>#NAME?</v>
      </c>
      <c r="M9" s="54" t="e">
        <f aca="false">Expenses!D10</f>
        <v>#NAME?</v>
      </c>
      <c r="N9" s="57" t="e">
        <f aca="false">'CapChrg-AllocExp'!K11</f>
        <v>#NAME?</v>
      </c>
      <c r="O9" s="56" t="e">
        <f aca="false">J9-K9-M9-N9-L9</f>
        <v>#NAME?</v>
      </c>
      <c r="P9" s="23"/>
      <c r="Q9" s="53" t="e">
        <f aca="false">GrossMargin!N11</f>
        <v>#NAME?</v>
      </c>
      <c r="R9" s="54"/>
      <c r="S9" s="54" t="e">
        <f aca="false">'CapChrg-AllocExp'!F11</f>
        <v>#NAME?</v>
      </c>
      <c r="T9" s="54" t="e">
        <f aca="false">Expenses!F10</f>
        <v>#NAME?</v>
      </c>
      <c r="U9" s="54" t="e">
        <f aca="false">'CapChrg-AllocExp'!M11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144</v>
      </c>
      <c r="B10" s="49"/>
      <c r="C10" s="58" t="e">
        <f aca="false">J10-K10-M10-N10-L10</f>
        <v>#NAME?</v>
      </c>
      <c r="D10" s="23" t="e">
        <f aca="false">GrossMargin!M17-Expenses!E16-'CapChrg-AllocExp'!L17-'CapChrg-AllocExp'!E17</f>
        <v>#NAME?</v>
      </c>
      <c r="E10" s="59" t="e">
        <f aca="false">C10-D10</f>
        <v>#NAME?</v>
      </c>
      <c r="F10" s="23"/>
      <c r="G10" s="58" t="n">
        <f aca="false">GrossMargin!I17</f>
        <v>2018</v>
      </c>
      <c r="H10" s="23" t="n">
        <f aca="false">GrossMargin!J17</f>
        <v>0</v>
      </c>
      <c r="I10" s="23" t="n">
        <f aca="false">GrossMargin!K17</f>
        <v>0</v>
      </c>
      <c r="J10" s="60" t="n">
        <f aca="false">SUM(G10:I10)</f>
        <v>2018</v>
      </c>
      <c r="K10" s="24"/>
      <c r="L10" s="23" t="e">
        <f aca="false">'CapChrg-AllocExp'!D17</f>
        <v>#NAME?</v>
      </c>
      <c r="M10" s="23" t="n">
        <f aca="false">Expenses!D16</f>
        <v>104</v>
      </c>
      <c r="N10" s="61" t="e">
        <f aca="false">'CapChrg-AllocExp'!K17</f>
        <v>#NAME?</v>
      </c>
      <c r="O10" s="60" t="e">
        <f aca="false">J10-K10-M10-N10-L10</f>
        <v>#NAME?</v>
      </c>
      <c r="P10" s="23"/>
      <c r="Q10" s="58" t="e">
        <f aca="false">GrossMargin!N17</f>
        <v>#NAME?</v>
      </c>
      <c r="R10" s="23"/>
      <c r="S10" s="23" t="e">
        <f aca="false">'CapChrg-AllocExp'!F17</f>
        <v>#NAME?</v>
      </c>
      <c r="T10" s="23" t="e">
        <f aca="false">Expenses!F16</f>
        <v>#NAME?</v>
      </c>
      <c r="U10" s="23" t="e">
        <f aca="false">'CapChrg-AllocExp'!M17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221" t="s">
        <v>147</v>
      </c>
      <c r="B11" s="63"/>
      <c r="C11" s="222" t="e">
        <f aca="false">SUM(C9:C10)</f>
        <v>#NAME?</v>
      </c>
      <c r="D11" s="223" t="e">
        <f aca="false">SUM(D9:D10)</f>
        <v>#NAME?</v>
      </c>
      <c r="E11" s="224" t="e">
        <f aca="false">SUM(E9:E10)</f>
        <v>#NAME?</v>
      </c>
      <c r="F11" s="67"/>
      <c r="G11" s="222" t="n">
        <f aca="false">SUM(G9:G10)</f>
        <v>73074</v>
      </c>
      <c r="H11" s="223" t="n">
        <f aca="false">SUM(H9:H10)</f>
        <v>0</v>
      </c>
      <c r="I11" s="223" t="n">
        <f aca="false">SUM(I9:I10)</f>
        <v>0</v>
      </c>
      <c r="J11" s="225" t="n">
        <f aca="false">SUM(J9:J10)</f>
        <v>73074</v>
      </c>
      <c r="K11" s="223" t="n">
        <f aca="false">SUM(K9:K10)</f>
        <v>0</v>
      </c>
      <c r="L11" s="223" t="e">
        <f aca="false">SUM(L9:L10)</f>
        <v>#NAME?</v>
      </c>
      <c r="M11" s="223" t="e">
        <f aca="false">SUM(M9:M10)</f>
        <v>#NAME?</v>
      </c>
      <c r="N11" s="224" t="e">
        <f aca="false">SUM(N9:N10)</f>
        <v>#NAME?</v>
      </c>
      <c r="O11" s="225" t="e">
        <f aca="false">J11-K11-M11-N11</f>
        <v>#NAME?</v>
      </c>
      <c r="P11" s="67"/>
      <c r="Q11" s="222" t="e">
        <f aca="false">SUM(Q9:Q10)</f>
        <v>#NAME?</v>
      </c>
      <c r="R11" s="223" t="n">
        <f aca="false">SUM(R9:R10)</f>
        <v>0</v>
      </c>
      <c r="S11" s="223" t="e">
        <f aca="false">SUM(S9:S10)</f>
        <v>#NAME?</v>
      </c>
      <c r="T11" s="223" t="e">
        <f aca="false">SUM(T9:T10)</f>
        <v>#NAME?</v>
      </c>
      <c r="U11" s="223" t="e">
        <f aca="false">SUM(U9:U10)</f>
        <v>#NAME?</v>
      </c>
      <c r="V11" s="224" t="e">
        <f aca="false">SUM(V9:V10)</f>
        <v>#NAME?</v>
      </c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customFormat="false" ht="12.75" hidden="false" customHeight="false" outlineLevel="0" collapsed="false">
      <c r="C12" s="23"/>
      <c r="D12" s="23"/>
      <c r="E12" s="23"/>
      <c r="F12" s="23"/>
    </row>
    <row r="13" customFormat="false" ht="12.75" hidden="false" customHeight="false" outlineLevel="0" collapsed="false">
      <c r="C13" s="23"/>
      <c r="D13" s="23"/>
      <c r="E13" s="23"/>
      <c r="F13" s="23"/>
    </row>
    <row r="14" customFormat="false" ht="12.75" hidden="false" customHeight="false" outlineLevel="0" collapsed="false">
      <c r="C14" s="23"/>
      <c r="D14" s="23"/>
      <c r="E14" s="23"/>
      <c r="F14" s="23"/>
    </row>
    <row r="15" customFormat="false" ht="12.75" hidden="false" customHeight="false" outlineLevel="0" collapsed="false">
      <c r="C15" s="23"/>
      <c r="D15" s="23"/>
      <c r="E15" s="23"/>
      <c r="F15" s="23"/>
    </row>
    <row r="16" customFormat="false" ht="12.75" hidden="false" customHeight="false" outlineLevel="0" collapsed="false">
      <c r="C16" s="23"/>
      <c r="D16" s="23"/>
      <c r="E16" s="23"/>
      <c r="F16" s="23"/>
    </row>
    <row r="17" customFormat="false" ht="12.75" hidden="false" customHeight="false" outlineLevel="0" collapsed="false">
      <c r="C17" s="23"/>
      <c r="D17" s="23"/>
      <c r="E17" s="23"/>
      <c r="F17" s="23"/>
    </row>
    <row r="18" customFormat="false" ht="12.75" hidden="false" customHeight="false" outlineLevel="0" collapsed="false">
      <c r="C18" s="23"/>
      <c r="D18" s="23"/>
      <c r="E18" s="23"/>
      <c r="F18" s="23"/>
    </row>
    <row r="19" customFormat="false" ht="12.75" hidden="false" customHeight="false" outlineLevel="0" collapsed="false">
      <c r="C19" s="23"/>
      <c r="D19" s="23"/>
      <c r="E19" s="23"/>
      <c r="F19" s="23"/>
    </row>
    <row r="20" customFormat="false" ht="12.75" hidden="false" customHeight="false" outlineLevel="0" collapsed="false">
      <c r="C20" s="23"/>
      <c r="D20" s="23"/>
      <c r="E20" s="23"/>
      <c r="F20" s="23"/>
    </row>
    <row r="21" customFormat="false" ht="12.75" hidden="false" customHeight="false" outlineLevel="0" collapsed="false">
      <c r="C21" s="23"/>
      <c r="D21" s="23"/>
      <c r="E21" s="23"/>
      <c r="F21" s="23"/>
    </row>
    <row r="22" customFormat="false" ht="12.75" hidden="false" customHeight="false" outlineLevel="0" collapsed="false">
      <c r="C22" s="23"/>
      <c r="D22" s="23"/>
      <c r="E22" s="23"/>
      <c r="F22" s="23"/>
    </row>
    <row r="23" customFormat="false" ht="12.75" hidden="false" customHeight="false" outlineLevel="0" collapsed="false">
      <c r="C23" s="23"/>
      <c r="D23" s="23"/>
      <c r="E23" s="23"/>
      <c r="F23" s="23"/>
    </row>
    <row r="24" customFormat="false" ht="12.75" hidden="false" customHeight="false" outlineLevel="0" collapsed="false">
      <c r="C24" s="23"/>
      <c r="D24" s="23"/>
      <c r="E24" s="23"/>
      <c r="F24" s="23"/>
    </row>
    <row r="25" customFormat="false" ht="12.75" hidden="false" customHeight="false" outlineLevel="0" collapsed="false">
      <c r="C25" s="23"/>
      <c r="D25" s="23"/>
      <c r="E25" s="23"/>
      <c r="F25" s="23"/>
    </row>
    <row r="26" customFormat="false" ht="12.75" hidden="false" customHeight="false" outlineLevel="0" collapsed="false">
      <c r="C26" s="23"/>
      <c r="D26" s="23"/>
      <c r="E26" s="23"/>
      <c r="F26" s="23"/>
    </row>
    <row r="27" customFormat="false" ht="12.75" hidden="false" customHeight="false" outlineLevel="0" collapsed="false">
      <c r="C27" s="23"/>
      <c r="D27" s="23"/>
      <c r="E27" s="23"/>
      <c r="F27" s="23"/>
    </row>
    <row r="28" customFormat="false" ht="12.75" hidden="false" customHeight="false" outlineLevel="0" collapsed="false">
      <c r="C28" s="23"/>
      <c r="D28" s="23"/>
      <c r="E28" s="23"/>
      <c r="F28" s="23"/>
    </row>
    <row r="29" customFormat="false" ht="12.75" hidden="false" customHeight="false" outlineLevel="0" collapsed="false">
      <c r="C29" s="23"/>
      <c r="D29" s="23"/>
      <c r="E29" s="23"/>
      <c r="F29" s="23"/>
    </row>
    <row r="30" customFormat="false" ht="12.75" hidden="false" customHeight="false" outlineLevel="0" collapsed="false">
      <c r="C30" s="23"/>
      <c r="D30" s="23"/>
      <c r="E30" s="23"/>
      <c r="F30" s="23"/>
    </row>
    <row r="31" customFormat="false" ht="12.75" hidden="false" customHeight="false" outlineLevel="0" collapsed="false">
      <c r="C31" s="23"/>
      <c r="D31" s="23"/>
      <c r="E31" s="23"/>
      <c r="F31" s="23"/>
    </row>
    <row r="32" customFormat="false" ht="12.75" hidden="false" customHeight="false" outlineLevel="0" collapsed="false">
      <c r="C32" s="23"/>
      <c r="D32" s="23"/>
      <c r="E32" s="23"/>
      <c r="F32" s="23"/>
    </row>
    <row r="33" customFormat="false" ht="12.75" hidden="false" customHeight="false" outlineLevel="0" collapsed="false">
      <c r="C33" s="23"/>
      <c r="D33" s="23"/>
      <c r="E33" s="23"/>
      <c r="F33" s="23"/>
    </row>
    <row r="34" customFormat="false" ht="12.75" hidden="false" customHeight="false" outlineLevel="0" collapsed="false">
      <c r="C34" s="23"/>
      <c r="D34" s="23"/>
      <c r="E34" s="23"/>
      <c r="F34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1.7"/>
    <col collapsed="false" customWidth="true" hidden="false" outlineLevel="0" max="2" min="2" style="20" width="0.85"/>
    <col collapsed="false" customWidth="true" hidden="false" outlineLevel="0" max="5" min="3" style="20" width="7.7"/>
    <col collapsed="false" customWidth="true" hidden="false" outlineLevel="0" max="6" min="6" style="20" width="0.85"/>
    <col collapsed="false" customWidth="true" hidden="false" outlineLevel="0" max="15" min="7" style="20" width="7.7"/>
    <col collapsed="false" customWidth="true" hidden="false" outlineLevel="0" max="16" min="16" style="20" width="0.85"/>
    <col collapsed="false" customWidth="true" hidden="false" outlineLevel="0" max="22" min="17" style="20" width="7.7"/>
    <col collapsed="false" customWidth="true" hidden="false" outlineLevel="0" max="23" min="23" style="20" width="0.85"/>
    <col collapsed="false" customWidth="false" hidden="false" outlineLevel="0" max="257" min="24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6.5" hidden="false" customHeight="false" outlineLevel="0" collapsed="false">
      <c r="A2" s="7" t="s">
        <v>119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3.5" hidden="false" customHeight="false" outlineLevel="0" collapsed="false">
      <c r="A3" s="10" t="s">
        <v>120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3" hidden="false" customHeight="true" outlineLevel="0" collapsed="false"/>
    <row r="5" customFormat="false" ht="12" hidden="false" customHeight="true" outlineLevel="0" collapsed="false">
      <c r="A5" s="37"/>
      <c r="C5" s="19" t="s">
        <v>121</v>
      </c>
      <c r="D5" s="19"/>
      <c r="E5" s="19"/>
      <c r="G5" s="19" t="s">
        <v>122</v>
      </c>
      <c r="H5" s="19"/>
      <c r="I5" s="19"/>
      <c r="J5" s="19"/>
      <c r="K5" s="19"/>
      <c r="L5" s="19"/>
      <c r="M5" s="19"/>
      <c r="N5" s="19"/>
      <c r="O5" s="19"/>
      <c r="Q5" s="19" t="s">
        <v>123</v>
      </c>
      <c r="R5" s="19"/>
      <c r="S5" s="19"/>
      <c r="T5" s="19"/>
      <c r="U5" s="19"/>
      <c r="V5" s="19"/>
    </row>
    <row r="6" customFormat="false" ht="12" hidden="false" customHeight="true" outlineLevel="0" collapsed="false">
      <c r="A6" s="38"/>
      <c r="C6" s="39"/>
      <c r="D6" s="40"/>
      <c r="E6" s="41"/>
      <c r="G6" s="42" t="s">
        <v>124</v>
      </c>
      <c r="H6" s="42" t="s">
        <v>125</v>
      </c>
      <c r="I6" s="42" t="s">
        <v>126</v>
      </c>
      <c r="J6" s="42" t="s">
        <v>7</v>
      </c>
      <c r="K6" s="42" t="s">
        <v>127</v>
      </c>
      <c r="L6" s="42" t="s">
        <v>128</v>
      </c>
      <c r="M6" s="42" t="s">
        <v>129</v>
      </c>
      <c r="N6" s="42" t="s">
        <v>130</v>
      </c>
      <c r="O6" s="42"/>
      <c r="Q6" s="43" t="s">
        <v>7</v>
      </c>
      <c r="R6" s="43" t="s">
        <v>127</v>
      </c>
      <c r="S6" s="42" t="s">
        <v>128</v>
      </c>
      <c r="T6" s="43" t="s">
        <v>129</v>
      </c>
      <c r="U6" s="43" t="s">
        <v>130</v>
      </c>
      <c r="V6" s="37"/>
    </row>
    <row r="7" customFormat="false" ht="12" hidden="false" customHeight="true" outlineLevel="0" collapsed="false">
      <c r="A7" s="42" t="s">
        <v>131</v>
      </c>
      <c r="B7" s="38"/>
      <c r="C7" s="44" t="s">
        <v>132</v>
      </c>
      <c r="D7" s="45" t="s">
        <v>133</v>
      </c>
      <c r="E7" s="46" t="s">
        <v>134</v>
      </c>
      <c r="F7" s="47"/>
      <c r="G7" s="48" t="s">
        <v>132</v>
      </c>
      <c r="H7" s="48" t="s">
        <v>135</v>
      </c>
      <c r="I7" s="48" t="s">
        <v>132</v>
      </c>
      <c r="J7" s="48" t="s">
        <v>132</v>
      </c>
      <c r="K7" s="48" t="s">
        <v>136</v>
      </c>
      <c r="L7" s="48" t="s">
        <v>137</v>
      </c>
      <c r="M7" s="48" t="s">
        <v>136</v>
      </c>
      <c r="N7" s="48" t="s">
        <v>136</v>
      </c>
      <c r="O7" s="48" t="s">
        <v>7</v>
      </c>
      <c r="Q7" s="48" t="s">
        <v>132</v>
      </c>
      <c r="R7" s="48" t="s">
        <v>136</v>
      </c>
      <c r="S7" s="48" t="s">
        <v>137</v>
      </c>
      <c r="T7" s="48" t="s">
        <v>136</v>
      </c>
      <c r="U7" s="48" t="s">
        <v>136</v>
      </c>
      <c r="V7" s="48" t="s">
        <v>7</v>
      </c>
    </row>
    <row r="8" customFormat="false" ht="3" hidden="false" customHeight="true" outlineLevel="0" collapsed="false">
      <c r="A8" s="37"/>
      <c r="B8" s="49"/>
      <c r="C8" s="50"/>
      <c r="D8" s="51"/>
      <c r="E8" s="52"/>
      <c r="F8" s="49"/>
      <c r="G8" s="50"/>
      <c r="H8" s="51"/>
      <c r="I8" s="51"/>
      <c r="J8" s="37"/>
      <c r="K8" s="51"/>
      <c r="L8" s="51"/>
      <c r="M8" s="51"/>
      <c r="N8" s="52"/>
      <c r="O8" s="37"/>
      <c r="Q8" s="50"/>
      <c r="R8" s="51"/>
      <c r="S8" s="51"/>
      <c r="T8" s="51"/>
      <c r="U8" s="51"/>
      <c r="V8" s="52"/>
    </row>
    <row r="9" customFormat="false" ht="12" hidden="false" customHeight="true" outlineLevel="0" collapsed="false">
      <c r="A9" s="38" t="s">
        <v>138</v>
      </c>
      <c r="B9" s="49"/>
      <c r="C9" s="53" t="e">
        <f aca="false">GrossMargin!M10</f>
        <v>#NAME?</v>
      </c>
      <c r="D9" s="54" t="e">
        <f aca="false">Expenses!E9+'CapChrg-AllocExp'!E10+'CapChrg-AllocExp'!L10</f>
        <v>#NAME?</v>
      </c>
      <c r="E9" s="55" t="e">
        <f aca="false">C9-D9</f>
        <v>#NAME?</v>
      </c>
      <c r="F9" s="23"/>
      <c r="G9" s="53" t="n">
        <f aca="false">GrossMargin!I10</f>
        <v>42097</v>
      </c>
      <c r="H9" s="54" t="n">
        <f aca="false">GrossMargin!J10</f>
        <v>0</v>
      </c>
      <c r="I9" s="54" t="n">
        <f aca="false">GrossMargin!K10</f>
        <v>0</v>
      </c>
      <c r="J9" s="56" t="n">
        <f aca="false">SUM(G9:I9)</f>
        <v>42097</v>
      </c>
      <c r="K9" s="35"/>
      <c r="L9" s="54" t="e">
        <f aca="false">'CapChrg-AllocExp'!D10</f>
        <v>#NAME?</v>
      </c>
      <c r="M9" s="54" t="e">
        <f aca="false">Expenses!D9</f>
        <v>#NAME?</v>
      </c>
      <c r="N9" s="57" t="e">
        <f aca="false">'CapChrg-AllocExp'!K10</f>
        <v>#NAME?</v>
      </c>
      <c r="O9" s="56" t="e">
        <f aca="false">J9-K9-M9-N9-L9</f>
        <v>#NAME?</v>
      </c>
      <c r="P9" s="23"/>
      <c r="Q9" s="53" t="e">
        <f aca="false">GrossMargin!N10</f>
        <v>#NAME?</v>
      </c>
      <c r="R9" s="54"/>
      <c r="S9" s="54" t="e">
        <f aca="false">'CapChrg-AllocExp'!F10</f>
        <v>#NAME?</v>
      </c>
      <c r="T9" s="54" t="e">
        <f aca="false">Expenses!F9</f>
        <v>#NAME?</v>
      </c>
      <c r="U9" s="54" t="e">
        <f aca="false">'CapChrg-AllocExp'!M10</f>
        <v>#NAME?</v>
      </c>
      <c r="V9" s="55" t="e">
        <f aca="false">ROUND(SUM(Q9:U9),0)</f>
        <v>#NAME?</v>
      </c>
    </row>
    <row r="10" customFormat="false" ht="12" hidden="false" customHeight="true" outlineLevel="0" collapsed="false">
      <c r="A10" s="38" t="s">
        <v>139</v>
      </c>
      <c r="B10" s="49"/>
      <c r="C10" s="58" t="e">
        <f aca="false">GrossMargin!M11</f>
        <v>#NAME?</v>
      </c>
      <c r="D10" s="23" t="e">
        <f aca="false">Expenses!E10+'CapChrg-AllocExp'!E11+'CapChrg-AllocExp'!L11</f>
        <v>#NAME?</v>
      </c>
      <c r="E10" s="59" t="e">
        <f aca="false">C10-D10</f>
        <v>#NAME?</v>
      </c>
      <c r="F10" s="23"/>
      <c r="G10" s="58" t="n">
        <f aca="false">GrossMargin!I11</f>
        <v>71056</v>
      </c>
      <c r="H10" s="23" t="n">
        <f aca="false">GrossMargin!J11</f>
        <v>0</v>
      </c>
      <c r="I10" s="23" t="n">
        <f aca="false">GrossMargin!K11</f>
        <v>0</v>
      </c>
      <c r="J10" s="60" t="n">
        <f aca="false">SUM(G10:I10)</f>
        <v>71056</v>
      </c>
      <c r="K10" s="24"/>
      <c r="L10" s="23" t="e">
        <f aca="false">'CapChrg-AllocExp'!D11</f>
        <v>#NAME?</v>
      </c>
      <c r="M10" s="23" t="e">
        <f aca="false">Expenses!D10</f>
        <v>#NAME?</v>
      </c>
      <c r="N10" s="61" t="e">
        <f aca="false">'CapChrg-AllocExp'!K11</f>
        <v>#NAME?</v>
      </c>
      <c r="O10" s="60" t="e">
        <f aca="false">J10-K10-M10-N10-L10</f>
        <v>#NAME?</v>
      </c>
      <c r="P10" s="23"/>
      <c r="Q10" s="58" t="e">
        <f aca="false">GrossMargin!N11</f>
        <v>#NAME?</v>
      </c>
      <c r="R10" s="23"/>
      <c r="S10" s="23" t="e">
        <f aca="false">'CapChrg-AllocExp'!F11</f>
        <v>#NAME?</v>
      </c>
      <c r="T10" s="23" t="e">
        <f aca="false">Expenses!F10</f>
        <v>#NAME?</v>
      </c>
      <c r="U10" s="23" t="e">
        <f aca="false">'CapChrg-AllocExp'!M11</f>
        <v>#NAME?</v>
      </c>
      <c r="V10" s="59" t="e">
        <f aca="false">ROUND(SUM(Q10:U10),0)</f>
        <v>#NAME?</v>
      </c>
    </row>
    <row r="11" customFormat="false" ht="12" hidden="false" customHeight="true" outlineLevel="0" collapsed="false">
      <c r="A11" s="38" t="s">
        <v>140</v>
      </c>
      <c r="B11" s="49"/>
      <c r="C11" s="58" t="e">
        <f aca="false">GrossMargin!M12</f>
        <v>#NAME?</v>
      </c>
      <c r="D11" s="23" t="e">
        <f aca="false">Expenses!E11+'CapChrg-AllocExp'!E12+'CapChrg-AllocExp'!L12</f>
        <v>#NAME?</v>
      </c>
      <c r="E11" s="59" t="e">
        <f aca="false">C11-D11</f>
        <v>#NAME?</v>
      </c>
      <c r="F11" s="23"/>
      <c r="G11" s="58" t="n">
        <f aca="false">GrossMargin!I12</f>
        <v>19516</v>
      </c>
      <c r="H11" s="23" t="n">
        <f aca="false">GrossMargin!J12</f>
        <v>0</v>
      </c>
      <c r="I11" s="23" t="e">
        <f aca="false">GrossMargin!K12</f>
        <v>#NAME?</v>
      </c>
      <c r="J11" s="60" t="e">
        <f aca="false">SUM(G11:I11)</f>
        <v>#NAME?</v>
      </c>
      <c r="K11" s="24"/>
      <c r="L11" s="23" t="e">
        <f aca="false">'CapChrg-AllocExp'!D12</f>
        <v>#NAME?</v>
      </c>
      <c r="M11" s="23" t="n">
        <f aca="false">Expenses!D11</f>
        <v>846</v>
      </c>
      <c r="N11" s="61" t="e">
        <f aca="false">'CapChrg-AllocExp'!K12</f>
        <v>#NAME?</v>
      </c>
      <c r="O11" s="60" t="e">
        <f aca="false">J11-K11-M11-N11-L11</f>
        <v>#NAME?</v>
      </c>
      <c r="P11" s="23"/>
      <c r="Q11" s="58" t="e">
        <f aca="false">GrossMargin!N12</f>
        <v>#NAME?</v>
      </c>
      <c r="R11" s="23"/>
      <c r="S11" s="23" t="e">
        <f aca="false">'CapChrg-AllocExp'!F12</f>
        <v>#NAME?</v>
      </c>
      <c r="T11" s="23" t="e">
        <f aca="false">Expenses!F11</f>
        <v>#NAME?</v>
      </c>
      <c r="U11" s="23" t="e">
        <f aca="false">'CapChrg-AllocExp'!M12</f>
        <v>#NAME?</v>
      </c>
      <c r="V11" s="59" t="e">
        <f aca="false">ROUND(SUM(Q11:U11),0)</f>
        <v>#NAME?</v>
      </c>
    </row>
    <row r="12" customFormat="false" ht="12" hidden="false" customHeight="true" outlineLevel="0" collapsed="false">
      <c r="A12" s="38" t="s">
        <v>141</v>
      </c>
      <c r="B12" s="49"/>
      <c r="C12" s="58" t="e">
        <f aca="false">GrossMargin!M13</f>
        <v>#NAME?</v>
      </c>
      <c r="D12" s="23" t="e">
        <f aca="false">Expenses!E12+'CapChrg-AllocExp'!E13+'CapChrg-AllocExp'!L13</f>
        <v>#NAME?</v>
      </c>
      <c r="E12" s="59" t="e">
        <f aca="false">C12-D12</f>
        <v>#NAME?</v>
      </c>
      <c r="F12" s="23"/>
      <c r="G12" s="58" t="n">
        <f aca="false">GrossMargin!I13</f>
        <v>46128</v>
      </c>
      <c r="H12" s="23" t="n">
        <f aca="false">GrossMargin!J13</f>
        <v>0</v>
      </c>
      <c r="I12" s="23" t="n">
        <f aca="false">GrossMargin!K13</f>
        <v>0</v>
      </c>
      <c r="J12" s="60" t="n">
        <f aca="false">SUM(G12:I12)</f>
        <v>46128</v>
      </c>
      <c r="K12" s="24"/>
      <c r="L12" s="23" t="e">
        <f aca="false">'CapChrg-AllocExp'!D13</f>
        <v>#NAME?</v>
      </c>
      <c r="M12" s="23" t="n">
        <f aca="false">Expenses!D12</f>
        <v>1383</v>
      </c>
      <c r="N12" s="61" t="e">
        <f aca="false">'CapChrg-AllocExp'!K13</f>
        <v>#NAME?</v>
      </c>
      <c r="O12" s="60" t="e">
        <f aca="false">J12-K12-M12-N12-L12</f>
        <v>#NAME?</v>
      </c>
      <c r="P12" s="23"/>
      <c r="Q12" s="58" t="e">
        <f aca="false">GrossMargin!N13</f>
        <v>#NAME?</v>
      </c>
      <c r="R12" s="23"/>
      <c r="S12" s="23" t="e">
        <f aca="false">'CapChrg-AllocExp'!F13</f>
        <v>#NAME?</v>
      </c>
      <c r="T12" s="23" t="e">
        <f aca="false">Expenses!F12</f>
        <v>#NAME?</v>
      </c>
      <c r="U12" s="23" t="e">
        <f aca="false">'CapChrg-AllocExp'!M13</f>
        <v>#NAME?</v>
      </c>
      <c r="V12" s="59" t="e">
        <f aca="false">ROUND(SUM(Q12:U12),0)</f>
        <v>#NAME?</v>
      </c>
    </row>
    <row r="13" customFormat="false" ht="12" hidden="false" customHeight="true" outlineLevel="0" collapsed="false">
      <c r="A13" s="38" t="s">
        <v>9</v>
      </c>
      <c r="B13" s="49"/>
      <c r="C13" s="58" t="e">
        <f aca="false">GrossMargin!M14</f>
        <v>#NAME?</v>
      </c>
      <c r="D13" s="23" t="e">
        <f aca="false">Expenses!E13+'CapChrg-AllocExp'!E14+'CapChrg-AllocExp'!L14</f>
        <v>#NAME?</v>
      </c>
      <c r="E13" s="59" t="e">
        <f aca="false">C13-D13</f>
        <v>#NAME?</v>
      </c>
      <c r="F13" s="23"/>
      <c r="G13" s="58" t="n">
        <f aca="false">GrossMargin!I14</f>
        <v>18469</v>
      </c>
      <c r="H13" s="23" t="n">
        <f aca="false">GrossMargin!J14</f>
        <v>400</v>
      </c>
      <c r="I13" s="23" t="n">
        <f aca="false">GrossMargin!K14</f>
        <v>0</v>
      </c>
      <c r="J13" s="60" t="n">
        <f aca="false">SUM(G13:I13)</f>
        <v>18869</v>
      </c>
      <c r="K13" s="24"/>
      <c r="L13" s="23" t="n">
        <f aca="false">'CapChrg-AllocExp'!D14</f>
        <v>198</v>
      </c>
      <c r="M13" s="23" t="e">
        <f aca="false">Expenses!D13</f>
        <v>#NAME?</v>
      </c>
      <c r="N13" s="61" t="e">
        <f aca="false">'CapChrg-AllocExp'!K14</f>
        <v>#NAME?</v>
      </c>
      <c r="O13" s="60" t="e">
        <f aca="false">J13-K13-M13-N13-L13</f>
        <v>#NAME?</v>
      </c>
      <c r="P13" s="23"/>
      <c r="Q13" s="58" t="e">
        <f aca="false">GrossMargin!N14</f>
        <v>#NAME?</v>
      </c>
      <c r="R13" s="23"/>
      <c r="S13" s="23" t="e">
        <f aca="false">'CapChrg-AllocExp'!F14</f>
        <v>#NAME?</v>
      </c>
      <c r="T13" s="23" t="e">
        <f aca="false">Expenses!F13</f>
        <v>#NAME?</v>
      </c>
      <c r="U13" s="23" t="e">
        <f aca="false">'CapChrg-AllocExp'!M14</f>
        <v>#NAME?</v>
      </c>
      <c r="V13" s="59" t="e">
        <f aca="false">ROUND(SUM(Q13:U13),0)</f>
        <v>#NAME?</v>
      </c>
    </row>
    <row r="14" customFormat="false" ht="12" hidden="false" customHeight="true" outlineLevel="0" collapsed="false">
      <c r="A14" s="38" t="s">
        <v>142</v>
      </c>
      <c r="B14" s="49"/>
      <c r="C14" s="58" t="e">
        <f aca="false">GrossMargin!M15</f>
        <v>#NAME?</v>
      </c>
      <c r="D14" s="23" t="e">
        <f aca="false">Expenses!E14+'CapChrg-AllocExp'!E15+'CapChrg-AllocExp'!L15</f>
        <v>#NAME?</v>
      </c>
      <c r="E14" s="59" t="e">
        <f aca="false">C14-D14</f>
        <v>#NAME?</v>
      </c>
      <c r="F14" s="23"/>
      <c r="G14" s="58" t="n">
        <f aca="false">GrossMargin!I15</f>
        <v>478</v>
      </c>
      <c r="H14" s="23" t="n">
        <f aca="false">GrossMargin!J15</f>
        <v>0</v>
      </c>
      <c r="I14" s="23" t="n">
        <f aca="false">GrossMargin!K15</f>
        <v>0</v>
      </c>
      <c r="J14" s="60" t="n">
        <f aca="false">SUM(G14:I14)</f>
        <v>478</v>
      </c>
      <c r="K14" s="24"/>
      <c r="L14" s="23" t="n">
        <f aca="false">'CapChrg-AllocExp'!D15</f>
        <v>618</v>
      </c>
      <c r="M14" s="23" t="n">
        <f aca="false">Expenses!D14</f>
        <v>4221</v>
      </c>
      <c r="N14" s="61" t="e">
        <f aca="false">'CapChrg-AllocExp'!K15</f>
        <v>#NAME?</v>
      </c>
      <c r="O14" s="60" t="e">
        <f aca="false">J14-K14-M14-N14-L14</f>
        <v>#NAME?</v>
      </c>
      <c r="P14" s="23"/>
      <c r="Q14" s="58" t="e">
        <f aca="false">GrossMargin!N15</f>
        <v>#NAME?</v>
      </c>
      <c r="R14" s="23"/>
      <c r="S14" s="23" t="e">
        <f aca="false">'CapChrg-AllocExp'!F15</f>
        <v>#NAME?</v>
      </c>
      <c r="T14" s="23" t="e">
        <f aca="false">Expenses!F14</f>
        <v>#NAME?</v>
      </c>
      <c r="U14" s="23" t="e">
        <f aca="false">'CapChrg-AllocExp'!M15</f>
        <v>#NAME?</v>
      </c>
      <c r="V14" s="59" t="e">
        <f aca="false">ROUND(SUM(Q14:U14),0)</f>
        <v>#NAME?</v>
      </c>
    </row>
    <row r="15" customFormat="false" ht="12" hidden="false" customHeight="true" outlineLevel="0" collapsed="false">
      <c r="A15" s="38" t="s">
        <v>143</v>
      </c>
      <c r="B15" s="49"/>
      <c r="C15" s="58" t="e">
        <f aca="false">GrossMargin!M16</f>
        <v>#NAME?</v>
      </c>
      <c r="D15" s="23" t="e">
        <f aca="false">Expenses!E15+'CapChrg-AllocExp'!E16+'CapChrg-AllocExp'!L16</f>
        <v>#NAME?</v>
      </c>
      <c r="E15" s="59" t="e">
        <f aca="false">C15-D15</f>
        <v>#NAME?</v>
      </c>
      <c r="F15" s="23"/>
      <c r="G15" s="58" t="n">
        <f aca="false">GrossMargin!I16</f>
        <v>5422</v>
      </c>
      <c r="H15" s="23" t="n">
        <f aca="false">GrossMargin!J16</f>
        <v>0</v>
      </c>
      <c r="I15" s="23" t="n">
        <f aca="false">GrossMargin!K16</f>
        <v>0</v>
      </c>
      <c r="J15" s="60" t="n">
        <f aca="false">SUM(G15:I15)</f>
        <v>5422</v>
      </c>
      <c r="K15" s="24"/>
      <c r="L15" s="23" t="e">
        <f aca="false">'CapChrg-AllocExp'!D16</f>
        <v>#NAME?</v>
      </c>
      <c r="M15" s="23" t="n">
        <f aca="false">Expenses!D15</f>
        <v>1233</v>
      </c>
      <c r="N15" s="61" t="e">
        <f aca="false">'CapChrg-AllocExp'!K16</f>
        <v>#NAME?</v>
      </c>
      <c r="O15" s="60" t="e">
        <f aca="false">J15-K15-M15-N15-L15</f>
        <v>#NAME?</v>
      </c>
      <c r="P15" s="23"/>
      <c r="Q15" s="58" t="e">
        <f aca="false">GrossMargin!N16</f>
        <v>#NAME?</v>
      </c>
      <c r="R15" s="23"/>
      <c r="S15" s="23" t="e">
        <f aca="false">'CapChrg-AllocExp'!F16</f>
        <v>#NAME?</v>
      </c>
      <c r="T15" s="23" t="e">
        <f aca="false">Expenses!F15</f>
        <v>#NAME?</v>
      </c>
      <c r="U15" s="23" t="e">
        <f aca="false">'CapChrg-AllocExp'!M16</f>
        <v>#NAME?</v>
      </c>
      <c r="V15" s="59" t="e">
        <f aca="false">ROUND(SUM(Q15:U15),0)</f>
        <v>#NAME?</v>
      </c>
    </row>
    <row r="16" customFormat="false" ht="12" hidden="false" customHeight="true" outlineLevel="0" collapsed="false">
      <c r="A16" s="38" t="s">
        <v>144</v>
      </c>
      <c r="B16" s="49"/>
      <c r="C16" s="58" t="e">
        <f aca="false">GrossMargin!M17</f>
        <v>#NAME?</v>
      </c>
      <c r="D16" s="23" t="e">
        <f aca="false">Expenses!E16+'CapChrg-AllocExp'!E17+'CapChrg-AllocExp'!L17</f>
        <v>#NAME?</v>
      </c>
      <c r="E16" s="59" t="e">
        <f aca="false">C16-D16</f>
        <v>#NAME?</v>
      </c>
      <c r="F16" s="23"/>
      <c r="G16" s="58" t="n">
        <f aca="false">GrossMargin!I17</f>
        <v>2018</v>
      </c>
      <c r="H16" s="23" t="n">
        <f aca="false">GrossMargin!J17</f>
        <v>0</v>
      </c>
      <c r="I16" s="23" t="n">
        <f aca="false">GrossMargin!K17</f>
        <v>0</v>
      </c>
      <c r="J16" s="60" t="n">
        <f aca="false">SUM(G16:I16)</f>
        <v>2018</v>
      </c>
      <c r="K16" s="24"/>
      <c r="L16" s="23" t="e">
        <f aca="false">'CapChrg-AllocExp'!D17</f>
        <v>#NAME?</v>
      </c>
      <c r="M16" s="23" t="n">
        <f aca="false">Expenses!D16</f>
        <v>104</v>
      </c>
      <c r="N16" s="61" t="e">
        <f aca="false">'CapChrg-AllocExp'!K17</f>
        <v>#NAME?</v>
      </c>
      <c r="O16" s="60" t="e">
        <f aca="false">J16-K16-M16-N16-L16</f>
        <v>#NAME?</v>
      </c>
      <c r="P16" s="23"/>
      <c r="Q16" s="58" t="e">
        <f aca="false">GrossMargin!N17</f>
        <v>#NAME?</v>
      </c>
      <c r="R16" s="23"/>
      <c r="S16" s="23" t="e">
        <f aca="false">'CapChrg-AllocExp'!F17</f>
        <v>#NAME?</v>
      </c>
      <c r="T16" s="23" t="e">
        <f aca="false">Expenses!F16</f>
        <v>#NAME?</v>
      </c>
      <c r="U16" s="23" t="e">
        <f aca="false">'CapChrg-AllocExp'!M17</f>
        <v>#NAME?</v>
      </c>
      <c r="V16" s="59" t="e">
        <f aca="false">ROUND(SUM(Q16:U16),0)</f>
        <v>#NAME?</v>
      </c>
    </row>
    <row r="17" customFormat="false" ht="12" hidden="false" customHeight="true" outlineLevel="0" collapsed="false">
      <c r="A17" s="38" t="s">
        <v>145</v>
      </c>
      <c r="B17" s="49"/>
      <c r="C17" s="58" t="e">
        <f aca="false">GrossMargin!M18</f>
        <v>#NAME?</v>
      </c>
      <c r="D17" s="23" t="e">
        <f aca="false">Expenses!E17+'CapChrg-AllocExp'!E18+'CapChrg-AllocExp'!L18</f>
        <v>#NAME?</v>
      </c>
      <c r="E17" s="59" t="e">
        <f aca="false">C17-D17</f>
        <v>#NAME?</v>
      </c>
      <c r="F17" s="23"/>
      <c r="G17" s="58" t="n">
        <f aca="false">GrossMargin!I18</f>
        <v>0</v>
      </c>
      <c r="H17" s="23" t="n">
        <f aca="false">GrossMargin!J18</f>
        <v>0</v>
      </c>
      <c r="I17" s="23" t="n">
        <f aca="false">GrossMargin!K18</f>
        <v>0</v>
      </c>
      <c r="J17" s="60" t="n">
        <f aca="false">SUM(G17:I17)</f>
        <v>0</v>
      </c>
      <c r="K17" s="24"/>
      <c r="L17" s="23" t="e">
        <f aca="false">'CapChrg-AllocExp'!D18</f>
        <v>#NAME?</v>
      </c>
      <c r="M17" s="23" t="n">
        <f aca="false">Expenses!D17</f>
        <v>1181</v>
      </c>
      <c r="N17" s="61" t="n">
        <f aca="false">'CapChrg-AllocExp'!K18</f>
        <v>469</v>
      </c>
      <c r="O17" s="60" t="e">
        <f aca="false">J17-K17-M17-N17-L17</f>
        <v>#NAME?</v>
      </c>
      <c r="P17" s="23"/>
      <c r="Q17" s="58" t="e">
        <f aca="false">GrossMargin!N18</f>
        <v>#NAME?</v>
      </c>
      <c r="R17" s="23"/>
      <c r="S17" s="23" t="e">
        <f aca="false">'CapChrg-AllocExp'!F18</f>
        <v>#NAME?</v>
      </c>
      <c r="T17" s="23" t="e">
        <f aca="false">Expenses!F17</f>
        <v>#NAME?</v>
      </c>
      <c r="U17" s="23" t="e">
        <f aca="false">'CapChrg-AllocExp'!M18</f>
        <v>#NAME?</v>
      </c>
      <c r="V17" s="59" t="e">
        <f aca="false">ROUND(SUM(Q17:U17),0)</f>
        <v>#NAME?</v>
      </c>
    </row>
    <row r="18" customFormat="false" ht="12" hidden="false" customHeight="true" outlineLevel="0" collapsed="false">
      <c r="A18" s="38" t="s">
        <v>146</v>
      </c>
      <c r="B18" s="49"/>
      <c r="C18" s="58" t="e">
        <f aca="false">GrossMargin!M19</f>
        <v>#NAME?</v>
      </c>
      <c r="D18" s="23" t="e">
        <f aca="false">Expenses!E18+'CapChrg-AllocExp'!E19+'CapChrg-AllocExp'!L19</f>
        <v>#NAME?</v>
      </c>
      <c r="E18" s="59" t="e">
        <f aca="false">C18-D18</f>
        <v>#NAME?</v>
      </c>
      <c r="F18" s="23"/>
      <c r="G18" s="58" t="n">
        <f aca="false">GrossMargin!I19</f>
        <v>-223</v>
      </c>
      <c r="H18" s="23" t="n">
        <f aca="false">GrossMargin!J19</f>
        <v>0</v>
      </c>
      <c r="I18" s="23" t="n">
        <f aca="false">GrossMargin!K19</f>
        <v>0</v>
      </c>
      <c r="J18" s="60" t="n">
        <f aca="false">SUM(G18:I18)</f>
        <v>-223</v>
      </c>
      <c r="K18" s="24"/>
      <c r="L18" s="23" t="e">
        <f aca="false">'CapChrg-AllocExp'!D19</f>
        <v>#NAME?</v>
      </c>
      <c r="M18" s="23" t="e">
        <f aca="false">Expenses!D18</f>
        <v>#NAME?</v>
      </c>
      <c r="N18" s="61" t="e">
        <f aca="false">'CapChrg-AllocExp'!K19</f>
        <v>#NAME?</v>
      </c>
      <c r="O18" s="60" t="e">
        <f aca="false">J18-K18-M18-N18-L18</f>
        <v>#NAME?</v>
      </c>
      <c r="P18" s="23"/>
      <c r="Q18" s="58" t="e">
        <f aca="false">GrossMargin!N19</f>
        <v>#NAME?</v>
      </c>
      <c r="R18" s="23"/>
      <c r="S18" s="23" t="e">
        <f aca="false">'CapChrg-AllocExp'!F19</f>
        <v>#NAME?</v>
      </c>
      <c r="T18" s="23" t="e">
        <f aca="false">Expenses!F18</f>
        <v>#NAME?</v>
      </c>
      <c r="U18" s="23" t="e">
        <f aca="false">'CapChrg-AllocExp'!M19</f>
        <v>#NAME?</v>
      </c>
      <c r="V18" s="59" t="e">
        <f aca="false">ROUND(SUM(Q18:U18),0)</f>
        <v>#NAME?</v>
      </c>
    </row>
    <row r="19" customFormat="false" ht="12" hidden="false" customHeight="true" outlineLevel="0" collapsed="false">
      <c r="A19" s="62" t="s">
        <v>147</v>
      </c>
      <c r="B19" s="63"/>
      <c r="C19" s="64" t="e">
        <f aca="false">SUM(C9:C18)</f>
        <v>#NAME?</v>
      </c>
      <c r="D19" s="65" t="e">
        <f aca="false">SUM(D9:D18)</f>
        <v>#NAME?</v>
      </c>
      <c r="E19" s="66" t="e">
        <f aca="false">SUM(E9:E18)</f>
        <v>#NAME?</v>
      </c>
      <c r="F19" s="67"/>
      <c r="G19" s="64" t="n">
        <f aca="false">SUM(G9:G18)</f>
        <v>204961</v>
      </c>
      <c r="H19" s="65" t="n">
        <f aca="false">SUM(H9:H18)</f>
        <v>400</v>
      </c>
      <c r="I19" s="65" t="e">
        <f aca="false">SUM(I9:I18)</f>
        <v>#NAME?</v>
      </c>
      <c r="J19" s="68" t="e">
        <f aca="false">SUM(J9:J18)</f>
        <v>#NAME?</v>
      </c>
      <c r="K19" s="65" t="n">
        <f aca="false">SUM(K9:K18)</f>
        <v>0</v>
      </c>
      <c r="L19" s="65" t="e">
        <f aca="false">SUM(L9:L18)</f>
        <v>#NAME?</v>
      </c>
      <c r="M19" s="65" t="e">
        <f aca="false">SUM(M9:M18)</f>
        <v>#NAME?</v>
      </c>
      <c r="N19" s="66" t="e">
        <f aca="false">SUM(N9:N18)</f>
        <v>#NAME?</v>
      </c>
      <c r="O19" s="68" t="e">
        <f aca="false">J19-K19-M19-N19</f>
        <v>#NAME?</v>
      </c>
      <c r="P19" s="67"/>
      <c r="Q19" s="64" t="e">
        <f aca="false">SUM(Q9:Q18)</f>
        <v>#NAME?</v>
      </c>
      <c r="R19" s="65" t="n">
        <f aca="false">SUM(R9:R18)</f>
        <v>0</v>
      </c>
      <c r="S19" s="65" t="e">
        <f aca="false">SUM(S9:S18)</f>
        <v>#NAME?</v>
      </c>
      <c r="T19" s="65" t="e">
        <f aca="false">SUM(T9:T18)</f>
        <v>#NAME?</v>
      </c>
      <c r="U19" s="65" t="e">
        <f aca="false">SUM(U9:U18)</f>
        <v>#NAME?</v>
      </c>
      <c r="V19" s="66" t="e">
        <f aca="false">SUM(V9:V18)</f>
        <v>#NAME?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</row>
    <row r="20" customFormat="false" ht="3" hidden="false" customHeight="true" outlineLevel="0" collapsed="false">
      <c r="A20" s="38"/>
      <c r="B20" s="49"/>
      <c r="C20" s="58"/>
      <c r="D20" s="23"/>
      <c r="E20" s="59"/>
      <c r="F20" s="23"/>
      <c r="G20" s="58"/>
      <c r="H20" s="23"/>
      <c r="I20" s="23"/>
      <c r="J20" s="60"/>
      <c r="K20" s="24"/>
      <c r="L20" s="24"/>
      <c r="M20" s="23"/>
      <c r="N20" s="61"/>
      <c r="O20" s="60"/>
      <c r="P20" s="23"/>
      <c r="Q20" s="58"/>
      <c r="R20" s="23"/>
      <c r="S20" s="23"/>
      <c r="T20" s="23"/>
      <c r="U20" s="23"/>
      <c r="V20" s="59"/>
    </row>
    <row r="21" customFormat="false" ht="12" hidden="false" customHeight="true" outlineLevel="0" collapsed="false">
      <c r="A21" s="38" t="s">
        <v>148</v>
      </c>
      <c r="B21" s="49"/>
      <c r="C21" s="58" t="e">
        <f aca="false">GrossMargin!M23</f>
        <v>#NAME?</v>
      </c>
      <c r="D21" s="23" t="e">
        <f aca="false">Expenses!E21+'CapChrg-AllocExp'!E22+'CapChrg-AllocExp'!L22</f>
        <v>#NAME?</v>
      </c>
      <c r="E21" s="59" t="e">
        <f aca="false">C21-D21</f>
        <v>#NAME?</v>
      </c>
      <c r="F21" s="23"/>
      <c r="G21" s="58" t="n">
        <f aca="false">GrossMargin!I23</f>
        <v>3188</v>
      </c>
      <c r="H21" s="23" t="n">
        <f aca="false">GrossMargin!J23</f>
        <v>2500</v>
      </c>
      <c r="I21" s="23" t="n">
        <f aca="false">GrossMargin!K23</f>
        <v>0</v>
      </c>
      <c r="J21" s="60" t="n">
        <f aca="false">SUM(G21:I21)</f>
        <v>5688</v>
      </c>
      <c r="K21" s="24"/>
      <c r="L21" s="23" t="e">
        <f aca="false">'CapChrg-AllocExp'!D22</f>
        <v>#NAME?</v>
      </c>
      <c r="M21" s="23" t="e">
        <f aca="false">Expenses!D21</f>
        <v>#NAME?</v>
      </c>
      <c r="N21" s="61" t="e">
        <f aca="false">'CapChrg-AllocExp'!K22</f>
        <v>#NAME?</v>
      </c>
      <c r="O21" s="60" t="e">
        <f aca="false">J21-K21-M21-N21-L21</f>
        <v>#NAME?</v>
      </c>
      <c r="P21" s="23"/>
      <c r="Q21" s="58" t="e">
        <f aca="false">GrossMargin!N23</f>
        <v>#NAME?</v>
      </c>
      <c r="R21" s="23"/>
      <c r="S21" s="23" t="e">
        <f aca="false">'CapChrg-AllocExp'!F22</f>
        <v>#NAME?</v>
      </c>
      <c r="T21" s="23" t="e">
        <f aca="false">Expenses!F21</f>
        <v>#NAME?</v>
      </c>
      <c r="U21" s="23" t="e">
        <f aca="false">'CapChrg-AllocExp'!M22</f>
        <v>#NAME?</v>
      </c>
      <c r="V21" s="59" t="e">
        <f aca="false">ROUND(SUM(Q21:U21),0)</f>
        <v>#NAME?</v>
      </c>
    </row>
    <row r="22" customFormat="false" ht="12" hidden="false" customHeight="true" outlineLevel="0" collapsed="false">
      <c r="A22" s="38" t="s">
        <v>149</v>
      </c>
      <c r="B22" s="49"/>
      <c r="C22" s="58" t="e">
        <f aca="false">GrossMargin!M24</f>
        <v>#NAME?</v>
      </c>
      <c r="D22" s="23" t="e">
        <f aca="false">Expenses!E22+'CapChrg-AllocExp'!E23+'CapChrg-AllocExp'!L23</f>
        <v>#NAME?</v>
      </c>
      <c r="E22" s="59" t="e">
        <f aca="false">C22-D22</f>
        <v>#NAME?</v>
      </c>
      <c r="F22" s="23"/>
      <c r="G22" s="58" t="n">
        <f aca="false">GrossMargin!I24</f>
        <v>3723</v>
      </c>
      <c r="H22" s="23" t="n">
        <f aca="false">GrossMargin!J24</f>
        <v>0</v>
      </c>
      <c r="I22" s="23" t="n">
        <f aca="false">GrossMargin!K24</f>
        <v>0</v>
      </c>
      <c r="J22" s="60" t="n">
        <f aca="false">SUM(G22:I22)</f>
        <v>3723</v>
      </c>
      <c r="K22" s="24"/>
      <c r="L22" s="23" t="n">
        <f aca="false">'CapChrg-AllocExp'!D23</f>
        <v>892</v>
      </c>
      <c r="M22" s="23" t="e">
        <f aca="false">Expenses!D22</f>
        <v>#NAME?</v>
      </c>
      <c r="N22" s="61" t="e">
        <f aca="false">'CapChrg-AllocExp'!K23</f>
        <v>#NAME?</v>
      </c>
      <c r="O22" s="60" t="e">
        <f aca="false">J22-K22-M22-N22-L22</f>
        <v>#NAME?</v>
      </c>
      <c r="P22" s="23"/>
      <c r="Q22" s="58" t="e">
        <f aca="false">GrossMargin!N24</f>
        <v>#NAME?</v>
      </c>
      <c r="R22" s="23"/>
      <c r="S22" s="23" t="e">
        <f aca="false">'CapChrg-AllocExp'!F23</f>
        <v>#NAME?</v>
      </c>
      <c r="T22" s="23" t="e">
        <f aca="false">Expenses!F22</f>
        <v>#NAME?</v>
      </c>
      <c r="U22" s="23" t="e">
        <f aca="false">'CapChrg-AllocExp'!M23</f>
        <v>#NAME?</v>
      </c>
      <c r="V22" s="59" t="e">
        <f aca="false">ROUND(SUM(Q22:U22),0)</f>
        <v>#NAME?</v>
      </c>
    </row>
    <row r="23" customFormat="false" ht="12" hidden="false" customHeight="true" outlineLevel="0" collapsed="false">
      <c r="A23" s="38" t="s">
        <v>23</v>
      </c>
      <c r="B23" s="49"/>
      <c r="C23" s="58" t="e">
        <f aca="false">GrossMargin!M25</f>
        <v>#NAME?</v>
      </c>
      <c r="D23" s="23" t="e">
        <f aca="false">Expenses!E23+'CapChrg-AllocExp'!E24+'CapChrg-AllocExp'!L24</f>
        <v>#NAME?</v>
      </c>
      <c r="E23" s="59" t="e">
        <f aca="false">C23-D23</f>
        <v>#NAME?</v>
      </c>
      <c r="F23" s="23"/>
      <c r="G23" s="58" t="n">
        <f aca="false">GrossMargin!I25</f>
        <v>3306</v>
      </c>
      <c r="H23" s="23" t="n">
        <f aca="false">GrossMargin!J25</f>
        <v>10560</v>
      </c>
      <c r="I23" s="23" t="n">
        <f aca="false">GrossMargin!K25</f>
        <v>0</v>
      </c>
      <c r="J23" s="60" t="n">
        <f aca="false">SUM(G23:I23)</f>
        <v>13866</v>
      </c>
      <c r="K23" s="24"/>
      <c r="L23" s="23" t="n">
        <f aca="false">'CapChrg-AllocExp'!D24</f>
        <v>285</v>
      </c>
      <c r="M23" s="23" t="e">
        <f aca="false">Expenses!D23</f>
        <v>#NAME?</v>
      </c>
      <c r="N23" s="61" t="e">
        <f aca="false">'CapChrg-AllocExp'!K24</f>
        <v>#NAME?</v>
      </c>
      <c r="O23" s="60" t="e">
        <f aca="false">J23-K23-M23-N23-L23</f>
        <v>#NAME?</v>
      </c>
      <c r="P23" s="23"/>
      <c r="Q23" s="58" t="e">
        <f aca="false">GrossMargin!N25</f>
        <v>#NAME?</v>
      </c>
      <c r="R23" s="23"/>
      <c r="S23" s="23" t="e">
        <f aca="false">'CapChrg-AllocExp'!F24</f>
        <v>#NAME?</v>
      </c>
      <c r="T23" s="23" t="e">
        <f aca="false">Expenses!F23</f>
        <v>#NAME?</v>
      </c>
      <c r="U23" s="23" t="e">
        <f aca="false">'CapChrg-AllocExp'!M24</f>
        <v>#NAME?</v>
      </c>
      <c r="V23" s="59" t="e">
        <f aca="false">ROUND(SUM(Q23:U23),0)</f>
        <v>#NAME?</v>
      </c>
    </row>
    <row r="24" customFormat="false" ht="12" hidden="false" customHeight="true" outlineLevel="0" collapsed="false">
      <c r="A24" s="38" t="s">
        <v>32</v>
      </c>
      <c r="B24" s="49"/>
      <c r="C24" s="58" t="e">
        <f aca="false">GrossMargin!M26</f>
        <v>#NAME?</v>
      </c>
      <c r="D24" s="23" t="e">
        <f aca="false">Expenses!E24+'CapChrg-AllocExp'!E25+'CapChrg-AllocExp'!L25</f>
        <v>#NAME?</v>
      </c>
      <c r="E24" s="59" t="e">
        <f aca="false">C24-D24</f>
        <v>#NAME?</v>
      </c>
      <c r="F24" s="23"/>
      <c r="G24" s="58" t="n">
        <f aca="false">GrossMargin!I26</f>
        <v>1</v>
      </c>
      <c r="H24" s="23" t="n">
        <f aca="false">GrossMargin!J26</f>
        <v>4000</v>
      </c>
      <c r="I24" s="23" t="n">
        <f aca="false">GrossMargin!K26</f>
        <v>0</v>
      </c>
      <c r="J24" s="60" t="n">
        <f aca="false">SUM(G24:I24)</f>
        <v>4001</v>
      </c>
      <c r="K24" s="24"/>
      <c r="L24" s="23" t="n">
        <f aca="false">'CapChrg-AllocExp'!D25</f>
        <v>76</v>
      </c>
      <c r="M24" s="23" t="e">
        <f aca="false">Expenses!D24</f>
        <v>#NAME?</v>
      </c>
      <c r="N24" s="61" t="e">
        <f aca="false">'CapChrg-AllocExp'!K25</f>
        <v>#NAME?</v>
      </c>
      <c r="O24" s="60" t="e">
        <f aca="false">J24-K24-M24-N24-L24</f>
        <v>#NAME?</v>
      </c>
      <c r="P24" s="23"/>
      <c r="Q24" s="58" t="e">
        <f aca="false">GrossMargin!N26</f>
        <v>#NAME?</v>
      </c>
      <c r="R24" s="23"/>
      <c r="S24" s="23" t="e">
        <f aca="false">'CapChrg-AllocExp'!F25</f>
        <v>#NAME?</v>
      </c>
      <c r="T24" s="23" t="e">
        <f aca="false">Expenses!F24</f>
        <v>#NAME?</v>
      </c>
      <c r="U24" s="23" t="e">
        <f aca="false">'CapChrg-AllocExp'!M25</f>
        <v>#NAME?</v>
      </c>
      <c r="V24" s="59" t="e">
        <f aca="false">ROUND(SUM(Q24:U24),0)</f>
        <v>#NAME?</v>
      </c>
    </row>
    <row r="25" customFormat="false" ht="12" hidden="false" customHeight="true" outlineLevel="0" collapsed="false">
      <c r="A25" s="38" t="s">
        <v>150</v>
      </c>
      <c r="B25" s="49"/>
      <c r="C25" s="58" t="e">
        <f aca="false">GrossMargin!M27</f>
        <v>#NAME?</v>
      </c>
      <c r="D25" s="23" t="e">
        <f aca="false">Expenses!E25+'CapChrg-AllocExp'!E26+'CapChrg-AllocExp'!L26</f>
        <v>#NAME?</v>
      </c>
      <c r="E25" s="59" t="e">
        <f aca="false">C25-D25</f>
        <v>#NAME?</v>
      </c>
      <c r="F25" s="23"/>
      <c r="G25" s="58" t="n">
        <f aca="false">GrossMargin!I27</f>
        <v>0</v>
      </c>
      <c r="H25" s="23" t="n">
        <f aca="false">GrossMargin!J27</f>
        <v>0</v>
      </c>
      <c r="I25" s="23" t="n">
        <f aca="false">GrossMargin!K27</f>
        <v>0</v>
      </c>
      <c r="J25" s="60" t="n">
        <f aca="false">SUM(G25:I25)</f>
        <v>0</v>
      </c>
      <c r="K25" s="24"/>
      <c r="L25" s="23" t="e">
        <f aca="false">'CapChrg-AllocExp'!D26</f>
        <v>#NAME?</v>
      </c>
      <c r="M25" s="23" t="e">
        <f aca="false">Expenses!D25</f>
        <v>#NAME?</v>
      </c>
      <c r="N25" s="61" t="e">
        <f aca="false">'CapChrg-AllocExp'!K26</f>
        <v>#NAME?</v>
      </c>
      <c r="O25" s="60" t="e">
        <f aca="false">J25-K25-M25-N25-L25</f>
        <v>#NAME?</v>
      </c>
      <c r="P25" s="23"/>
      <c r="Q25" s="58" t="e">
        <f aca="false">GrossMargin!N27</f>
        <v>#NAME?</v>
      </c>
      <c r="R25" s="23"/>
      <c r="S25" s="23" t="e">
        <f aca="false">'CapChrg-AllocExp'!F26</f>
        <v>#NAME?</v>
      </c>
      <c r="T25" s="23" t="e">
        <f aca="false">Expenses!F25</f>
        <v>#NAME?</v>
      </c>
      <c r="U25" s="23" t="e">
        <f aca="false">'CapChrg-AllocExp'!M26</f>
        <v>#NAME?</v>
      </c>
      <c r="V25" s="59" t="e">
        <f aca="false">ROUND(SUM(Q25:U25),0)</f>
        <v>#NAME?</v>
      </c>
    </row>
    <row r="26" customFormat="false" ht="12" hidden="false" customHeight="true" outlineLevel="0" collapsed="false">
      <c r="A26" s="38" t="s">
        <v>20</v>
      </c>
      <c r="B26" s="49"/>
      <c r="C26" s="58" t="e">
        <f aca="false">GrossMargin!M28</f>
        <v>#NAME?</v>
      </c>
      <c r="D26" s="23" t="e">
        <f aca="false">Expenses!E26+'CapChrg-AllocExp'!E27+'CapChrg-AllocExp'!L27</f>
        <v>#NAME?</v>
      </c>
      <c r="E26" s="59" t="e">
        <f aca="false">C26-D26</f>
        <v>#NAME?</v>
      </c>
      <c r="F26" s="23"/>
      <c r="G26" s="58" t="n">
        <f aca="false">GrossMargin!I28</f>
        <v>0</v>
      </c>
      <c r="H26" s="23" t="n">
        <f aca="false">GrossMargin!J28</f>
        <v>850</v>
      </c>
      <c r="I26" s="23" t="n">
        <f aca="false">GrossMargin!K28</f>
        <v>0</v>
      </c>
      <c r="J26" s="60" t="n">
        <f aca="false">SUM(G26:I26)</f>
        <v>850</v>
      </c>
      <c r="K26" s="24"/>
      <c r="L26" s="23" t="e">
        <f aca="false">'CapChrg-AllocExp'!D27</f>
        <v>#NAME?</v>
      </c>
      <c r="M26" s="23" t="n">
        <f aca="false">Expenses!D26</f>
        <v>1466</v>
      </c>
      <c r="N26" s="61" t="e">
        <f aca="false">'CapChrg-AllocExp'!K27</f>
        <v>#NAME?</v>
      </c>
      <c r="O26" s="60" t="e">
        <f aca="false">J26-K26-M26-N26-L26</f>
        <v>#NAME?</v>
      </c>
      <c r="P26" s="23"/>
      <c r="Q26" s="58" t="e">
        <f aca="false">GrossMargin!N28</f>
        <v>#NAME?</v>
      </c>
      <c r="R26" s="23"/>
      <c r="S26" s="23" t="e">
        <f aca="false">'CapChrg-AllocExp'!F27</f>
        <v>#NAME?</v>
      </c>
      <c r="T26" s="23" t="e">
        <f aca="false">Expenses!F26</f>
        <v>#NAME?</v>
      </c>
      <c r="U26" s="23" t="e">
        <f aca="false">'CapChrg-AllocExp'!M27</f>
        <v>#NAME?</v>
      </c>
      <c r="V26" s="59" t="e">
        <f aca="false">ROUND(SUM(Q26:U26),0)</f>
        <v>#NAME?</v>
      </c>
    </row>
    <row r="27" customFormat="false" ht="12" hidden="false" customHeight="true" outlineLevel="0" collapsed="false">
      <c r="A27" s="38" t="s">
        <v>151</v>
      </c>
      <c r="B27" s="49"/>
      <c r="C27" s="58" t="e">
        <f aca="false">GrossMargin!M29</f>
        <v>#NAME?</v>
      </c>
      <c r="D27" s="23" t="e">
        <f aca="false">Expenses!E27+'CapChrg-AllocExp'!E28+'CapChrg-AllocExp'!L28</f>
        <v>#NAME?</v>
      </c>
      <c r="E27" s="59" t="e">
        <f aca="false">C27-D27</f>
        <v>#NAME?</v>
      </c>
      <c r="F27" s="23"/>
      <c r="G27" s="58" t="n">
        <f aca="false">GrossMargin!I29</f>
        <v>0</v>
      </c>
      <c r="H27" s="23" t="n">
        <f aca="false">GrossMargin!J29</f>
        <v>0</v>
      </c>
      <c r="I27" s="23" t="n">
        <f aca="false">GrossMargin!K29</f>
        <v>0</v>
      </c>
      <c r="J27" s="60" t="n">
        <f aca="false">SUM(G27:I27)</f>
        <v>0</v>
      </c>
      <c r="K27" s="24"/>
      <c r="L27" s="23" t="e">
        <f aca="false">'CapChrg-AllocExp'!D28</f>
        <v>#NAME?</v>
      </c>
      <c r="M27" s="23" t="e">
        <f aca="false">Expenses!D27</f>
        <v>#NAME?</v>
      </c>
      <c r="N27" s="61" t="e">
        <f aca="false">'CapChrg-AllocExp'!K28</f>
        <v>#NAME?</v>
      </c>
      <c r="O27" s="60" t="e">
        <f aca="false">J27-K27-M27-N27-L27</f>
        <v>#NAME?</v>
      </c>
      <c r="P27" s="23"/>
      <c r="Q27" s="58" t="e">
        <f aca="false">GrossMargin!N29</f>
        <v>#NAME?</v>
      </c>
      <c r="R27" s="23"/>
      <c r="S27" s="23" t="e">
        <f aca="false">'CapChrg-AllocExp'!F28</f>
        <v>#NAME?</v>
      </c>
      <c r="T27" s="23" t="e">
        <f aca="false">Expenses!F27</f>
        <v>#NAME?</v>
      </c>
      <c r="U27" s="23" t="e">
        <f aca="false">'CapChrg-AllocExp'!M28</f>
        <v>#NAME?</v>
      </c>
      <c r="V27" s="59" t="e">
        <f aca="false">ROUND(SUM(Q27:U27),0)</f>
        <v>#NAME?</v>
      </c>
    </row>
    <row r="28" customFormat="false" ht="12" hidden="false" customHeight="true" outlineLevel="0" collapsed="false">
      <c r="A28" s="62" t="s">
        <v>152</v>
      </c>
      <c r="B28" s="63"/>
      <c r="C28" s="64" t="e">
        <f aca="false">SUM(C21:C27)</f>
        <v>#NAME?</v>
      </c>
      <c r="D28" s="65" t="e">
        <f aca="false">SUM(D21:D27)</f>
        <v>#NAME?</v>
      </c>
      <c r="E28" s="66" t="e">
        <f aca="false">SUM(E21:E27)</f>
        <v>#NAME?</v>
      </c>
      <c r="F28" s="67" t="n">
        <f aca="false">SUM(F21:F27)</f>
        <v>0</v>
      </c>
      <c r="G28" s="64" t="n">
        <f aca="false">SUM(G21:G27)</f>
        <v>10218</v>
      </c>
      <c r="H28" s="65" t="n">
        <f aca="false">SUM(H21:H27)</f>
        <v>17910</v>
      </c>
      <c r="I28" s="65" t="n">
        <f aca="false">SUM(I21:I27)</f>
        <v>0</v>
      </c>
      <c r="J28" s="68" t="n">
        <f aca="false">SUM(J21:J27)</f>
        <v>28128</v>
      </c>
      <c r="K28" s="65" t="n">
        <f aca="false">SUM(K21:K27)</f>
        <v>0</v>
      </c>
      <c r="L28" s="65" t="e">
        <f aca="false">SUM(L21:L27)</f>
        <v>#NAME?</v>
      </c>
      <c r="M28" s="65" t="e">
        <f aca="false">SUM(M21:M27)</f>
        <v>#NAME?</v>
      </c>
      <c r="N28" s="66" t="e">
        <f aca="false">SUM(N21:N27)</f>
        <v>#NAME?</v>
      </c>
      <c r="O28" s="68" t="e">
        <f aca="false">J28-K28-M28-N28</f>
        <v>#NAME?</v>
      </c>
      <c r="P28" s="67"/>
      <c r="Q28" s="64" t="e">
        <f aca="false">SUM(Q21:Q27)</f>
        <v>#NAME?</v>
      </c>
      <c r="R28" s="65" t="n">
        <f aca="false">SUM(R21:R27)</f>
        <v>0</v>
      </c>
      <c r="S28" s="65" t="e">
        <f aca="false">SUM(S21:S27)</f>
        <v>#NAME?</v>
      </c>
      <c r="T28" s="65" t="e">
        <f aca="false">SUM(T21:T27)</f>
        <v>#NAME?</v>
      </c>
      <c r="U28" s="65" t="e">
        <f aca="false">SUM(U21:U27)</f>
        <v>#NAME?</v>
      </c>
      <c r="V28" s="66" t="e">
        <f aca="false">SUM(V21:V27)</f>
        <v>#NAME?</v>
      </c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</row>
    <row r="29" customFormat="false" ht="3" hidden="false" customHeight="true" outlineLevel="0" collapsed="false">
      <c r="A29" s="38"/>
      <c r="B29" s="49"/>
      <c r="C29" s="58"/>
      <c r="D29" s="23"/>
      <c r="E29" s="59"/>
      <c r="F29" s="23"/>
      <c r="G29" s="58"/>
      <c r="H29" s="23"/>
      <c r="I29" s="23"/>
      <c r="J29" s="60"/>
      <c r="K29" s="24"/>
      <c r="L29" s="24"/>
      <c r="M29" s="23"/>
      <c r="N29" s="61"/>
      <c r="O29" s="60"/>
      <c r="P29" s="23"/>
      <c r="Q29" s="58"/>
      <c r="R29" s="23"/>
      <c r="S29" s="23"/>
      <c r="T29" s="23"/>
      <c r="U29" s="23"/>
      <c r="V29" s="59"/>
    </row>
    <row r="30" customFormat="false" ht="12" hidden="false" customHeight="true" outlineLevel="0" collapsed="false">
      <c r="A30" s="38" t="s">
        <v>153</v>
      </c>
      <c r="B30" s="49"/>
      <c r="C30" s="58" t="e">
        <f aca="false">GrossMargin!M33</f>
        <v>#NAME?</v>
      </c>
      <c r="D30" s="23" t="e">
        <f aca="false">Expenses!E30+Expenses!E58+'CapChrg-AllocExp'!E31+'CapChrg-AllocExp'!L31</f>
        <v>#NAME?</v>
      </c>
      <c r="E30" s="59" t="e">
        <f aca="false">C30-D30</f>
        <v>#NAME?</v>
      </c>
      <c r="F30" s="23"/>
      <c r="G30" s="58" t="n">
        <f aca="false">GrossMargin!I33</f>
        <v>15914</v>
      </c>
      <c r="H30" s="23" t="n">
        <f aca="false">GrossMargin!J33</f>
        <v>0</v>
      </c>
      <c r="I30" s="23" t="n">
        <f aca="false">GrossMargin!K33</f>
        <v>0</v>
      </c>
      <c r="J30" s="60" t="n">
        <f aca="false">SUM(G30:I30)</f>
        <v>15914</v>
      </c>
      <c r="K30" s="23" t="n">
        <f aca="false">Expenses!D58</f>
        <v>7034</v>
      </c>
      <c r="L30" s="23" t="n">
        <f aca="false">'CapChrg-AllocExp'!D31</f>
        <v>5731</v>
      </c>
      <c r="M30" s="23" t="e">
        <f aca="false">Expenses!D30</f>
        <v>#NAME?</v>
      </c>
      <c r="N30" s="61" t="e">
        <f aca="false">'CapChrg-AllocExp'!K31</f>
        <v>#NAME?</v>
      </c>
      <c r="O30" s="60" t="e">
        <f aca="false">J30-K30-M30-N30-L30</f>
        <v>#NAME?</v>
      </c>
      <c r="P30" s="23"/>
      <c r="Q30" s="58" t="e">
        <f aca="false">GrossMargin!N33</f>
        <v>#NAME?</v>
      </c>
      <c r="R30" s="23" t="n">
        <f aca="false">Expenses!F58</f>
        <v>-429</v>
      </c>
      <c r="S30" s="23" t="e">
        <f aca="false">'CapChrg-AllocExp'!F31</f>
        <v>#NAME?</v>
      </c>
      <c r="T30" s="23" t="e">
        <f aca="false">Expenses!F30</f>
        <v>#NAME?</v>
      </c>
      <c r="U30" s="23" t="e">
        <f aca="false">'CapChrg-AllocExp'!M31</f>
        <v>#NAME?</v>
      </c>
      <c r="V30" s="59" t="e">
        <f aca="false">ROUND(SUM(Q30:U30),0)</f>
        <v>#NAME?</v>
      </c>
    </row>
    <row r="31" customFormat="false" ht="12" hidden="false" customHeight="true" outlineLevel="0" collapsed="false">
      <c r="A31" s="38" t="s">
        <v>36</v>
      </c>
      <c r="B31" s="49"/>
      <c r="C31" s="58" t="e">
        <f aca="false">GrossMargin!M34</f>
        <v>#NAME?</v>
      </c>
      <c r="D31" s="23" t="e">
        <f aca="false">Expenses!E31+'CapChrg-AllocExp'!E32+'CapChrg-AllocExp'!L32</f>
        <v>#NAME?</v>
      </c>
      <c r="E31" s="59" t="e">
        <f aca="false">C31-D31</f>
        <v>#NAME?</v>
      </c>
      <c r="F31" s="23"/>
      <c r="G31" s="58" t="n">
        <f aca="false">GrossMargin!I34</f>
        <v>3553</v>
      </c>
      <c r="H31" s="23" t="n">
        <f aca="false">GrossMargin!J34</f>
        <v>6000</v>
      </c>
      <c r="I31" s="23" t="n">
        <f aca="false">GrossMargin!K34</f>
        <v>3000</v>
      </c>
      <c r="J31" s="60" t="n">
        <f aca="false">SUM(G31:I31)</f>
        <v>12553</v>
      </c>
      <c r="K31" s="23"/>
      <c r="L31" s="23" t="n">
        <f aca="false">'CapChrg-AllocExp'!D32</f>
        <v>5778</v>
      </c>
      <c r="M31" s="23" t="n">
        <f aca="false">Expenses!D31</f>
        <v>1019</v>
      </c>
      <c r="N31" s="61" t="e">
        <f aca="false">'CapChrg-AllocExp'!K32</f>
        <v>#NAME?</v>
      </c>
      <c r="O31" s="60" t="e">
        <f aca="false">J31-K31-M31-N31-L31</f>
        <v>#NAME?</v>
      </c>
      <c r="P31" s="23"/>
      <c r="Q31" s="58" t="e">
        <f aca="false">GrossMargin!N34</f>
        <v>#NAME?</v>
      </c>
      <c r="R31" s="23"/>
      <c r="S31" s="23" t="e">
        <f aca="false">'CapChrg-AllocExp'!F32</f>
        <v>#NAME?</v>
      </c>
      <c r="T31" s="23" t="e">
        <f aca="false">Expenses!F31</f>
        <v>#NAME?</v>
      </c>
      <c r="U31" s="23" t="e">
        <f aca="false">'CapChrg-AllocExp'!M32</f>
        <v>#NAME?</v>
      </c>
      <c r="V31" s="59" t="e">
        <f aca="false">ROUND(SUM(Q31:U31),0)</f>
        <v>#NAME?</v>
      </c>
    </row>
    <row r="32" customFormat="false" ht="12" hidden="false" customHeight="true" outlineLevel="0" collapsed="false">
      <c r="A32" s="38" t="s">
        <v>40</v>
      </c>
      <c r="B32" s="49"/>
      <c r="C32" s="58" t="e">
        <f aca="false">GrossMargin!M35</f>
        <v>#NAME?</v>
      </c>
      <c r="D32" s="23" t="e">
        <f aca="false">Expenses!E32+Expenses!E59+'CapChrg-AllocExp'!E33+'CapChrg-AllocExp'!L33</f>
        <v>#NAME?</v>
      </c>
      <c r="E32" s="59" t="e">
        <f aca="false">C32-D32</f>
        <v>#NAME?</v>
      </c>
      <c r="F32" s="23"/>
      <c r="G32" s="58" t="n">
        <f aca="false">GrossMargin!I35</f>
        <v>15542</v>
      </c>
      <c r="H32" s="23" t="n">
        <f aca="false">GrossMargin!J35</f>
        <v>4284</v>
      </c>
      <c r="I32" s="23" t="n">
        <f aca="false">GrossMargin!K35</f>
        <v>410</v>
      </c>
      <c r="J32" s="60" t="n">
        <f aca="false">SUM(G32:I32)</f>
        <v>20236</v>
      </c>
      <c r="K32" s="23" t="n">
        <f aca="false">Expenses!D59</f>
        <v>38078</v>
      </c>
      <c r="L32" s="23" t="n">
        <f aca="false">'CapChrg-AllocExp'!D33</f>
        <v>8583</v>
      </c>
      <c r="M32" s="23" t="n">
        <f aca="false">Expenses!D32</f>
        <v>4284</v>
      </c>
      <c r="N32" s="61" t="e">
        <f aca="false">'CapChrg-AllocExp'!K33</f>
        <v>#NAME?</v>
      </c>
      <c r="O32" s="60" t="e">
        <f aca="false">J32-K32-M32-N32-L32</f>
        <v>#NAME?</v>
      </c>
      <c r="P32" s="23"/>
      <c r="Q32" s="58" t="e">
        <f aca="false">GrossMargin!N35</f>
        <v>#NAME?</v>
      </c>
      <c r="R32" s="23" t="n">
        <f aca="false">Expenses!F59</f>
        <v>-2956</v>
      </c>
      <c r="S32" s="23" t="e">
        <f aca="false">'CapChrg-AllocExp'!F33</f>
        <v>#NAME?</v>
      </c>
      <c r="T32" s="23" t="e">
        <f aca="false">Expenses!F32</f>
        <v>#NAME?</v>
      </c>
      <c r="U32" s="23" t="e">
        <f aca="false">'CapChrg-AllocExp'!M33</f>
        <v>#NAME?</v>
      </c>
      <c r="V32" s="59" t="e">
        <f aca="false">ROUND(SUM(Q32:U32),0)</f>
        <v>#NAME?</v>
      </c>
    </row>
    <row r="33" customFormat="false" ht="12" hidden="false" customHeight="true" outlineLevel="0" collapsed="false">
      <c r="A33" s="38" t="s">
        <v>154</v>
      </c>
      <c r="B33" s="49"/>
      <c r="C33" s="58" t="e">
        <f aca="false">GrossMargin!M36</f>
        <v>#NAME?</v>
      </c>
      <c r="D33" s="23" t="e">
        <f aca="false">Expenses!E33+'CapChrg-AllocExp'!E34+'CapChrg-AllocExp'!L34</f>
        <v>#NAME?</v>
      </c>
      <c r="E33" s="59" t="e">
        <f aca="false">C33-D33</f>
        <v>#NAME?</v>
      </c>
      <c r="F33" s="23"/>
      <c r="G33" s="58" t="n">
        <f aca="false">GrossMargin!I36</f>
        <v>14825</v>
      </c>
      <c r="H33" s="23" t="n">
        <f aca="false">GrossMargin!J36</f>
        <v>0</v>
      </c>
      <c r="I33" s="23" t="n">
        <f aca="false">GrossMargin!K36</f>
        <v>0</v>
      </c>
      <c r="J33" s="60" t="n">
        <f aca="false">SUM(G33:I33)</f>
        <v>14825</v>
      </c>
      <c r="K33" s="24"/>
      <c r="L33" s="24" t="e">
        <f aca="false">'CapChrg-AllocExp'!D34</f>
        <v>#NAME?</v>
      </c>
      <c r="M33" s="23" t="n">
        <f aca="false">Expenses!D33</f>
        <v>683</v>
      </c>
      <c r="N33" s="61" t="e">
        <f aca="false">'CapChrg-AllocExp'!K34</f>
        <v>#NAME?</v>
      </c>
      <c r="O33" s="60" t="e">
        <f aca="false">J33-K33-M33-N33-L33</f>
        <v>#NAME?</v>
      </c>
      <c r="P33" s="23"/>
      <c r="Q33" s="58" t="e">
        <f aca="false">GrossMargin!N36</f>
        <v>#NAME?</v>
      </c>
      <c r="R33" s="23"/>
      <c r="S33" s="23" t="e">
        <f aca="false">'CapChrg-AllocExp'!F34</f>
        <v>#NAME?</v>
      </c>
      <c r="T33" s="23" t="e">
        <f aca="false">Expenses!F33</f>
        <v>#NAME?</v>
      </c>
      <c r="U33" s="23" t="e">
        <f aca="false">'CapChrg-AllocExp'!M34</f>
        <v>#NAME?</v>
      </c>
      <c r="V33" s="59" t="e">
        <f aca="false">ROUND(SUM(Q33:U33),0)</f>
        <v>#NAME?</v>
      </c>
    </row>
    <row r="34" customFormat="false" ht="12" hidden="false" customHeight="true" outlineLevel="0" collapsed="false">
      <c r="A34" s="62" t="s">
        <v>155</v>
      </c>
      <c r="B34" s="63"/>
      <c r="C34" s="64" t="e">
        <f aca="false">SUM(C30:C33)</f>
        <v>#NAME?</v>
      </c>
      <c r="D34" s="65" t="e">
        <f aca="false">SUM(D30:D33)</f>
        <v>#NAME?</v>
      </c>
      <c r="E34" s="66" t="e">
        <f aca="false">SUM(E30:E33)</f>
        <v>#NAME?</v>
      </c>
      <c r="F34" s="67"/>
      <c r="G34" s="64" t="n">
        <f aca="false">SUM(G30:G33)</f>
        <v>49834</v>
      </c>
      <c r="H34" s="65" t="n">
        <f aca="false">SUM(H30:H33)</f>
        <v>10284</v>
      </c>
      <c r="I34" s="65" t="n">
        <f aca="false">SUM(I30:I33)</f>
        <v>3410</v>
      </c>
      <c r="J34" s="68" t="n">
        <f aca="false">SUM(J30:J33)</f>
        <v>63528</v>
      </c>
      <c r="K34" s="65" t="n">
        <f aca="false">SUM(K30:K33)</f>
        <v>45112</v>
      </c>
      <c r="L34" s="65" t="e">
        <f aca="false">SUM(L30:L33)</f>
        <v>#NAME?</v>
      </c>
      <c r="M34" s="65" t="e">
        <f aca="false">SUM(M30:M33)</f>
        <v>#NAME?</v>
      </c>
      <c r="N34" s="66" t="e">
        <f aca="false">SUM(N30:N33)</f>
        <v>#NAME?</v>
      </c>
      <c r="O34" s="68" t="e">
        <f aca="false">J34-K34-M34-N34</f>
        <v>#NAME?</v>
      </c>
      <c r="P34" s="67"/>
      <c r="Q34" s="64" t="e">
        <f aca="false">SUM(Q30:Q33)</f>
        <v>#NAME?</v>
      </c>
      <c r="R34" s="65" t="n">
        <f aca="false">SUM(R30:R33)</f>
        <v>-3385</v>
      </c>
      <c r="S34" s="65" t="e">
        <f aca="false">SUM(S30:S33)</f>
        <v>#NAME?</v>
      </c>
      <c r="T34" s="65" t="e">
        <f aca="false">SUM(T30:T33)</f>
        <v>#NAME?</v>
      </c>
      <c r="U34" s="65" t="e">
        <f aca="false">SUM(U30:U33)</f>
        <v>#NAME?</v>
      </c>
      <c r="V34" s="66" t="e">
        <f aca="false">SUM(V30:V33)</f>
        <v>#NAME?</v>
      </c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customFormat="false" ht="3" hidden="false" customHeight="true" outlineLevel="0" collapsed="false">
      <c r="A35" s="38"/>
      <c r="B35" s="49"/>
      <c r="C35" s="58"/>
      <c r="D35" s="23"/>
      <c r="E35" s="59"/>
      <c r="F35" s="23"/>
      <c r="G35" s="58"/>
      <c r="H35" s="23"/>
      <c r="I35" s="23"/>
      <c r="J35" s="60"/>
      <c r="K35" s="24"/>
      <c r="L35" s="24"/>
      <c r="M35" s="23"/>
      <c r="N35" s="61"/>
      <c r="O35" s="60"/>
      <c r="P35" s="23"/>
      <c r="Q35" s="58"/>
      <c r="R35" s="23"/>
      <c r="S35" s="23"/>
      <c r="T35" s="23"/>
      <c r="U35" s="23"/>
      <c r="V35" s="59"/>
    </row>
    <row r="36" customFormat="false" ht="12" hidden="false" customHeight="true" outlineLevel="0" collapsed="false">
      <c r="A36" s="38" t="s">
        <v>54</v>
      </c>
      <c r="B36" s="49"/>
      <c r="C36" s="58" t="e">
        <f aca="false">GrossMargin!M40</f>
        <v>#NAME?</v>
      </c>
      <c r="D36" s="23" t="e">
        <f aca="false">Expenses!E36+'CapChrg-AllocExp'!E37+'CapChrg-AllocExp'!L37</f>
        <v>#NAME?</v>
      </c>
      <c r="E36" s="59" t="e">
        <f aca="false">C36-D36</f>
        <v>#NAME?</v>
      </c>
      <c r="F36" s="23"/>
      <c r="G36" s="58" t="n">
        <f aca="false">GrossMargin!I40</f>
        <v>107896</v>
      </c>
      <c r="H36" s="23" t="n">
        <f aca="false">GrossMargin!J40</f>
        <v>0</v>
      </c>
      <c r="I36" s="23" t="n">
        <f aca="false">GrossMargin!K40</f>
        <v>0</v>
      </c>
      <c r="J36" s="60" t="n">
        <f aca="false">SUM(G36:I36)</f>
        <v>107896</v>
      </c>
      <c r="K36" s="24"/>
      <c r="L36" s="23" t="n">
        <f aca="false">'CapChrg-AllocExp'!D37</f>
        <v>973</v>
      </c>
      <c r="M36" s="23" t="n">
        <f aca="false">Expenses!D36</f>
        <v>782</v>
      </c>
      <c r="N36" s="61" t="e">
        <f aca="false">'CapChrg-AllocExp'!K37</f>
        <v>#NAME?</v>
      </c>
      <c r="O36" s="60" t="e">
        <f aca="false">J36-K36-M36-N36-L36</f>
        <v>#NAME?</v>
      </c>
      <c r="P36" s="23"/>
      <c r="Q36" s="58" t="e">
        <f aca="false">GrossMargin!N40</f>
        <v>#NAME?</v>
      </c>
      <c r="R36" s="23"/>
      <c r="S36" s="23" t="e">
        <f aca="false">'CapChrg-AllocExp'!F37</f>
        <v>#NAME?</v>
      </c>
      <c r="T36" s="23" t="e">
        <f aca="false">Expenses!F36</f>
        <v>#NAME?</v>
      </c>
      <c r="U36" s="23" t="e">
        <f aca="false">'CapChrg-AllocExp'!M37</f>
        <v>#NAME?</v>
      </c>
      <c r="V36" s="59" t="e">
        <f aca="false">ROUND(SUM(Q36:U36),0)</f>
        <v>#NAME?</v>
      </c>
    </row>
    <row r="37" customFormat="false" ht="12" hidden="false" customHeight="true" outlineLevel="0" collapsed="false">
      <c r="A37" s="38" t="s">
        <v>35</v>
      </c>
      <c r="B37" s="49"/>
      <c r="C37" s="58" t="e">
        <f aca="false">GrossMargin!M41</f>
        <v>#NAME?</v>
      </c>
      <c r="D37" s="23" t="e">
        <f aca="false">Expenses!E37+'CapChrg-AllocExp'!E38+'CapChrg-AllocExp'!L38</f>
        <v>#NAME?</v>
      </c>
      <c r="E37" s="59" t="e">
        <f aca="false">C37-D37</f>
        <v>#NAME?</v>
      </c>
      <c r="F37" s="23"/>
      <c r="G37" s="58" t="n">
        <f aca="false">GrossMargin!I41</f>
        <v>25898</v>
      </c>
      <c r="H37" s="23" t="n">
        <f aca="false">GrossMargin!J41</f>
        <v>0</v>
      </c>
      <c r="I37" s="23" t="n">
        <f aca="false">GrossMargin!K41</f>
        <v>0</v>
      </c>
      <c r="J37" s="60" t="n">
        <f aca="false">SUM(G37:I37)</f>
        <v>25898</v>
      </c>
      <c r="K37" s="24"/>
      <c r="L37" s="23" t="n">
        <f aca="false">'CapChrg-AllocExp'!D38</f>
        <v>6943</v>
      </c>
      <c r="M37" s="23" t="n">
        <f aca="false">Expenses!D37</f>
        <v>1742</v>
      </c>
      <c r="N37" s="61" t="e">
        <f aca="false">'CapChrg-AllocExp'!K38</f>
        <v>#NAME?</v>
      </c>
      <c r="O37" s="60" t="e">
        <f aca="false">J37-K37-M37-N37-L37</f>
        <v>#NAME?</v>
      </c>
      <c r="P37" s="23"/>
      <c r="Q37" s="58" t="e">
        <f aca="false">GrossMargin!N41</f>
        <v>#NAME?</v>
      </c>
      <c r="R37" s="23"/>
      <c r="S37" s="23" t="e">
        <f aca="false">'CapChrg-AllocExp'!F38</f>
        <v>#NAME?</v>
      </c>
      <c r="T37" s="23" t="e">
        <f aca="false">Expenses!F37</f>
        <v>#NAME?</v>
      </c>
      <c r="U37" s="23" t="e">
        <f aca="false">'CapChrg-AllocExp'!M38</f>
        <v>#NAME?</v>
      </c>
      <c r="V37" s="59" t="e">
        <f aca="false">ROUND(SUM(Q37:U37),0)</f>
        <v>#NAME?</v>
      </c>
    </row>
    <row r="38" customFormat="false" ht="12" hidden="false" customHeight="true" outlineLevel="0" collapsed="false">
      <c r="A38" s="38" t="s">
        <v>156</v>
      </c>
      <c r="B38" s="49"/>
      <c r="C38" s="58" t="e">
        <f aca="false">GrossMargin!M42</f>
        <v>#NAME?</v>
      </c>
      <c r="D38" s="23" t="e">
        <f aca="false">Expenses!E38+'CapChrg-AllocExp'!E39+'CapChrg-AllocExp'!L39</f>
        <v>#NAME?</v>
      </c>
      <c r="E38" s="59" t="e">
        <f aca="false">C38-D38</f>
        <v>#NAME?</v>
      </c>
      <c r="F38" s="23"/>
      <c r="G38" s="58" t="n">
        <f aca="false">GrossMargin!I42</f>
        <v>-19010</v>
      </c>
      <c r="H38" s="23" t="n">
        <f aca="false">GrossMargin!J42</f>
        <v>0</v>
      </c>
      <c r="I38" s="23" t="n">
        <f aca="false">GrossMargin!K42</f>
        <v>-3000</v>
      </c>
      <c r="J38" s="60" t="n">
        <f aca="false">SUM(G38:I38)</f>
        <v>-22010</v>
      </c>
      <c r="K38" s="24"/>
      <c r="L38" s="23" t="n">
        <f aca="false">'CapChrg-AllocExp'!D39</f>
        <v>1958</v>
      </c>
      <c r="M38" s="23" t="n">
        <f aca="false">Expenses!D38</f>
        <v>425</v>
      </c>
      <c r="N38" s="61" t="e">
        <f aca="false">'CapChrg-AllocExp'!K39</f>
        <v>#NAME?</v>
      </c>
      <c r="O38" s="60" t="e">
        <f aca="false">J38-K38-M38-N38-L38</f>
        <v>#NAME?</v>
      </c>
      <c r="P38" s="23"/>
      <c r="Q38" s="58" t="e">
        <f aca="false">GrossMargin!N42</f>
        <v>#NAME?</v>
      </c>
      <c r="R38" s="23"/>
      <c r="S38" s="23" t="e">
        <f aca="false">'CapChrg-AllocExp'!F39</f>
        <v>#NAME?</v>
      </c>
      <c r="T38" s="23" t="e">
        <f aca="false">Expenses!F38</f>
        <v>#NAME?</v>
      </c>
      <c r="U38" s="23" t="e">
        <f aca="false">'CapChrg-AllocExp'!M39</f>
        <v>#NAME?</v>
      </c>
      <c r="V38" s="59" t="e">
        <f aca="false">ROUND(SUM(Q38:U38),0)</f>
        <v>#NAME?</v>
      </c>
    </row>
    <row r="39" customFormat="false" ht="12" hidden="false" customHeight="true" outlineLevel="0" collapsed="false">
      <c r="A39" s="38" t="s">
        <v>55</v>
      </c>
      <c r="B39" s="49"/>
      <c r="C39" s="58" t="e">
        <f aca="false">GrossMargin!M43</f>
        <v>#NAME?</v>
      </c>
      <c r="D39" s="23" t="e">
        <f aca="false">Expenses!E39+'CapChrg-AllocExp'!E40+'CapChrg-AllocExp'!L40</f>
        <v>#NAME?</v>
      </c>
      <c r="E39" s="59" t="e">
        <f aca="false">C39-D39</f>
        <v>#NAME?</v>
      </c>
      <c r="F39" s="23"/>
      <c r="G39" s="58" t="n">
        <f aca="false">GrossMargin!I43</f>
        <v>4175</v>
      </c>
      <c r="H39" s="23" t="n">
        <f aca="false">GrossMargin!J43</f>
        <v>0</v>
      </c>
      <c r="I39" s="23" t="n">
        <f aca="false">GrossMargin!K43</f>
        <v>-4000</v>
      </c>
      <c r="J39" s="60" t="n">
        <f aca="false">SUM(G39:I39)</f>
        <v>175</v>
      </c>
      <c r="K39" s="24"/>
      <c r="L39" s="23" t="n">
        <f aca="false">'CapChrg-AllocExp'!D40</f>
        <v>1477</v>
      </c>
      <c r="M39" s="23" t="n">
        <f aca="false">Expenses!D39</f>
        <v>395</v>
      </c>
      <c r="N39" s="61" t="e">
        <f aca="false">'CapChrg-AllocExp'!K40</f>
        <v>#NAME?</v>
      </c>
      <c r="O39" s="60" t="e">
        <f aca="false">J39-K39-M39-N39-L39</f>
        <v>#NAME?</v>
      </c>
      <c r="P39" s="23"/>
      <c r="Q39" s="58" t="e">
        <f aca="false">GrossMargin!N43</f>
        <v>#NAME?</v>
      </c>
      <c r="R39" s="23"/>
      <c r="S39" s="23" t="e">
        <f aca="false">'CapChrg-AllocExp'!F40</f>
        <v>#NAME?</v>
      </c>
      <c r="T39" s="23" t="e">
        <f aca="false">Expenses!F39</f>
        <v>#NAME?</v>
      </c>
      <c r="U39" s="23" t="e">
        <f aca="false">'CapChrg-AllocExp'!M40</f>
        <v>#NAME?</v>
      </c>
      <c r="V39" s="59" t="e">
        <f aca="false">ROUND(SUM(Q39:U39),0)</f>
        <v>#NAME?</v>
      </c>
    </row>
    <row r="40" customFormat="false" ht="12" hidden="true" customHeight="true" outlineLevel="0" collapsed="false">
      <c r="A40" s="38" t="s">
        <v>157</v>
      </c>
      <c r="B40" s="49"/>
      <c r="C40" s="58" t="n">
        <f aca="false">J40-K40-M40-N40-L40</f>
        <v>0</v>
      </c>
      <c r="D40" s="23" t="e">
        <f aca="false">GrossMargin!M44-Expenses!E40-'CapChrg-AllocExp'!L41-'CapChrg-AllocExp'!E41</f>
        <v>#NAME?</v>
      </c>
      <c r="E40" s="59" t="e">
        <f aca="false">C40-D40</f>
        <v>#NAME?</v>
      </c>
      <c r="F40" s="23"/>
      <c r="G40" s="58" t="n">
        <f aca="false">GrossMargin!I44</f>
        <v>0</v>
      </c>
      <c r="H40" s="23" t="n">
        <f aca="false">GrossMargin!J44</f>
        <v>0</v>
      </c>
      <c r="I40" s="23" t="n">
        <f aca="false">GrossMargin!K44</f>
        <v>0</v>
      </c>
      <c r="J40" s="60" t="n">
        <f aca="false">SUM(G40:I40)</f>
        <v>0</v>
      </c>
      <c r="K40" s="24"/>
      <c r="L40" s="23" t="n">
        <f aca="false">'CapChrg-AllocExp'!D41</f>
        <v>0</v>
      </c>
      <c r="M40" s="23" t="n">
        <f aca="false">Expenses!D40</f>
        <v>0</v>
      </c>
      <c r="N40" s="61" t="n">
        <f aca="false">'CapChrg-AllocExp'!K41</f>
        <v>0</v>
      </c>
      <c r="O40" s="60" t="n">
        <f aca="false">J40-K40-M40-N40-L40</f>
        <v>0</v>
      </c>
      <c r="P40" s="23"/>
      <c r="Q40" s="58" t="e">
        <f aca="false">GrossMargin!N44</f>
        <v>#NAME?</v>
      </c>
      <c r="R40" s="23"/>
      <c r="S40" s="23" t="n">
        <f aca="false">'CapChrg-AllocExp'!F41</f>
        <v>0</v>
      </c>
      <c r="T40" s="23" t="n">
        <f aca="false">Expenses!F40</f>
        <v>0</v>
      </c>
      <c r="U40" s="23" t="n">
        <f aca="false">'CapChrg-AllocExp'!M41</f>
        <v>0</v>
      </c>
      <c r="V40" s="59" t="e">
        <f aca="false">ROUND(SUM(Q40:U40),0)</f>
        <v>#NAME?</v>
      </c>
    </row>
    <row r="41" customFormat="false" ht="12" hidden="false" customHeight="true" outlineLevel="0" collapsed="false">
      <c r="A41" s="62" t="s">
        <v>158</v>
      </c>
      <c r="B41" s="63"/>
      <c r="C41" s="64" t="e">
        <f aca="false">SUM(C36:C40)</f>
        <v>#NAME?</v>
      </c>
      <c r="D41" s="65" t="e">
        <f aca="false">SUM(D36:D40)</f>
        <v>#NAME?</v>
      </c>
      <c r="E41" s="66" t="e">
        <f aca="false">SUM(E36:E40)</f>
        <v>#NAME?</v>
      </c>
      <c r="F41" s="67"/>
      <c r="G41" s="64" t="n">
        <f aca="false">SUM(G36:G40)</f>
        <v>118959</v>
      </c>
      <c r="H41" s="65" t="n">
        <f aca="false">SUM(H36:H40)</f>
        <v>0</v>
      </c>
      <c r="I41" s="65" t="n">
        <f aca="false">SUM(I36:I40)</f>
        <v>-7000</v>
      </c>
      <c r="J41" s="68" t="n">
        <f aca="false">SUM(J36:J40)</f>
        <v>111959</v>
      </c>
      <c r="K41" s="65" t="n">
        <f aca="false">SUM(K36:K40)</f>
        <v>0</v>
      </c>
      <c r="L41" s="65" t="n">
        <f aca="false">SUM(L36:L40)</f>
        <v>11351</v>
      </c>
      <c r="M41" s="65" t="n">
        <f aca="false">SUM(M36:M40)</f>
        <v>3344</v>
      </c>
      <c r="N41" s="66" t="e">
        <f aca="false">SUM(N36:N40)</f>
        <v>#NAME?</v>
      </c>
      <c r="O41" s="68" t="e">
        <f aca="false">J41-K41-M41-N41</f>
        <v>#NAME?</v>
      </c>
      <c r="P41" s="67"/>
      <c r="Q41" s="64" t="e">
        <f aca="false">SUM(Q36:Q40)</f>
        <v>#NAME?</v>
      </c>
      <c r="R41" s="65" t="n">
        <f aca="false">SUM(R36:R40)</f>
        <v>0</v>
      </c>
      <c r="S41" s="65" t="e">
        <f aca="false">SUM(S36:S40)</f>
        <v>#NAME?</v>
      </c>
      <c r="T41" s="65" t="e">
        <f aca="false">SUM(T36:T40)</f>
        <v>#NAME?</v>
      </c>
      <c r="U41" s="65" t="e">
        <f aca="false">SUM(U36:U40)</f>
        <v>#NAME?</v>
      </c>
      <c r="V41" s="66" t="e">
        <f aca="false">SUM(V36:V40)</f>
        <v>#NAME?</v>
      </c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customFormat="false" ht="3" hidden="false" customHeight="true" outlineLevel="0" collapsed="false">
      <c r="A42" s="38"/>
      <c r="B42" s="49"/>
      <c r="C42" s="58"/>
      <c r="D42" s="23"/>
      <c r="E42" s="59"/>
      <c r="F42" s="23"/>
      <c r="G42" s="58"/>
      <c r="H42" s="23"/>
      <c r="I42" s="23"/>
      <c r="J42" s="60"/>
      <c r="K42" s="24"/>
      <c r="L42" s="24"/>
      <c r="M42" s="23"/>
      <c r="N42" s="61"/>
      <c r="O42" s="60"/>
      <c r="P42" s="23"/>
      <c r="Q42" s="58"/>
      <c r="R42" s="23"/>
      <c r="S42" s="23"/>
      <c r="T42" s="23"/>
      <c r="U42" s="23"/>
      <c r="V42" s="59"/>
    </row>
    <row r="43" customFormat="false" ht="12" hidden="false" customHeight="true" outlineLevel="0" collapsed="false">
      <c r="A43" s="38" t="s">
        <v>159</v>
      </c>
      <c r="B43" s="49"/>
      <c r="C43" s="58" t="e">
        <f aca="false">GrossMargin!M48</f>
        <v>#NAME?</v>
      </c>
      <c r="D43" s="23" t="e">
        <f aca="false">Expenses!E43+'CapChrg-AllocExp'!E44+'CapChrg-AllocExp'!L44</f>
        <v>#NAME?</v>
      </c>
      <c r="E43" s="59" t="e">
        <f aca="false">C43-D43</f>
        <v>#NAME?</v>
      </c>
      <c r="F43" s="23"/>
      <c r="G43" s="58" t="n">
        <f aca="false">GrossMargin!I48</f>
        <v>100</v>
      </c>
      <c r="H43" s="23" t="n">
        <f aca="false">GrossMargin!J48</f>
        <v>0</v>
      </c>
      <c r="I43" s="23" t="n">
        <f aca="false">GrossMargin!K48</f>
        <v>0</v>
      </c>
      <c r="J43" s="60" t="n">
        <f aca="false">SUM(G43:I43)</f>
        <v>100</v>
      </c>
      <c r="K43" s="24"/>
      <c r="L43" s="23" t="e">
        <f aca="false">'CapChrg-AllocExp'!D44</f>
        <v>#NAME?</v>
      </c>
      <c r="M43" s="23" t="n">
        <f aca="false">Expenses!D43</f>
        <v>5990</v>
      </c>
      <c r="N43" s="61" t="e">
        <f aca="false">'CapChrg-AllocExp'!K44</f>
        <v>#NAME?</v>
      </c>
      <c r="O43" s="60" t="e">
        <f aca="false">J43-K43-M43-N43-L43</f>
        <v>#NAME?</v>
      </c>
      <c r="P43" s="23"/>
      <c r="Q43" s="58" t="e">
        <f aca="false">GrossMargin!N48</f>
        <v>#NAME?</v>
      </c>
      <c r="R43" s="23"/>
      <c r="S43" s="23" t="e">
        <f aca="false">'CapChrg-AllocExp'!F44</f>
        <v>#NAME?</v>
      </c>
      <c r="T43" s="23" t="e">
        <f aca="false">Expenses!F43</f>
        <v>#NAME?</v>
      </c>
      <c r="U43" s="23" t="e">
        <f aca="false">'CapChrg-AllocExp'!M44</f>
        <v>#NAME?</v>
      </c>
      <c r="V43" s="59" t="e">
        <f aca="false">ROUND(SUM(Q43:U43),0)</f>
        <v>#NAME?</v>
      </c>
    </row>
    <row r="44" customFormat="false" ht="3" hidden="false" customHeight="true" outlineLevel="0" collapsed="false">
      <c r="A44" s="38"/>
      <c r="B44" s="49"/>
      <c r="C44" s="58"/>
      <c r="D44" s="23"/>
      <c r="E44" s="59"/>
      <c r="F44" s="23"/>
      <c r="G44" s="58"/>
      <c r="H44" s="23"/>
      <c r="I44" s="23"/>
      <c r="J44" s="60"/>
      <c r="K44" s="24"/>
      <c r="L44" s="24"/>
      <c r="M44" s="23"/>
      <c r="N44" s="61"/>
      <c r="O44" s="60"/>
      <c r="P44" s="23"/>
      <c r="Q44" s="58"/>
      <c r="R44" s="23"/>
      <c r="S44" s="23"/>
      <c r="T44" s="23"/>
      <c r="U44" s="23"/>
      <c r="V44" s="59"/>
    </row>
    <row r="45" customFormat="false" ht="12" hidden="false" customHeight="true" outlineLevel="0" collapsed="false">
      <c r="A45" s="38" t="s">
        <v>160</v>
      </c>
      <c r="B45" s="49"/>
      <c r="C45" s="58" t="n">
        <f aca="false">GrossMargin!M50</f>
        <v>0</v>
      </c>
      <c r="D45" s="23" t="e">
        <f aca="false">Expenses!E45+'CapChrg-AllocExp'!E46+'CapChrg-AllocExp'!L46</f>
        <v>#NAME?</v>
      </c>
      <c r="E45" s="59" t="e">
        <f aca="false">C45-D45</f>
        <v>#NAME?</v>
      </c>
      <c r="F45" s="23"/>
      <c r="G45" s="58" t="n">
        <f aca="false">GrossMargin!I50</f>
        <v>0</v>
      </c>
      <c r="H45" s="23" t="n">
        <f aca="false">GrossMargin!J50</f>
        <v>0</v>
      </c>
      <c r="I45" s="23" t="n">
        <f aca="false">GrossMargin!K50</f>
        <v>0</v>
      </c>
      <c r="J45" s="60" t="n">
        <f aca="false">SUM(G45:I45)</f>
        <v>0</v>
      </c>
      <c r="K45" s="24"/>
      <c r="L45" s="23" t="e">
        <f aca="false">'CapChrg-AllocExp'!D46</f>
        <v>#NAME?</v>
      </c>
      <c r="M45" s="23" t="e">
        <f aca="false">Expenses!D45</f>
        <v>#NAME?</v>
      </c>
      <c r="N45" s="61" t="n">
        <f aca="false">'CapChrg-AllocExp'!K46</f>
        <v>3789</v>
      </c>
      <c r="O45" s="60" t="e">
        <f aca="false">J45-K45-M45-N45-L45</f>
        <v>#NAME?</v>
      </c>
      <c r="P45" s="23"/>
      <c r="Q45" s="58" t="n">
        <f aca="false">GrossMargin!N50</f>
        <v>0</v>
      </c>
      <c r="R45" s="23"/>
      <c r="S45" s="23" t="e">
        <f aca="false">'CapChrg-AllocExp'!F46</f>
        <v>#NAME?</v>
      </c>
      <c r="T45" s="23" t="e">
        <f aca="false">Expenses!F45</f>
        <v>#NAME?</v>
      </c>
      <c r="U45" s="23" t="e">
        <f aca="false">'CapChrg-AllocExp'!M46</f>
        <v>#NAME?</v>
      </c>
      <c r="V45" s="59" t="e">
        <f aca="false">ROUND(SUM(Q45:U45),0)</f>
        <v>#NAME?</v>
      </c>
    </row>
    <row r="46" customFormat="false" ht="3" hidden="false" customHeight="true" outlineLevel="0" collapsed="false">
      <c r="A46" s="38"/>
      <c r="B46" s="49"/>
      <c r="C46" s="58"/>
      <c r="D46" s="23"/>
      <c r="E46" s="59"/>
      <c r="F46" s="23"/>
      <c r="G46" s="58"/>
      <c r="H46" s="23"/>
      <c r="I46" s="23"/>
      <c r="J46" s="60"/>
      <c r="K46" s="24"/>
      <c r="L46" s="24"/>
      <c r="M46" s="23"/>
      <c r="N46" s="61"/>
      <c r="O46" s="60"/>
      <c r="P46" s="23"/>
      <c r="Q46" s="58"/>
      <c r="R46" s="23"/>
      <c r="S46" s="23"/>
      <c r="T46" s="23"/>
      <c r="U46" s="23"/>
      <c r="V46" s="59"/>
    </row>
    <row r="47" customFormat="false" ht="12" hidden="false" customHeight="true" outlineLevel="0" collapsed="false">
      <c r="A47" s="62" t="s">
        <v>161</v>
      </c>
      <c r="B47" s="63"/>
      <c r="C47" s="64" t="e">
        <f aca="false">SUM(C41:C45)+C19+C28+C34</f>
        <v>#NAME?</v>
      </c>
      <c r="D47" s="65" t="e">
        <f aca="false">SUM(D41:D45)+D19+D28+D34</f>
        <v>#NAME?</v>
      </c>
      <c r="E47" s="66" t="e">
        <f aca="false">SUM(E41:E45)+E19+E28+E34</f>
        <v>#NAME?</v>
      </c>
      <c r="F47" s="67"/>
      <c r="G47" s="64" t="n">
        <f aca="false">SUM(G41:G45)+G19+G28+G34</f>
        <v>384072</v>
      </c>
      <c r="H47" s="65" t="n">
        <f aca="false">SUM(H41:H45)+H19+H28+H34</f>
        <v>28594</v>
      </c>
      <c r="I47" s="65" t="e">
        <f aca="false">SUM(I41:I45)+I19+I28+I34</f>
        <v>#NAME?</v>
      </c>
      <c r="J47" s="68" t="e">
        <f aca="false">SUM(J41:J45)+J19+J28+J34</f>
        <v>#NAME?</v>
      </c>
      <c r="K47" s="65" t="n">
        <f aca="false">SUM(K41:K45)+K19+K28+K34</f>
        <v>45112</v>
      </c>
      <c r="L47" s="65" t="e">
        <f aca="false">SUM(L41:L45)+L19+L28+L34</f>
        <v>#NAME?</v>
      </c>
      <c r="M47" s="65" t="e">
        <f aca="false">SUM(M41:M45)+M19+M28+M34</f>
        <v>#NAME?</v>
      </c>
      <c r="N47" s="66" t="e">
        <f aca="false">SUM(N41:N45)+N19+N28+N34</f>
        <v>#NAME?</v>
      </c>
      <c r="O47" s="68" t="e">
        <f aca="false">J47-K47-M47-N47</f>
        <v>#NAME?</v>
      </c>
      <c r="P47" s="67"/>
      <c r="Q47" s="64" t="e">
        <f aca="false">SUM(Q41:Q45)+Q19+Q28+Q34</f>
        <v>#NAME?</v>
      </c>
      <c r="R47" s="65" t="n">
        <f aca="false">SUM(R41:R45)+R19+R28+R34</f>
        <v>-3385</v>
      </c>
      <c r="S47" s="65" t="e">
        <f aca="false">SUM(S41:S45)+S19+S28+S34</f>
        <v>#NAME?</v>
      </c>
      <c r="T47" s="65" t="e">
        <f aca="false">SUM(T41:T45)+T19+T28+T34</f>
        <v>#NAME?</v>
      </c>
      <c r="U47" s="65" t="e">
        <f aca="false">SUM(U41:U45)+U19+U28+U34</f>
        <v>#NAME?</v>
      </c>
      <c r="V47" s="66" t="e">
        <f aca="false">SUM(V41:V45)+V19+V28+V34</f>
        <v>#NAME?</v>
      </c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customFormat="false" ht="3" hidden="false" customHeight="true" outlineLevel="0" collapsed="false">
      <c r="A48" s="38"/>
      <c r="B48" s="49"/>
      <c r="C48" s="58"/>
      <c r="D48" s="23"/>
      <c r="E48" s="59"/>
      <c r="F48" s="23"/>
      <c r="G48" s="58"/>
      <c r="H48" s="23"/>
      <c r="I48" s="23"/>
      <c r="J48" s="60"/>
      <c r="K48" s="24"/>
      <c r="L48" s="24"/>
      <c r="M48" s="23"/>
      <c r="N48" s="61"/>
      <c r="O48" s="60"/>
      <c r="P48" s="23"/>
      <c r="Q48" s="58"/>
      <c r="R48" s="23"/>
      <c r="S48" s="23"/>
      <c r="T48" s="23"/>
      <c r="U48" s="23"/>
      <c r="V48" s="59"/>
    </row>
    <row r="49" customFormat="false" ht="12" hidden="false" customHeight="true" outlineLevel="0" collapsed="false">
      <c r="A49" s="38" t="s">
        <v>162</v>
      </c>
      <c r="B49" s="49"/>
      <c r="C49" s="58"/>
      <c r="D49" s="23" t="e">
        <f aca="false">Expenses!E49+'CapChrg-AllocExp'!E52+'CapChrg-AllocExp'!L52</f>
        <v>#NAME?</v>
      </c>
      <c r="E49" s="59" t="e">
        <f aca="false">C49-D49</f>
        <v>#NAME?</v>
      </c>
      <c r="F49" s="23"/>
      <c r="G49" s="58"/>
      <c r="H49" s="23"/>
      <c r="I49" s="23"/>
      <c r="J49" s="60"/>
      <c r="K49" s="24"/>
      <c r="L49" s="23"/>
      <c r="M49" s="23" t="e">
        <f aca="false">Expenses!D49</f>
        <v>#NAME?</v>
      </c>
      <c r="N49" s="61" t="e">
        <f aca="false">'CapChrg-AllocExp'!K52</f>
        <v>#NAME?</v>
      </c>
      <c r="O49" s="60" t="e">
        <f aca="false">J49-K49-M49-N49-L49</f>
        <v>#NAME?</v>
      </c>
      <c r="P49" s="23"/>
      <c r="Q49" s="58" t="n">
        <v>0</v>
      </c>
      <c r="R49" s="23"/>
      <c r="S49" s="23"/>
      <c r="T49" s="23" t="e">
        <f aca="false">Expenses!F49</f>
        <v>#NAME?</v>
      </c>
      <c r="U49" s="23" t="e">
        <f aca="false">'CapChrg-AllocExp'!M52</f>
        <v>#NAME?</v>
      </c>
      <c r="V49" s="59" t="e">
        <f aca="false">ROUND(SUM(Q49:U49),0)</f>
        <v>#NAME?</v>
      </c>
    </row>
    <row r="50" customFormat="false" ht="3" hidden="false" customHeight="true" outlineLevel="0" collapsed="false">
      <c r="A50" s="38"/>
      <c r="B50" s="49"/>
      <c r="C50" s="58"/>
      <c r="D50" s="23"/>
      <c r="E50" s="59"/>
      <c r="F50" s="23"/>
      <c r="G50" s="58"/>
      <c r="H50" s="23"/>
      <c r="I50" s="23"/>
      <c r="J50" s="60"/>
      <c r="K50" s="24"/>
      <c r="L50" s="24"/>
      <c r="M50" s="23"/>
      <c r="N50" s="61"/>
      <c r="O50" s="60"/>
      <c r="P50" s="23"/>
      <c r="Q50" s="58"/>
      <c r="R50" s="23"/>
      <c r="S50" s="23"/>
      <c r="T50" s="23"/>
      <c r="U50" s="23"/>
      <c r="V50" s="59"/>
    </row>
    <row r="51" customFormat="false" ht="12" hidden="false" customHeight="true" outlineLevel="0" collapsed="false">
      <c r="A51" s="38" t="s">
        <v>163</v>
      </c>
      <c r="B51" s="49"/>
      <c r="C51" s="58" t="e">
        <f aca="false">GrossMargin!M52</f>
        <v>#NAME?</v>
      </c>
      <c r="D51" s="23" t="e">
        <f aca="false">Expenses!E51</f>
        <v>#NAME?</v>
      </c>
      <c r="E51" s="59" t="e">
        <f aca="false">C51-D51</f>
        <v>#NAME?</v>
      </c>
      <c r="F51" s="24"/>
      <c r="G51" s="58" t="n">
        <f aca="false">GrossMargin!I52</f>
        <v>-20511</v>
      </c>
      <c r="H51" s="23" t="n">
        <f aca="false">GrossMargin!J52</f>
        <v>0</v>
      </c>
      <c r="I51" s="23" t="n">
        <f aca="false">GrossMargin!K52</f>
        <v>0</v>
      </c>
      <c r="J51" s="60" t="n">
        <f aca="false">SUM(G51:I51)</f>
        <v>-20511</v>
      </c>
      <c r="K51" s="24"/>
      <c r="L51" s="23"/>
      <c r="M51" s="23" t="n">
        <f aca="false">Expenses!D51</f>
        <v>23647</v>
      </c>
      <c r="N51" s="61"/>
      <c r="O51" s="60" t="n">
        <f aca="false">J51-K51-M51-N51-L51</f>
        <v>-44158</v>
      </c>
      <c r="P51" s="23"/>
      <c r="Q51" s="58" t="e">
        <f aca="false">GrossMargin!N52</f>
        <v>#NAME?</v>
      </c>
      <c r="R51" s="23"/>
      <c r="S51" s="23"/>
      <c r="T51" s="23" t="e">
        <f aca="false">Expenses!F51</f>
        <v>#NAME?</v>
      </c>
      <c r="U51" s="23"/>
      <c r="V51" s="59" t="e">
        <f aca="false">ROUND(SUM(Q51:U51),0)</f>
        <v>#NAME?</v>
      </c>
    </row>
    <row r="52" customFormat="false" ht="3" hidden="false" customHeight="true" outlineLevel="0" collapsed="false">
      <c r="A52" s="38"/>
      <c r="B52" s="49"/>
      <c r="C52" s="58"/>
      <c r="D52" s="23"/>
      <c r="E52" s="59"/>
      <c r="F52" s="23"/>
      <c r="G52" s="58"/>
      <c r="H52" s="23"/>
      <c r="I52" s="23"/>
      <c r="J52" s="60"/>
      <c r="K52" s="24"/>
      <c r="L52" s="24"/>
      <c r="M52" s="23"/>
      <c r="N52" s="61"/>
      <c r="O52" s="60"/>
      <c r="P52" s="23"/>
      <c r="Q52" s="58"/>
      <c r="R52" s="23"/>
      <c r="S52" s="23"/>
      <c r="T52" s="23"/>
      <c r="U52" s="23"/>
      <c r="V52" s="59"/>
    </row>
    <row r="53" customFormat="false" ht="12" hidden="false" customHeight="true" outlineLevel="0" collapsed="false">
      <c r="A53" s="38" t="s">
        <v>164</v>
      </c>
      <c r="B53" s="49"/>
      <c r="C53" s="58"/>
      <c r="D53" s="23" t="e">
        <f aca="false">'CapChrg-AllocExp'!E48</f>
        <v>#NAME?</v>
      </c>
      <c r="E53" s="59" t="e">
        <f aca="false">C53-D53</f>
        <v>#NAME?</v>
      </c>
      <c r="F53" s="23"/>
      <c r="G53" s="58"/>
      <c r="H53" s="23"/>
      <c r="I53" s="23"/>
      <c r="J53" s="60" t="n">
        <f aca="false">SUM(G53:I53)</f>
        <v>0</v>
      </c>
      <c r="K53" s="24"/>
      <c r="L53" s="23" t="e">
        <f aca="false">'CapChrg-AllocExp'!D48</f>
        <v>#NAME?</v>
      </c>
      <c r="M53" s="23"/>
      <c r="N53" s="61"/>
      <c r="O53" s="60" t="e">
        <f aca="false">J53-K53-M53-N53-L53</f>
        <v>#NAME?</v>
      </c>
      <c r="P53" s="23"/>
      <c r="Q53" s="58"/>
      <c r="R53" s="23"/>
      <c r="S53" s="23" t="e">
        <f aca="false">'CapChrg-AllocExp'!F48</f>
        <v>#NAME?</v>
      </c>
      <c r="T53" s="23"/>
      <c r="U53" s="23"/>
      <c r="V53" s="59" t="e">
        <f aca="false">ROUND(SUM(Q53:U53),0)</f>
        <v>#NAME?</v>
      </c>
    </row>
    <row r="54" customFormat="false" ht="3" hidden="false" customHeight="true" outlineLevel="0" collapsed="false">
      <c r="A54" s="38"/>
      <c r="B54" s="49"/>
      <c r="C54" s="58"/>
      <c r="D54" s="23"/>
      <c r="E54" s="59"/>
      <c r="F54" s="23"/>
      <c r="G54" s="58"/>
      <c r="H54" s="23"/>
      <c r="I54" s="23"/>
      <c r="J54" s="60"/>
      <c r="K54" s="24"/>
      <c r="L54" s="24"/>
      <c r="M54" s="23"/>
      <c r="N54" s="61"/>
      <c r="O54" s="60"/>
      <c r="P54" s="23"/>
      <c r="Q54" s="58"/>
      <c r="R54" s="23"/>
      <c r="S54" s="23"/>
      <c r="T54" s="23"/>
      <c r="U54" s="23"/>
      <c r="V54" s="59" t="n">
        <f aca="false">ROUND(SUM(Q54:U54),0)</f>
        <v>0</v>
      </c>
    </row>
    <row r="55" customFormat="false" ht="12" hidden="false" customHeight="true" outlineLevel="0" collapsed="false">
      <c r="A55" s="38" t="s">
        <v>165</v>
      </c>
      <c r="B55" s="49"/>
      <c r="C55" s="58" t="n">
        <f aca="false">GrossMargin!M54</f>
        <v>38376</v>
      </c>
      <c r="D55" s="23"/>
      <c r="E55" s="59" t="n">
        <f aca="false">C55-D55</f>
        <v>38376</v>
      </c>
      <c r="F55" s="23"/>
      <c r="G55" s="58" t="n">
        <f aca="false">GrossMargin!I54</f>
        <v>0</v>
      </c>
      <c r="H55" s="23"/>
      <c r="I55" s="23" t="n">
        <f aca="false">GrossMargin!K54</f>
        <v>0</v>
      </c>
      <c r="J55" s="60" t="n">
        <f aca="false">SUM(G55:I55)</f>
        <v>0</v>
      </c>
      <c r="K55" s="24"/>
      <c r="L55" s="23"/>
      <c r="M55" s="23"/>
      <c r="N55" s="61"/>
      <c r="O55" s="60" t="n">
        <f aca="false">J55-K55-M55-N55-L55</f>
        <v>0</v>
      </c>
      <c r="P55" s="23"/>
      <c r="Q55" s="58" t="n">
        <f aca="false">GrossMargin!N54</f>
        <v>-38376</v>
      </c>
      <c r="R55" s="23"/>
      <c r="S55" s="23"/>
      <c r="T55" s="23" t="n">
        <v>0</v>
      </c>
      <c r="U55" s="23"/>
      <c r="V55" s="59" t="n">
        <f aca="false">ROUND(SUM(Q55:U55),0)</f>
        <v>-38376</v>
      </c>
    </row>
    <row r="56" customFormat="false" ht="3" hidden="false" customHeight="true" outlineLevel="0" collapsed="false">
      <c r="A56" s="38"/>
      <c r="B56" s="49"/>
      <c r="C56" s="58"/>
      <c r="D56" s="23"/>
      <c r="E56" s="59"/>
      <c r="F56" s="23"/>
      <c r="G56" s="58"/>
      <c r="H56" s="23"/>
      <c r="I56" s="23"/>
      <c r="J56" s="60"/>
      <c r="K56" s="24"/>
      <c r="L56" s="24"/>
      <c r="M56" s="23"/>
      <c r="N56" s="61"/>
      <c r="O56" s="60"/>
      <c r="P56" s="23"/>
      <c r="Q56" s="58"/>
      <c r="R56" s="23"/>
      <c r="S56" s="23"/>
      <c r="T56" s="23"/>
      <c r="U56" s="23"/>
      <c r="V56" s="59"/>
    </row>
    <row r="57" customFormat="false" ht="12" hidden="false" customHeight="true" outlineLevel="0" collapsed="false">
      <c r="A57" s="62" t="s">
        <v>166</v>
      </c>
      <c r="B57" s="63"/>
      <c r="C57" s="64" t="e">
        <f aca="false">SUM(C47:C55)</f>
        <v>#NAME?</v>
      </c>
      <c r="D57" s="65" t="e">
        <f aca="false">SUM(D47:D55)</f>
        <v>#NAME?</v>
      </c>
      <c r="E57" s="66" t="e">
        <f aca="false">SUM(E47:E55)</f>
        <v>#NAME?</v>
      </c>
      <c r="F57" s="67"/>
      <c r="G57" s="64" t="n">
        <f aca="false">SUM(G47:G55)</f>
        <v>363561</v>
      </c>
      <c r="H57" s="65" t="n">
        <f aca="false">SUM(H47:H55)</f>
        <v>28594</v>
      </c>
      <c r="I57" s="65" t="e">
        <f aca="false">SUM(I47:I55)</f>
        <v>#NAME?</v>
      </c>
      <c r="J57" s="68" t="e">
        <f aca="false">SUM(J47:J55)</f>
        <v>#NAME?</v>
      </c>
      <c r="K57" s="65" t="n">
        <f aca="false">SUM(K47:K55)</f>
        <v>45112</v>
      </c>
      <c r="L57" s="65" t="e">
        <f aca="false">SUM(L47:L55)</f>
        <v>#NAME?</v>
      </c>
      <c r="M57" s="65" t="e">
        <f aca="false">SUM(M47:M55)</f>
        <v>#NAME?</v>
      </c>
      <c r="N57" s="66" t="e">
        <f aca="false">SUM(N47:N55)</f>
        <v>#NAME?</v>
      </c>
      <c r="O57" s="68" t="e">
        <f aca="false">J57-K57-M57-N57</f>
        <v>#NAME?</v>
      </c>
      <c r="P57" s="67"/>
      <c r="Q57" s="64" t="e">
        <f aca="false">SUM(Q47:Q55)</f>
        <v>#NAME?</v>
      </c>
      <c r="R57" s="65" t="n">
        <f aca="false">SUM(R47:R55)</f>
        <v>-3385</v>
      </c>
      <c r="S57" s="65" t="e">
        <f aca="false">SUM(S47:S55)</f>
        <v>#NAME?</v>
      </c>
      <c r="T57" s="65" t="e">
        <f aca="false">SUM(T47:T55)</f>
        <v>#NAME?</v>
      </c>
      <c r="U57" s="65" t="e">
        <f aca="false">SUM(U47:U55)</f>
        <v>#NAME?</v>
      </c>
      <c r="V57" s="66" t="e">
        <f aca="false">SUM(V47:V55)</f>
        <v>#NAME?</v>
      </c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customFormat="false" ht="3" hidden="false" customHeight="true" outlineLevel="0" collapsed="false">
      <c r="A58" s="38"/>
      <c r="B58" s="49"/>
      <c r="C58" s="58"/>
      <c r="D58" s="23"/>
      <c r="E58" s="59"/>
      <c r="F58" s="23"/>
      <c r="G58" s="58"/>
      <c r="H58" s="23"/>
      <c r="I58" s="23"/>
      <c r="J58" s="60"/>
      <c r="K58" s="24"/>
      <c r="L58" s="24"/>
      <c r="M58" s="23"/>
      <c r="N58" s="61"/>
      <c r="O58" s="60"/>
      <c r="P58" s="23"/>
      <c r="Q58" s="58"/>
      <c r="R58" s="23"/>
      <c r="S58" s="23"/>
      <c r="T58" s="23"/>
      <c r="U58" s="23"/>
      <c r="V58" s="59"/>
    </row>
    <row r="59" customFormat="false" ht="12" hidden="false" customHeight="true" outlineLevel="0" collapsed="false">
      <c r="A59" s="38" t="s">
        <v>167</v>
      </c>
      <c r="B59" s="49"/>
      <c r="C59" s="58"/>
      <c r="D59" s="23" t="n">
        <v>12000</v>
      </c>
      <c r="E59" s="59" t="n">
        <f aca="false">C59-D59</f>
        <v>-12000</v>
      </c>
      <c r="F59" s="23"/>
      <c r="G59" s="58"/>
      <c r="H59" s="23"/>
      <c r="I59" s="23"/>
      <c r="J59" s="60"/>
      <c r="K59" s="24"/>
      <c r="L59" s="24"/>
      <c r="M59" s="23" t="n">
        <v>1500</v>
      </c>
      <c r="N59" s="61"/>
      <c r="O59" s="60" t="n">
        <f aca="false">J59-K59-M59-N59-L59</f>
        <v>-1500</v>
      </c>
      <c r="P59" s="23"/>
      <c r="Q59" s="58"/>
      <c r="R59" s="23"/>
      <c r="S59" s="23"/>
      <c r="T59" s="23" t="n">
        <f aca="false">D59-M59</f>
        <v>10500</v>
      </c>
      <c r="U59" s="23"/>
      <c r="V59" s="59" t="n">
        <f aca="false">ROUND(SUM(Q59:U59),0)</f>
        <v>10500</v>
      </c>
    </row>
    <row r="60" customFormat="false" ht="3" hidden="false" customHeight="true" outlineLevel="0" collapsed="false">
      <c r="A60" s="38"/>
      <c r="B60" s="49"/>
      <c r="C60" s="58"/>
      <c r="D60" s="23"/>
      <c r="E60" s="59"/>
      <c r="F60" s="23"/>
      <c r="G60" s="58"/>
      <c r="H60" s="23"/>
      <c r="I60" s="23"/>
      <c r="J60" s="60"/>
      <c r="K60" s="24"/>
      <c r="L60" s="24"/>
      <c r="M60" s="23"/>
      <c r="N60" s="61"/>
      <c r="O60" s="60"/>
      <c r="P60" s="23"/>
      <c r="Q60" s="58"/>
      <c r="R60" s="23"/>
      <c r="S60" s="23"/>
      <c r="T60" s="23"/>
      <c r="U60" s="23"/>
      <c r="V60" s="59"/>
    </row>
    <row r="61" customFormat="false" ht="12" hidden="false" customHeight="true" outlineLevel="0" collapsed="false">
      <c r="A61" s="62" t="s">
        <v>168</v>
      </c>
      <c r="B61" s="63"/>
      <c r="C61" s="70" t="e">
        <f aca="false">SUM(C57:C59)</f>
        <v>#NAME?</v>
      </c>
      <c r="D61" s="71" t="e">
        <f aca="false">SUM(D57:D59)</f>
        <v>#NAME?</v>
      </c>
      <c r="E61" s="72" t="e">
        <f aca="false">SUM(E57:E59)</f>
        <v>#NAME?</v>
      </c>
      <c r="F61" s="67"/>
      <c r="G61" s="70" t="n">
        <f aca="false">SUM(G57:G59)</f>
        <v>363561</v>
      </c>
      <c r="H61" s="71" t="n">
        <f aca="false">SUM(H57:H59)</f>
        <v>28594</v>
      </c>
      <c r="I61" s="71" t="e">
        <f aca="false">SUM(I57:I59)</f>
        <v>#NAME?</v>
      </c>
      <c r="J61" s="73" t="e">
        <f aca="false">SUM(J57:J59)</f>
        <v>#NAME?</v>
      </c>
      <c r="K61" s="71" t="n">
        <f aca="false">SUM(K57:K59)</f>
        <v>45112</v>
      </c>
      <c r="L61" s="71" t="e">
        <f aca="false">SUM(L57:L59)</f>
        <v>#NAME?</v>
      </c>
      <c r="M61" s="71" t="e">
        <f aca="false">SUM(M57:M59)</f>
        <v>#NAME?</v>
      </c>
      <c r="N61" s="72" t="e">
        <f aca="false">SUM(N57:N59)</f>
        <v>#NAME?</v>
      </c>
      <c r="O61" s="73" t="e">
        <f aca="false">J61-K61-M61-N61-L61</f>
        <v>#NAME?</v>
      </c>
      <c r="P61" s="67"/>
      <c r="Q61" s="70" t="e">
        <f aca="false">SUM(Q57:Q59)</f>
        <v>#NAME?</v>
      </c>
      <c r="R61" s="71" t="n">
        <f aca="false">SUM(R57:R59)</f>
        <v>-3385</v>
      </c>
      <c r="S61" s="71" t="e">
        <f aca="false">SUM(S57:S59)</f>
        <v>#NAME?</v>
      </c>
      <c r="T61" s="71" t="e">
        <f aca="false">SUM(T57:T59)</f>
        <v>#NAME?</v>
      </c>
      <c r="U61" s="71" t="e">
        <f aca="false">SUM(U57:U59)</f>
        <v>#NAME?</v>
      </c>
      <c r="V61" s="72" t="e">
        <f aca="false">SUM(V57:V59)</f>
        <v>#NAME?</v>
      </c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</row>
    <row r="62" customFormat="false" ht="3" hidden="false" customHeight="true" outlineLevel="0" collapsed="false">
      <c r="A62" s="74"/>
      <c r="B62" s="47"/>
      <c r="C62" s="75"/>
      <c r="D62" s="76"/>
      <c r="E62" s="77"/>
      <c r="F62" s="23"/>
      <c r="G62" s="78"/>
      <c r="H62" s="79"/>
      <c r="I62" s="79"/>
      <c r="J62" s="74"/>
      <c r="K62" s="79"/>
      <c r="L62" s="79"/>
      <c r="M62" s="79"/>
      <c r="N62" s="80"/>
      <c r="O62" s="74"/>
      <c r="P62" s="49"/>
      <c r="Q62" s="78"/>
      <c r="R62" s="79"/>
      <c r="S62" s="79"/>
      <c r="T62" s="79"/>
      <c r="U62" s="79"/>
      <c r="V62" s="80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  <c r="IW62" s="49"/>
    </row>
    <row r="63" customFormat="false" ht="13.5" hidden="false" customHeight="false" outlineLevel="0" collapsed="false">
      <c r="A63" s="81"/>
      <c r="C63" s="35"/>
      <c r="D63" s="23"/>
      <c r="E63" s="81" t="s">
        <v>169</v>
      </c>
      <c r="F63" s="23"/>
      <c r="G63" s="82" t="n">
        <f aca="false">'GM-WklyChnge'!D55</f>
        <v>88514</v>
      </c>
    </row>
    <row r="64" customFormat="false" ht="6" hidden="false" customHeight="true" outlineLevel="0" collapsed="false">
      <c r="C64" s="23"/>
      <c r="D64" s="23"/>
      <c r="E64" s="23"/>
      <c r="F64" s="23"/>
    </row>
    <row r="65" customFormat="false" ht="12.75" hidden="false" customHeight="false" outlineLevel="0" collapsed="false">
      <c r="A65" s="83" t="s">
        <v>170</v>
      </c>
      <c r="C65" s="23"/>
      <c r="D65" s="23"/>
      <c r="E65" s="23"/>
      <c r="F65" s="23"/>
    </row>
    <row r="66" customFormat="false" ht="12.75" hidden="false" customHeight="false" outlineLevel="0" collapsed="false">
      <c r="C66" s="23"/>
      <c r="D66" s="23"/>
      <c r="E66" s="23"/>
      <c r="F66" s="23"/>
    </row>
    <row r="67" customFormat="false" ht="12.75" hidden="false" customHeight="false" outlineLevel="0" collapsed="false">
      <c r="C67" s="23"/>
      <c r="D67" s="23"/>
      <c r="E67" s="23"/>
      <c r="F67" s="23"/>
    </row>
    <row r="68" customFormat="false" ht="12.75" hidden="false" customHeight="false" outlineLevel="0" collapsed="false">
      <c r="C68" s="23"/>
      <c r="D68" s="23"/>
      <c r="E68" s="23"/>
      <c r="F68" s="23"/>
    </row>
    <row r="69" customFormat="false" ht="12.75" hidden="false" customHeight="false" outlineLevel="0" collapsed="false">
      <c r="C69" s="23"/>
      <c r="D69" s="23"/>
      <c r="E69" s="23"/>
      <c r="F69" s="23"/>
    </row>
    <row r="70" customFormat="false" ht="12.75" hidden="false" customHeight="false" outlineLevel="0" collapsed="false">
      <c r="C70" s="23"/>
      <c r="D70" s="23"/>
      <c r="E70" s="23"/>
      <c r="F70" s="23"/>
    </row>
    <row r="71" customFormat="false" ht="12.75" hidden="false" customHeight="false" outlineLevel="0" collapsed="false">
      <c r="C71" s="23"/>
      <c r="D71" s="23"/>
      <c r="E71" s="23"/>
      <c r="F71" s="23"/>
    </row>
    <row r="72" customFormat="false" ht="12.75" hidden="false" customHeight="false" outlineLevel="0" collapsed="false">
      <c r="C72" s="23"/>
      <c r="D72" s="23"/>
      <c r="E72" s="23"/>
      <c r="F72" s="23"/>
    </row>
    <row r="73" customFormat="false" ht="12.75" hidden="false" customHeight="false" outlineLevel="0" collapsed="false">
      <c r="C73" s="23"/>
      <c r="D73" s="23"/>
      <c r="E73" s="23"/>
      <c r="F73" s="23"/>
    </row>
    <row r="74" customFormat="false" ht="12.75" hidden="false" customHeight="false" outlineLevel="0" collapsed="false">
      <c r="C74" s="23"/>
      <c r="D74" s="23"/>
      <c r="E74" s="23"/>
      <c r="F74" s="23"/>
    </row>
    <row r="75" customFormat="false" ht="12.75" hidden="false" customHeight="false" outlineLevel="0" collapsed="false">
      <c r="C75" s="23"/>
      <c r="D75" s="23"/>
      <c r="E75" s="23"/>
      <c r="F75" s="23"/>
    </row>
    <row r="76" customFormat="false" ht="12.75" hidden="false" customHeight="false" outlineLevel="0" collapsed="false">
      <c r="C76" s="23"/>
      <c r="D76" s="23"/>
      <c r="E76" s="23"/>
      <c r="F76" s="23"/>
    </row>
    <row r="77" customFormat="false" ht="12.75" hidden="false" customHeight="false" outlineLevel="0" collapsed="false">
      <c r="C77" s="23"/>
      <c r="D77" s="23"/>
      <c r="E77" s="23"/>
      <c r="F77" s="23"/>
    </row>
    <row r="78" customFormat="false" ht="12.75" hidden="false" customHeight="false" outlineLevel="0" collapsed="false">
      <c r="C78" s="23"/>
      <c r="D78" s="23"/>
      <c r="E78" s="23"/>
      <c r="F78" s="23"/>
    </row>
    <row r="79" customFormat="false" ht="12.75" hidden="false" customHeight="false" outlineLevel="0" collapsed="false">
      <c r="C79" s="23"/>
      <c r="D79" s="23"/>
      <c r="E79" s="23"/>
      <c r="F79" s="23"/>
    </row>
    <row r="80" customFormat="false" ht="12.75" hidden="false" customHeight="false" outlineLevel="0" collapsed="false">
      <c r="C80" s="23"/>
      <c r="D80" s="23"/>
      <c r="E80" s="23"/>
      <c r="F80" s="23"/>
    </row>
    <row r="81" customFormat="false" ht="12.75" hidden="false" customHeight="false" outlineLevel="0" collapsed="false">
      <c r="C81" s="23"/>
      <c r="D81" s="23"/>
      <c r="E81" s="23"/>
      <c r="F81" s="23"/>
    </row>
    <row r="82" customFormat="false" ht="12.75" hidden="false" customHeight="false" outlineLevel="0" collapsed="false">
      <c r="C82" s="23"/>
      <c r="D82" s="23"/>
      <c r="E82" s="23"/>
      <c r="F82" s="23"/>
    </row>
    <row r="83" customFormat="false" ht="12.75" hidden="false" customHeight="false" outlineLevel="0" collapsed="false">
      <c r="C83" s="23"/>
      <c r="D83" s="23"/>
      <c r="E83" s="23"/>
      <c r="F83" s="23"/>
    </row>
    <row r="84" customFormat="false" ht="12.75" hidden="false" customHeight="false" outlineLevel="0" collapsed="false">
      <c r="C84" s="23"/>
      <c r="D84" s="23"/>
      <c r="E84" s="23"/>
      <c r="F84" s="23"/>
    </row>
    <row r="85" customFormat="false" ht="12.75" hidden="false" customHeight="false" outlineLevel="0" collapsed="false">
      <c r="C85" s="23"/>
      <c r="D85" s="23"/>
      <c r="E85" s="23"/>
      <c r="F85" s="23"/>
    </row>
    <row r="86" customFormat="false" ht="12.75" hidden="false" customHeight="false" outlineLevel="0" collapsed="false">
      <c r="C86" s="23"/>
      <c r="D86" s="23"/>
      <c r="E86" s="23"/>
      <c r="F86" s="23"/>
    </row>
    <row r="87" customFormat="false" ht="12.75" hidden="false" customHeight="false" outlineLevel="0" collapsed="false">
      <c r="C87" s="23"/>
      <c r="D87" s="23"/>
      <c r="E87" s="23"/>
      <c r="F87" s="23"/>
    </row>
  </sheetData>
  <mergeCells count="6">
    <mergeCell ref="A1:W1"/>
    <mergeCell ref="A2:W2"/>
    <mergeCell ref="A3:W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4" width="13.85"/>
    <col collapsed="false" customWidth="false" hidden="false" outlineLevel="0" max="2" min="2" style="84" width="9.14"/>
    <col collapsed="false" customWidth="true" hidden="false" outlineLevel="0" max="3" min="3" style="20" width="23.7"/>
    <col collapsed="false" customWidth="true" hidden="false" outlineLevel="0" max="4" min="4" style="20" width="0.99"/>
    <col collapsed="false" customWidth="true" hidden="false" outlineLevel="0" max="7" min="5" style="20" width="7.7"/>
    <col collapsed="false" customWidth="true" hidden="false" outlineLevel="0" max="8" min="8" style="20" width="0.85"/>
    <col collapsed="false" customWidth="true" hidden="false" outlineLevel="0" max="11" min="9" style="20" width="7.7"/>
    <col collapsed="false" customWidth="true" hidden="false" outlineLevel="0" max="14" min="12" style="20" width="9.28"/>
    <col collapsed="false" customWidth="true" hidden="false" outlineLevel="0" max="17" min="15" style="20" width="7.7"/>
    <col collapsed="false" customWidth="true" hidden="false" outlineLevel="0" max="18" min="18" style="20" width="0.85"/>
    <col collapsed="false" customWidth="true" hidden="false" outlineLevel="0" max="23" min="19" style="20" width="7.7"/>
    <col collapsed="false" customWidth="true" hidden="false" outlineLevel="0" max="24" min="24" style="20" width="8.7"/>
    <col collapsed="false" customWidth="false" hidden="false" outlineLevel="0" max="25" min="25" style="20" width="9.14"/>
    <col collapsed="false" customWidth="true" hidden="false" outlineLevel="0" max="26" min="26" style="20" width="9.56"/>
    <col collapsed="false" customWidth="false" hidden="false" outlineLevel="0" max="257" min="27" style="20" width="9.14"/>
  </cols>
  <sheetData>
    <row r="1" customFormat="false" ht="8.25" hidden="false" customHeight="false" outlineLevel="0" collapsed="false">
      <c r="A1" s="84" t="s">
        <v>171</v>
      </c>
      <c r="B1" s="84" t="s">
        <v>172</v>
      </c>
      <c r="C1" s="84"/>
      <c r="D1" s="84"/>
      <c r="E1" s="84"/>
      <c r="F1" s="84"/>
      <c r="G1" s="84"/>
      <c r="H1" s="84"/>
      <c r="I1" s="84" t="s">
        <v>173</v>
      </c>
      <c r="J1" s="84"/>
      <c r="K1" s="84"/>
      <c r="L1" s="84"/>
      <c r="M1" s="84"/>
      <c r="N1" s="84" t="s">
        <v>174</v>
      </c>
      <c r="O1" s="84" t="s">
        <v>175</v>
      </c>
      <c r="P1" s="84" t="s">
        <v>176</v>
      </c>
      <c r="Q1" s="84"/>
      <c r="R1" s="84"/>
      <c r="S1" s="84"/>
      <c r="T1" s="84"/>
      <c r="U1" s="84"/>
      <c r="V1" s="84"/>
      <c r="W1" s="84"/>
      <c r="X1" s="84"/>
      <c r="Y1" s="84"/>
      <c r="Z1" s="84" t="s">
        <v>173</v>
      </c>
      <c r="AA1" s="84" t="s">
        <v>175</v>
      </c>
      <c r="AB1" s="84" t="s">
        <v>174</v>
      </c>
      <c r="AC1" s="84" t="s">
        <v>176</v>
      </c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customFormat="false" ht="12.75" hidden="false" customHeight="false" outlineLevel="0" collapsed="false">
      <c r="A2" s="85" t="n">
        <v>36586</v>
      </c>
      <c r="B2" s="85" t="n">
        <v>36586</v>
      </c>
      <c r="I2" s="86"/>
    </row>
    <row r="3" customFormat="false" ht="15.75" hidden="false" customHeight="false" outlineLevel="0" collapsed="false">
      <c r="A3" s="84" t="s">
        <v>177</v>
      </c>
      <c r="B3" s="84" t="s">
        <v>178</v>
      </c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customFormat="false" ht="16.5" hidden="false" customHeight="false" outlineLevel="0" collapsed="false">
      <c r="A4" s="84" t="s">
        <v>179</v>
      </c>
      <c r="C4" s="7" t="s">
        <v>180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3.5" hidden="false" customHeight="false" outlineLevel="0" collapsed="false">
      <c r="C5" s="10" t="s">
        <v>181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customFormat="false" ht="3" hidden="false" customHeight="true" outlineLevel="0" collapsed="false"/>
    <row r="7" customFormat="false" ht="12" hidden="false" customHeight="true" outlineLevel="0" collapsed="false">
      <c r="C7" s="37"/>
      <c r="E7" s="19" t="s">
        <v>182</v>
      </c>
      <c r="F7" s="19"/>
      <c r="G7" s="19"/>
      <c r="I7" s="19" t="s">
        <v>122</v>
      </c>
      <c r="J7" s="19"/>
      <c r="K7" s="19"/>
      <c r="L7" s="19"/>
      <c r="M7" s="19"/>
      <c r="N7" s="19"/>
      <c r="O7" s="19"/>
      <c r="P7" s="19"/>
      <c r="Q7" s="19"/>
      <c r="S7" s="19" t="s">
        <v>123</v>
      </c>
      <c r="T7" s="19"/>
      <c r="U7" s="19"/>
      <c r="V7" s="19"/>
      <c r="W7" s="19"/>
      <c r="X7" s="19"/>
    </row>
    <row r="8" customFormat="false" ht="12" hidden="false" customHeight="true" outlineLevel="0" collapsed="false">
      <c r="C8" s="38"/>
      <c r="E8" s="39"/>
      <c r="F8" s="40"/>
      <c r="G8" s="41"/>
      <c r="I8" s="42" t="s">
        <v>124</v>
      </c>
      <c r="J8" s="42" t="s">
        <v>125</v>
      </c>
      <c r="K8" s="42" t="s">
        <v>126</v>
      </c>
      <c r="L8" s="42" t="s">
        <v>7</v>
      </c>
      <c r="M8" s="42" t="s">
        <v>127</v>
      </c>
      <c r="N8" s="42" t="s">
        <v>128</v>
      </c>
      <c r="O8" s="42" t="s">
        <v>129</v>
      </c>
      <c r="P8" s="42" t="s">
        <v>130</v>
      </c>
      <c r="Q8" s="42"/>
      <c r="S8" s="43" t="s">
        <v>7</v>
      </c>
      <c r="T8" s="42" t="s">
        <v>127</v>
      </c>
      <c r="U8" s="42" t="s">
        <v>128</v>
      </c>
      <c r="V8" s="43" t="s">
        <v>129</v>
      </c>
      <c r="W8" s="43" t="s">
        <v>130</v>
      </c>
      <c r="X8" s="43"/>
    </row>
    <row r="9" customFormat="false" ht="12" hidden="false" customHeight="true" outlineLevel="0" collapsed="false">
      <c r="C9" s="42" t="s">
        <v>131</v>
      </c>
      <c r="D9" s="38"/>
      <c r="E9" s="44" t="s">
        <v>183</v>
      </c>
      <c r="F9" s="45" t="s">
        <v>121</v>
      </c>
      <c r="G9" s="46" t="s">
        <v>184</v>
      </c>
      <c r="H9" s="47"/>
      <c r="I9" s="48" t="s">
        <v>132</v>
      </c>
      <c r="J9" s="48" t="s">
        <v>135</v>
      </c>
      <c r="K9" s="48" t="s">
        <v>132</v>
      </c>
      <c r="L9" s="48" t="s">
        <v>132</v>
      </c>
      <c r="M9" s="48" t="s">
        <v>136</v>
      </c>
      <c r="N9" s="48" t="s">
        <v>137</v>
      </c>
      <c r="O9" s="48" t="s">
        <v>136</v>
      </c>
      <c r="P9" s="48" t="s">
        <v>136</v>
      </c>
      <c r="Q9" s="48" t="s">
        <v>7</v>
      </c>
      <c r="S9" s="48" t="s">
        <v>132</v>
      </c>
      <c r="T9" s="48" t="s">
        <v>136</v>
      </c>
      <c r="U9" s="48" t="s">
        <v>137</v>
      </c>
      <c r="V9" s="48" t="s">
        <v>136</v>
      </c>
      <c r="W9" s="48" t="s">
        <v>136</v>
      </c>
      <c r="X9" s="48" t="s">
        <v>7</v>
      </c>
    </row>
    <row r="10" customFormat="false" ht="3" hidden="false" customHeight="true" outlineLevel="0" collapsed="false">
      <c r="C10" s="37"/>
      <c r="D10" s="49"/>
      <c r="E10" s="50"/>
      <c r="F10" s="51"/>
      <c r="G10" s="52"/>
      <c r="H10" s="49"/>
      <c r="I10" s="50"/>
      <c r="J10" s="51"/>
      <c r="K10" s="51"/>
      <c r="L10" s="37"/>
      <c r="M10" s="51"/>
      <c r="N10" s="51"/>
      <c r="O10" s="51"/>
      <c r="P10" s="52"/>
      <c r="Q10" s="37"/>
      <c r="S10" s="50"/>
      <c r="T10" s="51"/>
      <c r="U10" s="51"/>
      <c r="V10" s="51"/>
      <c r="W10" s="51"/>
      <c r="X10" s="52"/>
    </row>
    <row r="11" customFormat="false" ht="12" hidden="false" customHeight="true" outlineLevel="0" collapsed="false">
      <c r="A11" s="84" t="s">
        <v>185</v>
      </c>
      <c r="C11" s="38" t="s">
        <v>138</v>
      </c>
      <c r="D11" s="49"/>
      <c r="E11" s="53" t="n">
        <f aca="false">L11-O11-P11</f>
        <v>0</v>
      </c>
      <c r="F11" s="54" t="e">
        <f aca="false">AD11</f>
        <v>#NAME?</v>
      </c>
      <c r="G11" s="59" t="e">
        <f aca="false">ROUND(E11-F11,0)</f>
        <v>#NAME?</v>
      </c>
      <c r="H11" s="23"/>
      <c r="I11" s="53"/>
      <c r="J11" s="54"/>
      <c r="K11" s="54"/>
      <c r="L11" s="56" t="n">
        <f aca="false">SUM(I11:K11)</f>
        <v>0</v>
      </c>
      <c r="M11" s="35"/>
      <c r="N11" s="35"/>
      <c r="O11" s="54"/>
      <c r="P11" s="57"/>
      <c r="Q11" s="56" t="n">
        <f aca="false">L11-O11-P11</f>
        <v>0</v>
      </c>
      <c r="R11" s="23"/>
      <c r="S11" s="53" t="e">
        <f aca="false">L11-(Z11-AB11)</f>
        <v>#NAME?</v>
      </c>
      <c r="T11" s="54"/>
      <c r="U11" s="54"/>
      <c r="V11" s="54" t="e">
        <f aca="false">AA11-O11</f>
        <v>#NAME?</v>
      </c>
      <c r="W11" s="54" t="e">
        <f aca="false">AC11-P11</f>
        <v>#NAME?</v>
      </c>
      <c r="X11" s="55" t="e">
        <f aca="false">ROUND(SUM(S11:W11),0)</f>
        <v>#NAME?</v>
      </c>
      <c r="Z11" s="23" t="e">
        <f aca="false">HPVAL($A11,$A$1,Z$1,$A$2,$B$3,$A$4)/1000</f>
        <v>#NAME?</v>
      </c>
      <c r="AA11" s="23" t="e">
        <f aca="false">HPVAL($A11,$A$1,AA$1,$A$2,$B$3,$A$4)/1000</f>
        <v>#NAME?</v>
      </c>
      <c r="AB11" s="23" t="e">
        <f aca="false">HPVAL($A11,$A$1,AB$1,$A$2,$B$3,$A$4)/1000</f>
        <v>#NAME?</v>
      </c>
      <c r="AC11" s="23" t="e">
        <f aca="false">HPVAL($A11,$A$1,AC$1,$A$2,$B$3,$A$4)/1000</f>
        <v>#NAME?</v>
      </c>
      <c r="AD11" s="87" t="e">
        <f aca="false">Z11-AA11-AB11-AC11</f>
        <v>#NAME?</v>
      </c>
      <c r="AG11" s="88" t="e">
        <f aca="false">E11-Summary!C9</f>
        <v>#NAME?</v>
      </c>
    </row>
    <row r="12" customFormat="false" ht="12" hidden="false" customHeight="true" outlineLevel="0" collapsed="false">
      <c r="A12" s="84" t="s">
        <v>186</v>
      </c>
      <c r="C12" s="38" t="s">
        <v>139</v>
      </c>
      <c r="D12" s="49"/>
      <c r="E12" s="58" t="n">
        <f aca="false">L12-O12-P12</f>
        <v>0</v>
      </c>
      <c r="F12" s="23" t="e">
        <f aca="false">AD12</f>
        <v>#NAME?</v>
      </c>
      <c r="G12" s="59" t="e">
        <f aca="false">ROUND(E12-F12,0)</f>
        <v>#NAME?</v>
      </c>
      <c r="H12" s="23"/>
      <c r="I12" s="58"/>
      <c r="J12" s="23"/>
      <c r="K12" s="23"/>
      <c r="L12" s="60" t="n">
        <f aca="false">SUM(I12:K12)</f>
        <v>0</v>
      </c>
      <c r="M12" s="24"/>
      <c r="N12" s="24"/>
      <c r="O12" s="23"/>
      <c r="P12" s="61"/>
      <c r="Q12" s="60" t="n">
        <f aca="false">L12-O12-P12</f>
        <v>0</v>
      </c>
      <c r="R12" s="23"/>
      <c r="S12" s="58" t="e">
        <f aca="false">L12-(Z12-AB12)</f>
        <v>#NAME?</v>
      </c>
      <c r="T12" s="23"/>
      <c r="U12" s="23"/>
      <c r="V12" s="23" t="e">
        <f aca="false">AA12-O12</f>
        <v>#NAME?</v>
      </c>
      <c r="W12" s="23" t="e">
        <f aca="false">AC12-P12</f>
        <v>#NAME?</v>
      </c>
      <c r="X12" s="59" t="e">
        <f aca="false">ROUND(SUM(S12:W12),0)</f>
        <v>#NAME?</v>
      </c>
      <c r="Z12" s="23" t="e">
        <f aca="false">HPVAL($A12,$A$1,Z$1,$A$2,$B$3,$A$4)/1000</f>
        <v>#NAME?</v>
      </c>
      <c r="AA12" s="23" t="e">
        <f aca="false">HPVAL($A12,$A$1,AA$1,$A$2,$B$3,$A$4)/1000</f>
        <v>#NAME?</v>
      </c>
      <c r="AB12" s="23" t="e">
        <f aca="false">HPVAL($A12,$A$1,AB$1,$A$2,$B$3,$A$4)/1000</f>
        <v>#NAME?</v>
      </c>
      <c r="AC12" s="23" t="e">
        <f aca="false">HPVAL($A12,$A$1,AC$1,$A$2,$B$3,$A$4)/1000</f>
        <v>#NAME?</v>
      </c>
      <c r="AD12" s="87" t="e">
        <f aca="false">Z12-AA12-AB12-AC12</f>
        <v>#NAME?</v>
      </c>
      <c r="AG12" s="88" t="e">
        <f aca="false">E12-Summary!C10</f>
        <v>#NAME?</v>
      </c>
    </row>
    <row r="13" customFormat="false" ht="12" hidden="false" customHeight="true" outlineLevel="0" collapsed="false">
      <c r="A13" s="84" t="s">
        <v>187</v>
      </c>
      <c r="C13" s="38" t="s">
        <v>188</v>
      </c>
      <c r="D13" s="49"/>
      <c r="E13" s="58" t="n">
        <f aca="false">L13-O13-P13</f>
        <v>0</v>
      </c>
      <c r="F13" s="23" t="e">
        <f aca="false">AD13</f>
        <v>#NAME?</v>
      </c>
      <c r="G13" s="59" t="e">
        <f aca="false">ROUND(E13-F13,0)</f>
        <v>#NAME?</v>
      </c>
      <c r="H13" s="23"/>
      <c r="I13" s="58"/>
      <c r="J13" s="23"/>
      <c r="K13" s="23"/>
      <c r="L13" s="60" t="n">
        <f aca="false">SUM(I13:K13)</f>
        <v>0</v>
      </c>
      <c r="M13" s="24"/>
      <c r="N13" s="24"/>
      <c r="O13" s="23"/>
      <c r="P13" s="61"/>
      <c r="Q13" s="60" t="n">
        <f aca="false">L13-O13-P13</f>
        <v>0</v>
      </c>
      <c r="R13" s="23"/>
      <c r="S13" s="58" t="e">
        <f aca="false">L13-(Z13-AB13)</f>
        <v>#NAME?</v>
      </c>
      <c r="T13" s="23"/>
      <c r="U13" s="23"/>
      <c r="V13" s="23" t="e">
        <f aca="false">AA13-O13</f>
        <v>#NAME?</v>
      </c>
      <c r="W13" s="23" t="e">
        <f aca="false">AC13-P13</f>
        <v>#NAME?</v>
      </c>
      <c r="X13" s="59" t="e">
        <f aca="false">ROUND(SUM(S13:W13),0)</f>
        <v>#NAME?</v>
      </c>
      <c r="Z13" s="23" t="e">
        <f aca="false">HPVAL($A13,$A$1,Z$1,$A$2,$B$3,$A$4)/1000</f>
        <v>#NAME?</v>
      </c>
      <c r="AA13" s="23" t="e">
        <f aca="false">HPVAL($A13,$A$1,AA$1,$A$2,$B$3,$A$4)/1000</f>
        <v>#NAME?</v>
      </c>
      <c r="AB13" s="23" t="e">
        <f aca="false">HPVAL($A13,$A$1,AB$1,$A$2,$B$3,$A$4)/1000</f>
        <v>#NAME?</v>
      </c>
      <c r="AC13" s="23" t="e">
        <f aca="false">HPVAL($A13,$A$1,AC$1,$A$2,$B$3,$A$4)/1000</f>
        <v>#NAME?</v>
      </c>
      <c r="AD13" s="87" t="e">
        <f aca="false">Z13-AA13-AB13-AC13</f>
        <v>#NAME?</v>
      </c>
      <c r="AG13" s="88" t="e">
        <f aca="false">E13-Summary!C11</f>
        <v>#NAME?</v>
      </c>
    </row>
    <row r="14" customFormat="false" ht="12" hidden="false" customHeight="true" outlineLevel="0" collapsed="false">
      <c r="A14" s="84" t="s">
        <v>189</v>
      </c>
      <c r="C14" s="38" t="s">
        <v>190</v>
      </c>
      <c r="D14" s="49"/>
      <c r="E14" s="58" t="n">
        <f aca="false">L14-O14-P14</f>
        <v>0</v>
      </c>
      <c r="F14" s="23" t="e">
        <f aca="false">AD14</f>
        <v>#NAME?</v>
      </c>
      <c r="G14" s="59" t="e">
        <f aca="false">ROUND(E14-F14,0)</f>
        <v>#NAME?</v>
      </c>
      <c r="H14" s="23"/>
      <c r="I14" s="58"/>
      <c r="J14" s="23"/>
      <c r="K14" s="23"/>
      <c r="L14" s="60" t="n">
        <f aca="false">SUM(I14:K14)</f>
        <v>0</v>
      </c>
      <c r="M14" s="24"/>
      <c r="N14" s="24"/>
      <c r="O14" s="23"/>
      <c r="P14" s="61"/>
      <c r="Q14" s="60" t="n">
        <f aca="false">L14-O14-P14</f>
        <v>0</v>
      </c>
      <c r="R14" s="23"/>
      <c r="S14" s="58" t="e">
        <f aca="false">L14-(Z14-AB14)</f>
        <v>#NAME?</v>
      </c>
      <c r="T14" s="23"/>
      <c r="U14" s="23"/>
      <c r="V14" s="23" t="e">
        <f aca="false">AA14-O14</f>
        <v>#NAME?</v>
      </c>
      <c r="W14" s="23" t="e">
        <f aca="false">AC14-P14</f>
        <v>#NAME?</v>
      </c>
      <c r="X14" s="59" t="e">
        <f aca="false">ROUND(SUM(S14:W14),0)</f>
        <v>#NAME?</v>
      </c>
      <c r="Z14" s="23" t="e">
        <f aca="false">HPVAL($A14,$A$1,Z$1,$A$2,$B$3,$A$4)/1000</f>
        <v>#NAME?</v>
      </c>
      <c r="AA14" s="23" t="e">
        <f aca="false">HPVAL($A14,$A$1,AA$1,$A$2,$B$3,$A$4)/1000</f>
        <v>#NAME?</v>
      </c>
      <c r="AB14" s="23" t="e">
        <f aca="false">HPVAL($A14,$A$1,AB$1,$A$2,$B$3,$A$4)/1000</f>
        <v>#NAME?</v>
      </c>
      <c r="AC14" s="23" t="e">
        <f aca="false">HPVAL($A14,$A$1,AC$1,$A$2,$B$3,$A$4)/1000</f>
        <v>#NAME?</v>
      </c>
      <c r="AD14" s="87" t="e">
        <f aca="false">Z14-AA14-AB14-AC14</f>
        <v>#NAME?</v>
      </c>
      <c r="AG14" s="88" t="e">
        <f aca="false">E14-#REF!</f>
        <v>#REF!</v>
      </c>
    </row>
    <row r="15" customFormat="false" ht="12" hidden="false" customHeight="true" outlineLevel="0" collapsed="false">
      <c r="A15" s="84" t="s">
        <v>191</v>
      </c>
      <c r="C15" s="38" t="s">
        <v>9</v>
      </c>
      <c r="D15" s="49"/>
      <c r="E15" s="58" t="n">
        <f aca="false">L15-O15-P15</f>
        <v>0</v>
      </c>
      <c r="F15" s="23" t="e">
        <f aca="false">AD15</f>
        <v>#NAME?</v>
      </c>
      <c r="G15" s="59" t="e">
        <f aca="false">ROUND(E15-F15,0)</f>
        <v>#NAME?</v>
      </c>
      <c r="H15" s="23"/>
      <c r="I15" s="58"/>
      <c r="J15" s="23"/>
      <c r="K15" s="23"/>
      <c r="L15" s="60" t="n">
        <f aca="false">SUM(I15:K15)</f>
        <v>0</v>
      </c>
      <c r="M15" s="24"/>
      <c r="N15" s="24"/>
      <c r="O15" s="23"/>
      <c r="P15" s="61"/>
      <c r="Q15" s="60" t="n">
        <f aca="false">L15-O15-P15</f>
        <v>0</v>
      </c>
      <c r="R15" s="23"/>
      <c r="S15" s="58" t="e">
        <f aca="false">L15-(Z15-AB15)</f>
        <v>#NAME?</v>
      </c>
      <c r="T15" s="23"/>
      <c r="U15" s="23"/>
      <c r="V15" s="23" t="e">
        <f aca="false">AA15-O15</f>
        <v>#NAME?</v>
      </c>
      <c r="W15" s="23" t="e">
        <f aca="false">AC15-P15</f>
        <v>#NAME?</v>
      </c>
      <c r="X15" s="59" t="e">
        <f aca="false">ROUND(SUM(S15:W15),0)</f>
        <v>#NAME?</v>
      </c>
      <c r="Z15" s="23" t="e">
        <f aca="false">HPVAL($A15,$A$1,Z$1,$A$2,$B$3,$A$4)/1000</f>
        <v>#NAME?</v>
      </c>
      <c r="AA15" s="23" t="e">
        <f aca="false">HPVAL($A15,$A$1,AA$1,$A$2,$B$3,$A$4)/1000</f>
        <v>#NAME?</v>
      </c>
      <c r="AB15" s="23" t="e">
        <f aca="false">HPVAL($A15,$A$1,AB$1,$A$2,$B$3,$A$4)/1000</f>
        <v>#NAME?</v>
      </c>
      <c r="AC15" s="23" t="e">
        <f aca="false">HPVAL($A15,$A$1,AC$1,$A$2,$B$3,$A$4)/1000</f>
        <v>#NAME?</v>
      </c>
      <c r="AD15" s="87" t="e">
        <f aca="false">Z15-AA15-AB15-AC15</f>
        <v>#NAME?</v>
      </c>
      <c r="AG15" s="88" t="e">
        <f aca="false">E15-Summary!C13</f>
        <v>#NAME?</v>
      </c>
    </row>
    <row r="16" customFormat="false" ht="12" hidden="false" customHeight="true" outlineLevel="0" collapsed="false">
      <c r="A16" s="84" t="s">
        <v>192</v>
      </c>
      <c r="C16" s="38" t="s">
        <v>142</v>
      </c>
      <c r="D16" s="49"/>
      <c r="E16" s="58" t="n">
        <f aca="false">L16-O16-P16</f>
        <v>0</v>
      </c>
      <c r="F16" s="23" t="e">
        <f aca="false">AD16</f>
        <v>#NAME?</v>
      </c>
      <c r="G16" s="59" t="e">
        <f aca="false">ROUND(E16-F16,0)</f>
        <v>#NAME?</v>
      </c>
      <c r="H16" s="23"/>
      <c r="I16" s="58"/>
      <c r="J16" s="23"/>
      <c r="K16" s="23"/>
      <c r="L16" s="60" t="n">
        <f aca="false">SUM(I16:K16)</f>
        <v>0</v>
      </c>
      <c r="M16" s="24"/>
      <c r="N16" s="24"/>
      <c r="O16" s="23"/>
      <c r="P16" s="61"/>
      <c r="Q16" s="60" t="n">
        <f aca="false">L16-O16-P16</f>
        <v>0</v>
      </c>
      <c r="R16" s="23"/>
      <c r="S16" s="58" t="e">
        <f aca="false">L16-(Z16-AB16)</f>
        <v>#NAME?</v>
      </c>
      <c r="T16" s="23"/>
      <c r="U16" s="23"/>
      <c r="V16" s="23" t="e">
        <f aca="false">AA16-O16</f>
        <v>#NAME?</v>
      </c>
      <c r="W16" s="23" t="e">
        <f aca="false">AC16-P16</f>
        <v>#NAME?</v>
      </c>
      <c r="X16" s="59" t="e">
        <f aca="false">ROUND(SUM(S16:W16),0)</f>
        <v>#NAME?</v>
      </c>
      <c r="Z16" s="23" t="e">
        <f aca="false">HPVAL($A16,$A$1,Z$1,$A$2,$B$3,$A$4)/1000</f>
        <v>#NAME?</v>
      </c>
      <c r="AA16" s="23" t="e">
        <f aca="false">HPVAL($A16,$A$1,AA$1,$A$2,$B$3,$A$4)/1000</f>
        <v>#NAME?</v>
      </c>
      <c r="AB16" s="23" t="e">
        <f aca="false">HPVAL($A16,$A$1,AB$1,$A$2,$B$3,$A$4)/1000</f>
        <v>#NAME?</v>
      </c>
      <c r="AC16" s="23" t="e">
        <f aca="false">HPVAL($A16,$A$1,AC$1,$A$2,$B$3,$A$4)/1000</f>
        <v>#NAME?</v>
      </c>
      <c r="AD16" s="87" t="e">
        <f aca="false">Z16-AA16-AB16-AC16</f>
        <v>#NAME?</v>
      </c>
      <c r="AG16" s="88" t="e">
        <f aca="false">E16-Summary!C14</f>
        <v>#NAME?</v>
      </c>
    </row>
    <row r="17" customFormat="false" ht="12" hidden="false" customHeight="true" outlineLevel="0" collapsed="false">
      <c r="A17" s="84" t="s">
        <v>193</v>
      </c>
      <c r="C17" s="38" t="s">
        <v>143</v>
      </c>
      <c r="D17" s="49"/>
      <c r="E17" s="58" t="n">
        <f aca="false">L17-O17-P17</f>
        <v>0</v>
      </c>
      <c r="F17" s="23" t="e">
        <f aca="false">AD17</f>
        <v>#NAME?</v>
      </c>
      <c r="G17" s="59" t="e">
        <f aca="false">ROUND(E17-F17,0)</f>
        <v>#NAME?</v>
      </c>
      <c r="H17" s="23"/>
      <c r="I17" s="58"/>
      <c r="J17" s="23"/>
      <c r="K17" s="23"/>
      <c r="L17" s="60" t="n">
        <f aca="false">SUM(I17:K17)</f>
        <v>0</v>
      </c>
      <c r="M17" s="24"/>
      <c r="N17" s="24"/>
      <c r="O17" s="23"/>
      <c r="P17" s="61"/>
      <c r="Q17" s="60" t="n">
        <f aca="false">L17-O17-P17</f>
        <v>0</v>
      </c>
      <c r="R17" s="23"/>
      <c r="S17" s="58" t="e">
        <f aca="false">L17-(Z17-AB17)</f>
        <v>#NAME?</v>
      </c>
      <c r="T17" s="23"/>
      <c r="U17" s="23"/>
      <c r="V17" s="23" t="e">
        <f aca="false">AA17-O17</f>
        <v>#NAME?</v>
      </c>
      <c r="W17" s="23" t="e">
        <f aca="false">AC17-P17</f>
        <v>#NAME?</v>
      </c>
      <c r="X17" s="59" t="e">
        <f aca="false">ROUND(SUM(S17:W17),0)</f>
        <v>#NAME?</v>
      </c>
      <c r="Z17" s="23" t="e">
        <f aca="false">HPVAL($A17,$A$1,Z$1,$A$2,$B$3,$A$4)/1000</f>
        <v>#NAME?</v>
      </c>
      <c r="AA17" s="23" t="e">
        <f aca="false">HPVAL($A17,$A$1,AA$1,$A$2,$B$3,$A$4)/1000</f>
        <v>#NAME?</v>
      </c>
      <c r="AB17" s="23" t="e">
        <f aca="false">HPVAL($A17,$A$1,AB$1,$A$2,$B$3,$A$4)/1000</f>
        <v>#NAME?</v>
      </c>
      <c r="AC17" s="23" t="e">
        <f aca="false">HPVAL($A17,$A$1,AC$1,$A$2,$B$3,$A$4)/1000</f>
        <v>#NAME?</v>
      </c>
      <c r="AD17" s="87" t="e">
        <f aca="false">Z17-AA17-AB17-AC17</f>
        <v>#NAME?</v>
      </c>
      <c r="AG17" s="88" t="e">
        <f aca="false">E17-Summary!C15</f>
        <v>#NAME?</v>
      </c>
    </row>
    <row r="18" customFormat="false" ht="12" hidden="false" customHeight="true" outlineLevel="0" collapsed="false">
      <c r="A18" s="84" t="s">
        <v>194</v>
      </c>
      <c r="C18" s="38" t="s">
        <v>144</v>
      </c>
      <c r="D18" s="49"/>
      <c r="E18" s="58" t="n">
        <f aca="false">L18-O18-P18</f>
        <v>0</v>
      </c>
      <c r="F18" s="23" t="e">
        <f aca="false">AD18</f>
        <v>#NAME?</v>
      </c>
      <c r="G18" s="59" t="e">
        <f aca="false">ROUND(E18-F18,0)</f>
        <v>#NAME?</v>
      </c>
      <c r="H18" s="23"/>
      <c r="I18" s="58"/>
      <c r="J18" s="23"/>
      <c r="K18" s="23"/>
      <c r="L18" s="60" t="n">
        <f aca="false">SUM(I18:K18)</f>
        <v>0</v>
      </c>
      <c r="M18" s="24"/>
      <c r="N18" s="24"/>
      <c r="O18" s="23"/>
      <c r="P18" s="61"/>
      <c r="Q18" s="60" t="n">
        <f aca="false">L18-O18-P18</f>
        <v>0</v>
      </c>
      <c r="R18" s="23"/>
      <c r="S18" s="58" t="e">
        <f aca="false">L18-(Z18-AB18)</f>
        <v>#NAME?</v>
      </c>
      <c r="T18" s="23"/>
      <c r="U18" s="23"/>
      <c r="V18" s="23" t="e">
        <f aca="false">AA18-O18</f>
        <v>#NAME?</v>
      </c>
      <c r="W18" s="23" t="e">
        <f aca="false">AC18-P18</f>
        <v>#NAME?</v>
      </c>
      <c r="X18" s="59" t="e">
        <f aca="false">ROUND(SUM(S18:W18),0)</f>
        <v>#NAME?</v>
      </c>
      <c r="Z18" s="23" t="e">
        <f aca="false">HPVAL($A18,$A$1,Z$1,$A$2,$B$3,$A$4)/1000</f>
        <v>#NAME?</v>
      </c>
      <c r="AA18" s="23" t="e">
        <f aca="false">HPVAL($A18,$A$1,AA$1,$A$2,$B$3,$A$4)/1000</f>
        <v>#NAME?</v>
      </c>
      <c r="AB18" s="23" t="e">
        <f aca="false">HPVAL($A18,$A$1,AB$1,$A$2,$B$3,$A$4)/1000</f>
        <v>#NAME?</v>
      </c>
      <c r="AC18" s="23" t="e">
        <f aca="false">HPVAL($A18,$A$1,AC$1,$A$2,$B$3,$A$4)/1000</f>
        <v>#NAME?</v>
      </c>
      <c r="AD18" s="87" t="e">
        <f aca="false">Z18-AA18-AB18-AC18</f>
        <v>#NAME?</v>
      </c>
      <c r="AG18" s="88" t="e">
        <f aca="false">E18-Summary!C16</f>
        <v>#NAME?</v>
      </c>
    </row>
    <row r="19" customFormat="false" ht="12" hidden="false" customHeight="true" outlineLevel="0" collapsed="false">
      <c r="A19" s="84" t="s">
        <v>195</v>
      </c>
      <c r="C19" s="38" t="s">
        <v>145</v>
      </c>
      <c r="D19" s="49"/>
      <c r="E19" s="58" t="n">
        <f aca="false">L19-O19-P19</f>
        <v>0</v>
      </c>
      <c r="F19" s="23" t="n">
        <f aca="false">AD19</f>
        <v>0</v>
      </c>
      <c r="G19" s="59" t="n">
        <f aca="false">ROUND(E19-F19,0)</f>
        <v>0</v>
      </c>
      <c r="H19" s="23"/>
      <c r="I19" s="58"/>
      <c r="J19" s="23"/>
      <c r="K19" s="23"/>
      <c r="L19" s="60" t="n">
        <f aca="false">SUM(I19:K19)</f>
        <v>0</v>
      </c>
      <c r="M19" s="24"/>
      <c r="N19" s="24"/>
      <c r="O19" s="23"/>
      <c r="P19" s="61"/>
      <c r="Q19" s="60" t="n">
        <f aca="false">L19-O19-P19</f>
        <v>0</v>
      </c>
      <c r="R19" s="23"/>
      <c r="S19" s="58" t="n">
        <f aca="false">L19-(Z19-AB19)</f>
        <v>0</v>
      </c>
      <c r="T19" s="23"/>
      <c r="U19" s="23"/>
      <c r="V19" s="23" t="n">
        <f aca="false">AA19-O19</f>
        <v>0</v>
      </c>
      <c r="W19" s="23" t="n">
        <f aca="false">AC19-P19</f>
        <v>0</v>
      </c>
      <c r="X19" s="59" t="n">
        <f aca="false">ROUND(SUM(S19:W19),0)</f>
        <v>0</v>
      </c>
      <c r="Z19" s="23" t="n">
        <v>0</v>
      </c>
      <c r="AA19" s="23" t="n">
        <v>0</v>
      </c>
      <c r="AB19" s="23" t="n">
        <v>0</v>
      </c>
      <c r="AC19" s="23" t="n">
        <v>0</v>
      </c>
      <c r="AD19" s="87" t="n">
        <f aca="false">Z19-AA19-AB19-AC19</f>
        <v>0</v>
      </c>
      <c r="AG19" s="88" t="e">
        <f aca="false">E19-Summary!C17</f>
        <v>#NAME?</v>
      </c>
    </row>
    <row r="20" customFormat="false" ht="12" hidden="false" customHeight="true" outlineLevel="0" collapsed="false">
      <c r="A20" s="84" t="s">
        <v>196</v>
      </c>
      <c r="C20" s="38" t="s">
        <v>146</v>
      </c>
      <c r="D20" s="49"/>
      <c r="E20" s="58" t="n">
        <f aca="false">L20-O20-P20</f>
        <v>0</v>
      </c>
      <c r="F20" s="23" t="e">
        <f aca="false">AD20</f>
        <v>#NAME?</v>
      </c>
      <c r="G20" s="59" t="e">
        <f aca="false">ROUND(E20-F20,0)</f>
        <v>#NAME?</v>
      </c>
      <c r="H20" s="23"/>
      <c r="I20" s="58"/>
      <c r="J20" s="23"/>
      <c r="K20" s="23"/>
      <c r="L20" s="60" t="n">
        <f aca="false">SUM(I20:K20)</f>
        <v>0</v>
      </c>
      <c r="M20" s="24"/>
      <c r="N20" s="24"/>
      <c r="O20" s="23"/>
      <c r="P20" s="61"/>
      <c r="Q20" s="60" t="n">
        <f aca="false">L20-O20-P20</f>
        <v>0</v>
      </c>
      <c r="R20" s="23"/>
      <c r="S20" s="58" t="e">
        <f aca="false">L20-(Z20-AB20)</f>
        <v>#NAME?</v>
      </c>
      <c r="T20" s="23"/>
      <c r="U20" s="23"/>
      <c r="V20" s="23" t="e">
        <f aca="false">AA20-O20</f>
        <v>#NAME?</v>
      </c>
      <c r="W20" s="23" t="e">
        <f aca="false">AC20-P20</f>
        <v>#NAME?</v>
      </c>
      <c r="X20" s="59" t="e">
        <f aca="false">ROUND(SUM(S20:W20),0)</f>
        <v>#NAME?</v>
      </c>
      <c r="Z20" s="23" t="e">
        <f aca="false">HPVAL($A20,$A$1,Z$1,$A$2,$B$3,$A$4)/1000</f>
        <v>#NAME?</v>
      </c>
      <c r="AA20" s="23" t="e">
        <f aca="false">HPVAL($A20,$A$1,AA$1,$A$2,$B$3,$A$4)/1000</f>
        <v>#NAME?</v>
      </c>
      <c r="AB20" s="23" t="e">
        <f aca="false">HPVAL($A20,$A$1,AB$1,$A$2,$B$3,$A$4)/1000</f>
        <v>#NAME?</v>
      </c>
      <c r="AC20" s="23" t="e">
        <f aca="false">HPVAL($A20,$A$1,AC$1,$A$2,$B$3,$A$4)/1000</f>
        <v>#NAME?</v>
      </c>
      <c r="AD20" s="87" t="e">
        <f aca="false">Z20-AA20-AB20-AC20</f>
        <v>#NAME?</v>
      </c>
      <c r="AG20" s="88" t="e">
        <f aca="false">E20-Summary!C18</f>
        <v>#NAME?</v>
      </c>
    </row>
    <row r="21" customFormat="false" ht="12" hidden="false" customHeight="true" outlineLevel="0" collapsed="false">
      <c r="C21" s="89" t="s">
        <v>197</v>
      </c>
      <c r="D21" s="49"/>
      <c r="E21" s="90" t="n">
        <f aca="false">SUM(E11:E20)</f>
        <v>0</v>
      </c>
      <c r="F21" s="91" t="e">
        <f aca="false">SUM(F11:F20)</f>
        <v>#NAME?</v>
      </c>
      <c r="G21" s="92" t="e">
        <f aca="false">SUM(G11:G20)</f>
        <v>#NAME?</v>
      </c>
      <c r="H21" s="23"/>
      <c r="I21" s="90" t="n">
        <f aca="false">SUM(I11:I20)</f>
        <v>0</v>
      </c>
      <c r="J21" s="91" t="n">
        <f aca="false">SUM(J11:J20)</f>
        <v>0</v>
      </c>
      <c r="K21" s="92" t="n">
        <f aca="false">SUM(K11:K20)</f>
        <v>0</v>
      </c>
      <c r="L21" s="93" t="n">
        <f aca="false">SUM(L11:L20)</f>
        <v>0</v>
      </c>
      <c r="M21" s="90"/>
      <c r="N21" s="90"/>
      <c r="O21" s="90" t="n">
        <f aca="false">SUM(O11:O20)</f>
        <v>0</v>
      </c>
      <c r="P21" s="92" t="n">
        <f aca="false">SUM(P11:P20)</f>
        <v>0</v>
      </c>
      <c r="Q21" s="93" t="n">
        <f aca="false">L21-O21-P21</f>
        <v>0</v>
      </c>
      <c r="R21" s="23"/>
      <c r="S21" s="90" t="e">
        <f aca="false">SUM(S11:S20)</f>
        <v>#NAME?</v>
      </c>
      <c r="T21" s="91"/>
      <c r="U21" s="91"/>
      <c r="V21" s="91" t="e">
        <f aca="false">SUM(V11:V20)</f>
        <v>#NAME?</v>
      </c>
      <c r="W21" s="91" t="e">
        <f aca="false">SUM(W11:W20)</f>
        <v>#NAME?</v>
      </c>
      <c r="X21" s="92" t="e">
        <f aca="false">SUM(X11:X20)</f>
        <v>#NAME?</v>
      </c>
      <c r="Z21" s="94" t="e">
        <f aca="false">SUM(Z11:Z20)</f>
        <v>#NAME?</v>
      </c>
      <c r="AA21" s="94" t="e">
        <f aca="false">SUM(AA11:AA20)</f>
        <v>#NAME?</v>
      </c>
      <c r="AB21" s="94" t="e">
        <f aca="false">SUM(AB11:AB20)</f>
        <v>#NAME?</v>
      </c>
      <c r="AC21" s="94" t="e">
        <f aca="false">SUM(AC11:AC20)</f>
        <v>#NAME?</v>
      </c>
      <c r="AD21" s="94" t="e">
        <f aca="false">SUM(AD11:AD20)</f>
        <v>#NAME?</v>
      </c>
      <c r="AG21" s="94" t="e">
        <f aca="false">SUM(AG11:AG20)</f>
        <v>#NAME?</v>
      </c>
    </row>
    <row r="22" customFormat="false" ht="3" hidden="false" customHeight="true" outlineLevel="0" collapsed="false">
      <c r="C22" s="38"/>
      <c r="D22" s="49"/>
      <c r="E22" s="58"/>
      <c r="F22" s="23"/>
      <c r="G22" s="59"/>
      <c r="H22" s="23"/>
      <c r="I22" s="58"/>
      <c r="J22" s="23"/>
      <c r="K22" s="23"/>
      <c r="L22" s="60"/>
      <c r="M22" s="24"/>
      <c r="N22" s="24"/>
      <c r="O22" s="23"/>
      <c r="P22" s="61"/>
      <c r="Q22" s="60"/>
      <c r="R22" s="23"/>
      <c r="S22" s="58"/>
      <c r="T22" s="23"/>
      <c r="U22" s="23"/>
      <c r="V22" s="23"/>
      <c r="W22" s="23"/>
      <c r="X22" s="59"/>
    </row>
    <row r="23" customFormat="false" ht="12" hidden="false" customHeight="true" outlineLevel="0" collapsed="false">
      <c r="A23" s="84" t="s">
        <v>198</v>
      </c>
      <c r="C23" s="38" t="s">
        <v>148</v>
      </c>
      <c r="D23" s="49"/>
      <c r="E23" s="58" t="n">
        <f aca="false">L23-O23-P23</f>
        <v>0</v>
      </c>
      <c r="F23" s="23" t="e">
        <f aca="false">AD23</f>
        <v>#NAME?</v>
      </c>
      <c r="G23" s="59" t="e">
        <f aca="false">ROUND(E23-F23,0)</f>
        <v>#NAME?</v>
      </c>
      <c r="H23" s="23"/>
      <c r="I23" s="58"/>
      <c r="J23" s="23"/>
      <c r="K23" s="23"/>
      <c r="L23" s="60" t="n">
        <f aca="false">SUM(I23:K23)</f>
        <v>0</v>
      </c>
      <c r="M23" s="24"/>
      <c r="N23" s="24"/>
      <c r="O23" s="23"/>
      <c r="P23" s="61"/>
      <c r="Q23" s="60" t="n">
        <f aca="false">L23-O23-P23</f>
        <v>0</v>
      </c>
      <c r="R23" s="23"/>
      <c r="S23" s="58" t="e">
        <f aca="false">L23-(Z23-AB23)</f>
        <v>#NAME?</v>
      </c>
      <c r="T23" s="23"/>
      <c r="U23" s="23"/>
      <c r="V23" s="23" t="e">
        <f aca="false">AA23-O23</f>
        <v>#NAME?</v>
      </c>
      <c r="W23" s="23" t="e">
        <f aca="false">AC23-P23</f>
        <v>#NAME?</v>
      </c>
      <c r="X23" s="59" t="e">
        <f aca="false">ROUND(SUM(S23:W23),0)</f>
        <v>#NAME?</v>
      </c>
      <c r="Z23" s="23" t="e">
        <f aca="false">HPVAL($A23,$A$1,Z$1,$A$2,$B$3,$A$4)/1000+HPVAL($B$23,$A$1,Z$1,$A$2,$B$3,$A$4)/1000/2</f>
        <v>#NAME?</v>
      </c>
      <c r="AA23" s="23" t="e">
        <f aca="false">HPVAL($A23,$A$1,AA$1,$A$2,$B$3,$A$4)/1000+HPVAL($B$23,$A$1,AA$1,$A$2,$B$3,$A$4)/1000/2</f>
        <v>#NAME?</v>
      </c>
      <c r="AB23" s="23" t="e">
        <f aca="false">HPVAL($A23,$A$1,AB$1,$A$2,$B$3,$A$4)/1000+HPVAL($B$23,$A$1,AB$1,$A$2,$B$3,$A$4)/1000/2</f>
        <v>#NAME?</v>
      </c>
      <c r="AC23" s="23" t="e">
        <f aca="false">HPVAL($A23,$A$1,AC$1,$A$2,$B$3,$A$4)/1000+HPVAL($B$23,$A$1,AC$1,$A$2,$B$3,$A$4)/1000/2</f>
        <v>#NAME?</v>
      </c>
      <c r="AD23" s="87" t="e">
        <f aca="false">Z23-AA23-AB23-AC23</f>
        <v>#NAME?</v>
      </c>
      <c r="AG23" s="88" t="e">
        <f aca="false">E23-Summary!C21</f>
        <v>#NAME?</v>
      </c>
    </row>
    <row r="24" customFormat="false" ht="12" hidden="false" customHeight="true" outlineLevel="0" collapsed="false">
      <c r="A24" s="84" t="s">
        <v>199</v>
      </c>
      <c r="C24" s="38" t="s">
        <v>149</v>
      </c>
      <c r="D24" s="49"/>
      <c r="E24" s="58" t="n">
        <f aca="false">L24-O24-P24</f>
        <v>0</v>
      </c>
      <c r="F24" s="23" t="e">
        <f aca="false">AD24</f>
        <v>#NAME?</v>
      </c>
      <c r="G24" s="59" t="e">
        <f aca="false">ROUND(E24-F24,0)</f>
        <v>#NAME?</v>
      </c>
      <c r="H24" s="23"/>
      <c r="I24" s="58"/>
      <c r="J24" s="23"/>
      <c r="K24" s="23"/>
      <c r="L24" s="60" t="n">
        <f aca="false">SUM(I24:K24)</f>
        <v>0</v>
      </c>
      <c r="M24" s="24"/>
      <c r="N24" s="24"/>
      <c r="O24" s="23"/>
      <c r="P24" s="61"/>
      <c r="Q24" s="60" t="n">
        <f aca="false">L24-O24-P24</f>
        <v>0</v>
      </c>
      <c r="R24" s="23"/>
      <c r="S24" s="58" t="e">
        <f aca="false">L24-(Z24-AB24)</f>
        <v>#NAME?</v>
      </c>
      <c r="T24" s="23"/>
      <c r="U24" s="23"/>
      <c r="V24" s="23" t="e">
        <f aca="false">AA24-O24</f>
        <v>#NAME?</v>
      </c>
      <c r="W24" s="23" t="e">
        <f aca="false">AC24-P24</f>
        <v>#NAME?</v>
      </c>
      <c r="X24" s="59" t="e">
        <f aca="false">ROUND(SUM(S24:W24),0)</f>
        <v>#NAME?</v>
      </c>
      <c r="Z24" s="23" t="e">
        <f aca="false">HPVAL($A24,$A$1,Z$1,$A$2,$B$3,$A$4)/1000+HPVAL($B$23,$A$1,Z$1,$A$2,$B$3,$A$4)/1000/2</f>
        <v>#NAME?</v>
      </c>
      <c r="AA24" s="23" t="e">
        <f aca="false">HPVAL($A24,$A$1,AA$1,$A$2,$B$3,$A$4)/1000+HPVAL($B$23,$A$1,AA$1,$A$2,$B$3,$A$4)/1000/2</f>
        <v>#NAME?</v>
      </c>
      <c r="AB24" s="23" t="e">
        <f aca="false">HPVAL($A24,$A$1,AB$1,$A$2,$B$3,$A$4)/1000+HPVAL($B$23,$A$1,AB$1,$A$2,$B$3,$A$4)/1000/2</f>
        <v>#NAME?</v>
      </c>
      <c r="AC24" s="23" t="e">
        <f aca="false">HPVAL($A24,$A$1,AC$1,$A$2,$B$3,$A$4)/1000+HPVAL($B$23,$A$1,AC$1,$A$2,$B$3,$A$4)/1000/2</f>
        <v>#NAME?</v>
      </c>
      <c r="AD24" s="87" t="e">
        <f aca="false">Z24-AA24-AB24-AC24</f>
        <v>#NAME?</v>
      </c>
      <c r="AG24" s="88" t="e">
        <f aca="false">E24-#REF!</f>
        <v>#REF!</v>
      </c>
    </row>
    <row r="25" customFormat="false" ht="12" hidden="false" customHeight="true" outlineLevel="0" collapsed="false">
      <c r="A25" s="84" t="s">
        <v>200</v>
      </c>
      <c r="C25" s="38" t="s">
        <v>23</v>
      </c>
      <c r="D25" s="49"/>
      <c r="E25" s="58" t="n">
        <f aca="false">L25-O25-P25</f>
        <v>0</v>
      </c>
      <c r="F25" s="23" t="e">
        <f aca="false">AD25</f>
        <v>#NAME?</v>
      </c>
      <c r="G25" s="59" t="e">
        <f aca="false">ROUND(E25-F25,0)</f>
        <v>#NAME?</v>
      </c>
      <c r="H25" s="23"/>
      <c r="I25" s="58"/>
      <c r="J25" s="23"/>
      <c r="K25" s="23"/>
      <c r="L25" s="60" t="n">
        <f aca="false">SUM(I25:K25)</f>
        <v>0</v>
      </c>
      <c r="M25" s="24"/>
      <c r="N25" s="24"/>
      <c r="O25" s="23"/>
      <c r="P25" s="61"/>
      <c r="Q25" s="60" t="n">
        <f aca="false">L25-O25-P25</f>
        <v>0</v>
      </c>
      <c r="R25" s="23"/>
      <c r="S25" s="58" t="e">
        <f aca="false">L25-(Z25-AB25)</f>
        <v>#NAME?</v>
      </c>
      <c r="T25" s="23"/>
      <c r="U25" s="23"/>
      <c r="V25" s="23" t="e">
        <f aca="false">AA25-O25</f>
        <v>#NAME?</v>
      </c>
      <c r="W25" s="23" t="e">
        <f aca="false">AC25-P25</f>
        <v>#NAME?</v>
      </c>
      <c r="X25" s="59" t="e">
        <f aca="false">ROUND(SUM(S25:W25),0)</f>
        <v>#NAME?</v>
      </c>
      <c r="Z25" s="23" t="e">
        <f aca="false">HPVAL($A25,$A$1,Z$1,$A$2,$B$3,$A$4)/1000</f>
        <v>#NAME?</v>
      </c>
      <c r="AA25" s="23" t="e">
        <f aca="false">HPVAL($A25,$A$1,AA$1,$A$2,$B$3,$A$4)/1000</f>
        <v>#NAME?</v>
      </c>
      <c r="AB25" s="23" t="e">
        <f aca="false">HPVAL($A25,$A$1,AB$1,$A$2,$B$3,$A$4)/1000</f>
        <v>#NAME?</v>
      </c>
      <c r="AC25" s="23" t="e">
        <f aca="false">HPVAL($A25,$A$1,AC$1,$A$2,$B$3,$A$4)/1000</f>
        <v>#NAME?</v>
      </c>
      <c r="AD25" s="87" t="e">
        <f aca="false">Z25-AA25-AB25-AC25</f>
        <v>#NAME?</v>
      </c>
      <c r="AG25" s="88" t="e">
        <f aca="false">E25-#REF!</f>
        <v>#REF!</v>
      </c>
    </row>
    <row r="26" customFormat="false" ht="12" hidden="false" customHeight="true" outlineLevel="0" collapsed="false">
      <c r="A26" s="84" t="s">
        <v>201</v>
      </c>
      <c r="C26" s="38" t="s">
        <v>32</v>
      </c>
      <c r="D26" s="49"/>
      <c r="E26" s="58" t="n">
        <f aca="false">L26-O26-P26</f>
        <v>0</v>
      </c>
      <c r="F26" s="23" t="e">
        <f aca="false">AD26</f>
        <v>#NAME?</v>
      </c>
      <c r="G26" s="59" t="e">
        <f aca="false">ROUND(E26-F26,0)</f>
        <v>#NAME?</v>
      </c>
      <c r="H26" s="23"/>
      <c r="I26" s="58"/>
      <c r="J26" s="23"/>
      <c r="K26" s="23"/>
      <c r="L26" s="60" t="n">
        <f aca="false">SUM(I26:K26)</f>
        <v>0</v>
      </c>
      <c r="M26" s="24"/>
      <c r="N26" s="24"/>
      <c r="O26" s="23"/>
      <c r="P26" s="61"/>
      <c r="Q26" s="60" t="n">
        <f aca="false">L26-O26-P26</f>
        <v>0</v>
      </c>
      <c r="R26" s="23"/>
      <c r="S26" s="58" t="e">
        <f aca="false">L26-(Z26-AB26)</f>
        <v>#NAME?</v>
      </c>
      <c r="T26" s="23"/>
      <c r="U26" s="23"/>
      <c r="V26" s="23" t="e">
        <f aca="false">AA26-O26</f>
        <v>#NAME?</v>
      </c>
      <c r="W26" s="23" t="e">
        <f aca="false">AC26-P26</f>
        <v>#NAME?</v>
      </c>
      <c r="X26" s="59" t="e">
        <f aca="false">ROUND(SUM(S26:W26),0)</f>
        <v>#NAME?</v>
      </c>
      <c r="Z26" s="23" t="e">
        <f aca="false">HPVAL($A26,$A$1,Z$1,$A$2,$B$3,$A$4)/1000</f>
        <v>#NAME?</v>
      </c>
      <c r="AA26" s="23" t="e">
        <f aca="false">HPVAL($A26,$A$1,AA$1,$A$2,$B$3,$A$4)/1000</f>
        <v>#NAME?</v>
      </c>
      <c r="AB26" s="23" t="e">
        <f aca="false">HPVAL($A26,$A$1,AB$1,$A$2,$B$3,$A$4)/1000</f>
        <v>#NAME?</v>
      </c>
      <c r="AC26" s="23" t="e">
        <f aca="false">HPVAL($A26,$A$1,AC$1,$A$2,$B$3,$A$4)/1000</f>
        <v>#NAME?</v>
      </c>
      <c r="AD26" s="87" t="e">
        <f aca="false">Z26-AA26-AB26-AC26</f>
        <v>#NAME?</v>
      </c>
      <c r="AG26" s="88" t="e">
        <f aca="false">E26-Summary!C24</f>
        <v>#NAME?</v>
      </c>
    </row>
    <row r="27" customFormat="false" ht="12" hidden="false" customHeight="true" outlineLevel="0" collapsed="false">
      <c r="A27" s="84" t="s">
        <v>202</v>
      </c>
      <c r="C27" s="38" t="s">
        <v>150</v>
      </c>
      <c r="D27" s="49"/>
      <c r="E27" s="58" t="n">
        <f aca="false">L27-O27-P27</f>
        <v>0</v>
      </c>
      <c r="F27" s="23" t="e">
        <f aca="false">AD27</f>
        <v>#NAME?</v>
      </c>
      <c r="G27" s="59" t="e">
        <f aca="false">ROUND(E27-F27,0)</f>
        <v>#NAME?</v>
      </c>
      <c r="H27" s="23"/>
      <c r="I27" s="58"/>
      <c r="J27" s="23"/>
      <c r="K27" s="23"/>
      <c r="L27" s="60" t="n">
        <f aca="false">SUM(I27:K27)</f>
        <v>0</v>
      </c>
      <c r="M27" s="24"/>
      <c r="N27" s="24"/>
      <c r="O27" s="23"/>
      <c r="P27" s="61"/>
      <c r="Q27" s="60" t="n">
        <f aca="false">L27-O27-P27</f>
        <v>0</v>
      </c>
      <c r="R27" s="23"/>
      <c r="S27" s="58" t="e">
        <f aca="false">L27-(Z27-AB27)</f>
        <v>#NAME?</v>
      </c>
      <c r="T27" s="23"/>
      <c r="U27" s="23"/>
      <c r="V27" s="23" t="e">
        <f aca="false">AA27-O27</f>
        <v>#NAME?</v>
      </c>
      <c r="W27" s="23" t="e">
        <f aca="false">AC27-P27</f>
        <v>#NAME?</v>
      </c>
      <c r="X27" s="59" t="e">
        <f aca="false">ROUND(SUM(S27:W27),0)</f>
        <v>#NAME?</v>
      </c>
      <c r="Z27" s="23" t="e">
        <f aca="false">HPVAL($A27,$A$1,Z$1,$A$2,$B$3,$A$4)/1000</f>
        <v>#NAME?</v>
      </c>
      <c r="AA27" s="23" t="e">
        <f aca="false">HPVAL($A27,$A$1,AA$1,$A$2,$B$3,$A$4)/1000</f>
        <v>#NAME?</v>
      </c>
      <c r="AB27" s="23" t="e">
        <f aca="false">HPVAL($A27,$A$1,AB$1,$A$2,$B$3,$A$4)/1000</f>
        <v>#NAME?</v>
      </c>
      <c r="AC27" s="23" t="e">
        <f aca="false">HPVAL($A27,$A$1,AC$1,$A$2,$B$3,$A$4)/1000</f>
        <v>#NAME?</v>
      </c>
      <c r="AD27" s="87" t="e">
        <f aca="false">Z27-AA27-AB27-AC27</f>
        <v>#NAME?</v>
      </c>
      <c r="AG27" s="88" t="e">
        <f aca="false">E27-#REF!</f>
        <v>#REF!</v>
      </c>
    </row>
    <row r="28" customFormat="false" ht="12" hidden="false" customHeight="true" outlineLevel="0" collapsed="false">
      <c r="A28" s="84" t="s">
        <v>203</v>
      </c>
      <c r="C28" s="38" t="s">
        <v>20</v>
      </c>
      <c r="D28" s="49"/>
      <c r="E28" s="58" t="n">
        <f aca="false">L28-O28-P28</f>
        <v>0</v>
      </c>
      <c r="F28" s="23" t="e">
        <f aca="false">AD28</f>
        <v>#NAME?</v>
      </c>
      <c r="G28" s="59" t="e">
        <f aca="false">ROUND(E28-F28,0)</f>
        <v>#NAME?</v>
      </c>
      <c r="H28" s="23"/>
      <c r="I28" s="58"/>
      <c r="J28" s="23"/>
      <c r="K28" s="23"/>
      <c r="L28" s="60" t="n">
        <f aca="false">SUM(I28:K28)</f>
        <v>0</v>
      </c>
      <c r="M28" s="24"/>
      <c r="N28" s="24"/>
      <c r="O28" s="23"/>
      <c r="P28" s="61"/>
      <c r="Q28" s="60" t="n">
        <f aca="false">L28-O28-P28</f>
        <v>0</v>
      </c>
      <c r="R28" s="23"/>
      <c r="S28" s="58" t="e">
        <f aca="false">L28-(Z28-AB28)</f>
        <v>#NAME?</v>
      </c>
      <c r="T28" s="23"/>
      <c r="U28" s="23"/>
      <c r="V28" s="23" t="e">
        <f aca="false">AA28-O28</f>
        <v>#NAME?</v>
      </c>
      <c r="W28" s="23" t="e">
        <f aca="false">AC28-P28</f>
        <v>#NAME?</v>
      </c>
      <c r="X28" s="59" t="e">
        <f aca="false">ROUND(SUM(S28:W28),0)</f>
        <v>#NAME?</v>
      </c>
      <c r="Z28" s="23" t="e">
        <f aca="false">HPVAL($A28,$A$1,Z$1,$A$2,$B$3,$A$4)/1000</f>
        <v>#NAME?</v>
      </c>
      <c r="AA28" s="23" t="e">
        <f aca="false">HPVAL($A28,$A$1,AA$1,$A$2,$B$3,$A$4)/1000</f>
        <v>#NAME?</v>
      </c>
      <c r="AB28" s="23" t="e">
        <f aca="false">HPVAL($A28,$A$1,AB$1,$A$2,$B$3,$A$4)/1000</f>
        <v>#NAME?</v>
      </c>
      <c r="AC28" s="23" t="e">
        <f aca="false">HPVAL($A28,$A$1,AC$1,$A$2,$B$3,$A$4)/1000</f>
        <v>#NAME?</v>
      </c>
      <c r="AD28" s="87" t="e">
        <f aca="false">Z28-AA28-AB28-AC28</f>
        <v>#NAME?</v>
      </c>
      <c r="AG28" s="88" t="e">
        <f aca="false">E28-#REF!</f>
        <v>#REF!</v>
      </c>
    </row>
    <row r="29" customFormat="false" ht="12" hidden="false" customHeight="true" outlineLevel="0" collapsed="false">
      <c r="A29" s="84" t="s">
        <v>204</v>
      </c>
      <c r="C29" s="38" t="s">
        <v>151</v>
      </c>
      <c r="D29" s="49"/>
      <c r="E29" s="58" t="n">
        <f aca="false">L29-O29-P29</f>
        <v>0</v>
      </c>
      <c r="F29" s="23" t="e">
        <f aca="false">AD29</f>
        <v>#NAME?</v>
      </c>
      <c r="G29" s="59" t="e">
        <f aca="false">ROUND(E29-F29,0)</f>
        <v>#NAME?</v>
      </c>
      <c r="H29" s="23"/>
      <c r="I29" s="58"/>
      <c r="J29" s="23"/>
      <c r="K29" s="23"/>
      <c r="L29" s="60" t="n">
        <f aca="false">SUM(I29:K29)</f>
        <v>0</v>
      </c>
      <c r="M29" s="24"/>
      <c r="N29" s="24"/>
      <c r="O29" s="23"/>
      <c r="P29" s="61"/>
      <c r="Q29" s="60" t="n">
        <f aca="false">L29-O29-P29</f>
        <v>0</v>
      </c>
      <c r="R29" s="23"/>
      <c r="S29" s="58" t="e">
        <f aca="false">L29-(Z29-AB29)</f>
        <v>#NAME?</v>
      </c>
      <c r="T29" s="23"/>
      <c r="U29" s="23"/>
      <c r="V29" s="23" t="e">
        <f aca="false">AA29-O29</f>
        <v>#NAME?</v>
      </c>
      <c r="W29" s="23" t="e">
        <f aca="false">AC29-P29</f>
        <v>#NAME?</v>
      </c>
      <c r="X29" s="59" t="e">
        <f aca="false">ROUND(SUM(S29:W29),0)</f>
        <v>#NAME?</v>
      </c>
      <c r="Z29" s="23" t="e">
        <f aca="false">HPVAL($A29,$A$1,Z$1,$A$2,$B$3,$A$4)/1000</f>
        <v>#NAME?</v>
      </c>
      <c r="AA29" s="23" t="e">
        <f aca="false">HPVAL($A29,$A$1,AA$1,$A$2,$B$3,$A$4)/1000</f>
        <v>#NAME?</v>
      </c>
      <c r="AB29" s="23" t="e">
        <f aca="false">HPVAL($A29,$A$1,AB$1,$A$2,$B$3,$A$4)/1000</f>
        <v>#NAME?</v>
      </c>
      <c r="AC29" s="23" t="e">
        <f aca="false">HPVAL($A29,$A$1,AC$1,$A$2,$B$3,$A$4)/1000</f>
        <v>#NAME?</v>
      </c>
      <c r="AD29" s="87" t="e">
        <f aca="false">Z29-AA29-AB29-AC29</f>
        <v>#NAME?</v>
      </c>
      <c r="AG29" s="88" t="e">
        <f aca="false">E29-#REF!</f>
        <v>#REF!</v>
      </c>
    </row>
    <row r="30" customFormat="false" ht="12" hidden="false" customHeight="true" outlineLevel="0" collapsed="false">
      <c r="C30" s="89" t="s">
        <v>152</v>
      </c>
      <c r="D30" s="49"/>
      <c r="E30" s="90" t="n">
        <f aca="false">SUM(E23:E29)</f>
        <v>0</v>
      </c>
      <c r="F30" s="91" t="e">
        <f aca="false">SUM(F23:F29)</f>
        <v>#NAME?</v>
      </c>
      <c r="G30" s="92" t="e">
        <f aca="false">SUM(G23:G29)</f>
        <v>#NAME?</v>
      </c>
      <c r="H30" s="23"/>
      <c r="I30" s="90" t="n">
        <f aca="false">SUM(I23:I29)</f>
        <v>0</v>
      </c>
      <c r="J30" s="91" t="n">
        <f aca="false">SUM(J23:J29)</f>
        <v>0</v>
      </c>
      <c r="K30" s="91" t="n">
        <f aca="false">SUM(K23:K29)</f>
        <v>0</v>
      </c>
      <c r="L30" s="93" t="n">
        <f aca="false">SUM(L23:L29)</f>
        <v>0</v>
      </c>
      <c r="M30" s="91"/>
      <c r="N30" s="91"/>
      <c r="O30" s="91" t="n">
        <f aca="false">SUM(O23:O29)</f>
        <v>0</v>
      </c>
      <c r="P30" s="92" t="n">
        <f aca="false">SUM(P23:P29)</f>
        <v>0</v>
      </c>
      <c r="Q30" s="93" t="n">
        <f aca="false">L30-O30-P30</f>
        <v>0</v>
      </c>
      <c r="R30" s="23"/>
      <c r="S30" s="90" t="e">
        <f aca="false">SUM(S23:S29)</f>
        <v>#NAME?</v>
      </c>
      <c r="T30" s="91"/>
      <c r="U30" s="91"/>
      <c r="V30" s="91" t="e">
        <f aca="false">SUM(V23:V29)</f>
        <v>#NAME?</v>
      </c>
      <c r="W30" s="91" t="e">
        <f aca="false">SUM(W23:W29)</f>
        <v>#NAME?</v>
      </c>
      <c r="X30" s="92" t="e">
        <f aca="false">SUM(X23:X29)</f>
        <v>#NAME?</v>
      </c>
      <c r="Z30" s="94" t="e">
        <f aca="false">SUM(Z17:Z29)</f>
        <v>#NAME?</v>
      </c>
      <c r="AA30" s="94" t="e">
        <f aca="false">SUM(AA17:AA29)</f>
        <v>#NAME?</v>
      </c>
      <c r="AB30" s="94" t="e">
        <f aca="false">SUM(AB17:AB29)</f>
        <v>#NAME?</v>
      </c>
      <c r="AC30" s="94" t="e">
        <f aca="false">SUM(AC17:AC29)</f>
        <v>#NAME?</v>
      </c>
      <c r="AD30" s="94" t="e">
        <f aca="false">SUM(AD17:AD29)</f>
        <v>#NAME?</v>
      </c>
      <c r="AG30" s="94" t="e">
        <f aca="false">SUM(AG17:AG29)</f>
        <v>#NAME?</v>
      </c>
    </row>
    <row r="31" customFormat="false" ht="3" hidden="false" customHeight="true" outlineLevel="0" collapsed="false">
      <c r="C31" s="38"/>
      <c r="D31" s="49"/>
      <c r="E31" s="58"/>
      <c r="F31" s="23"/>
      <c r="G31" s="59"/>
      <c r="H31" s="23"/>
      <c r="I31" s="58"/>
      <c r="J31" s="23"/>
      <c r="K31" s="23"/>
      <c r="L31" s="60"/>
      <c r="M31" s="24"/>
      <c r="N31" s="24"/>
      <c r="O31" s="23"/>
      <c r="P31" s="61"/>
      <c r="Q31" s="60"/>
      <c r="R31" s="23"/>
      <c r="S31" s="58"/>
      <c r="T31" s="23"/>
      <c r="U31" s="23"/>
      <c r="V31" s="23"/>
      <c r="W31" s="23"/>
      <c r="X31" s="59"/>
    </row>
    <row r="32" customFormat="false" ht="12" hidden="false" customHeight="true" outlineLevel="0" collapsed="false">
      <c r="A32" s="84" t="s">
        <v>205</v>
      </c>
      <c r="C32" s="38" t="s">
        <v>153</v>
      </c>
      <c r="D32" s="49"/>
      <c r="E32" s="58" t="n">
        <f aca="false">L32-O32-P32</f>
        <v>0</v>
      </c>
      <c r="F32" s="23" t="e">
        <f aca="false">AD32</f>
        <v>#NAME?</v>
      </c>
      <c r="G32" s="59" t="e">
        <f aca="false">ROUND(E32-F32,0)</f>
        <v>#NAME?</v>
      </c>
      <c r="H32" s="23"/>
      <c r="I32" s="58"/>
      <c r="J32" s="23"/>
      <c r="K32" s="23"/>
      <c r="L32" s="60" t="n">
        <f aca="false">SUM(I32:K32)</f>
        <v>0</v>
      </c>
      <c r="M32" s="24"/>
      <c r="N32" s="24"/>
      <c r="O32" s="23"/>
      <c r="P32" s="61"/>
      <c r="Q32" s="60" t="n">
        <f aca="false">L32-O32-P32</f>
        <v>0</v>
      </c>
      <c r="R32" s="23"/>
      <c r="S32" s="58" t="e">
        <f aca="false">L32-(Z32-AB32)</f>
        <v>#NAME?</v>
      </c>
      <c r="T32" s="23"/>
      <c r="U32" s="23"/>
      <c r="V32" s="23" t="e">
        <f aca="false">AA32-O32</f>
        <v>#NAME?</v>
      </c>
      <c r="W32" s="23" t="e">
        <f aca="false">AC32-P32</f>
        <v>#NAME?</v>
      </c>
      <c r="X32" s="59" t="e">
        <f aca="false">ROUND(SUM(S32:W32),0)</f>
        <v>#NAME?</v>
      </c>
      <c r="Z32" s="23" t="e">
        <f aca="false">HPVAL($A32,$A$1,Z$1,$A$2,$B$3,$A$4)/1000</f>
        <v>#NAME?</v>
      </c>
      <c r="AA32" s="23" t="e">
        <f aca="false">HPVAL($A32,$A$1,AA$1,$A$2,$B$3,$A$4)/1000</f>
        <v>#NAME?</v>
      </c>
      <c r="AB32" s="23" t="e">
        <f aca="false">HPVAL($A32,$A$1,AB$1,$A$2,$B$3,$A$4)/1000</f>
        <v>#NAME?</v>
      </c>
      <c r="AC32" s="23" t="e">
        <f aca="false">HPVAL($A32,$A$1,AC$1,$A$2,$B$3,$A$4)/1000</f>
        <v>#NAME?</v>
      </c>
      <c r="AD32" s="87" t="e">
        <f aca="false">Z32-AA32-AB32-AC32</f>
        <v>#NAME?</v>
      </c>
      <c r="AG32" s="88" t="e">
        <f aca="false">E32-Summary!C30</f>
        <v>#NAME?</v>
      </c>
    </row>
    <row r="33" customFormat="false" ht="12" hidden="false" customHeight="true" outlineLevel="0" collapsed="false">
      <c r="A33" s="84" t="s">
        <v>206</v>
      </c>
      <c r="C33" s="38" t="s">
        <v>36</v>
      </c>
      <c r="D33" s="49"/>
      <c r="E33" s="58" t="n">
        <f aca="false">L33-O33-P33</f>
        <v>0</v>
      </c>
      <c r="F33" s="23" t="e">
        <f aca="false">AD33</f>
        <v>#NAME?</v>
      </c>
      <c r="G33" s="59" t="e">
        <f aca="false">ROUND(E33-F33,0)</f>
        <v>#NAME?</v>
      </c>
      <c r="H33" s="23"/>
      <c r="I33" s="58"/>
      <c r="J33" s="23"/>
      <c r="K33" s="23"/>
      <c r="L33" s="60" t="n">
        <f aca="false">SUM(I33:K33)</f>
        <v>0</v>
      </c>
      <c r="M33" s="24"/>
      <c r="N33" s="24"/>
      <c r="O33" s="23"/>
      <c r="P33" s="61"/>
      <c r="Q33" s="60" t="n">
        <f aca="false">L33-O33-P33</f>
        <v>0</v>
      </c>
      <c r="R33" s="23"/>
      <c r="S33" s="58" t="e">
        <f aca="false">L33-(Z33-AB33)</f>
        <v>#NAME?</v>
      </c>
      <c r="T33" s="23"/>
      <c r="U33" s="23"/>
      <c r="V33" s="23" t="e">
        <f aca="false">AA33-O33</f>
        <v>#NAME?</v>
      </c>
      <c r="W33" s="23" t="e">
        <f aca="false">AC33-P33</f>
        <v>#NAME?</v>
      </c>
      <c r="X33" s="59" t="e">
        <f aca="false">ROUND(SUM(S33:W33),0)</f>
        <v>#NAME?</v>
      </c>
      <c r="Z33" s="23" t="e">
        <f aca="false">HPVAL($A33,$A$1,Z$1,$A$2,$B$3,$A$4)/1000</f>
        <v>#NAME?</v>
      </c>
      <c r="AA33" s="23" t="e">
        <f aca="false">HPVAL($A33,$A$1,AA$1,$A$2,$B$3,$A$4)/1000</f>
        <v>#NAME?</v>
      </c>
      <c r="AB33" s="23" t="e">
        <f aca="false">HPVAL($A33,$A$1,AB$1,$A$2,$B$3,$A$4)/1000</f>
        <v>#NAME?</v>
      </c>
      <c r="AC33" s="23" t="e">
        <f aca="false">HPVAL($A33,$A$1,AC$1,$A$2,$B$3,$A$4)/1000</f>
        <v>#NAME?</v>
      </c>
      <c r="AD33" s="87" t="e">
        <f aca="false">Z33-AA33-AB33-AC33</f>
        <v>#NAME?</v>
      </c>
      <c r="AG33" s="88" t="e">
        <f aca="false">E33-#REF!</f>
        <v>#REF!</v>
      </c>
    </row>
    <row r="34" customFormat="false" ht="12" hidden="false" customHeight="true" outlineLevel="0" collapsed="false">
      <c r="A34" s="84" t="s">
        <v>207</v>
      </c>
      <c r="C34" s="38" t="s">
        <v>40</v>
      </c>
      <c r="D34" s="49"/>
      <c r="E34" s="58" t="n">
        <f aca="false">L34-O34-P34</f>
        <v>0</v>
      </c>
      <c r="F34" s="23" t="e">
        <f aca="false">AD34</f>
        <v>#NAME?</v>
      </c>
      <c r="G34" s="59" t="e">
        <f aca="false">ROUND(E34-F34,0)</f>
        <v>#NAME?</v>
      </c>
      <c r="H34" s="23"/>
      <c r="I34" s="58"/>
      <c r="J34" s="23"/>
      <c r="K34" s="23"/>
      <c r="L34" s="60" t="n">
        <f aca="false">SUM(I34:K34)</f>
        <v>0</v>
      </c>
      <c r="M34" s="24"/>
      <c r="N34" s="24"/>
      <c r="O34" s="23"/>
      <c r="P34" s="61"/>
      <c r="Q34" s="60" t="n">
        <f aca="false">L34-O34-P34</f>
        <v>0</v>
      </c>
      <c r="R34" s="23"/>
      <c r="S34" s="58" t="e">
        <f aca="false">L34-(Z34-AB34)</f>
        <v>#NAME?</v>
      </c>
      <c r="T34" s="23"/>
      <c r="U34" s="23"/>
      <c r="V34" s="23" t="e">
        <f aca="false">AA34-O34</f>
        <v>#NAME?</v>
      </c>
      <c r="W34" s="23" t="e">
        <f aca="false">AC34-P34</f>
        <v>#NAME?</v>
      </c>
      <c r="X34" s="59" t="e">
        <f aca="false">ROUND(SUM(S34:W34),0)</f>
        <v>#NAME?</v>
      </c>
      <c r="Z34" s="23" t="e">
        <f aca="false">HPVAL($A34,$A$1,Z$1,$A$2,$B$3,$A$4)/1000</f>
        <v>#NAME?</v>
      </c>
      <c r="AA34" s="23" t="e">
        <f aca="false">HPVAL($A34,$A$1,AA$1,$A$2,$B$3,$A$4)/1000</f>
        <v>#NAME?</v>
      </c>
      <c r="AB34" s="23" t="e">
        <f aca="false">HPVAL($A34,$A$1,AB$1,$A$2,$B$3,$A$4)/1000</f>
        <v>#NAME?</v>
      </c>
      <c r="AC34" s="23" t="e">
        <f aca="false">HPVAL($A34,$A$1,AC$1,$A$2,$B$3,$A$4)/1000</f>
        <v>#NAME?</v>
      </c>
      <c r="AD34" s="87" t="e">
        <f aca="false">Z34-AA34-AB34-AC34</f>
        <v>#NAME?</v>
      </c>
      <c r="AG34" s="88" t="e">
        <f aca="false">E34-#REF!</f>
        <v>#REF!</v>
      </c>
    </row>
    <row r="35" customFormat="false" ht="12" hidden="false" customHeight="true" outlineLevel="0" collapsed="false">
      <c r="A35" s="84" t="s">
        <v>208</v>
      </c>
      <c r="C35" s="38" t="s">
        <v>154</v>
      </c>
      <c r="D35" s="49"/>
      <c r="E35" s="58" t="n">
        <f aca="false">L35-O35-P35</f>
        <v>0</v>
      </c>
      <c r="F35" s="23" t="e">
        <f aca="false">AD35</f>
        <v>#NAME?</v>
      </c>
      <c r="G35" s="59" t="e">
        <f aca="false">ROUND(E35-F35,0)</f>
        <v>#NAME?</v>
      </c>
      <c r="H35" s="23"/>
      <c r="I35" s="58"/>
      <c r="J35" s="23"/>
      <c r="K35" s="23"/>
      <c r="L35" s="60" t="n">
        <f aca="false">SUM(I35:K35)</f>
        <v>0</v>
      </c>
      <c r="M35" s="24"/>
      <c r="N35" s="24"/>
      <c r="O35" s="23"/>
      <c r="P35" s="61"/>
      <c r="Q35" s="60" t="n">
        <f aca="false">L35-O35-P35</f>
        <v>0</v>
      </c>
      <c r="R35" s="23"/>
      <c r="S35" s="58" t="e">
        <f aca="false">L35-(Z35-AB35)</f>
        <v>#NAME?</v>
      </c>
      <c r="T35" s="23"/>
      <c r="U35" s="23"/>
      <c r="V35" s="23" t="e">
        <f aca="false">AA35-O35</f>
        <v>#NAME?</v>
      </c>
      <c r="W35" s="23" t="e">
        <f aca="false">AC35-P35</f>
        <v>#NAME?</v>
      </c>
      <c r="X35" s="59" t="e">
        <f aca="false">ROUND(SUM(S35:W35),0)</f>
        <v>#NAME?</v>
      </c>
      <c r="Z35" s="23" t="e">
        <f aca="false">HPVAL($A35,$A$1,Z$1,$A$2,$B$3,$A$4)/1000</f>
        <v>#NAME?</v>
      </c>
      <c r="AA35" s="23" t="e">
        <f aca="false">HPVAL($A35,$A$1,AA$1,$A$2,$B$3,$A$4)/1000</f>
        <v>#NAME?</v>
      </c>
      <c r="AB35" s="23" t="e">
        <f aca="false">HPVAL($A35,$A$1,AB$1,$A$2,$B$3,$A$4)/1000</f>
        <v>#NAME?</v>
      </c>
      <c r="AC35" s="23" t="e">
        <f aca="false">HPVAL($A35,$A$1,AC$1,$A$2,$B$3,$A$4)/1000</f>
        <v>#NAME?</v>
      </c>
      <c r="AD35" s="87" t="e">
        <f aca="false">Z35-AA35-AB35-AC35</f>
        <v>#NAME?</v>
      </c>
      <c r="AG35" s="88" t="e">
        <f aca="false">E35-#REF!</f>
        <v>#REF!</v>
      </c>
    </row>
    <row r="36" customFormat="false" ht="12" hidden="false" customHeight="true" outlineLevel="0" collapsed="false">
      <c r="C36" s="89" t="s">
        <v>155</v>
      </c>
      <c r="D36" s="49"/>
      <c r="E36" s="90" t="n">
        <f aca="false">SUM(E32:E35)</f>
        <v>0</v>
      </c>
      <c r="F36" s="91" t="e">
        <f aca="false">SUM(F32:F35)</f>
        <v>#NAME?</v>
      </c>
      <c r="G36" s="92" t="e">
        <f aca="false">SUM(G32:G35)</f>
        <v>#NAME?</v>
      </c>
      <c r="H36" s="23"/>
      <c r="I36" s="90" t="n">
        <f aca="false">SUM(I32:I35)</f>
        <v>0</v>
      </c>
      <c r="J36" s="91" t="n">
        <f aca="false">SUM(J32:J35)</f>
        <v>0</v>
      </c>
      <c r="K36" s="91" t="n">
        <f aca="false">SUM(K32:K35)</f>
        <v>0</v>
      </c>
      <c r="L36" s="93" t="n">
        <f aca="false">SUM(L32:L35)</f>
        <v>0</v>
      </c>
      <c r="M36" s="91"/>
      <c r="N36" s="91"/>
      <c r="O36" s="91" t="n">
        <f aca="false">SUM(O32:O35)</f>
        <v>0</v>
      </c>
      <c r="P36" s="92" t="n">
        <f aca="false">SUM(P32:P35)</f>
        <v>0</v>
      </c>
      <c r="Q36" s="93" t="n">
        <f aca="false">L36-O36-P36</f>
        <v>0</v>
      </c>
      <c r="R36" s="23"/>
      <c r="S36" s="90" t="e">
        <f aca="false">SUM(S32:S35)</f>
        <v>#NAME?</v>
      </c>
      <c r="T36" s="91"/>
      <c r="U36" s="91"/>
      <c r="V36" s="91" t="e">
        <f aca="false">SUM(V32:V35)</f>
        <v>#NAME?</v>
      </c>
      <c r="W36" s="91" t="e">
        <f aca="false">SUM(W32:W35)</f>
        <v>#NAME?</v>
      </c>
      <c r="X36" s="92" t="e">
        <f aca="false">SUM(X32:X35)</f>
        <v>#NAME?</v>
      </c>
      <c r="Z36" s="94" t="e">
        <f aca="false">SUM(Z29:Z35)</f>
        <v>#NAME?</v>
      </c>
      <c r="AA36" s="94" t="e">
        <f aca="false">SUM(AA29:AA35)</f>
        <v>#NAME?</v>
      </c>
      <c r="AB36" s="94" t="e">
        <f aca="false">SUM(AB29:AB35)</f>
        <v>#NAME?</v>
      </c>
      <c r="AC36" s="94" t="e">
        <f aca="false">SUM(AC29:AC35)</f>
        <v>#NAME?</v>
      </c>
      <c r="AD36" s="94" t="e">
        <f aca="false">SUM(AD29:AD35)</f>
        <v>#NAME?</v>
      </c>
      <c r="AG36" s="94" t="e">
        <f aca="false">SUM(AG29:AG35)</f>
        <v>#NAME?</v>
      </c>
    </row>
    <row r="37" customFormat="false" ht="3" hidden="false" customHeight="true" outlineLevel="0" collapsed="false">
      <c r="C37" s="38"/>
      <c r="D37" s="49"/>
      <c r="E37" s="58"/>
      <c r="F37" s="23"/>
      <c r="G37" s="59"/>
      <c r="H37" s="23"/>
      <c r="I37" s="58"/>
      <c r="J37" s="23"/>
      <c r="K37" s="23"/>
      <c r="L37" s="60"/>
      <c r="M37" s="24"/>
      <c r="N37" s="24"/>
      <c r="O37" s="23"/>
      <c r="P37" s="61"/>
      <c r="Q37" s="60"/>
      <c r="R37" s="23"/>
      <c r="S37" s="58"/>
      <c r="T37" s="23"/>
      <c r="U37" s="23"/>
      <c r="V37" s="23"/>
      <c r="W37" s="23"/>
      <c r="X37" s="59"/>
    </row>
    <row r="38" customFormat="false" ht="12" hidden="false" customHeight="true" outlineLevel="0" collapsed="false">
      <c r="A38" s="84" t="s">
        <v>209</v>
      </c>
      <c r="C38" s="38" t="s">
        <v>54</v>
      </c>
      <c r="D38" s="49"/>
      <c r="E38" s="58" t="n">
        <f aca="false">L38-O38-P38</f>
        <v>0</v>
      </c>
      <c r="F38" s="23" t="e">
        <f aca="false">AD38</f>
        <v>#NAME?</v>
      </c>
      <c r="G38" s="59" t="e">
        <f aca="false">ROUND(E38-F38,0)</f>
        <v>#NAME?</v>
      </c>
      <c r="H38" s="23"/>
      <c r="I38" s="58"/>
      <c r="J38" s="23"/>
      <c r="K38" s="23"/>
      <c r="L38" s="60" t="n">
        <f aca="false">SUM(I38:K38)</f>
        <v>0</v>
      </c>
      <c r="M38" s="24"/>
      <c r="N38" s="24"/>
      <c r="O38" s="23"/>
      <c r="P38" s="61"/>
      <c r="Q38" s="60" t="n">
        <f aca="false">L38-O38-P38</f>
        <v>0</v>
      </c>
      <c r="R38" s="23"/>
      <c r="S38" s="58" t="e">
        <f aca="false">L38-(Z38-AB38)</f>
        <v>#NAME?</v>
      </c>
      <c r="T38" s="23"/>
      <c r="U38" s="23"/>
      <c r="V38" s="23" t="e">
        <f aca="false">AA38-O38</f>
        <v>#NAME?</v>
      </c>
      <c r="W38" s="23" t="e">
        <f aca="false">AC38-P38</f>
        <v>#NAME?</v>
      </c>
      <c r="X38" s="59" t="e">
        <f aca="false">ROUND(SUM(S38:W38),0)</f>
        <v>#NAME?</v>
      </c>
      <c r="Z38" s="23" t="e">
        <f aca="false">HPVAL($A38,$A$1,Z$1,$A$2,$B$3,$A$4)/1000</f>
        <v>#NAME?</v>
      </c>
      <c r="AA38" s="23" t="e">
        <f aca="false">HPVAL($A38,$A$1,AA$1,$A$2,$B$3,$A$4)/1000</f>
        <v>#NAME?</v>
      </c>
      <c r="AB38" s="23" t="e">
        <f aca="false">HPVAL($A38,$A$1,AB$1,$A$2,$B$3,$A$4)/1000</f>
        <v>#NAME?</v>
      </c>
      <c r="AC38" s="23" t="e">
        <f aca="false">HPVAL($A38,$A$1,AC$1,$A$2,$B$3,$A$4)/1000</f>
        <v>#NAME?</v>
      </c>
      <c r="AD38" s="87" t="e">
        <f aca="false">Z38-AA38-AB38-AC38</f>
        <v>#NAME?</v>
      </c>
      <c r="AG38" s="88" t="e">
        <f aca="false">E38-Summary!C36</f>
        <v>#NAME?</v>
      </c>
    </row>
    <row r="39" customFormat="false" ht="12" hidden="false" customHeight="true" outlineLevel="0" collapsed="false">
      <c r="A39" s="84" t="s">
        <v>210</v>
      </c>
      <c r="C39" s="38" t="s">
        <v>35</v>
      </c>
      <c r="D39" s="49"/>
      <c r="E39" s="58" t="n">
        <f aca="false">L39-O39-P39</f>
        <v>0</v>
      </c>
      <c r="F39" s="23" t="e">
        <f aca="false">AD39</f>
        <v>#NAME?</v>
      </c>
      <c r="G39" s="59" t="e">
        <f aca="false">ROUND(E39-F39,0)</f>
        <v>#NAME?</v>
      </c>
      <c r="H39" s="23"/>
      <c r="I39" s="58"/>
      <c r="J39" s="23"/>
      <c r="K39" s="23"/>
      <c r="L39" s="60" t="n">
        <f aca="false">SUM(I39:K39)</f>
        <v>0</v>
      </c>
      <c r="M39" s="24"/>
      <c r="N39" s="24"/>
      <c r="O39" s="23"/>
      <c r="P39" s="61"/>
      <c r="Q39" s="60" t="n">
        <f aca="false">L39-O39-P39</f>
        <v>0</v>
      </c>
      <c r="R39" s="23"/>
      <c r="S39" s="58" t="e">
        <f aca="false">L39-(Z39-AB39)</f>
        <v>#NAME?</v>
      </c>
      <c r="T39" s="23"/>
      <c r="U39" s="23"/>
      <c r="V39" s="23" t="e">
        <f aca="false">AA39-O39</f>
        <v>#NAME?</v>
      </c>
      <c r="W39" s="23" t="e">
        <f aca="false">AC39-P39</f>
        <v>#NAME?</v>
      </c>
      <c r="X39" s="59" t="e">
        <f aca="false">ROUND(SUM(S39:W39),0)</f>
        <v>#NAME?</v>
      </c>
      <c r="Z39" s="23" t="e">
        <f aca="false">HPVAL($A39,$A$1,Z$1,$A$2,$B$3,$A$4)/1000</f>
        <v>#NAME?</v>
      </c>
      <c r="AA39" s="23" t="e">
        <f aca="false">HPVAL($A39,$A$1,AA$1,$A$2,$B$3,$A$4)/1000</f>
        <v>#NAME?</v>
      </c>
      <c r="AB39" s="23" t="e">
        <f aca="false">HPVAL($A39,$A$1,AB$1,$A$2,$B$3,$A$4)/1000</f>
        <v>#NAME?</v>
      </c>
      <c r="AC39" s="23" t="e">
        <f aca="false">HPVAL($A39,$A$1,AC$1,$A$2,$B$3,$A$4)/1000</f>
        <v>#NAME?</v>
      </c>
      <c r="AD39" s="87" t="e">
        <f aca="false">Z39-AA39-AB39-AC39</f>
        <v>#NAME?</v>
      </c>
      <c r="AG39" s="88" t="e">
        <f aca="false">E39-#REF!</f>
        <v>#REF!</v>
      </c>
    </row>
    <row r="40" customFormat="false" ht="12" hidden="false" customHeight="true" outlineLevel="0" collapsed="false">
      <c r="A40" s="84" t="s">
        <v>211</v>
      </c>
      <c r="C40" s="38" t="s">
        <v>212</v>
      </c>
      <c r="D40" s="49"/>
      <c r="E40" s="58" t="n">
        <f aca="false">L40-O40-P40</f>
        <v>0</v>
      </c>
      <c r="F40" s="23" t="e">
        <f aca="false">AD40</f>
        <v>#NAME?</v>
      </c>
      <c r="G40" s="59" t="e">
        <f aca="false">ROUND(E40-F40,0)</f>
        <v>#NAME?</v>
      </c>
      <c r="H40" s="23"/>
      <c r="I40" s="58"/>
      <c r="J40" s="23"/>
      <c r="K40" s="23"/>
      <c r="L40" s="60" t="n">
        <f aca="false">SUM(I40:K40)</f>
        <v>0</v>
      </c>
      <c r="M40" s="24"/>
      <c r="N40" s="24"/>
      <c r="O40" s="23"/>
      <c r="P40" s="61"/>
      <c r="Q40" s="60" t="n">
        <f aca="false">L40-O40-P40</f>
        <v>0</v>
      </c>
      <c r="R40" s="23"/>
      <c r="S40" s="58" t="e">
        <f aca="false">L40-(Z40-AB40)</f>
        <v>#NAME?</v>
      </c>
      <c r="T40" s="23"/>
      <c r="U40" s="23"/>
      <c r="V40" s="23" t="e">
        <f aca="false">AA40-O40</f>
        <v>#NAME?</v>
      </c>
      <c r="W40" s="23" t="e">
        <f aca="false">AC40-P40</f>
        <v>#NAME?</v>
      </c>
      <c r="X40" s="59" t="e">
        <f aca="false">ROUND(SUM(S40:W40),0)</f>
        <v>#NAME?</v>
      </c>
      <c r="Z40" s="23" t="e">
        <f aca="false">HPVAL($A40,$A$1,Z$1,$A$2,$B$3,$A$4)/1000+HPVAL($B40,$A$1,Z$1,$A$2,$B$3,$A$4)/1000</f>
        <v>#NAME?</v>
      </c>
      <c r="AA40" s="23" t="e">
        <f aca="false">HPVAL($A40,$A$1,AA$1,$A$2,$B$3,$A$4)/1000+HPVAL($B40,$A$1,AA$1,$A$2,$B$3,$A$4)/1000</f>
        <v>#NAME?</v>
      </c>
      <c r="AB40" s="23" t="e">
        <f aca="false">HPVAL($A40,$A$1,AB$1,$A$2,$B$3,$A$4)/1000+HPVAL($B40,$A$1,AB$1,$A$2,$B$3,$A$4)/1000</f>
        <v>#NAME?</v>
      </c>
      <c r="AC40" s="23" t="e">
        <f aca="false">HPVAL($A40,$A$1,AC$1,$A$2,$B$3,$A$4)/1000+HPVAL($B40,$A$1,AC$1,$A$2,$B$3,$A$4)/1000</f>
        <v>#NAME?</v>
      </c>
      <c r="AD40" s="87" t="e">
        <f aca="false">Z40-AA40-AB40-AC40</f>
        <v>#NAME?</v>
      </c>
      <c r="AG40" s="88" t="e">
        <f aca="false">E40-#REF!</f>
        <v>#REF!</v>
      </c>
    </row>
    <row r="41" customFormat="false" ht="12" hidden="false" customHeight="true" outlineLevel="0" collapsed="false">
      <c r="A41" s="84" t="s">
        <v>213</v>
      </c>
      <c r="C41" s="38" t="s">
        <v>55</v>
      </c>
      <c r="D41" s="49"/>
      <c r="E41" s="58" t="n">
        <f aca="false">L41-O41-P41</f>
        <v>0</v>
      </c>
      <c r="F41" s="23" t="e">
        <f aca="false">AD41</f>
        <v>#NAME?</v>
      </c>
      <c r="G41" s="59" t="e">
        <f aca="false">ROUND(E41-F41,0)</f>
        <v>#NAME?</v>
      </c>
      <c r="H41" s="23"/>
      <c r="I41" s="58"/>
      <c r="J41" s="23"/>
      <c r="K41" s="23"/>
      <c r="L41" s="60" t="n">
        <f aca="false">SUM(I41:K41)</f>
        <v>0</v>
      </c>
      <c r="M41" s="24"/>
      <c r="N41" s="24"/>
      <c r="O41" s="23"/>
      <c r="P41" s="61"/>
      <c r="Q41" s="60" t="n">
        <f aca="false">L41-O41-P41</f>
        <v>0</v>
      </c>
      <c r="R41" s="23"/>
      <c r="S41" s="58" t="e">
        <f aca="false">L41-(Z41-AB41)</f>
        <v>#NAME?</v>
      </c>
      <c r="T41" s="23"/>
      <c r="U41" s="23"/>
      <c r="V41" s="23" t="e">
        <f aca="false">AA41-O41</f>
        <v>#NAME?</v>
      </c>
      <c r="W41" s="23" t="e">
        <f aca="false">AC41-P41</f>
        <v>#NAME?</v>
      </c>
      <c r="X41" s="59" t="e">
        <f aca="false">ROUND(SUM(S41:W41),0)</f>
        <v>#NAME?</v>
      </c>
      <c r="Z41" s="23" t="e">
        <f aca="false">HPVAL($A41,$A$1,Z$1,$A$2,$B$3,$A$4)/1000</f>
        <v>#NAME?</v>
      </c>
      <c r="AA41" s="23" t="e">
        <f aca="false">HPVAL($A41,$A$1,AA$1,$A$2,$B$3,$A$4)/1000</f>
        <v>#NAME?</v>
      </c>
      <c r="AB41" s="23" t="e">
        <f aca="false">HPVAL($A41,$A$1,AB$1,$A$2,$B$3,$A$4)/1000</f>
        <v>#NAME?</v>
      </c>
      <c r="AC41" s="23" t="e">
        <f aca="false">HPVAL($A41,$A$1,AC$1,$A$2,$B$3,$A$4)/1000</f>
        <v>#NAME?</v>
      </c>
      <c r="AD41" s="87" t="e">
        <f aca="false">Z41-AA41-AB41-AC41</f>
        <v>#NAME?</v>
      </c>
      <c r="AG41" s="88" t="e">
        <f aca="false">E41-Summary!C39</f>
        <v>#NAME?</v>
      </c>
    </row>
    <row r="42" customFormat="false" ht="12" hidden="false" customHeight="true" outlineLevel="0" collapsed="false">
      <c r="C42" s="38" t="s">
        <v>157</v>
      </c>
      <c r="D42" s="49"/>
      <c r="E42" s="58" t="n">
        <f aca="false">L42-O42-P42</f>
        <v>0</v>
      </c>
      <c r="F42" s="23" t="e">
        <f aca="false">AD42</f>
        <v>#NAME?</v>
      </c>
      <c r="G42" s="59" t="e">
        <f aca="false">ROUND(E42-F42,0)</f>
        <v>#NAME?</v>
      </c>
      <c r="H42" s="23"/>
      <c r="I42" s="58"/>
      <c r="J42" s="23"/>
      <c r="K42" s="23"/>
      <c r="L42" s="60" t="n">
        <f aca="false">SUM(I42:K42)</f>
        <v>0</v>
      </c>
      <c r="M42" s="24"/>
      <c r="N42" s="24"/>
      <c r="O42" s="23"/>
      <c r="P42" s="61"/>
      <c r="Q42" s="60" t="n">
        <f aca="false">L42-O42-P42</f>
        <v>0</v>
      </c>
      <c r="R42" s="23"/>
      <c r="S42" s="58" t="e">
        <f aca="false">L42-(Z42-AB42)</f>
        <v>#NAME?</v>
      </c>
      <c r="T42" s="23"/>
      <c r="U42" s="23"/>
      <c r="V42" s="23" t="e">
        <f aca="false">AA42-O42</f>
        <v>#NAME?</v>
      </c>
      <c r="W42" s="23" t="e">
        <f aca="false">AC42-P42</f>
        <v>#NAME?</v>
      </c>
      <c r="X42" s="59" t="e">
        <f aca="false">ROUND(SUM(S42:W42),0)</f>
        <v>#NAME?</v>
      </c>
      <c r="Z42" s="23" t="e">
        <f aca="false">HPVAL($A42,$A$1,Z$1,$A$2,$B$3,$A$4)/1000</f>
        <v>#NAME?</v>
      </c>
      <c r="AA42" s="23" t="e">
        <f aca="false">HPVAL($A42,$A$1,AA$1,$A$2,$B$3,$A$4)/1000</f>
        <v>#NAME?</v>
      </c>
      <c r="AB42" s="23" t="e">
        <f aca="false">HPVAL($A42,$A$1,AB$1,$A$2,$B$3,$A$4)/1000</f>
        <v>#NAME?</v>
      </c>
      <c r="AC42" s="23" t="e">
        <f aca="false">HPVAL($A42,$A$1,AC$1,$A$2,$B$3,$A$4)/1000</f>
        <v>#NAME?</v>
      </c>
      <c r="AD42" s="87" t="e">
        <f aca="false">Z42-AA42-AB42-AC42</f>
        <v>#NAME?</v>
      </c>
      <c r="AG42" s="88" t="n">
        <f aca="false">E42-Summary!C40</f>
        <v>0</v>
      </c>
    </row>
    <row r="43" customFormat="false" ht="12" hidden="false" customHeight="true" outlineLevel="0" collapsed="false">
      <c r="C43" s="89" t="s">
        <v>158</v>
      </c>
      <c r="D43" s="49"/>
      <c r="E43" s="90" t="n">
        <f aca="false">SUM(E38:E42)</f>
        <v>0</v>
      </c>
      <c r="F43" s="91" t="e">
        <f aca="false">SUM(F38:F42)</f>
        <v>#NAME?</v>
      </c>
      <c r="G43" s="92" t="e">
        <f aca="false">SUM(G38:G42)</f>
        <v>#NAME?</v>
      </c>
      <c r="H43" s="23"/>
      <c r="I43" s="90" t="n">
        <f aca="false">SUM(I38:I42)</f>
        <v>0</v>
      </c>
      <c r="J43" s="91" t="n">
        <f aca="false">SUM(J38:J42)</f>
        <v>0</v>
      </c>
      <c r="K43" s="91" t="n">
        <f aca="false">SUM(K38:K42)</f>
        <v>0</v>
      </c>
      <c r="L43" s="93" t="n">
        <f aca="false">SUM(L38:L42)</f>
        <v>0</v>
      </c>
      <c r="M43" s="91"/>
      <c r="N43" s="91"/>
      <c r="O43" s="91" t="n">
        <f aca="false">SUM(O38:O42)</f>
        <v>0</v>
      </c>
      <c r="P43" s="92" t="n">
        <f aca="false">SUM(P38:P42)</f>
        <v>0</v>
      </c>
      <c r="Q43" s="93" t="n">
        <f aca="false">L43-O43-P43</f>
        <v>0</v>
      </c>
      <c r="R43" s="23"/>
      <c r="S43" s="90" t="e">
        <f aca="false">SUM(S38:S42)</f>
        <v>#NAME?</v>
      </c>
      <c r="T43" s="91"/>
      <c r="U43" s="91"/>
      <c r="V43" s="91" t="e">
        <f aca="false">SUM(V38:V42)</f>
        <v>#NAME?</v>
      </c>
      <c r="W43" s="91" t="e">
        <f aca="false">SUM(W38:W42)</f>
        <v>#NAME?</v>
      </c>
      <c r="X43" s="92" t="e">
        <f aca="false">SUM(X38:X42)</f>
        <v>#NAME?</v>
      </c>
      <c r="Z43" s="94" t="e">
        <f aca="false">SUM(Z38:Z42)</f>
        <v>#NAME?</v>
      </c>
      <c r="AA43" s="94" t="e">
        <f aca="false">SUM(AA38:AA42)</f>
        <v>#NAME?</v>
      </c>
      <c r="AB43" s="94" t="e">
        <f aca="false">SUM(AB38:AB42)</f>
        <v>#NAME?</v>
      </c>
      <c r="AC43" s="94" t="e">
        <f aca="false">SUM(AC38:AC42)</f>
        <v>#NAME?</v>
      </c>
      <c r="AD43" s="94" t="e">
        <f aca="false">SUM(AD38:AD42)</f>
        <v>#NAME?</v>
      </c>
      <c r="AG43" s="94" t="e">
        <f aca="false">SUM(AG38:AG42)</f>
        <v>#NAME?</v>
      </c>
    </row>
    <row r="44" customFormat="false" ht="3" hidden="false" customHeight="true" outlineLevel="0" collapsed="false">
      <c r="C44" s="38"/>
      <c r="D44" s="49"/>
      <c r="E44" s="58"/>
      <c r="F44" s="23"/>
      <c r="G44" s="59"/>
      <c r="H44" s="23"/>
      <c r="I44" s="58"/>
      <c r="J44" s="23"/>
      <c r="K44" s="23"/>
      <c r="L44" s="60"/>
      <c r="M44" s="24"/>
      <c r="N44" s="24"/>
      <c r="O44" s="23"/>
      <c r="P44" s="61"/>
      <c r="Q44" s="60"/>
      <c r="R44" s="23"/>
      <c r="S44" s="58"/>
      <c r="T44" s="23"/>
      <c r="U44" s="23"/>
      <c r="V44" s="23"/>
      <c r="W44" s="23"/>
      <c r="X44" s="59"/>
    </row>
    <row r="45" customFormat="false" ht="12" hidden="false" customHeight="true" outlineLevel="0" collapsed="false">
      <c r="A45" s="84" t="s">
        <v>214</v>
      </c>
      <c r="C45" s="38" t="s">
        <v>159</v>
      </c>
      <c r="D45" s="49"/>
      <c r="E45" s="58" t="n">
        <f aca="false">L45-O45-P45</f>
        <v>0</v>
      </c>
      <c r="F45" s="23" t="e">
        <f aca="false">AD45</f>
        <v>#NAME?</v>
      </c>
      <c r="G45" s="59" t="e">
        <f aca="false">ROUND(E45-F45,0)</f>
        <v>#NAME?</v>
      </c>
      <c r="H45" s="23"/>
      <c r="I45" s="58"/>
      <c r="J45" s="23"/>
      <c r="K45" s="23"/>
      <c r="L45" s="60" t="n">
        <f aca="false">SUM(I45:K45)</f>
        <v>0</v>
      </c>
      <c r="M45" s="24"/>
      <c r="N45" s="24"/>
      <c r="O45" s="23"/>
      <c r="P45" s="61"/>
      <c r="Q45" s="60" t="n">
        <f aca="false">L45-O45-P45</f>
        <v>0</v>
      </c>
      <c r="R45" s="23"/>
      <c r="S45" s="58" t="e">
        <f aca="false">L45-(Z45-AB45)</f>
        <v>#NAME?</v>
      </c>
      <c r="T45" s="23"/>
      <c r="U45" s="23"/>
      <c r="V45" s="23" t="e">
        <f aca="false">AA45-O45</f>
        <v>#NAME?</v>
      </c>
      <c r="W45" s="23" t="e">
        <f aca="false">AC45-P45</f>
        <v>#NAME?</v>
      </c>
      <c r="X45" s="59" t="e">
        <f aca="false">ROUND(SUM(S45:W45),0)</f>
        <v>#NAME?</v>
      </c>
      <c r="Z45" s="23" t="e">
        <f aca="false">HPVAL($A45,$A$1,Z$1,$A$2,$B$3,$A$4)/1000</f>
        <v>#NAME?</v>
      </c>
      <c r="AA45" s="23" t="e">
        <f aca="false">HPVAL($A45,$A$1,AA$1,$A$2,$B$3,$A$4)/1000</f>
        <v>#NAME?</v>
      </c>
      <c r="AB45" s="23" t="e">
        <f aca="false">HPVAL($A45,$A$1,AB$1,$A$2,$B$3,$A$4)/1000</f>
        <v>#NAME?</v>
      </c>
      <c r="AC45" s="23" t="e">
        <f aca="false">HPVAL($A45,$A$1,AC$1,$A$2,$B$3,$A$4)/1000</f>
        <v>#NAME?</v>
      </c>
      <c r="AD45" s="87" t="e">
        <f aca="false">Z45-AA45-AB45-AC45</f>
        <v>#NAME?</v>
      </c>
      <c r="AG45" s="88" t="e">
        <f aca="false">E45-Summary!C43</f>
        <v>#NAME?</v>
      </c>
    </row>
    <row r="46" customFormat="false" ht="3" hidden="false" customHeight="true" outlineLevel="0" collapsed="false">
      <c r="C46" s="38"/>
      <c r="D46" s="49"/>
      <c r="E46" s="58"/>
      <c r="F46" s="23"/>
      <c r="G46" s="59"/>
      <c r="H46" s="23"/>
      <c r="I46" s="58"/>
      <c r="J46" s="23"/>
      <c r="K46" s="23"/>
      <c r="L46" s="60"/>
      <c r="M46" s="24"/>
      <c r="N46" s="24"/>
      <c r="O46" s="23"/>
      <c r="P46" s="61"/>
      <c r="Q46" s="60"/>
      <c r="R46" s="23"/>
      <c r="S46" s="58"/>
      <c r="T46" s="23"/>
      <c r="U46" s="23"/>
      <c r="V46" s="23"/>
      <c r="W46" s="23"/>
      <c r="X46" s="59"/>
    </row>
    <row r="47" customFormat="false" ht="12" hidden="false" customHeight="true" outlineLevel="0" collapsed="false">
      <c r="A47" s="84" t="s">
        <v>215</v>
      </c>
      <c r="C47" s="38" t="s">
        <v>160</v>
      </c>
      <c r="D47" s="49"/>
      <c r="E47" s="58" t="n">
        <f aca="false">L47-O47-P47</f>
        <v>0</v>
      </c>
      <c r="F47" s="23" t="e">
        <f aca="false">AD47</f>
        <v>#NAME?</v>
      </c>
      <c r="G47" s="59" t="e">
        <f aca="false">ROUND(E47-F47,0)</f>
        <v>#NAME?</v>
      </c>
      <c r="H47" s="23"/>
      <c r="I47" s="58"/>
      <c r="J47" s="23"/>
      <c r="K47" s="23"/>
      <c r="L47" s="60" t="n">
        <f aca="false">SUM(I47:K47)</f>
        <v>0</v>
      </c>
      <c r="M47" s="24"/>
      <c r="N47" s="24"/>
      <c r="O47" s="23"/>
      <c r="P47" s="61"/>
      <c r="Q47" s="60" t="n">
        <f aca="false">L47-O47-P47</f>
        <v>0</v>
      </c>
      <c r="R47" s="23"/>
      <c r="S47" s="58" t="e">
        <f aca="false">L47-(Z47-AB47)</f>
        <v>#NAME?</v>
      </c>
      <c r="T47" s="23"/>
      <c r="U47" s="23"/>
      <c r="V47" s="23" t="e">
        <f aca="false">AA47-O47</f>
        <v>#NAME?</v>
      </c>
      <c r="W47" s="23" t="e">
        <f aca="false">AC47-P47</f>
        <v>#NAME?</v>
      </c>
      <c r="X47" s="59" t="e">
        <f aca="false">ROUND(SUM(S47:W47),0)</f>
        <v>#NAME?</v>
      </c>
      <c r="Z47" s="23" t="n">
        <v>0</v>
      </c>
      <c r="AA47" s="23" t="e">
        <f aca="false">HPVAL($A47,$A$1,AA$1,$A$2,$B$3,$A$4)/1000</f>
        <v>#NAME?</v>
      </c>
      <c r="AB47" s="23" t="e">
        <f aca="false">HPVAL($A47,$A$1,AB$1,$A$2,$B$3,$A$4)/1000</f>
        <v>#NAME?</v>
      </c>
      <c r="AC47" s="23" t="e">
        <f aca="false">HPVAL($A47,$A$1,AC$1,$A$2,$B$3,$A$4)/1000</f>
        <v>#NAME?</v>
      </c>
      <c r="AD47" s="87" t="e">
        <f aca="false">Z47-AA47-AB47-AC47</f>
        <v>#NAME?</v>
      </c>
      <c r="AG47" s="88" t="n">
        <f aca="false">E47-Summary!C45</f>
        <v>0</v>
      </c>
    </row>
    <row r="48" customFormat="false" ht="3" hidden="false" customHeight="true" outlineLevel="0" collapsed="false">
      <c r="C48" s="38"/>
      <c r="D48" s="49"/>
      <c r="E48" s="58"/>
      <c r="F48" s="23"/>
      <c r="G48" s="59"/>
      <c r="H48" s="23"/>
      <c r="I48" s="58"/>
      <c r="J48" s="23"/>
      <c r="K48" s="23"/>
      <c r="L48" s="60"/>
      <c r="M48" s="24"/>
      <c r="N48" s="24"/>
      <c r="O48" s="23"/>
      <c r="P48" s="61"/>
      <c r="Q48" s="60"/>
      <c r="R48" s="23"/>
      <c r="S48" s="58"/>
      <c r="T48" s="23"/>
      <c r="U48" s="23"/>
      <c r="V48" s="23"/>
      <c r="W48" s="23"/>
      <c r="X48" s="59"/>
    </row>
    <row r="49" customFormat="false" ht="12" hidden="false" customHeight="true" outlineLevel="0" collapsed="false">
      <c r="A49" s="95"/>
      <c r="B49" s="95"/>
      <c r="C49" s="89" t="s">
        <v>161</v>
      </c>
      <c r="D49" s="96"/>
      <c r="E49" s="90" t="n">
        <f aca="false">SUM(E43:E47)+E21+E30+E36</f>
        <v>0</v>
      </c>
      <c r="F49" s="91" t="e">
        <f aca="false">SUM(F43:F47)+F21+F30+F36</f>
        <v>#NAME?</v>
      </c>
      <c r="G49" s="92" t="e">
        <f aca="false">SUM(G43:G47)+G21+G30+G36</f>
        <v>#NAME?</v>
      </c>
      <c r="H49" s="97"/>
      <c r="I49" s="90" t="n">
        <f aca="false">SUM(I43:I47)+I21+I30+I36</f>
        <v>0</v>
      </c>
      <c r="J49" s="91" t="n">
        <f aca="false">SUM(J43:J47)+J21+J30+J36</f>
        <v>0</v>
      </c>
      <c r="K49" s="91" t="n">
        <f aca="false">SUM(K43:K47)+K21+K30+K36</f>
        <v>0</v>
      </c>
      <c r="L49" s="93" t="n">
        <f aca="false">SUM(L43:L47)+L21+L30+L36</f>
        <v>0</v>
      </c>
      <c r="M49" s="91"/>
      <c r="N49" s="91"/>
      <c r="O49" s="91" t="n">
        <f aca="false">SUM(O43:O47)+O21+O30+O36</f>
        <v>0</v>
      </c>
      <c r="P49" s="92" t="n">
        <f aca="false">SUM(P43:P47)+P21+P30+P36</f>
        <v>0</v>
      </c>
      <c r="Q49" s="93" t="n">
        <f aca="false">L49-O49-P49</f>
        <v>0</v>
      </c>
      <c r="R49" s="97"/>
      <c r="S49" s="90" t="e">
        <f aca="false">SUM(S43:S47)+S21+S30+S36</f>
        <v>#NAME?</v>
      </c>
      <c r="T49" s="91"/>
      <c r="U49" s="91"/>
      <c r="V49" s="91" t="e">
        <f aca="false">SUM(V43:V47)+V21+V30+V36</f>
        <v>#NAME?</v>
      </c>
      <c r="W49" s="91" t="e">
        <f aca="false">SUM(W43:W47)+W21+W30+W36</f>
        <v>#NAME?</v>
      </c>
      <c r="X49" s="92" t="e">
        <f aca="false">SUM(X43:X47)+X21+X30+X36</f>
        <v>#NAME?</v>
      </c>
      <c r="Y49" s="98"/>
      <c r="Z49" s="99" t="e">
        <f aca="false">SUM(Z43:Z47)+#REF!+Z21</f>
        <v>#NAME?</v>
      </c>
      <c r="AA49" s="99" t="e">
        <f aca="false">SUM(AA43:AA47)+#REF!+AA21</f>
        <v>#NAME?</v>
      </c>
      <c r="AB49" s="99" t="e">
        <f aca="false">SUM(AB43:AB47)+#REF!+AB21</f>
        <v>#NAME?</v>
      </c>
      <c r="AC49" s="99" t="e">
        <f aca="false">SUM(AC43:AC47)+#REF!+AC21</f>
        <v>#NAME?</v>
      </c>
      <c r="AD49" s="99" t="e">
        <f aca="false">SUM(AD43:AD47)+#REF!+AD21</f>
        <v>#NAME?</v>
      </c>
      <c r="AE49" s="98"/>
      <c r="AF49" s="98"/>
      <c r="AG49" s="99" t="e">
        <f aca="false">SUM(AG43:AG47)+#REF!+AG21</f>
        <v>#NAME?</v>
      </c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8"/>
      <c r="FP49" s="98"/>
      <c r="FQ49" s="98"/>
      <c r="FR49" s="98"/>
      <c r="FS49" s="98"/>
      <c r="FT49" s="98"/>
      <c r="FU49" s="98"/>
      <c r="FV49" s="98"/>
      <c r="FW49" s="98"/>
      <c r="FX49" s="98"/>
      <c r="FY49" s="98"/>
      <c r="FZ49" s="98"/>
      <c r="GA49" s="98"/>
      <c r="GB49" s="98"/>
      <c r="GC49" s="98"/>
      <c r="GD49" s="98"/>
      <c r="GE49" s="98"/>
      <c r="GF49" s="98"/>
      <c r="GG49" s="98"/>
      <c r="GH49" s="98"/>
      <c r="GI49" s="98"/>
      <c r="GJ49" s="98"/>
      <c r="GK49" s="98"/>
      <c r="GL49" s="98"/>
      <c r="GM49" s="98"/>
      <c r="GN49" s="98"/>
      <c r="GO49" s="98"/>
      <c r="GP49" s="98"/>
      <c r="GQ49" s="98"/>
      <c r="GR49" s="98"/>
      <c r="GS49" s="98"/>
      <c r="GT49" s="98"/>
      <c r="GU49" s="98"/>
      <c r="GV49" s="98"/>
      <c r="GW49" s="98"/>
      <c r="GX49" s="98"/>
      <c r="GY49" s="98"/>
      <c r="GZ49" s="98"/>
      <c r="HA49" s="98"/>
      <c r="HB49" s="98"/>
      <c r="HC49" s="98"/>
      <c r="HD49" s="98"/>
      <c r="HE49" s="98"/>
      <c r="HF49" s="98"/>
      <c r="HG49" s="98"/>
      <c r="HH49" s="98"/>
      <c r="HI49" s="98"/>
      <c r="HJ49" s="98"/>
      <c r="HK49" s="98"/>
      <c r="HL49" s="98"/>
      <c r="HM49" s="98"/>
      <c r="HN49" s="98"/>
      <c r="HO49" s="98"/>
      <c r="HP49" s="98"/>
      <c r="HQ49" s="98"/>
      <c r="HR49" s="98"/>
      <c r="HS49" s="98"/>
      <c r="HT49" s="98"/>
      <c r="HU49" s="98"/>
      <c r="HV49" s="98"/>
      <c r="HW49" s="98"/>
      <c r="HX49" s="98"/>
      <c r="HY49" s="98"/>
      <c r="HZ49" s="98"/>
      <c r="IA49" s="98"/>
      <c r="IB49" s="98"/>
      <c r="IC49" s="98"/>
      <c r="ID49" s="98"/>
      <c r="IE49" s="98"/>
      <c r="IF49" s="98"/>
      <c r="IG49" s="98"/>
      <c r="IH49" s="98"/>
      <c r="II49" s="98"/>
      <c r="IJ49" s="98"/>
      <c r="IK49" s="98"/>
      <c r="IL49" s="98"/>
      <c r="IM49" s="98"/>
      <c r="IN49" s="98"/>
      <c r="IO49" s="98"/>
      <c r="IP49" s="98"/>
      <c r="IQ49" s="98"/>
      <c r="IR49" s="98"/>
      <c r="IS49" s="98"/>
      <c r="IT49" s="98"/>
      <c r="IU49" s="98"/>
      <c r="IV49" s="98"/>
      <c r="IW49" s="98"/>
    </row>
    <row r="50" customFormat="false" ht="3" hidden="false" customHeight="true" outlineLevel="0" collapsed="false">
      <c r="C50" s="38"/>
      <c r="D50" s="49"/>
      <c r="E50" s="58"/>
      <c r="F50" s="23"/>
      <c r="G50" s="59"/>
      <c r="H50" s="23"/>
      <c r="I50" s="58"/>
      <c r="J50" s="23"/>
      <c r="K50" s="23"/>
      <c r="L50" s="60"/>
      <c r="M50" s="24"/>
      <c r="N50" s="24"/>
      <c r="O50" s="23"/>
      <c r="P50" s="61"/>
      <c r="Q50" s="60"/>
      <c r="R50" s="23"/>
      <c r="S50" s="58"/>
      <c r="T50" s="23"/>
      <c r="U50" s="23"/>
      <c r="V50" s="23"/>
      <c r="W50" s="23"/>
      <c r="X50" s="59"/>
    </row>
    <row r="51" customFormat="false" ht="12" hidden="false" customHeight="true" outlineLevel="0" collapsed="false">
      <c r="A51" s="84" t="s">
        <v>216</v>
      </c>
      <c r="C51" s="38" t="s">
        <v>162</v>
      </c>
      <c r="D51" s="49"/>
      <c r="E51" s="58" t="n">
        <f aca="false">L51-O51-P51</f>
        <v>0</v>
      </c>
      <c r="F51" s="23" t="e">
        <f aca="false">AD51</f>
        <v>#NAME?</v>
      </c>
      <c r="G51" s="59" t="e">
        <f aca="false">ROUND(E51-F51,0)</f>
        <v>#NAME?</v>
      </c>
      <c r="H51" s="23"/>
      <c r="I51" s="58"/>
      <c r="J51" s="23"/>
      <c r="K51" s="23"/>
      <c r="L51" s="60"/>
      <c r="M51" s="24"/>
      <c r="N51" s="24"/>
      <c r="O51" s="23"/>
      <c r="P51" s="61"/>
      <c r="Q51" s="60" t="n">
        <f aca="false">L51-O51-P51</f>
        <v>0</v>
      </c>
      <c r="R51" s="23"/>
      <c r="S51" s="58" t="e">
        <f aca="false">L51-(Z51-AB51)</f>
        <v>#NAME?</v>
      </c>
      <c r="T51" s="23"/>
      <c r="U51" s="23"/>
      <c r="V51" s="23" t="e">
        <f aca="false">AA51-O51</f>
        <v>#NAME?</v>
      </c>
      <c r="W51" s="23" t="e">
        <f aca="false">AC51-P51</f>
        <v>#NAME?</v>
      </c>
      <c r="X51" s="59" t="e">
        <f aca="false">ROUND(SUM(S51:W51),0)</f>
        <v>#NAME?</v>
      </c>
      <c r="Z51" s="23" t="e">
        <f aca="false">HPVAL($A51,$A$1,Z$1,$A$2,$B$3,$A$4)/1000</f>
        <v>#NAME?</v>
      </c>
      <c r="AA51" s="23" t="e">
        <f aca="false">HPVAL($A51,$A$1,AA$1,$A$2,$B$3,$A$4)/1000</f>
        <v>#NAME?</v>
      </c>
      <c r="AB51" s="23" t="e">
        <f aca="false">HPVAL($A51,$A$1,AB$1,$A$2,$B$3,$A$4)/1000</f>
        <v>#NAME?</v>
      </c>
      <c r="AC51" s="23" t="e">
        <f aca="false">HPVAL($A51,$A$1,AC$1,$A$2,$B$3,$A$4)/1000</f>
        <v>#NAME?</v>
      </c>
      <c r="AD51" s="87" t="e">
        <f aca="false">Z51-AA51-AB51-AC51</f>
        <v>#NAME?</v>
      </c>
      <c r="AG51" s="88" t="n">
        <f aca="false">E51-Summary!C49</f>
        <v>0</v>
      </c>
    </row>
    <row r="52" customFormat="false" ht="3" hidden="false" customHeight="true" outlineLevel="0" collapsed="false">
      <c r="C52" s="38"/>
      <c r="D52" s="49"/>
      <c r="E52" s="58"/>
      <c r="F52" s="23"/>
      <c r="G52" s="59"/>
      <c r="H52" s="23"/>
      <c r="I52" s="58"/>
      <c r="J52" s="23"/>
      <c r="K52" s="23"/>
      <c r="L52" s="60"/>
      <c r="M52" s="24"/>
      <c r="N52" s="24"/>
      <c r="O52" s="23"/>
      <c r="P52" s="61"/>
      <c r="Q52" s="60"/>
      <c r="R52" s="23"/>
      <c r="S52" s="58"/>
      <c r="T52" s="23"/>
      <c r="U52" s="23"/>
      <c r="V52" s="23"/>
      <c r="W52" s="23"/>
      <c r="X52" s="59"/>
    </row>
    <row r="53" customFormat="false" ht="12" hidden="false" customHeight="true" outlineLevel="0" collapsed="false">
      <c r="A53" s="84" t="s">
        <v>217</v>
      </c>
      <c r="C53" s="38" t="s">
        <v>163</v>
      </c>
      <c r="D53" s="49"/>
      <c r="E53" s="58" t="n">
        <f aca="false">L53-O53-P53</f>
        <v>0</v>
      </c>
      <c r="F53" s="23" t="e">
        <f aca="false">AD53</f>
        <v>#NAME?</v>
      </c>
      <c r="G53" s="59" t="e">
        <f aca="false">ROUND(E53-F53,0)</f>
        <v>#NAME?</v>
      </c>
      <c r="H53" s="24"/>
      <c r="I53" s="58"/>
      <c r="J53" s="23"/>
      <c r="K53" s="23"/>
      <c r="L53" s="60"/>
      <c r="M53" s="24"/>
      <c r="N53" s="24"/>
      <c r="O53" s="23"/>
      <c r="P53" s="61"/>
      <c r="Q53" s="60" t="n">
        <f aca="false">L53-O53-P53</f>
        <v>0</v>
      </c>
      <c r="R53" s="23"/>
      <c r="S53" s="58" t="e">
        <f aca="false">L53-(Z53-AB53)</f>
        <v>#NAME?</v>
      </c>
      <c r="T53" s="23"/>
      <c r="U53" s="23"/>
      <c r="V53" s="23" t="e">
        <f aca="false">AA53-O53</f>
        <v>#NAME?</v>
      </c>
      <c r="W53" s="23" t="e">
        <f aca="false">AC53-P53</f>
        <v>#NAME?</v>
      </c>
      <c r="X53" s="59" t="e">
        <f aca="false">ROUND(SUM(S53:W53),0)</f>
        <v>#NAME?</v>
      </c>
      <c r="Z53" s="23" t="e">
        <f aca="false">HPVAL($A53,$A$1,Z$1,$A$2,$B$3,$A$4)/1000</f>
        <v>#NAME?</v>
      </c>
      <c r="AA53" s="23" t="e">
        <f aca="false">HPVAL($A53,$A$1,AA$1,$A$2,$B$3,$A$4)/1000</f>
        <v>#NAME?</v>
      </c>
      <c r="AB53" s="23" t="e">
        <f aca="false">HPVAL($A53,$A$1,AB$1,$A$2,$B$3,$A$4)/1000</f>
        <v>#NAME?</v>
      </c>
      <c r="AC53" s="23" t="e">
        <f aca="false">HPVAL($A53,$A$1,AC$1,$A$2,$B$3,$A$4)/1000</f>
        <v>#NAME?</v>
      </c>
      <c r="AD53" s="87" t="e">
        <f aca="false">Z53-AA53-AB53-AC53</f>
        <v>#NAME?</v>
      </c>
      <c r="AG53" s="88" t="e">
        <f aca="false">E53-Summary!C51</f>
        <v>#NAME?</v>
      </c>
    </row>
    <row r="54" customFormat="false" ht="3" hidden="false" customHeight="true" outlineLevel="0" collapsed="false">
      <c r="C54" s="38"/>
      <c r="D54" s="49"/>
      <c r="E54" s="58"/>
      <c r="F54" s="23"/>
      <c r="G54" s="59"/>
      <c r="H54" s="23"/>
      <c r="I54" s="58"/>
      <c r="J54" s="23"/>
      <c r="K54" s="23"/>
      <c r="L54" s="60"/>
      <c r="M54" s="24"/>
      <c r="N54" s="24"/>
      <c r="O54" s="23"/>
      <c r="P54" s="61"/>
      <c r="Q54" s="60"/>
      <c r="R54" s="23"/>
      <c r="S54" s="58"/>
      <c r="T54" s="23"/>
      <c r="U54" s="23"/>
      <c r="V54" s="23"/>
      <c r="W54" s="23"/>
      <c r="X54" s="59"/>
    </row>
    <row r="55" customFormat="false" ht="12" hidden="false" customHeight="true" outlineLevel="0" collapsed="false">
      <c r="A55" s="84" t="s">
        <v>217</v>
      </c>
      <c r="C55" s="38" t="s">
        <v>164</v>
      </c>
      <c r="D55" s="49"/>
      <c r="E55" s="58" t="n">
        <f aca="false">L55-O55-P55</f>
        <v>0</v>
      </c>
      <c r="F55" s="23" t="e">
        <f aca="false">AD55</f>
        <v>#NAME?</v>
      </c>
      <c r="G55" s="59" t="e">
        <f aca="false">ROUND(E55-F55,0)</f>
        <v>#NAME?</v>
      </c>
      <c r="H55" s="23"/>
      <c r="I55" s="58"/>
      <c r="J55" s="23"/>
      <c r="K55" s="23"/>
      <c r="L55" s="60" t="n">
        <f aca="false">SUM(I55:K55)</f>
        <v>0</v>
      </c>
      <c r="M55" s="24"/>
      <c r="N55" s="24"/>
      <c r="O55" s="23"/>
      <c r="P55" s="61"/>
      <c r="Q55" s="60" t="n">
        <f aca="false">L55-O55-P55</f>
        <v>0</v>
      </c>
      <c r="R55" s="23"/>
      <c r="S55" s="58" t="e">
        <f aca="false">L55-(Z55-AB55)</f>
        <v>#NAME?</v>
      </c>
      <c r="T55" s="23"/>
      <c r="U55" s="23"/>
      <c r="V55" s="23" t="n">
        <f aca="false">AA55-O55</f>
        <v>0</v>
      </c>
      <c r="W55" s="23" t="n">
        <f aca="false">AC55-P55</f>
        <v>0</v>
      </c>
      <c r="X55" s="59" t="e">
        <f aca="false">ROUND(SUM(S55:W55),0)</f>
        <v>#NAME?</v>
      </c>
      <c r="Z55" s="23" t="n">
        <v>0</v>
      </c>
      <c r="AA55" s="23" t="n">
        <v>0</v>
      </c>
      <c r="AB55" s="23" t="e">
        <f aca="false">HPVAL($A55,$A$1,AB$1,$A$2,$B$3,$A$4)/1000</f>
        <v>#NAME?</v>
      </c>
      <c r="AC55" s="23" t="n">
        <v>0</v>
      </c>
      <c r="AD55" s="87" t="e">
        <f aca="false">Z55-AA55-AB55-AC55</f>
        <v>#NAME?</v>
      </c>
      <c r="AG55" s="88" t="n">
        <f aca="false">E55-Summary!C53</f>
        <v>0</v>
      </c>
    </row>
    <row r="56" customFormat="false" ht="3" hidden="false" customHeight="true" outlineLevel="0" collapsed="false">
      <c r="C56" s="38"/>
      <c r="D56" s="49"/>
      <c r="E56" s="58"/>
      <c r="F56" s="23"/>
      <c r="G56" s="59"/>
      <c r="H56" s="23"/>
      <c r="I56" s="58"/>
      <c r="J56" s="23"/>
      <c r="K56" s="23"/>
      <c r="L56" s="60"/>
      <c r="M56" s="24"/>
      <c r="N56" s="24"/>
      <c r="O56" s="23"/>
      <c r="P56" s="61"/>
      <c r="Q56" s="60"/>
      <c r="R56" s="23"/>
      <c r="S56" s="58"/>
      <c r="T56" s="23"/>
      <c r="U56" s="23"/>
      <c r="V56" s="23"/>
      <c r="W56" s="23"/>
      <c r="X56" s="59" t="n">
        <f aca="false">ROUND(SUM(S56:W56),0)</f>
        <v>0</v>
      </c>
    </row>
    <row r="57" customFormat="false" ht="12" hidden="false" customHeight="true" outlineLevel="0" collapsed="false">
      <c r="A57" s="84" t="s">
        <v>215</v>
      </c>
      <c r="C57" s="38" t="s">
        <v>165</v>
      </c>
      <c r="D57" s="49"/>
      <c r="E57" s="58"/>
      <c r="F57" s="23" t="n">
        <f aca="false">AD57</f>
        <v>138187</v>
      </c>
      <c r="G57" s="59" t="n">
        <f aca="false">ROUND(E57-F57,0)</f>
        <v>-138187</v>
      </c>
      <c r="H57" s="23"/>
      <c r="I57" s="58"/>
      <c r="J57" s="23"/>
      <c r="K57" s="23"/>
      <c r="L57" s="60"/>
      <c r="M57" s="24"/>
      <c r="N57" s="24"/>
      <c r="O57" s="23"/>
      <c r="P57" s="61"/>
      <c r="Q57" s="60" t="n">
        <f aca="false">L57-O57-P57</f>
        <v>0</v>
      </c>
      <c r="R57" s="23"/>
      <c r="S57" s="58" t="n">
        <f aca="false">L57-(Z57-AB57)</f>
        <v>-138187</v>
      </c>
      <c r="T57" s="23"/>
      <c r="U57" s="23"/>
      <c r="V57" s="23" t="n">
        <f aca="false">AA57-O57</f>
        <v>0</v>
      </c>
      <c r="W57" s="23" t="n">
        <f aca="false">AC57-P57</f>
        <v>0</v>
      </c>
      <c r="X57" s="59" t="n">
        <f aca="false">ROUND(SUM(S57:W57),0)</f>
        <v>-138187</v>
      </c>
      <c r="Z57" s="23" t="n">
        <v>138187</v>
      </c>
      <c r="AA57" s="23"/>
      <c r="AB57" s="23"/>
      <c r="AC57" s="23"/>
      <c r="AD57" s="87" t="n">
        <f aca="false">Z57-AA57-AB57-AC57</f>
        <v>138187</v>
      </c>
      <c r="AG57" s="88" t="n">
        <f aca="false">E57-Summary!C55</f>
        <v>-38376</v>
      </c>
    </row>
    <row r="58" customFormat="false" ht="3" hidden="false" customHeight="true" outlineLevel="0" collapsed="false">
      <c r="C58" s="38"/>
      <c r="D58" s="49"/>
      <c r="E58" s="58"/>
      <c r="F58" s="23"/>
      <c r="G58" s="59"/>
      <c r="H58" s="23"/>
      <c r="I58" s="58"/>
      <c r="J58" s="23"/>
      <c r="K58" s="23"/>
      <c r="L58" s="60"/>
      <c r="M58" s="24"/>
      <c r="N58" s="24"/>
      <c r="O58" s="23"/>
      <c r="P58" s="61"/>
      <c r="Q58" s="60"/>
      <c r="R58" s="23"/>
      <c r="S58" s="58"/>
      <c r="T58" s="23"/>
      <c r="U58" s="23"/>
      <c r="V58" s="23"/>
      <c r="W58" s="23"/>
      <c r="X58" s="59"/>
    </row>
    <row r="59" customFormat="false" ht="12" hidden="false" customHeight="true" outlineLevel="0" collapsed="false">
      <c r="C59" s="89" t="s">
        <v>166</v>
      </c>
      <c r="D59" s="49"/>
      <c r="E59" s="90" t="n">
        <f aca="false">SUM(E49:E57)</f>
        <v>0</v>
      </c>
      <c r="F59" s="91" t="e">
        <f aca="false">SUM(F49:F57)</f>
        <v>#NAME?</v>
      </c>
      <c r="G59" s="92" t="e">
        <f aca="false">SUM(G49:G57)</f>
        <v>#NAME?</v>
      </c>
      <c r="H59" s="23"/>
      <c r="I59" s="90" t="n">
        <f aca="false">SUM(I49:I57)</f>
        <v>0</v>
      </c>
      <c r="J59" s="91" t="n">
        <f aca="false">SUM(J49:J57)</f>
        <v>0</v>
      </c>
      <c r="K59" s="91" t="n">
        <f aca="false">SUM(K49:K57)</f>
        <v>0</v>
      </c>
      <c r="L59" s="93" t="n">
        <f aca="false">SUM(L49:L57)</f>
        <v>0</v>
      </c>
      <c r="M59" s="91"/>
      <c r="N59" s="91"/>
      <c r="O59" s="91" t="n">
        <f aca="false">SUM(O49:O57)</f>
        <v>0</v>
      </c>
      <c r="P59" s="92" t="n">
        <f aca="false">SUM(P49:P57)</f>
        <v>0</v>
      </c>
      <c r="Q59" s="93" t="n">
        <f aca="false">L59-O59-P59</f>
        <v>0</v>
      </c>
      <c r="R59" s="23"/>
      <c r="S59" s="90" t="e">
        <f aca="false">SUM(S49:S57)</f>
        <v>#NAME?</v>
      </c>
      <c r="T59" s="91"/>
      <c r="U59" s="91"/>
      <c r="V59" s="91" t="e">
        <f aca="false">SUM(V49:V57)</f>
        <v>#NAME?</v>
      </c>
      <c r="W59" s="91" t="e">
        <f aca="false">SUM(W49:W57)</f>
        <v>#NAME?</v>
      </c>
      <c r="X59" s="92" t="e">
        <f aca="false">SUM(X49:X57)</f>
        <v>#NAME?</v>
      </c>
      <c r="Z59" s="100" t="e">
        <f aca="false">SUM(Z49:Z57)</f>
        <v>#NAME?</v>
      </c>
      <c r="AA59" s="100" t="e">
        <f aca="false">SUM(AA49:AA57)</f>
        <v>#NAME?</v>
      </c>
      <c r="AB59" s="100" t="e">
        <f aca="false">SUM(AB49:AB57)</f>
        <v>#NAME?</v>
      </c>
      <c r="AC59" s="100" t="e">
        <f aca="false">SUM(AC49:AC57)</f>
        <v>#NAME?</v>
      </c>
      <c r="AD59" s="100" t="e">
        <f aca="false">SUM(AD49:AD57)</f>
        <v>#NAME?</v>
      </c>
      <c r="AG59" s="100" t="e">
        <f aca="false">SUM(AG49:AG57)</f>
        <v>#NAME?</v>
      </c>
    </row>
    <row r="60" customFormat="false" ht="3" hidden="false" customHeight="true" outlineLevel="0" collapsed="false">
      <c r="C60" s="38"/>
      <c r="D60" s="49"/>
      <c r="E60" s="58"/>
      <c r="F60" s="23"/>
      <c r="G60" s="59"/>
      <c r="H60" s="23"/>
      <c r="I60" s="58"/>
      <c r="J60" s="23"/>
      <c r="K60" s="23"/>
      <c r="L60" s="60"/>
      <c r="M60" s="24"/>
      <c r="N60" s="24"/>
      <c r="O60" s="23"/>
      <c r="P60" s="61"/>
      <c r="Q60" s="60"/>
      <c r="R60" s="23"/>
      <c r="S60" s="58"/>
      <c r="T60" s="23"/>
      <c r="U60" s="23"/>
      <c r="V60" s="23"/>
      <c r="W60" s="23"/>
      <c r="X60" s="59"/>
    </row>
    <row r="61" customFormat="false" ht="12" hidden="false" customHeight="true" outlineLevel="0" collapsed="false">
      <c r="C61" s="38" t="s">
        <v>218</v>
      </c>
      <c r="D61" s="49"/>
      <c r="E61" s="58" t="n">
        <f aca="false">L61-O61-P61</f>
        <v>0</v>
      </c>
      <c r="F61" s="23" t="n">
        <f aca="false">AD61</f>
        <v>-24200</v>
      </c>
      <c r="G61" s="59" t="n">
        <f aca="false">ROUND(E61-F61,0)</f>
        <v>24200</v>
      </c>
      <c r="H61" s="23"/>
      <c r="I61" s="58"/>
      <c r="J61" s="23"/>
      <c r="K61" s="23"/>
      <c r="L61" s="60"/>
      <c r="M61" s="24"/>
      <c r="N61" s="24"/>
      <c r="O61" s="23"/>
      <c r="P61" s="61"/>
      <c r="Q61" s="60" t="n">
        <f aca="false">L61-O61-P61</f>
        <v>0</v>
      </c>
      <c r="R61" s="23"/>
      <c r="S61" s="58" t="n">
        <f aca="false">L61-(Z61-AB61)</f>
        <v>0</v>
      </c>
      <c r="T61" s="23"/>
      <c r="U61" s="23"/>
      <c r="V61" s="23" t="n">
        <f aca="false">AA61-O61</f>
        <v>24200</v>
      </c>
      <c r="W61" s="23" t="n">
        <f aca="false">AC61-P61</f>
        <v>0</v>
      </c>
      <c r="X61" s="59" t="n">
        <f aca="false">ROUND(SUM(S61:W61),0)</f>
        <v>24200</v>
      </c>
      <c r="Z61" s="23"/>
      <c r="AA61" s="23" t="n">
        <v>24200</v>
      </c>
      <c r="AB61" s="23"/>
      <c r="AC61" s="23"/>
      <c r="AD61" s="87" t="n">
        <f aca="false">Z61-AA61-AB61-AC61</f>
        <v>-24200</v>
      </c>
      <c r="AG61" s="88" t="n">
        <f aca="false">E61-Summary!C59</f>
        <v>0</v>
      </c>
    </row>
    <row r="62" customFormat="false" ht="3" hidden="false" customHeight="true" outlineLevel="0" collapsed="false">
      <c r="C62" s="38"/>
      <c r="D62" s="49"/>
      <c r="E62" s="58"/>
      <c r="F62" s="23"/>
      <c r="G62" s="59"/>
      <c r="H62" s="23"/>
      <c r="I62" s="58"/>
      <c r="J62" s="23"/>
      <c r="K62" s="23"/>
      <c r="L62" s="60"/>
      <c r="M62" s="24"/>
      <c r="N62" s="24"/>
      <c r="O62" s="23"/>
      <c r="P62" s="61"/>
      <c r="Q62" s="60"/>
      <c r="R62" s="23"/>
      <c r="S62" s="58"/>
      <c r="T62" s="23"/>
      <c r="U62" s="23"/>
      <c r="V62" s="23"/>
      <c r="W62" s="23"/>
      <c r="X62" s="59"/>
    </row>
    <row r="63" customFormat="false" ht="12" hidden="false" customHeight="true" outlineLevel="0" collapsed="false">
      <c r="C63" s="89" t="s">
        <v>168</v>
      </c>
      <c r="D63" s="49"/>
      <c r="E63" s="70" t="n">
        <f aca="false">SUM(E59:E61)</f>
        <v>0</v>
      </c>
      <c r="F63" s="71" t="e">
        <f aca="false">SUM(F59:F61)</f>
        <v>#NAME?</v>
      </c>
      <c r="G63" s="72" t="e">
        <f aca="false">SUM(G59:G61)</f>
        <v>#NAME?</v>
      </c>
      <c r="H63" s="23"/>
      <c r="I63" s="70" t="n">
        <f aca="false">SUM(I59:I61)</f>
        <v>0</v>
      </c>
      <c r="J63" s="71" t="n">
        <f aca="false">SUM(J59:J61)</f>
        <v>0</v>
      </c>
      <c r="K63" s="71" t="n">
        <f aca="false">SUM(K59:K61)</f>
        <v>0</v>
      </c>
      <c r="L63" s="73" t="n">
        <f aca="false">SUM(L59:L61)</f>
        <v>0</v>
      </c>
      <c r="M63" s="71"/>
      <c r="N63" s="71"/>
      <c r="O63" s="71" t="n">
        <f aca="false">SUM(O59:O61)</f>
        <v>0</v>
      </c>
      <c r="P63" s="72" t="n">
        <f aca="false">SUM(P59:P61)</f>
        <v>0</v>
      </c>
      <c r="Q63" s="73" t="n">
        <f aca="false">L63-O63-P63</f>
        <v>0</v>
      </c>
      <c r="R63" s="23"/>
      <c r="S63" s="70" t="e">
        <f aca="false">SUM(S59:S61)</f>
        <v>#NAME?</v>
      </c>
      <c r="T63" s="71"/>
      <c r="U63" s="71"/>
      <c r="V63" s="71" t="e">
        <f aca="false">SUM(V59:V61)</f>
        <v>#NAME?</v>
      </c>
      <c r="W63" s="71" t="e">
        <f aca="false">SUM(W59:W61)</f>
        <v>#NAME?</v>
      </c>
      <c r="X63" s="72" t="e">
        <f aca="false">SUM(X59:X61)</f>
        <v>#NAME?</v>
      </c>
      <c r="Z63" s="99" t="e">
        <f aca="false">SUM(Z59:Z61)</f>
        <v>#NAME?</v>
      </c>
      <c r="AA63" s="99" t="e">
        <f aca="false">SUM(AA59:AA61)</f>
        <v>#NAME?</v>
      </c>
      <c r="AB63" s="99" t="e">
        <f aca="false">SUM(AB59:AB61)</f>
        <v>#NAME?</v>
      </c>
      <c r="AC63" s="99" t="e">
        <f aca="false">SUM(AC59:AC61)</f>
        <v>#NAME?</v>
      </c>
      <c r="AD63" s="99" t="e">
        <f aca="false">SUM(AD59:AD61)</f>
        <v>#NAME?</v>
      </c>
      <c r="AG63" s="99" t="e">
        <f aca="false">SUM(AG59:AG61)</f>
        <v>#NAME?</v>
      </c>
    </row>
    <row r="64" customFormat="false" ht="3" hidden="false" customHeight="true" outlineLevel="0" collapsed="false">
      <c r="C64" s="74"/>
      <c r="D64" s="47"/>
      <c r="E64" s="75"/>
      <c r="F64" s="76"/>
      <c r="G64" s="77"/>
      <c r="H64" s="23"/>
      <c r="I64" s="78"/>
      <c r="J64" s="79"/>
      <c r="K64" s="79"/>
      <c r="L64" s="74"/>
      <c r="M64" s="79"/>
      <c r="N64" s="79"/>
      <c r="O64" s="79"/>
      <c r="P64" s="80"/>
      <c r="Q64" s="74"/>
      <c r="R64" s="49"/>
      <c r="S64" s="78"/>
      <c r="T64" s="79"/>
      <c r="U64" s="79"/>
      <c r="V64" s="79"/>
      <c r="W64" s="79"/>
      <c r="X64" s="80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  <c r="IQ64" s="49"/>
      <c r="IR64" s="49"/>
      <c r="IS64" s="49"/>
      <c r="IT64" s="49"/>
      <c r="IU64" s="49"/>
      <c r="IV64" s="49"/>
      <c r="IW64" s="49"/>
    </row>
    <row r="65" customFormat="false" ht="13.5" hidden="false" customHeight="false" outlineLevel="0" collapsed="false">
      <c r="C65" s="101"/>
      <c r="E65" s="23"/>
      <c r="F65" s="23"/>
      <c r="G65" s="23"/>
      <c r="H65" s="23"/>
    </row>
    <row r="66" customFormat="false" ht="12.75" hidden="false" customHeight="false" outlineLevel="0" collapsed="false">
      <c r="E66" s="23"/>
      <c r="F66" s="23"/>
      <c r="G66" s="23"/>
      <c r="H66" s="23"/>
      <c r="Z66" s="87"/>
    </row>
    <row r="67" customFormat="false" ht="12.75" hidden="false" customHeight="false" outlineLevel="0" collapsed="false">
      <c r="E67" s="23"/>
      <c r="F67" s="23"/>
      <c r="G67" s="23"/>
      <c r="H67" s="23"/>
    </row>
    <row r="68" customFormat="false" ht="12.75" hidden="false" customHeight="false" outlineLevel="0" collapsed="false">
      <c r="E68" s="23"/>
      <c r="F68" s="23"/>
      <c r="G68" s="23"/>
      <c r="H68" s="23"/>
    </row>
    <row r="69" customFormat="false" ht="12.75" hidden="false" customHeight="false" outlineLevel="0" collapsed="false">
      <c r="E69" s="23"/>
      <c r="F69" s="23"/>
      <c r="G69" s="23"/>
      <c r="H69" s="23"/>
    </row>
    <row r="70" customFormat="false" ht="12.75" hidden="false" customHeight="false" outlineLevel="0" collapsed="false">
      <c r="E70" s="23"/>
      <c r="F70" s="23"/>
      <c r="G70" s="23"/>
      <c r="H70" s="23"/>
    </row>
    <row r="71" customFormat="false" ht="12.75" hidden="false" customHeight="false" outlineLevel="0" collapsed="false">
      <c r="E71" s="23"/>
      <c r="F71" s="23"/>
      <c r="G71" s="23"/>
      <c r="H71" s="23"/>
    </row>
    <row r="72" customFormat="false" ht="12.75" hidden="false" customHeight="false" outlineLevel="0" collapsed="false">
      <c r="E72" s="23"/>
      <c r="F72" s="23"/>
      <c r="G72" s="23"/>
      <c r="H72" s="23"/>
    </row>
    <row r="73" customFormat="false" ht="12.75" hidden="false" customHeight="false" outlineLevel="0" collapsed="false">
      <c r="E73" s="23"/>
      <c r="F73" s="23"/>
      <c r="G73" s="23"/>
      <c r="H73" s="23"/>
      <c r="S73" s="20" t="n">
        <f aca="false">L73-(Z73-AB73)</f>
        <v>0</v>
      </c>
    </row>
    <row r="74" customFormat="false" ht="12.75" hidden="false" customHeight="false" outlineLevel="0" collapsed="false">
      <c r="E74" s="23"/>
      <c r="F74" s="23"/>
      <c r="G74" s="23"/>
      <c r="H74" s="23"/>
    </row>
    <row r="75" customFormat="false" ht="12.75" hidden="false" customHeight="false" outlineLevel="0" collapsed="false">
      <c r="E75" s="23"/>
      <c r="F75" s="23"/>
      <c r="G75" s="23"/>
      <c r="H75" s="23"/>
    </row>
    <row r="76" customFormat="false" ht="12.75" hidden="false" customHeight="false" outlineLevel="0" collapsed="false">
      <c r="E76" s="23"/>
      <c r="F76" s="23"/>
      <c r="G76" s="23"/>
      <c r="H76" s="23"/>
    </row>
    <row r="77" customFormat="false" ht="12.75" hidden="false" customHeight="false" outlineLevel="0" collapsed="false">
      <c r="E77" s="23"/>
      <c r="F77" s="23"/>
      <c r="G77" s="23"/>
      <c r="H77" s="23"/>
    </row>
    <row r="78" customFormat="false" ht="12.75" hidden="false" customHeight="false" outlineLevel="0" collapsed="false">
      <c r="E78" s="23"/>
      <c r="F78" s="23"/>
      <c r="G78" s="23"/>
      <c r="H78" s="23"/>
    </row>
    <row r="79" customFormat="false" ht="12.75" hidden="false" customHeight="false" outlineLevel="0" collapsed="false">
      <c r="E79" s="23"/>
      <c r="F79" s="23"/>
      <c r="G79" s="23"/>
      <c r="H79" s="23"/>
    </row>
    <row r="80" customFormat="false" ht="12.75" hidden="false" customHeight="false" outlineLevel="0" collapsed="false">
      <c r="E80" s="23"/>
      <c r="F80" s="23"/>
      <c r="G80" s="23"/>
      <c r="H80" s="23"/>
    </row>
    <row r="81" customFormat="false" ht="12.75" hidden="false" customHeight="false" outlineLevel="0" collapsed="false">
      <c r="E81" s="23"/>
      <c r="F81" s="23"/>
      <c r="G81" s="23"/>
      <c r="H81" s="23"/>
    </row>
    <row r="82" customFormat="false" ht="12.75" hidden="false" customHeight="false" outlineLevel="0" collapsed="false">
      <c r="E82" s="23"/>
      <c r="F82" s="23"/>
      <c r="G82" s="23"/>
      <c r="H82" s="23"/>
    </row>
    <row r="83" customFormat="false" ht="12.75" hidden="false" customHeight="false" outlineLevel="0" collapsed="false">
      <c r="E83" s="23"/>
      <c r="F83" s="23"/>
      <c r="G83" s="23"/>
      <c r="H83" s="23"/>
    </row>
    <row r="84" customFormat="false" ht="12.75" hidden="false" customHeight="false" outlineLevel="0" collapsed="false">
      <c r="E84" s="23"/>
      <c r="F84" s="23"/>
      <c r="G84" s="23"/>
      <c r="H84" s="23"/>
    </row>
    <row r="85" customFormat="false" ht="12.75" hidden="false" customHeight="false" outlineLevel="0" collapsed="false">
      <c r="E85" s="23"/>
      <c r="F85" s="23"/>
      <c r="G85" s="23"/>
      <c r="H85" s="23"/>
    </row>
    <row r="86" customFormat="false" ht="12.75" hidden="false" customHeight="false" outlineLevel="0" collapsed="false">
      <c r="E86" s="23"/>
      <c r="F86" s="23"/>
      <c r="G86" s="23"/>
      <c r="H86" s="23"/>
    </row>
    <row r="87" customFormat="false" ht="12.75" hidden="false" customHeight="false" outlineLevel="0" collapsed="false">
      <c r="E87" s="23"/>
      <c r="F87" s="23"/>
      <c r="G87" s="23"/>
      <c r="H87" s="23"/>
    </row>
    <row r="88" customFormat="false" ht="12.75" hidden="false" customHeight="false" outlineLevel="0" collapsed="false">
      <c r="E88" s="23"/>
      <c r="F88" s="23"/>
      <c r="G88" s="23"/>
      <c r="H88" s="23"/>
    </row>
    <row r="89" customFormat="false" ht="12.75" hidden="false" customHeight="false" outlineLevel="0" collapsed="false">
      <c r="E89" s="23"/>
      <c r="F89" s="23"/>
      <c r="G89" s="23"/>
      <c r="H89" s="23"/>
    </row>
  </sheetData>
  <mergeCells count="6">
    <mergeCell ref="C3:X3"/>
    <mergeCell ref="C4:X4"/>
    <mergeCell ref="C5:X5"/>
    <mergeCell ref="E7:G7"/>
    <mergeCell ref="I7:Q7"/>
    <mergeCell ref="S7:X7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84" width="13.85"/>
    <col collapsed="false" customWidth="true" hidden="false" outlineLevel="0" max="2" min="2" style="20" width="23.7"/>
    <col collapsed="false" customWidth="true" hidden="false" outlineLevel="0" max="3" min="3" style="20" width="0.99"/>
    <col collapsed="false" customWidth="true" hidden="false" outlineLevel="0" max="6" min="4" style="20" width="7.7"/>
    <col collapsed="false" customWidth="true" hidden="false" outlineLevel="0" max="7" min="7" style="20" width="0.85"/>
    <col collapsed="false" customWidth="true" hidden="false" outlineLevel="0" max="10" min="8" style="20" width="7.7"/>
    <col collapsed="false" customWidth="true" hidden="false" outlineLevel="0" max="11" min="11" style="20" width="0.85"/>
    <col collapsed="false" customWidth="true" hidden="false" outlineLevel="0" max="14" min="12" style="20" width="7.7"/>
    <col collapsed="false" customWidth="true" hidden="false" outlineLevel="0" max="15" min="15" style="20" width="0.85"/>
    <col collapsed="false" customWidth="true" hidden="false" outlineLevel="0" max="18" min="16" style="20" width="7.7"/>
    <col collapsed="false" customWidth="true" hidden="false" outlineLevel="0" max="19" min="19" style="20" width="0.85"/>
    <col collapsed="false" customWidth="true" hidden="false" outlineLevel="0" max="22" min="20" style="20" width="7.7"/>
    <col collapsed="false" customWidth="false" hidden="false" outlineLevel="0" max="257" min="23" style="20" width="9.14"/>
  </cols>
  <sheetData>
    <row r="1" customFormat="false" ht="12.75" hidden="true" customHeight="false" outlineLevel="0" collapsed="false">
      <c r="B1" s="84"/>
      <c r="C1" s="84"/>
      <c r="D1" s="84" t="s">
        <v>172</v>
      </c>
      <c r="E1" s="84" t="s">
        <v>171</v>
      </c>
      <c r="F1" s="102" t="n">
        <v>36586</v>
      </c>
      <c r="G1" s="84"/>
      <c r="H1" s="84" t="s">
        <v>171</v>
      </c>
      <c r="I1" s="84" t="s">
        <v>171</v>
      </c>
      <c r="J1" s="102" t="n">
        <v>36678</v>
      </c>
      <c r="K1" s="84"/>
      <c r="L1" s="84" t="s">
        <v>171</v>
      </c>
      <c r="M1" s="84" t="s">
        <v>171</v>
      </c>
      <c r="N1" s="102" t="n">
        <v>36770</v>
      </c>
      <c r="O1" s="84"/>
      <c r="P1" s="84" t="s">
        <v>171</v>
      </c>
      <c r="Q1" s="84" t="s">
        <v>171</v>
      </c>
      <c r="R1" s="102" t="n">
        <v>36861</v>
      </c>
      <c r="S1" s="84"/>
      <c r="T1" s="84"/>
      <c r="U1" s="84"/>
      <c r="V1" s="102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customFormat="false" ht="15.75" hidden="false" customHeight="false" outlineLevel="0" collapsed="false">
      <c r="A2" s="84" t="s">
        <v>219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Format="false" ht="16.5" hidden="false" customHeight="false" outlineLevel="0" collapsed="false">
      <c r="A3" s="85" t="s">
        <v>220</v>
      </c>
      <c r="B3" s="7" t="s">
        <v>221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3.5" hidden="false" customHeight="false" outlineLevel="0" collapsed="false">
      <c r="A4" s="84" t="s">
        <v>179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customFormat="false" ht="3" hidden="false" customHeight="true" outlineLevel="0" collapsed="false"/>
    <row r="6" customFormat="false" ht="12" hidden="false" customHeight="true" outlineLevel="0" collapsed="false">
      <c r="B6" s="37"/>
      <c r="D6" s="19" t="s">
        <v>222</v>
      </c>
      <c r="E6" s="19"/>
      <c r="F6" s="19"/>
      <c r="H6" s="19" t="s">
        <v>223</v>
      </c>
      <c r="I6" s="19"/>
      <c r="J6" s="19"/>
      <c r="L6" s="19" t="s">
        <v>224</v>
      </c>
      <c r="M6" s="19"/>
      <c r="N6" s="19"/>
      <c r="P6" s="19" t="s">
        <v>225</v>
      </c>
      <c r="Q6" s="19"/>
      <c r="R6" s="19"/>
      <c r="T6" s="19" t="s">
        <v>7</v>
      </c>
      <c r="U6" s="19"/>
      <c r="V6" s="19"/>
    </row>
    <row r="7" customFormat="false" ht="12" hidden="false" customHeight="true" outlineLevel="0" collapsed="false">
      <c r="B7" s="38"/>
      <c r="D7" s="39"/>
      <c r="E7" s="40"/>
      <c r="F7" s="41"/>
      <c r="H7" s="39"/>
      <c r="I7" s="40"/>
      <c r="J7" s="41"/>
      <c r="L7" s="39"/>
      <c r="M7" s="40"/>
      <c r="N7" s="41"/>
      <c r="P7" s="39"/>
      <c r="Q7" s="40"/>
      <c r="R7" s="41"/>
      <c r="T7" s="39"/>
      <c r="U7" s="40"/>
      <c r="V7" s="41"/>
    </row>
    <row r="8" customFormat="false" ht="12" hidden="false" customHeight="true" outlineLevel="0" collapsed="false">
      <c r="B8" s="42" t="s">
        <v>131</v>
      </c>
      <c r="C8" s="38"/>
      <c r="D8" s="44" t="s">
        <v>124</v>
      </c>
      <c r="E8" s="45" t="s">
        <v>121</v>
      </c>
      <c r="F8" s="46" t="s">
        <v>184</v>
      </c>
      <c r="G8" s="47"/>
      <c r="H8" s="44" t="s">
        <v>124</v>
      </c>
      <c r="I8" s="45" t="s">
        <v>121</v>
      </c>
      <c r="J8" s="46" t="s">
        <v>184</v>
      </c>
      <c r="K8" s="47"/>
      <c r="L8" s="44" t="s">
        <v>124</v>
      </c>
      <c r="M8" s="45" t="s">
        <v>121</v>
      </c>
      <c r="N8" s="46" t="s">
        <v>184</v>
      </c>
      <c r="O8" s="47"/>
      <c r="P8" s="44" t="s">
        <v>183</v>
      </c>
      <c r="Q8" s="45" t="s">
        <v>121</v>
      </c>
      <c r="R8" s="46" t="s">
        <v>184</v>
      </c>
      <c r="S8" s="47"/>
      <c r="T8" s="44" t="s">
        <v>183</v>
      </c>
      <c r="U8" s="45" t="s">
        <v>121</v>
      </c>
      <c r="V8" s="46" t="s">
        <v>184</v>
      </c>
    </row>
    <row r="9" customFormat="false" ht="3" hidden="false" customHeight="true" outlineLevel="0" collapsed="false">
      <c r="B9" s="37"/>
      <c r="C9" s="49"/>
      <c r="D9" s="50"/>
      <c r="E9" s="51"/>
      <c r="F9" s="52"/>
      <c r="G9" s="49"/>
      <c r="H9" s="50"/>
      <c r="I9" s="51"/>
      <c r="J9" s="52"/>
      <c r="K9" s="49"/>
      <c r="L9" s="50"/>
      <c r="M9" s="51"/>
      <c r="N9" s="52"/>
      <c r="O9" s="49"/>
      <c r="P9" s="50"/>
      <c r="Q9" s="51"/>
      <c r="R9" s="52"/>
      <c r="S9" s="49"/>
      <c r="T9" s="50"/>
      <c r="U9" s="51"/>
      <c r="V9" s="52"/>
    </row>
    <row r="10" customFormat="false" ht="12" hidden="false" customHeight="true" outlineLevel="0" collapsed="false">
      <c r="A10" s="84" t="s">
        <v>185</v>
      </c>
      <c r="B10" s="38" t="s">
        <v>138</v>
      </c>
      <c r="C10" s="49"/>
      <c r="D10" s="53" t="e">
        <f aca="false">ROUND(HPVAL($A10,D$1,$A$2,F$1,$A$3,$A$4)/1000,0)</f>
        <v>#NAME?</v>
      </c>
      <c r="E10" s="54" t="e">
        <f aca="false">ROUND(HPVAL($A10,E$1,$A$2,F$1,$A$3,$A$4)/1000,0)</f>
        <v>#NAME?</v>
      </c>
      <c r="F10" s="59" t="e">
        <f aca="false">ROUND(D10-E10,0)</f>
        <v>#NAME?</v>
      </c>
      <c r="G10" s="23"/>
      <c r="H10" s="53" t="e">
        <f aca="false">ROUND(HPVAL($A10,H$1,$A$2,J$1,$A$3,$A$4)/1000,0)</f>
        <v>#NAME?</v>
      </c>
      <c r="I10" s="54" t="e">
        <f aca="false">ROUND(HPVAL($A10,I$1,$A$2,J$1,$A$3,$A$4)/1000,0)</f>
        <v>#NAME?</v>
      </c>
      <c r="J10" s="59" t="e">
        <f aca="false">ROUND(H10-I10,0)</f>
        <v>#NAME?</v>
      </c>
      <c r="K10" s="23"/>
      <c r="L10" s="53" t="e">
        <f aca="false">ROUND(HPVAL($A10,L$1,$A$2,N$1,$A$3,$A$4)/1000,0)</f>
        <v>#NAME?</v>
      </c>
      <c r="M10" s="54" t="e">
        <f aca="false">ROUND(HPVAL($A10,M$1,$A$2,N$1,$A$3,$A$4)/1000,0)</f>
        <v>#NAME?</v>
      </c>
      <c r="N10" s="59" t="e">
        <f aca="false">ROUND(L10-M10,0)</f>
        <v>#NAME?</v>
      </c>
      <c r="O10" s="23"/>
      <c r="P10" s="53" t="e">
        <f aca="false">ROUND(HPVAL($A10,P$1,$A$2,R$1,$A$3,$A$4)/1000,0)</f>
        <v>#NAME?</v>
      </c>
      <c r="Q10" s="54" t="e">
        <f aca="false">ROUND(HPVAL($A10,Q$1,$A$2,R$1,$A$3,$A$4)/1000,0)</f>
        <v>#NAME?</v>
      </c>
      <c r="R10" s="59" t="e">
        <f aca="false">ROUND(P10-Q10,0)</f>
        <v>#NAME?</v>
      </c>
      <c r="S10" s="23"/>
      <c r="T10" s="53" t="e">
        <f aca="false">D10+H10+L10+P10</f>
        <v>#NAME?</v>
      </c>
      <c r="U10" s="54" t="e">
        <f aca="false">E10+I10+M10+Q10</f>
        <v>#NAME?</v>
      </c>
      <c r="V10" s="59" t="e">
        <f aca="false">ROUND(T10-U10,0)</f>
        <v>#NAME?</v>
      </c>
    </row>
    <row r="11" customFormat="false" ht="12" hidden="false" customHeight="true" outlineLevel="0" collapsed="false">
      <c r="A11" s="84" t="s">
        <v>226</v>
      </c>
      <c r="B11" s="38" t="s">
        <v>139</v>
      </c>
      <c r="C11" s="49"/>
      <c r="D11" s="58" t="e">
        <f aca="false">ROUND(HPVAL($A11,D$1,$A$2,F$1,$A$3,$A$4)/1000,0)</f>
        <v>#NAME?</v>
      </c>
      <c r="E11" s="23" t="e">
        <f aca="false">ROUND(HPVAL($A11,E$1,$A$2,F$1,$A$3,$A$4)/1000,0)</f>
        <v>#NAME?</v>
      </c>
      <c r="F11" s="59" t="e">
        <f aca="false">ROUND(D11-E11,0)</f>
        <v>#NAME?</v>
      </c>
      <c r="G11" s="23"/>
      <c r="H11" s="58" t="e">
        <f aca="false">ROUND(HPVAL($A11,H$1,$A$2,J$1,$A$3,$A$4)/1000,0)</f>
        <v>#NAME?</v>
      </c>
      <c r="I11" s="23" t="e">
        <f aca="false">ROUND(HPVAL($A11,I$1,$A$2,J$1,$A$3,$A$4)/1000,0)</f>
        <v>#NAME?</v>
      </c>
      <c r="J11" s="59" t="e">
        <f aca="false">ROUND(H11-I11,0)</f>
        <v>#NAME?</v>
      </c>
      <c r="K11" s="23"/>
      <c r="L11" s="58" t="e">
        <f aca="false">ROUND(HPVAL($A11,L$1,$A$2,N$1,$A$3,$A$4)/1000,0)</f>
        <v>#NAME?</v>
      </c>
      <c r="M11" s="23" t="e">
        <f aca="false">ROUND(HPVAL($A11,M$1,$A$2,N$1,$A$3,$A$4)/1000,0)</f>
        <v>#NAME?</v>
      </c>
      <c r="N11" s="59" t="e">
        <f aca="false">ROUND(L11-M11,0)</f>
        <v>#NAME?</v>
      </c>
      <c r="O11" s="23"/>
      <c r="P11" s="58" t="e">
        <f aca="false">ROUND(HPVAL($A11,P$1,$A$2,R$1,$A$3,$A$4)/1000,0)</f>
        <v>#NAME?</v>
      </c>
      <c r="Q11" s="23" t="e">
        <f aca="false">ROUND(HPVAL($A11,Q$1,$A$2,R$1,$A$3,$A$4)/1000,0)</f>
        <v>#NAME?</v>
      </c>
      <c r="R11" s="59" t="e">
        <f aca="false">ROUND(P11-Q11,0)</f>
        <v>#NAME?</v>
      </c>
      <c r="S11" s="23"/>
      <c r="T11" s="58" t="e">
        <f aca="false">D11+H11+L11+P11</f>
        <v>#NAME?</v>
      </c>
      <c r="U11" s="23" t="e">
        <f aca="false">E11+I11+M11+Q11</f>
        <v>#NAME?</v>
      </c>
      <c r="V11" s="59" t="e">
        <f aca="false">ROUND(T11-U11,0)</f>
        <v>#NAME?</v>
      </c>
    </row>
    <row r="12" customFormat="false" ht="12" hidden="false" customHeight="true" outlineLevel="0" collapsed="false">
      <c r="A12" s="84" t="s">
        <v>187</v>
      </c>
      <c r="B12" s="38" t="s">
        <v>188</v>
      </c>
      <c r="C12" s="49"/>
      <c r="D12" s="58" t="e">
        <f aca="false">ROUND(HPVAL($A12,D$1,$A$2,F$1,$A$3,$A$4)/1000,0)</f>
        <v>#NAME?</v>
      </c>
      <c r="E12" s="23" t="e">
        <f aca="false">ROUND(HPVAL($A12,E$1,$A$2,F$1,$A$3,$A$4)/1000,0)</f>
        <v>#NAME?</v>
      </c>
      <c r="F12" s="59" t="e">
        <f aca="false">ROUND(D12-E12,0)</f>
        <v>#NAME?</v>
      </c>
      <c r="G12" s="23"/>
      <c r="H12" s="58" t="e">
        <f aca="false">ROUND(HPVAL($A12,H$1,$A$2,J$1,$A$3,$A$4)/1000,0)</f>
        <v>#NAME?</v>
      </c>
      <c r="I12" s="23" t="e">
        <f aca="false">ROUND(HPVAL($A12,I$1,$A$2,J$1,$A$3,$A$4)/1000,0)</f>
        <v>#NAME?</v>
      </c>
      <c r="J12" s="59" t="e">
        <f aca="false">ROUND(H12-I12,0)</f>
        <v>#NAME?</v>
      </c>
      <c r="K12" s="23"/>
      <c r="L12" s="58" t="e">
        <f aca="false">ROUND(HPVAL($A12,L$1,$A$2,N$1,$A$3,$A$4)/1000,0)</f>
        <v>#NAME?</v>
      </c>
      <c r="M12" s="23" t="e">
        <f aca="false">ROUND(HPVAL($A12,M$1,$A$2,N$1,$A$3,$A$4)/1000,0)</f>
        <v>#NAME?</v>
      </c>
      <c r="N12" s="59" t="e">
        <f aca="false">ROUND(L12-M12,0)</f>
        <v>#NAME?</v>
      </c>
      <c r="O12" s="23"/>
      <c r="P12" s="58" t="e">
        <f aca="false">ROUND(HPVAL($A12,P$1,$A$2,R$1,$A$3,$A$4)/1000,0)</f>
        <v>#NAME?</v>
      </c>
      <c r="Q12" s="23" t="e">
        <f aca="false">ROUND(HPVAL($A12,Q$1,$A$2,R$1,$A$3,$A$4)/1000,0)</f>
        <v>#NAME?</v>
      </c>
      <c r="R12" s="59" t="e">
        <f aca="false">ROUND(P12-Q12,0)</f>
        <v>#NAME?</v>
      </c>
      <c r="S12" s="23"/>
      <c r="T12" s="58" t="e">
        <f aca="false">D12+H12+L12+P12</f>
        <v>#NAME?</v>
      </c>
      <c r="U12" s="23" t="e">
        <f aca="false">E12+I12+M12+Q12</f>
        <v>#NAME?</v>
      </c>
      <c r="V12" s="59" t="e">
        <f aca="false">ROUND(T12-U12,0)</f>
        <v>#NAME?</v>
      </c>
    </row>
    <row r="13" customFormat="false" ht="12" hidden="false" customHeight="true" outlineLevel="0" collapsed="false">
      <c r="A13" s="84" t="s">
        <v>189</v>
      </c>
      <c r="B13" s="38" t="s">
        <v>190</v>
      </c>
      <c r="C13" s="49"/>
      <c r="D13" s="58" t="e">
        <f aca="false">ROUND(HPVAL($A13,D$1,$A$2,F$1,$A$3,$A$4)/1000,0)</f>
        <v>#NAME?</v>
      </c>
      <c r="E13" s="23" t="e">
        <f aca="false">ROUND(HPVAL($A13,E$1,$A$2,F$1,$A$3,$A$4)/1000,0)</f>
        <v>#NAME?</v>
      </c>
      <c r="F13" s="59" t="e">
        <f aca="false">ROUND(D13-E13,0)</f>
        <v>#NAME?</v>
      </c>
      <c r="G13" s="23"/>
      <c r="H13" s="58" t="e">
        <f aca="false">ROUND(HPVAL($A13,H$1,$A$2,J$1,$A$3,$A$4)/1000,0)</f>
        <v>#NAME?</v>
      </c>
      <c r="I13" s="23" t="e">
        <f aca="false">ROUND(HPVAL($A13,I$1,$A$2,J$1,$A$3,$A$4)/1000,0)</f>
        <v>#NAME?</v>
      </c>
      <c r="J13" s="59" t="e">
        <f aca="false">ROUND(H13-I13,0)</f>
        <v>#NAME?</v>
      </c>
      <c r="K13" s="23"/>
      <c r="L13" s="58" t="e">
        <f aca="false">ROUND(HPVAL($A13,L$1,$A$2,N$1,$A$3,$A$4)/1000,0)</f>
        <v>#NAME?</v>
      </c>
      <c r="M13" s="23" t="e">
        <f aca="false">ROUND(HPVAL($A13,M$1,$A$2,N$1,$A$3,$A$4)/1000,0)</f>
        <v>#NAME?</v>
      </c>
      <c r="N13" s="59" t="e">
        <f aca="false">ROUND(L13-M13,0)</f>
        <v>#NAME?</v>
      </c>
      <c r="O13" s="23"/>
      <c r="P13" s="58" t="e">
        <f aca="false">ROUND(HPVAL($A13,P$1,$A$2,R$1,$A$3,$A$4)/1000,0)</f>
        <v>#NAME?</v>
      </c>
      <c r="Q13" s="23" t="e">
        <f aca="false">ROUND(HPVAL($A13,Q$1,$A$2,R$1,$A$3,$A$4)/1000,0)</f>
        <v>#NAME?</v>
      </c>
      <c r="R13" s="59" t="e">
        <f aca="false">ROUND(P13-Q13,0)</f>
        <v>#NAME?</v>
      </c>
      <c r="S13" s="23"/>
      <c r="T13" s="58" t="e">
        <f aca="false">D13+H13+L13+P13</f>
        <v>#NAME?</v>
      </c>
      <c r="U13" s="23" t="e">
        <f aca="false">E13+I13+M13+Q13</f>
        <v>#NAME?</v>
      </c>
      <c r="V13" s="59" t="e">
        <f aca="false">ROUND(T13-U13,0)</f>
        <v>#NAME?</v>
      </c>
    </row>
    <row r="14" customFormat="false" ht="12" hidden="false" customHeight="true" outlineLevel="0" collapsed="false">
      <c r="A14" s="84" t="s">
        <v>191</v>
      </c>
      <c r="B14" s="38" t="s">
        <v>9</v>
      </c>
      <c r="C14" s="49"/>
      <c r="D14" s="58" t="e">
        <f aca="false">ROUND(HPVAL($A14,D$1,$A$2,F$1,$A$3,$A$4)/1000,0)</f>
        <v>#NAME?</v>
      </c>
      <c r="E14" s="23" t="e">
        <f aca="false">ROUND(HPVAL($A14,E$1,$A$2,F$1,$A$3,$A$4)/1000,0)</f>
        <v>#NAME?</v>
      </c>
      <c r="F14" s="59" t="e">
        <f aca="false">ROUND(D14-E14,0)</f>
        <v>#NAME?</v>
      </c>
      <c r="G14" s="23"/>
      <c r="H14" s="58" t="e">
        <f aca="false">ROUND(HPVAL($A14,H$1,$A$2,J$1,$A$3,$A$4)/1000,0)</f>
        <v>#NAME?</v>
      </c>
      <c r="I14" s="23" t="e">
        <f aca="false">ROUND(HPVAL($A14,I$1,$A$2,J$1,$A$3,$A$4)/1000,0)</f>
        <v>#NAME?</v>
      </c>
      <c r="J14" s="59" t="e">
        <f aca="false">ROUND(H14-I14,0)</f>
        <v>#NAME?</v>
      </c>
      <c r="K14" s="23"/>
      <c r="L14" s="58" t="e">
        <f aca="false">ROUND(HPVAL($A14,L$1,$A$2,N$1,$A$3,$A$4)/1000,0)</f>
        <v>#NAME?</v>
      </c>
      <c r="M14" s="23" t="e">
        <f aca="false">ROUND(HPVAL($A14,M$1,$A$2,N$1,$A$3,$A$4)/1000,0)</f>
        <v>#NAME?</v>
      </c>
      <c r="N14" s="59" t="e">
        <f aca="false">ROUND(L14-M14,0)</f>
        <v>#NAME?</v>
      </c>
      <c r="O14" s="23"/>
      <c r="P14" s="58" t="e">
        <f aca="false">ROUND(HPVAL($A14,P$1,$A$2,R$1,$A$3,$A$4)/1000,0)</f>
        <v>#NAME?</v>
      </c>
      <c r="Q14" s="23" t="e">
        <f aca="false">ROUND(HPVAL($A14,Q$1,$A$2,R$1,$A$3,$A$4)/1000,0)</f>
        <v>#NAME?</v>
      </c>
      <c r="R14" s="59" t="e">
        <f aca="false">ROUND(P14-Q14,0)</f>
        <v>#NAME?</v>
      </c>
      <c r="S14" s="23"/>
      <c r="T14" s="58" t="e">
        <f aca="false">D14+H14+L14+P14</f>
        <v>#NAME?</v>
      </c>
      <c r="U14" s="23" t="e">
        <f aca="false">E14+I14+M14+Q14</f>
        <v>#NAME?</v>
      </c>
      <c r="V14" s="59" t="e">
        <f aca="false">ROUND(T14-U14,0)</f>
        <v>#NAME?</v>
      </c>
    </row>
    <row r="15" customFormat="false" ht="12" hidden="false" customHeight="true" outlineLevel="0" collapsed="false">
      <c r="A15" s="84" t="s">
        <v>192</v>
      </c>
      <c r="B15" s="38" t="s">
        <v>142</v>
      </c>
      <c r="C15" s="49"/>
      <c r="D15" s="58" t="e">
        <f aca="false">ROUND(HPVAL($A15,D$1,$A$2,F$1,$A$3,$A$4)/1000,0)</f>
        <v>#NAME?</v>
      </c>
      <c r="E15" s="23" t="e">
        <f aca="false">ROUND(HPVAL($A15,E$1,$A$2,F$1,$A$3,$A$4)/1000,0)</f>
        <v>#NAME?</v>
      </c>
      <c r="F15" s="59" t="e">
        <f aca="false">ROUND(D15-E15,0)</f>
        <v>#NAME?</v>
      </c>
      <c r="G15" s="23"/>
      <c r="H15" s="58" t="e">
        <f aca="false">ROUND(HPVAL($A15,H$1,$A$2,J$1,$A$3,$A$4)/1000,0)</f>
        <v>#NAME?</v>
      </c>
      <c r="I15" s="23" t="e">
        <f aca="false">ROUND(HPVAL($A15,I$1,$A$2,J$1,$A$3,$A$4)/1000,0)</f>
        <v>#NAME?</v>
      </c>
      <c r="J15" s="59" t="e">
        <f aca="false">ROUND(H15-I15,0)</f>
        <v>#NAME?</v>
      </c>
      <c r="K15" s="23"/>
      <c r="L15" s="58" t="e">
        <f aca="false">ROUND(HPVAL($A15,L$1,$A$2,N$1,$A$3,$A$4)/1000,0)</f>
        <v>#NAME?</v>
      </c>
      <c r="M15" s="23" t="e">
        <f aca="false">ROUND(HPVAL($A15,M$1,$A$2,N$1,$A$3,$A$4)/1000,0)</f>
        <v>#NAME?</v>
      </c>
      <c r="N15" s="59" t="e">
        <f aca="false">ROUND(L15-M15,0)</f>
        <v>#NAME?</v>
      </c>
      <c r="O15" s="23"/>
      <c r="P15" s="58" t="e">
        <f aca="false">ROUND(HPVAL($A15,P$1,$A$2,R$1,$A$3,$A$4)/1000,0)</f>
        <v>#NAME?</v>
      </c>
      <c r="Q15" s="23" t="e">
        <f aca="false">ROUND(HPVAL($A15,Q$1,$A$2,R$1,$A$3,$A$4)/1000,0)</f>
        <v>#NAME?</v>
      </c>
      <c r="R15" s="59" t="e">
        <f aca="false">ROUND(P15-Q15,0)</f>
        <v>#NAME?</v>
      </c>
      <c r="S15" s="23"/>
      <c r="T15" s="58" t="e">
        <f aca="false">D15+H15+L15+P15</f>
        <v>#NAME?</v>
      </c>
      <c r="U15" s="23" t="e">
        <f aca="false">E15+I15+M15+Q15</f>
        <v>#NAME?</v>
      </c>
      <c r="V15" s="59" t="e">
        <f aca="false">ROUND(T15-U15,0)</f>
        <v>#NAME?</v>
      </c>
    </row>
    <row r="16" customFormat="false" ht="12" hidden="false" customHeight="true" outlineLevel="0" collapsed="false">
      <c r="A16" s="84" t="s">
        <v>193</v>
      </c>
      <c r="B16" s="38" t="s">
        <v>143</v>
      </c>
      <c r="C16" s="49"/>
      <c r="D16" s="58" t="e">
        <f aca="false">ROUND(HPVAL($A16,D$1,$A$2,F$1,$A$3,$A$4)/1000,0)</f>
        <v>#NAME?</v>
      </c>
      <c r="E16" s="23" t="e">
        <f aca="false">ROUND(HPVAL($A16,E$1,$A$2,F$1,$A$3,$A$4)/1000,0)</f>
        <v>#NAME?</v>
      </c>
      <c r="F16" s="59" t="e">
        <f aca="false">ROUND(D16-E16,0)</f>
        <v>#NAME?</v>
      </c>
      <c r="G16" s="23"/>
      <c r="H16" s="58" t="e">
        <f aca="false">ROUND(HPVAL($A16,H$1,$A$2,J$1,$A$3,$A$4)/1000,0)</f>
        <v>#NAME?</v>
      </c>
      <c r="I16" s="23" t="e">
        <f aca="false">ROUND(HPVAL($A16,I$1,$A$2,J$1,$A$3,$A$4)/1000,0)</f>
        <v>#NAME?</v>
      </c>
      <c r="J16" s="59" t="e">
        <f aca="false">ROUND(H16-I16,0)</f>
        <v>#NAME?</v>
      </c>
      <c r="K16" s="23"/>
      <c r="L16" s="58" t="e">
        <f aca="false">ROUND(HPVAL($A16,L$1,$A$2,N$1,$A$3,$A$4)/1000,0)</f>
        <v>#NAME?</v>
      </c>
      <c r="M16" s="23" t="e">
        <f aca="false">ROUND(HPVAL($A16,M$1,$A$2,N$1,$A$3,$A$4)/1000,0)</f>
        <v>#NAME?</v>
      </c>
      <c r="N16" s="59" t="e">
        <f aca="false">ROUND(L16-M16,0)</f>
        <v>#NAME?</v>
      </c>
      <c r="O16" s="23"/>
      <c r="P16" s="58" t="e">
        <f aca="false">ROUND(HPVAL($A16,P$1,$A$2,R$1,$A$3,$A$4)/1000,0)</f>
        <v>#NAME?</v>
      </c>
      <c r="Q16" s="23" t="e">
        <f aca="false">ROUND(HPVAL($A16,Q$1,$A$2,R$1,$A$3,$A$4)/1000,0)</f>
        <v>#NAME?</v>
      </c>
      <c r="R16" s="59" t="e">
        <f aca="false">ROUND(P16-Q16,0)</f>
        <v>#NAME?</v>
      </c>
      <c r="S16" s="23"/>
      <c r="T16" s="58" t="e">
        <f aca="false">D16+H16+L16+P16</f>
        <v>#NAME?</v>
      </c>
      <c r="U16" s="23" t="e">
        <f aca="false">E16+I16+M16+Q16</f>
        <v>#NAME?</v>
      </c>
      <c r="V16" s="59" t="e">
        <f aca="false">ROUND(T16-U16,0)</f>
        <v>#NAME?</v>
      </c>
    </row>
    <row r="17" customFormat="false" ht="12" hidden="false" customHeight="true" outlineLevel="0" collapsed="false">
      <c r="A17" s="84" t="s">
        <v>194</v>
      </c>
      <c r="B17" s="38" t="s">
        <v>144</v>
      </c>
      <c r="C17" s="49"/>
      <c r="D17" s="58" t="e">
        <f aca="false">ROUND(HPVAL($A17,D$1,$A$2,F$1,$A$3,$A$4)/1000,0)</f>
        <v>#NAME?</v>
      </c>
      <c r="E17" s="23" t="e">
        <f aca="false">ROUND(HPVAL($A17,E$1,$A$2,F$1,$A$3,$A$4)/1000,0)</f>
        <v>#NAME?</v>
      </c>
      <c r="F17" s="59" t="e">
        <f aca="false">ROUND(D17-E17,0)</f>
        <v>#NAME?</v>
      </c>
      <c r="G17" s="23"/>
      <c r="H17" s="58" t="e">
        <f aca="false">ROUND(HPVAL($A17,H$1,$A$2,J$1,$A$3,$A$4)/1000,0)</f>
        <v>#NAME?</v>
      </c>
      <c r="I17" s="23" t="e">
        <f aca="false">ROUND(HPVAL($A17,I$1,$A$2,J$1,$A$3,$A$4)/1000,0)</f>
        <v>#NAME?</v>
      </c>
      <c r="J17" s="59" t="e">
        <f aca="false">ROUND(H17-I17,0)</f>
        <v>#NAME?</v>
      </c>
      <c r="K17" s="23"/>
      <c r="L17" s="58" t="e">
        <f aca="false">ROUND(HPVAL($A17,L$1,$A$2,N$1,$A$3,$A$4)/1000,0)</f>
        <v>#NAME?</v>
      </c>
      <c r="M17" s="23" t="e">
        <f aca="false">ROUND(HPVAL($A17,M$1,$A$2,N$1,$A$3,$A$4)/1000,0)</f>
        <v>#NAME?</v>
      </c>
      <c r="N17" s="59" t="e">
        <f aca="false">ROUND(L17-M17,0)</f>
        <v>#NAME?</v>
      </c>
      <c r="O17" s="23"/>
      <c r="P17" s="58" t="e">
        <f aca="false">ROUND(HPVAL($A17,P$1,$A$2,R$1,$A$3,$A$4)/1000,0)</f>
        <v>#NAME?</v>
      </c>
      <c r="Q17" s="23" t="e">
        <f aca="false">ROUND(HPVAL($A17,Q$1,$A$2,R$1,$A$3,$A$4)/1000,0)</f>
        <v>#NAME?</v>
      </c>
      <c r="R17" s="59" t="e">
        <f aca="false">ROUND(P17-Q17,0)</f>
        <v>#NAME?</v>
      </c>
      <c r="S17" s="23"/>
      <c r="T17" s="58" t="e">
        <f aca="false">D17+H17+L17+P17</f>
        <v>#NAME?</v>
      </c>
      <c r="U17" s="23" t="e">
        <f aca="false">E17+I17+M17+Q17</f>
        <v>#NAME?</v>
      </c>
      <c r="V17" s="59" t="e">
        <f aca="false">ROUND(T17-U17,0)</f>
        <v>#NAME?</v>
      </c>
    </row>
    <row r="18" customFormat="false" ht="12" hidden="false" customHeight="true" outlineLevel="0" collapsed="false">
      <c r="A18" s="84" t="s">
        <v>195</v>
      </c>
      <c r="B18" s="38" t="s">
        <v>145</v>
      </c>
      <c r="C18" s="49"/>
      <c r="D18" s="58" t="e">
        <f aca="false">ROUND(HPVAL($A18,D$1,$A$2,F$1,$A$3,$A$4)/1000,0)</f>
        <v>#NAME?</v>
      </c>
      <c r="E18" s="23" t="e">
        <f aca="false">ROUND(HPVAL($A18,E$1,$A$2,F$1,$A$3,$A$4)/1000,0)</f>
        <v>#NAME?</v>
      </c>
      <c r="F18" s="59" t="e">
        <f aca="false">ROUND(D18-E18,0)</f>
        <v>#NAME?</v>
      </c>
      <c r="G18" s="23"/>
      <c r="H18" s="58" t="e">
        <f aca="false">ROUND(HPVAL($A18,H$1,$A$2,J$1,$A$3,$A$4)/1000,0)</f>
        <v>#NAME?</v>
      </c>
      <c r="I18" s="23" t="e">
        <f aca="false">ROUND(HPVAL($A18,I$1,$A$2,J$1,$A$3,$A$4)/1000,0)</f>
        <v>#NAME?</v>
      </c>
      <c r="J18" s="59" t="e">
        <f aca="false">ROUND(H18-I18,0)</f>
        <v>#NAME?</v>
      </c>
      <c r="K18" s="23"/>
      <c r="L18" s="58" t="e">
        <f aca="false">ROUND(HPVAL($A18,L$1,$A$2,N$1,$A$3,$A$4)/1000,0)</f>
        <v>#NAME?</v>
      </c>
      <c r="M18" s="23" t="e">
        <f aca="false">ROUND(HPVAL($A18,M$1,$A$2,N$1,$A$3,$A$4)/1000,0)</f>
        <v>#NAME?</v>
      </c>
      <c r="N18" s="59" t="e">
        <f aca="false">ROUND(L18-M18,0)</f>
        <v>#NAME?</v>
      </c>
      <c r="O18" s="23"/>
      <c r="P18" s="58" t="e">
        <f aca="false">ROUND(HPVAL($A18,P$1,$A$2,R$1,$A$3,$A$4)/1000,0)</f>
        <v>#NAME?</v>
      </c>
      <c r="Q18" s="23" t="e">
        <f aca="false">ROUND(HPVAL($A18,Q$1,$A$2,R$1,$A$3,$A$4)/1000,0)</f>
        <v>#NAME?</v>
      </c>
      <c r="R18" s="59" t="e">
        <f aca="false">ROUND(P18-Q18,0)</f>
        <v>#NAME?</v>
      </c>
      <c r="S18" s="23"/>
      <c r="T18" s="58" t="e">
        <f aca="false">D18+H18+L18+P18</f>
        <v>#NAME?</v>
      </c>
      <c r="U18" s="23" t="e">
        <f aca="false">E18+I18+M18+Q18</f>
        <v>#NAME?</v>
      </c>
      <c r="V18" s="59" t="e">
        <f aca="false">ROUND(T18-U18,0)</f>
        <v>#NAME?</v>
      </c>
    </row>
    <row r="19" customFormat="false" ht="12" hidden="false" customHeight="true" outlineLevel="0" collapsed="false">
      <c r="A19" s="84" t="s">
        <v>196</v>
      </c>
      <c r="B19" s="38" t="s">
        <v>146</v>
      </c>
      <c r="C19" s="49"/>
      <c r="D19" s="58" t="e">
        <f aca="false">ROUND(HPVAL($A19,D$1,$A$2,F$1,$A$3,$A$4)/1000,0)</f>
        <v>#NAME?</v>
      </c>
      <c r="E19" s="23" t="e">
        <f aca="false">ROUND(HPVAL($A19,E$1,$A$2,F$1,$A$3,$A$4)/1000,0)</f>
        <v>#NAME?</v>
      </c>
      <c r="F19" s="59" t="e">
        <f aca="false">ROUND(D19-E19,0)</f>
        <v>#NAME?</v>
      </c>
      <c r="G19" s="23"/>
      <c r="H19" s="58" t="e">
        <f aca="false">ROUND(HPVAL($A19,H$1,$A$2,J$1,$A$3,$A$4)/1000,0)</f>
        <v>#NAME?</v>
      </c>
      <c r="I19" s="23" t="e">
        <f aca="false">ROUND(HPVAL($A19,I$1,$A$2,J$1,$A$3,$A$4)/1000,0)</f>
        <v>#NAME?</v>
      </c>
      <c r="J19" s="59" t="e">
        <f aca="false">ROUND(H19-I19,0)</f>
        <v>#NAME?</v>
      </c>
      <c r="K19" s="23"/>
      <c r="L19" s="58" t="e">
        <f aca="false">ROUND(HPVAL($A19,L$1,$A$2,N$1,$A$3,$A$4)/1000,0)</f>
        <v>#NAME?</v>
      </c>
      <c r="M19" s="23" t="e">
        <f aca="false">ROUND(HPVAL($A19,M$1,$A$2,N$1,$A$3,$A$4)/1000,0)</f>
        <v>#NAME?</v>
      </c>
      <c r="N19" s="59" t="e">
        <f aca="false">ROUND(L19-M19,0)</f>
        <v>#NAME?</v>
      </c>
      <c r="O19" s="23"/>
      <c r="P19" s="58" t="e">
        <f aca="false">ROUND(HPVAL($A19,P$1,$A$2,R$1,$A$3,$A$4)/1000,0)</f>
        <v>#NAME?</v>
      </c>
      <c r="Q19" s="23" t="e">
        <f aca="false">ROUND(HPVAL($A19,Q$1,$A$2,R$1,$A$3,$A$4)/1000,0)</f>
        <v>#NAME?</v>
      </c>
      <c r="R19" s="59" t="e">
        <f aca="false">ROUND(P19-Q19,0)</f>
        <v>#NAME?</v>
      </c>
      <c r="S19" s="23"/>
      <c r="T19" s="58" t="e">
        <f aca="false">D19+H19+L19+P19</f>
        <v>#NAME?</v>
      </c>
      <c r="U19" s="23" t="e">
        <f aca="false">E19+I19+M19+Q19</f>
        <v>#NAME?</v>
      </c>
      <c r="V19" s="59" t="e">
        <f aca="false">ROUND(T19-U19,0)</f>
        <v>#NAME?</v>
      </c>
    </row>
    <row r="20" customFormat="false" ht="12" hidden="false" customHeight="true" outlineLevel="0" collapsed="false">
      <c r="B20" s="89" t="s">
        <v>197</v>
      </c>
      <c r="C20" s="49"/>
      <c r="D20" s="90" t="e">
        <f aca="false">SUM(D10:D19)</f>
        <v>#NAME?</v>
      </c>
      <c r="E20" s="91" t="e">
        <f aca="false">SUM(E10:E19)</f>
        <v>#NAME?</v>
      </c>
      <c r="F20" s="92" t="e">
        <f aca="false">SUM(F10:F19)</f>
        <v>#NAME?</v>
      </c>
      <c r="G20" s="23"/>
      <c r="H20" s="90" t="e">
        <f aca="false">SUM(H10:H19)</f>
        <v>#NAME?</v>
      </c>
      <c r="I20" s="91" t="e">
        <f aca="false">SUM(I10:I19)</f>
        <v>#NAME?</v>
      </c>
      <c r="J20" s="92" t="e">
        <f aca="false">SUM(J10:J19)</f>
        <v>#NAME?</v>
      </c>
      <c r="K20" s="23"/>
      <c r="L20" s="90" t="e">
        <f aca="false">SUM(L10:L19)</f>
        <v>#NAME?</v>
      </c>
      <c r="M20" s="91" t="e">
        <f aca="false">SUM(M10:M19)</f>
        <v>#NAME?</v>
      </c>
      <c r="N20" s="92" t="e">
        <f aca="false">SUM(N10:N19)</f>
        <v>#NAME?</v>
      </c>
      <c r="O20" s="23"/>
      <c r="P20" s="90" t="e">
        <f aca="false">SUM(P10:P19)</f>
        <v>#NAME?</v>
      </c>
      <c r="Q20" s="91" t="e">
        <f aca="false">SUM(Q10:Q19)</f>
        <v>#NAME?</v>
      </c>
      <c r="R20" s="92" t="e">
        <f aca="false">SUM(R10:R19)</f>
        <v>#NAME?</v>
      </c>
      <c r="S20" s="23"/>
      <c r="T20" s="90" t="e">
        <f aca="false">SUM(T10:T19)</f>
        <v>#NAME?</v>
      </c>
      <c r="U20" s="91" t="e">
        <f aca="false">SUM(U10:U19)</f>
        <v>#NAME?</v>
      </c>
      <c r="V20" s="92" t="e">
        <f aca="false">SUM(V10:V19)</f>
        <v>#NAME?</v>
      </c>
    </row>
    <row r="21" customFormat="false" ht="3" hidden="false" customHeight="true" outlineLevel="0" collapsed="false">
      <c r="B21" s="38"/>
      <c r="C21" s="49"/>
      <c r="D21" s="58"/>
      <c r="E21" s="23"/>
      <c r="F21" s="59"/>
      <c r="G21" s="23"/>
      <c r="H21" s="58"/>
      <c r="I21" s="23"/>
      <c r="J21" s="59"/>
      <c r="K21" s="23"/>
      <c r="L21" s="58"/>
      <c r="M21" s="23"/>
      <c r="N21" s="59"/>
      <c r="O21" s="23"/>
      <c r="P21" s="58"/>
      <c r="Q21" s="23"/>
      <c r="R21" s="59"/>
      <c r="S21" s="23"/>
      <c r="T21" s="58"/>
      <c r="U21" s="23"/>
      <c r="V21" s="59"/>
    </row>
    <row r="22" customFormat="false" ht="12" hidden="false" customHeight="true" outlineLevel="0" collapsed="false">
      <c r="A22" s="84" t="s">
        <v>198</v>
      </c>
      <c r="B22" s="38" t="s">
        <v>148</v>
      </c>
      <c r="C22" s="49"/>
      <c r="D22" s="58" t="e">
        <f aca="false">ROUND(HPVAL($A22,D$1,$A$2,F$1,$A$3,$A$4)/1000,0)</f>
        <v>#NAME?</v>
      </c>
      <c r="E22" s="23" t="e">
        <f aca="false">ROUND(HPVAL($A22,E$1,$A$2,F$1,$A$3,$A$4)/1000,0)</f>
        <v>#NAME?</v>
      </c>
      <c r="F22" s="59" t="e">
        <f aca="false">ROUND(D22-E22,0)</f>
        <v>#NAME?</v>
      </c>
      <c r="G22" s="23"/>
      <c r="H22" s="58" t="e">
        <f aca="false">ROUND(HPVAL($A22,H$1,$A$2,J$1,$A$3,$A$4)/1000,0)</f>
        <v>#NAME?</v>
      </c>
      <c r="I22" s="23" t="e">
        <f aca="false">ROUND(HPVAL($A22,I$1,$A$2,J$1,$A$3,$A$4)/1000,0)</f>
        <v>#NAME?</v>
      </c>
      <c r="J22" s="59" t="e">
        <f aca="false">ROUND(H22-I22,0)</f>
        <v>#NAME?</v>
      </c>
      <c r="K22" s="23"/>
      <c r="L22" s="58" t="e">
        <f aca="false">ROUND(HPVAL($A22,L$1,$A$2,N$1,$A$3,$A$4)/1000,0)</f>
        <v>#NAME?</v>
      </c>
      <c r="M22" s="23" t="e">
        <f aca="false">ROUND(HPVAL($A22,M$1,$A$2,N$1,$A$3,$A$4)/1000,0)</f>
        <v>#NAME?</v>
      </c>
      <c r="N22" s="59" t="e">
        <f aca="false">ROUND(L22-M22,0)</f>
        <v>#NAME?</v>
      </c>
      <c r="O22" s="23"/>
      <c r="P22" s="58" t="e">
        <f aca="false">ROUND(HPVAL($A22,P$1,$A$2,R$1,$A$3,$A$4)/1000,0)</f>
        <v>#NAME?</v>
      </c>
      <c r="Q22" s="23" t="e">
        <f aca="false">ROUND(HPVAL($A22,Q$1,$A$2,R$1,$A$3,$A$4)/1000,0)</f>
        <v>#NAME?</v>
      </c>
      <c r="R22" s="59" t="e">
        <f aca="false">ROUND(P22-Q22,0)</f>
        <v>#NAME?</v>
      </c>
      <c r="S22" s="23"/>
      <c r="T22" s="58" t="e">
        <f aca="false">D22+H22+L22+P22</f>
        <v>#NAME?</v>
      </c>
      <c r="U22" s="23" t="e">
        <f aca="false">E22+I22+M22+Q22</f>
        <v>#NAME?</v>
      </c>
      <c r="V22" s="59" t="e">
        <f aca="false">ROUND(T22-U22,0)</f>
        <v>#NAME?</v>
      </c>
    </row>
    <row r="23" customFormat="false" ht="12" hidden="false" customHeight="true" outlineLevel="0" collapsed="false">
      <c r="A23" s="84" t="s">
        <v>199</v>
      </c>
      <c r="B23" s="38" t="s">
        <v>149</v>
      </c>
      <c r="C23" s="49"/>
      <c r="D23" s="58" t="e">
        <f aca="false">ROUND(HPVAL($A23,D$1,$A$2,F$1,$A$3,$A$4)/1000,0)</f>
        <v>#NAME?</v>
      </c>
      <c r="E23" s="23" t="e">
        <f aca="false">ROUND(HPVAL($A23,E$1,$A$2,F$1,$A$3,$A$4)/1000,0)</f>
        <v>#NAME?</v>
      </c>
      <c r="F23" s="59" t="e">
        <f aca="false">ROUND(D23-E23,0)</f>
        <v>#NAME?</v>
      </c>
      <c r="G23" s="23"/>
      <c r="H23" s="58" t="e">
        <f aca="false">ROUND(HPVAL($A23,H$1,$A$2,J$1,$A$3,$A$4)/1000,0)</f>
        <v>#NAME?</v>
      </c>
      <c r="I23" s="23" t="e">
        <f aca="false">ROUND(HPVAL($A23,I$1,$A$2,J$1,$A$3,$A$4)/1000,0)</f>
        <v>#NAME?</v>
      </c>
      <c r="J23" s="59" t="e">
        <f aca="false">ROUND(H23-I23,0)</f>
        <v>#NAME?</v>
      </c>
      <c r="K23" s="23"/>
      <c r="L23" s="58" t="e">
        <f aca="false">ROUND(HPVAL($A23,L$1,$A$2,N$1,$A$3,$A$4)/1000,0)</f>
        <v>#NAME?</v>
      </c>
      <c r="M23" s="23" t="e">
        <f aca="false">ROUND(HPVAL($A23,M$1,$A$2,N$1,$A$3,$A$4)/1000,0)</f>
        <v>#NAME?</v>
      </c>
      <c r="N23" s="59" t="e">
        <f aca="false">ROUND(L23-M23,0)</f>
        <v>#NAME?</v>
      </c>
      <c r="O23" s="23"/>
      <c r="P23" s="58" t="e">
        <f aca="false">ROUND(HPVAL($A23,P$1,$A$2,R$1,$A$3,$A$4)/1000,0)</f>
        <v>#NAME?</v>
      </c>
      <c r="Q23" s="23" t="e">
        <f aca="false">ROUND(HPVAL($A23,Q$1,$A$2,R$1,$A$3,$A$4)/1000,0)</f>
        <v>#NAME?</v>
      </c>
      <c r="R23" s="59" t="e">
        <f aca="false">ROUND(P23-Q23,0)</f>
        <v>#NAME?</v>
      </c>
      <c r="S23" s="23"/>
      <c r="T23" s="58" t="e">
        <f aca="false">D23+H23+L23+P23</f>
        <v>#NAME?</v>
      </c>
      <c r="U23" s="23" t="e">
        <f aca="false">E23+I23+M23+Q23</f>
        <v>#NAME?</v>
      </c>
      <c r="V23" s="59" t="e">
        <f aca="false">ROUND(T23-U23,0)</f>
        <v>#NAME?</v>
      </c>
    </row>
    <row r="24" customFormat="false" ht="12" hidden="false" customHeight="true" outlineLevel="0" collapsed="false">
      <c r="A24" s="84" t="s">
        <v>200</v>
      </c>
      <c r="B24" s="38" t="s">
        <v>23</v>
      </c>
      <c r="C24" s="49"/>
      <c r="D24" s="58" t="e">
        <f aca="false">ROUND(HPVAL($A24,D$1,$A$2,F$1,$A$3,$A$4)/1000,0)</f>
        <v>#NAME?</v>
      </c>
      <c r="E24" s="23" t="e">
        <f aca="false">ROUND(HPVAL($A24,E$1,$A$2,F$1,$A$3,$A$4)/1000,0)</f>
        <v>#NAME?</v>
      </c>
      <c r="F24" s="59" t="e">
        <f aca="false">ROUND(D24-E24,0)</f>
        <v>#NAME?</v>
      </c>
      <c r="G24" s="23"/>
      <c r="H24" s="58" t="e">
        <f aca="false">ROUND(HPVAL($A24,H$1,$A$2,J$1,$A$3,$A$4)/1000,0)</f>
        <v>#NAME?</v>
      </c>
      <c r="I24" s="23" t="e">
        <f aca="false">ROUND(HPVAL($A24,I$1,$A$2,J$1,$A$3,$A$4)/1000,0)</f>
        <v>#NAME?</v>
      </c>
      <c r="J24" s="59" t="e">
        <f aca="false">ROUND(H24-I24,0)</f>
        <v>#NAME?</v>
      </c>
      <c r="K24" s="23"/>
      <c r="L24" s="58" t="e">
        <f aca="false">ROUND(HPVAL($A24,L$1,$A$2,N$1,$A$3,$A$4)/1000,0)</f>
        <v>#NAME?</v>
      </c>
      <c r="M24" s="23" t="e">
        <f aca="false">ROUND(HPVAL($A24,M$1,$A$2,N$1,$A$3,$A$4)/1000,0)</f>
        <v>#NAME?</v>
      </c>
      <c r="N24" s="59" t="e">
        <f aca="false">ROUND(L24-M24,0)</f>
        <v>#NAME?</v>
      </c>
      <c r="O24" s="23"/>
      <c r="P24" s="58" t="e">
        <f aca="false">ROUND(HPVAL($A24,P$1,$A$2,R$1,$A$3,$A$4)/1000,0)</f>
        <v>#NAME?</v>
      </c>
      <c r="Q24" s="23" t="e">
        <f aca="false">ROUND(HPVAL($A24,Q$1,$A$2,R$1,$A$3,$A$4)/1000,0)</f>
        <v>#NAME?</v>
      </c>
      <c r="R24" s="59" t="e">
        <f aca="false">ROUND(P24-Q24,0)</f>
        <v>#NAME?</v>
      </c>
      <c r="S24" s="23"/>
      <c r="T24" s="58" t="e">
        <f aca="false">D24+H24+L24+P24</f>
        <v>#NAME?</v>
      </c>
      <c r="U24" s="23" t="e">
        <f aca="false">E24+I24+M24+Q24</f>
        <v>#NAME?</v>
      </c>
      <c r="V24" s="59" t="e">
        <f aca="false">ROUND(T24-U24,0)</f>
        <v>#NAME?</v>
      </c>
    </row>
    <row r="25" customFormat="false" ht="12" hidden="false" customHeight="true" outlineLevel="0" collapsed="false">
      <c r="A25" s="84" t="s">
        <v>201</v>
      </c>
      <c r="B25" s="38" t="s">
        <v>32</v>
      </c>
      <c r="C25" s="49"/>
      <c r="D25" s="58" t="e">
        <f aca="false">ROUND(HPVAL($A25,D$1,$A$2,F$1,$A$3,$A$4)/1000,0)</f>
        <v>#NAME?</v>
      </c>
      <c r="E25" s="23" t="e">
        <f aca="false">ROUND(HPVAL($A25,E$1,$A$2,F$1,$A$3,$A$4)/1000,0)</f>
        <v>#NAME?</v>
      </c>
      <c r="F25" s="59" t="e">
        <f aca="false">ROUND(D25-E25,0)</f>
        <v>#NAME?</v>
      </c>
      <c r="G25" s="23"/>
      <c r="H25" s="58" t="e">
        <f aca="false">ROUND(HPVAL($A25,H$1,$A$2,J$1,$A$3,$A$4)/1000,0)</f>
        <v>#NAME?</v>
      </c>
      <c r="I25" s="23" t="e">
        <f aca="false">ROUND(HPVAL($A25,I$1,$A$2,J$1,$A$3,$A$4)/1000,0)</f>
        <v>#NAME?</v>
      </c>
      <c r="J25" s="59" t="e">
        <f aca="false">ROUND(H25-I25,0)</f>
        <v>#NAME?</v>
      </c>
      <c r="K25" s="23"/>
      <c r="L25" s="58" t="e">
        <f aca="false">ROUND(HPVAL($A25,L$1,$A$2,N$1,$A$3,$A$4)/1000,0)</f>
        <v>#NAME?</v>
      </c>
      <c r="M25" s="23" t="e">
        <f aca="false">ROUND(HPVAL($A25,M$1,$A$2,N$1,$A$3,$A$4)/1000,0)</f>
        <v>#NAME?</v>
      </c>
      <c r="N25" s="59" t="e">
        <f aca="false">ROUND(L25-M25,0)</f>
        <v>#NAME?</v>
      </c>
      <c r="O25" s="23"/>
      <c r="P25" s="58" t="e">
        <f aca="false">ROUND(HPVAL($A25,P$1,$A$2,R$1,$A$3,$A$4)/1000,0)</f>
        <v>#NAME?</v>
      </c>
      <c r="Q25" s="23" t="e">
        <f aca="false">ROUND(HPVAL($A25,Q$1,$A$2,R$1,$A$3,$A$4)/1000,0)</f>
        <v>#NAME?</v>
      </c>
      <c r="R25" s="59" t="e">
        <f aca="false">ROUND(P25-Q25,0)</f>
        <v>#NAME?</v>
      </c>
      <c r="S25" s="23"/>
      <c r="T25" s="58" t="e">
        <f aca="false">D25+H25+L25+P25</f>
        <v>#NAME?</v>
      </c>
      <c r="U25" s="23" t="e">
        <f aca="false">E25+I25+M25+Q25</f>
        <v>#NAME?</v>
      </c>
      <c r="V25" s="59" t="e">
        <f aca="false">ROUND(T25-U25,0)</f>
        <v>#NAME?</v>
      </c>
    </row>
    <row r="26" customFormat="false" ht="12" hidden="false" customHeight="true" outlineLevel="0" collapsed="false">
      <c r="A26" s="84" t="s">
        <v>202</v>
      </c>
      <c r="B26" s="38" t="s">
        <v>150</v>
      </c>
      <c r="C26" s="49"/>
      <c r="D26" s="58" t="n">
        <v>0</v>
      </c>
      <c r="E26" s="23" t="e">
        <f aca="false">ROUND(HPVAL($A26,E$1,$A$2,F$1,$A$3,$A$4)/1000,0)</f>
        <v>#NAME?</v>
      </c>
      <c r="F26" s="59" t="e">
        <f aca="false">ROUND(D26-E26,0)</f>
        <v>#NAME?</v>
      </c>
      <c r="G26" s="23"/>
      <c r="H26" s="58" t="e">
        <f aca="false">ROUND(HPVAL($A26,H$1,$A$2,J$1,$A$3,$A$4)/1000,0)</f>
        <v>#NAME?</v>
      </c>
      <c r="I26" s="23" t="e">
        <f aca="false">ROUND(HPVAL($A26,I$1,$A$2,J$1,$A$3,$A$4)/1000,0)</f>
        <v>#NAME?</v>
      </c>
      <c r="J26" s="59" t="e">
        <f aca="false">ROUND(H26-I26,0)</f>
        <v>#NAME?</v>
      </c>
      <c r="K26" s="23"/>
      <c r="L26" s="58" t="e">
        <f aca="false">ROUND(HPVAL($A26,L$1,$A$2,N$1,$A$3,$A$4)/1000,0)</f>
        <v>#NAME?</v>
      </c>
      <c r="M26" s="23" t="e">
        <f aca="false">ROUND(HPVAL($A26,M$1,$A$2,N$1,$A$3,$A$4)/1000,0)</f>
        <v>#NAME?</v>
      </c>
      <c r="N26" s="59" t="e">
        <f aca="false">ROUND(L26-M26,0)</f>
        <v>#NAME?</v>
      </c>
      <c r="O26" s="23"/>
      <c r="P26" s="58" t="e">
        <f aca="false">ROUND(HPVAL($A26,P$1,$A$2,R$1,$A$3,$A$4)/1000,0)</f>
        <v>#NAME?</v>
      </c>
      <c r="Q26" s="23" t="e">
        <f aca="false">ROUND(HPVAL($A26,Q$1,$A$2,R$1,$A$3,$A$4)/1000,0)</f>
        <v>#NAME?</v>
      </c>
      <c r="R26" s="59" t="e">
        <f aca="false">ROUND(P26-Q26,0)</f>
        <v>#NAME?</v>
      </c>
      <c r="S26" s="23"/>
      <c r="T26" s="58" t="e">
        <f aca="false">D26+H26+L26+P26</f>
        <v>#NAME?</v>
      </c>
      <c r="U26" s="23" t="e">
        <f aca="false">E26+I26+M26+Q26</f>
        <v>#NAME?</v>
      </c>
      <c r="V26" s="59" t="e">
        <f aca="false">ROUND(T26-U26,0)</f>
        <v>#NAME?</v>
      </c>
    </row>
    <row r="27" customFormat="false" ht="12" hidden="false" customHeight="true" outlineLevel="0" collapsed="false">
      <c r="A27" s="84" t="s">
        <v>203</v>
      </c>
      <c r="B27" s="38" t="s">
        <v>20</v>
      </c>
      <c r="C27" s="49"/>
      <c r="D27" s="58" t="e">
        <f aca="false">ROUND(HPVAL($A27,D$1,$A$2,F$1,$A$3,$A$4)/1000,0)</f>
        <v>#NAME?</v>
      </c>
      <c r="E27" s="23" t="e">
        <f aca="false">ROUND(HPVAL($A27,E$1,$A$2,F$1,$A$3,$A$4)/1000,0)</f>
        <v>#NAME?</v>
      </c>
      <c r="F27" s="59" t="e">
        <f aca="false">ROUND(D27-E27,0)</f>
        <v>#NAME?</v>
      </c>
      <c r="G27" s="23"/>
      <c r="H27" s="58" t="e">
        <f aca="false">ROUND(HPVAL($A27,H$1,$A$2,J$1,$A$3,$A$4)/1000,0)</f>
        <v>#NAME?</v>
      </c>
      <c r="I27" s="23" t="e">
        <f aca="false">ROUND(HPVAL($A27,I$1,$A$2,J$1,$A$3,$A$4)/1000,0)</f>
        <v>#NAME?</v>
      </c>
      <c r="J27" s="59" t="e">
        <f aca="false">ROUND(H27-I27,0)</f>
        <v>#NAME?</v>
      </c>
      <c r="K27" s="23"/>
      <c r="L27" s="58" t="e">
        <f aca="false">ROUND(HPVAL($A27,L$1,$A$2,N$1,$A$3,$A$4)/1000,0)</f>
        <v>#NAME?</v>
      </c>
      <c r="M27" s="23" t="e">
        <f aca="false">ROUND(HPVAL($A27,M$1,$A$2,N$1,$A$3,$A$4)/1000,0)</f>
        <v>#NAME?</v>
      </c>
      <c r="N27" s="59" t="e">
        <f aca="false">ROUND(L27-M27,0)</f>
        <v>#NAME?</v>
      </c>
      <c r="O27" s="23"/>
      <c r="P27" s="58" t="e">
        <f aca="false">ROUND(HPVAL($A27,P$1,$A$2,R$1,$A$3,$A$4)/1000,0)</f>
        <v>#NAME?</v>
      </c>
      <c r="Q27" s="23" t="e">
        <f aca="false">ROUND(HPVAL($A27,Q$1,$A$2,R$1,$A$3,$A$4)/1000,0)</f>
        <v>#NAME?</v>
      </c>
      <c r="R27" s="59" t="e">
        <f aca="false">ROUND(P27-Q27,0)</f>
        <v>#NAME?</v>
      </c>
      <c r="S27" s="23"/>
      <c r="T27" s="58" t="e">
        <f aca="false">D27+H27+L27+P27</f>
        <v>#NAME?</v>
      </c>
      <c r="U27" s="23" t="e">
        <f aca="false">E27+I27+M27+Q27</f>
        <v>#NAME?</v>
      </c>
      <c r="V27" s="59" t="e">
        <f aca="false">ROUND(T27-U27,0)</f>
        <v>#NAME?</v>
      </c>
    </row>
    <row r="28" customFormat="false" ht="12" hidden="false" customHeight="true" outlineLevel="0" collapsed="false">
      <c r="A28" s="84" t="s">
        <v>204</v>
      </c>
      <c r="B28" s="38" t="s">
        <v>151</v>
      </c>
      <c r="C28" s="49"/>
      <c r="D28" s="58" t="n">
        <v>0</v>
      </c>
      <c r="E28" s="23" t="e">
        <f aca="false">ROUND(HPVAL($A28,E$1,$A$2,F$1,$A$3,$A$4)/1000,0)</f>
        <v>#NAME?</v>
      </c>
      <c r="F28" s="59" t="e">
        <f aca="false">ROUND(D28-E28,0)</f>
        <v>#NAME?</v>
      </c>
      <c r="G28" s="23"/>
      <c r="H28" s="58" t="e">
        <f aca="false">ROUND(HPVAL($A28,H$1,$A$2,J$1,$A$3,$A$4)/1000,0)</f>
        <v>#NAME?</v>
      </c>
      <c r="I28" s="23" t="e">
        <f aca="false">ROUND(HPVAL($A28,I$1,$A$2,J$1,$A$3,$A$4)/1000,0)</f>
        <v>#NAME?</v>
      </c>
      <c r="J28" s="59" t="e">
        <f aca="false">ROUND(H28-I28,0)</f>
        <v>#NAME?</v>
      </c>
      <c r="K28" s="23"/>
      <c r="L28" s="58" t="e">
        <f aca="false">ROUND(HPVAL($A28,L$1,$A$2,N$1,$A$3,$A$4)/1000,0)</f>
        <v>#NAME?</v>
      </c>
      <c r="M28" s="23" t="e">
        <f aca="false">ROUND(HPVAL($A28,M$1,$A$2,N$1,$A$3,$A$4)/1000,0)</f>
        <v>#NAME?</v>
      </c>
      <c r="N28" s="59" t="e">
        <f aca="false">ROUND(L28-M28,0)</f>
        <v>#NAME?</v>
      </c>
      <c r="O28" s="23"/>
      <c r="P28" s="58" t="e">
        <f aca="false">ROUND(HPVAL($A28,P$1,$A$2,R$1,$A$3,$A$4)/1000,0)</f>
        <v>#NAME?</v>
      </c>
      <c r="Q28" s="23" t="e">
        <f aca="false">ROUND(HPVAL($A28,Q$1,$A$2,R$1,$A$3,$A$4)/1000,0)</f>
        <v>#NAME?</v>
      </c>
      <c r="R28" s="59" t="e">
        <f aca="false">ROUND(P28-Q28,0)</f>
        <v>#NAME?</v>
      </c>
      <c r="S28" s="23"/>
      <c r="T28" s="58" t="e">
        <f aca="false">D28+H28+L28+P28</f>
        <v>#NAME?</v>
      </c>
      <c r="U28" s="23" t="e">
        <f aca="false">E28+I28+M28+Q28</f>
        <v>#NAME?</v>
      </c>
      <c r="V28" s="59" t="e">
        <f aca="false">ROUND(T28-U28,0)</f>
        <v>#NAME?</v>
      </c>
    </row>
    <row r="29" customFormat="false" ht="12" hidden="false" customHeight="true" outlineLevel="0" collapsed="false">
      <c r="A29" s="20"/>
      <c r="B29" s="89" t="s">
        <v>152</v>
      </c>
      <c r="C29" s="49"/>
      <c r="D29" s="90" t="e">
        <f aca="false">SUM(D22:D28)</f>
        <v>#NAME?</v>
      </c>
      <c r="E29" s="91" t="e">
        <f aca="false">SUM(E22:E28)</f>
        <v>#NAME?</v>
      </c>
      <c r="F29" s="92" t="e">
        <f aca="false">SUM(F22:F28)</f>
        <v>#NAME?</v>
      </c>
      <c r="G29" s="23"/>
      <c r="H29" s="90" t="e">
        <f aca="false">SUM(H22:H28)</f>
        <v>#NAME?</v>
      </c>
      <c r="I29" s="91" t="e">
        <f aca="false">SUM(I22:I28)</f>
        <v>#NAME?</v>
      </c>
      <c r="J29" s="92" t="e">
        <f aca="false">SUM(J22:J28)</f>
        <v>#NAME?</v>
      </c>
      <c r="K29" s="23"/>
      <c r="L29" s="90" t="e">
        <f aca="false">SUM(L22:L28)</f>
        <v>#NAME?</v>
      </c>
      <c r="M29" s="91" t="e">
        <f aca="false">SUM(M22:M28)</f>
        <v>#NAME?</v>
      </c>
      <c r="N29" s="92" t="e">
        <f aca="false">SUM(N22:N28)</f>
        <v>#NAME?</v>
      </c>
      <c r="O29" s="23"/>
      <c r="P29" s="90" t="e">
        <f aca="false">SUM(P22:P28)</f>
        <v>#NAME?</v>
      </c>
      <c r="Q29" s="91" t="e">
        <f aca="false">SUM(Q22:Q28)</f>
        <v>#NAME?</v>
      </c>
      <c r="R29" s="92" t="e">
        <f aca="false">SUM(R22:R28)</f>
        <v>#NAME?</v>
      </c>
      <c r="S29" s="23"/>
      <c r="T29" s="90" t="e">
        <f aca="false">SUM(T22:T28)</f>
        <v>#NAME?</v>
      </c>
      <c r="U29" s="91" t="e">
        <f aca="false">SUM(U22:U28)</f>
        <v>#NAME?</v>
      </c>
      <c r="V29" s="92" t="e">
        <f aca="false">SUM(V22:V28)</f>
        <v>#NAME?</v>
      </c>
    </row>
    <row r="30" customFormat="false" ht="3" hidden="false" customHeight="true" outlineLevel="0" collapsed="false">
      <c r="B30" s="38"/>
      <c r="C30" s="49"/>
      <c r="D30" s="58"/>
      <c r="E30" s="23"/>
      <c r="F30" s="59"/>
      <c r="G30" s="23"/>
      <c r="H30" s="58"/>
      <c r="I30" s="23"/>
      <c r="J30" s="59"/>
      <c r="K30" s="23"/>
      <c r="L30" s="58"/>
      <c r="M30" s="23"/>
      <c r="N30" s="59"/>
      <c r="O30" s="23"/>
      <c r="P30" s="58"/>
      <c r="Q30" s="23"/>
      <c r="R30" s="59"/>
      <c r="S30" s="23"/>
      <c r="T30" s="58"/>
      <c r="U30" s="23"/>
      <c r="V30" s="59"/>
    </row>
    <row r="31" customFormat="false" ht="12" hidden="false" customHeight="true" outlineLevel="0" collapsed="false">
      <c r="A31" s="84" t="s">
        <v>205</v>
      </c>
      <c r="B31" s="38" t="s">
        <v>153</v>
      </c>
      <c r="C31" s="49"/>
      <c r="D31" s="58" t="e">
        <f aca="false">ROUND(HPVAL($A31,D$1,$A$2,F$1,$A$3,$A$4)/1000,0)</f>
        <v>#NAME?</v>
      </c>
      <c r="E31" s="23" t="e">
        <f aca="false">ROUND(HPVAL($A31,E$1,$A$2,F$1,$A$3,$A$4)/1000,0)</f>
        <v>#NAME?</v>
      </c>
      <c r="F31" s="59" t="e">
        <f aca="false">ROUND(D31-E31,0)</f>
        <v>#NAME?</v>
      </c>
      <c r="G31" s="23"/>
      <c r="H31" s="58" t="e">
        <f aca="false">ROUND(HPVAL($A31,H$1,$A$2,J$1,$A$3,$A$4)/1000,0)</f>
        <v>#NAME?</v>
      </c>
      <c r="I31" s="23" t="e">
        <f aca="false">ROUND(HPVAL($A31,I$1,$A$2,J$1,$A$3,$A$4)/1000,0)</f>
        <v>#NAME?</v>
      </c>
      <c r="J31" s="59" t="e">
        <f aca="false">ROUND(H31-I31,0)</f>
        <v>#NAME?</v>
      </c>
      <c r="K31" s="23"/>
      <c r="L31" s="58" t="e">
        <f aca="false">ROUND(HPVAL($A31,L$1,$A$2,N$1,$A$3,$A$4)/1000,0)</f>
        <v>#NAME?</v>
      </c>
      <c r="M31" s="23" t="e">
        <f aca="false">ROUND(HPVAL($A31,M$1,$A$2,N$1,$A$3,$A$4)/1000,0)</f>
        <v>#NAME?</v>
      </c>
      <c r="N31" s="59" t="e">
        <f aca="false">ROUND(L31-M31,0)</f>
        <v>#NAME?</v>
      </c>
      <c r="O31" s="23"/>
      <c r="P31" s="58" t="e">
        <f aca="false">ROUND(HPVAL($A31,P$1,$A$2,R$1,$A$3,$A$4)/1000,0)</f>
        <v>#NAME?</v>
      </c>
      <c r="Q31" s="23" t="e">
        <f aca="false">ROUND(HPVAL($A31,Q$1,$A$2,R$1,$A$3,$A$4)/1000,0)</f>
        <v>#NAME?</v>
      </c>
      <c r="R31" s="59" t="e">
        <f aca="false">ROUND(P31-Q31,0)</f>
        <v>#NAME?</v>
      </c>
      <c r="S31" s="23"/>
      <c r="T31" s="58" t="e">
        <f aca="false">D31+H31+L31+P31</f>
        <v>#NAME?</v>
      </c>
      <c r="U31" s="23" t="e">
        <f aca="false">E31+I31+M31+Q31</f>
        <v>#NAME?</v>
      </c>
      <c r="V31" s="59" t="e">
        <f aca="false">ROUND(T31-U31,0)</f>
        <v>#NAME?</v>
      </c>
    </row>
    <row r="32" customFormat="false" ht="12" hidden="false" customHeight="true" outlineLevel="0" collapsed="false">
      <c r="A32" s="84" t="s">
        <v>206</v>
      </c>
      <c r="B32" s="38" t="s">
        <v>36</v>
      </c>
      <c r="C32" s="49"/>
      <c r="D32" s="58" t="e">
        <f aca="false">ROUND(HPVAL($A32,D$1,$A$2,F$1,$A$3,$A$4)/1000,0)</f>
        <v>#NAME?</v>
      </c>
      <c r="E32" s="23" t="e">
        <f aca="false">ROUND(HPVAL($A32,E$1,$A$2,F$1,$A$3,$A$4)/1000,0)</f>
        <v>#NAME?</v>
      </c>
      <c r="F32" s="59" t="e">
        <f aca="false">ROUND(D32-E32,0)</f>
        <v>#NAME?</v>
      </c>
      <c r="G32" s="23"/>
      <c r="H32" s="58" t="e">
        <f aca="false">ROUND(HPVAL($A32,H$1,$A$2,J$1,$A$3,$A$4)/1000,0)</f>
        <v>#NAME?</v>
      </c>
      <c r="I32" s="23" t="e">
        <f aca="false">ROUND(HPVAL($A32,I$1,$A$2,J$1,$A$3,$A$4)/1000,0)</f>
        <v>#NAME?</v>
      </c>
      <c r="J32" s="59" t="e">
        <f aca="false">ROUND(H32-I32,0)</f>
        <v>#NAME?</v>
      </c>
      <c r="K32" s="23"/>
      <c r="L32" s="58" t="e">
        <f aca="false">ROUND(HPVAL($A32,L$1,$A$2,N$1,$A$3,$A$4)/1000,0)</f>
        <v>#NAME?</v>
      </c>
      <c r="M32" s="23" t="e">
        <f aca="false">ROUND(HPVAL($A32,M$1,$A$2,N$1,$A$3,$A$4)/1000,0)</f>
        <v>#NAME?</v>
      </c>
      <c r="N32" s="59" t="e">
        <f aca="false">ROUND(L32-M32,0)</f>
        <v>#NAME?</v>
      </c>
      <c r="O32" s="23"/>
      <c r="P32" s="58" t="e">
        <f aca="false">ROUND(HPVAL($A32,P$1,$A$2,R$1,$A$3,$A$4)/1000,0)</f>
        <v>#NAME?</v>
      </c>
      <c r="Q32" s="23" t="e">
        <f aca="false">ROUND(HPVAL($A32,Q$1,$A$2,R$1,$A$3,$A$4)/1000,0)</f>
        <v>#NAME?</v>
      </c>
      <c r="R32" s="59" t="e">
        <f aca="false">ROUND(P32-Q32,0)</f>
        <v>#NAME?</v>
      </c>
      <c r="S32" s="23"/>
      <c r="T32" s="58" t="e">
        <f aca="false">D32+H32+L32+P32</f>
        <v>#NAME?</v>
      </c>
      <c r="U32" s="23" t="e">
        <f aca="false">E32+I32+M32+Q32</f>
        <v>#NAME?</v>
      </c>
      <c r="V32" s="59" t="e">
        <f aca="false">ROUND(T32-U32,0)</f>
        <v>#NAME?</v>
      </c>
    </row>
    <row r="33" customFormat="false" ht="12" hidden="false" customHeight="true" outlineLevel="0" collapsed="false">
      <c r="A33" s="84" t="s">
        <v>207</v>
      </c>
      <c r="B33" s="38" t="s">
        <v>40</v>
      </c>
      <c r="C33" s="49"/>
      <c r="D33" s="58" t="e">
        <f aca="false">ROUND(HPVAL($A33,D$1,$A$2,F$1,$A$3,$A$4)/1000,0)</f>
        <v>#NAME?</v>
      </c>
      <c r="E33" s="23" t="e">
        <f aca="false">ROUND(HPVAL($A33,E$1,$A$2,F$1,$A$3,$A$4)/1000,0)</f>
        <v>#NAME?</v>
      </c>
      <c r="F33" s="59" t="e">
        <f aca="false">ROUND(D33-E33,0)</f>
        <v>#NAME?</v>
      </c>
      <c r="G33" s="23"/>
      <c r="H33" s="58" t="e">
        <f aca="false">ROUND(HPVAL($A33,H$1,$A$2,J$1,$A$3,$A$4)/1000,0)</f>
        <v>#NAME?</v>
      </c>
      <c r="I33" s="23" t="e">
        <f aca="false">ROUND(HPVAL($A33,I$1,$A$2,J$1,$A$3,$A$4)/1000,0)</f>
        <v>#NAME?</v>
      </c>
      <c r="J33" s="59" t="e">
        <f aca="false">ROUND(H33-I33,0)</f>
        <v>#NAME?</v>
      </c>
      <c r="K33" s="23"/>
      <c r="L33" s="58" t="e">
        <f aca="false">ROUND(HPVAL($A33,L$1,$A$2,N$1,$A$3,$A$4)/1000,0)</f>
        <v>#NAME?</v>
      </c>
      <c r="M33" s="23" t="e">
        <f aca="false">ROUND(HPVAL($A33,M$1,$A$2,N$1,$A$3,$A$4)/1000,0)</f>
        <v>#NAME?</v>
      </c>
      <c r="N33" s="59" t="e">
        <f aca="false">ROUND(L33-M33,0)</f>
        <v>#NAME?</v>
      </c>
      <c r="O33" s="23"/>
      <c r="P33" s="58" t="e">
        <f aca="false">ROUND(HPVAL($A33,P$1,$A$2,R$1,$A$3,$A$4)/1000,0)</f>
        <v>#NAME?</v>
      </c>
      <c r="Q33" s="23" t="e">
        <f aca="false">ROUND(HPVAL($A33,Q$1,$A$2,R$1,$A$3,$A$4)/1000,0)</f>
        <v>#NAME?</v>
      </c>
      <c r="R33" s="59" t="e">
        <f aca="false">ROUND(P33-Q33,0)</f>
        <v>#NAME?</v>
      </c>
      <c r="S33" s="23"/>
      <c r="T33" s="58" t="e">
        <f aca="false">D33+H33+L33+P33</f>
        <v>#NAME?</v>
      </c>
      <c r="U33" s="23" t="e">
        <f aca="false">E33+I33+M33+Q33</f>
        <v>#NAME?</v>
      </c>
      <c r="V33" s="59" t="e">
        <f aca="false">ROUND(T33-U33,0)</f>
        <v>#NAME?</v>
      </c>
    </row>
    <row r="34" customFormat="false" ht="12" hidden="false" customHeight="true" outlineLevel="0" collapsed="false">
      <c r="A34" s="84" t="s">
        <v>208</v>
      </c>
      <c r="B34" s="38" t="s">
        <v>154</v>
      </c>
      <c r="C34" s="49"/>
      <c r="D34" s="58" t="e">
        <f aca="false">ROUND(HPVAL($A34,D$1,$A$2,F$1,$A$3,$A$4)/1000,0)</f>
        <v>#NAME?</v>
      </c>
      <c r="E34" s="23" t="e">
        <f aca="false">ROUND(HPVAL($A34,E$1,$A$2,F$1,$A$3,$A$4)/1000,0)</f>
        <v>#NAME?</v>
      </c>
      <c r="F34" s="59" t="e">
        <f aca="false">ROUND(D34-E34,0)</f>
        <v>#NAME?</v>
      </c>
      <c r="G34" s="23"/>
      <c r="H34" s="58" t="e">
        <f aca="false">ROUND(HPVAL($A34,H$1,$A$2,J$1,$A$3,$A$4)/1000,0)</f>
        <v>#NAME?</v>
      </c>
      <c r="I34" s="23" t="e">
        <f aca="false">ROUND(HPVAL($A34,I$1,$A$2,J$1,$A$3,$A$4)/1000,0)</f>
        <v>#NAME?</v>
      </c>
      <c r="J34" s="59" t="e">
        <f aca="false">ROUND(H34-I34,0)</f>
        <v>#NAME?</v>
      </c>
      <c r="K34" s="23"/>
      <c r="L34" s="58" t="e">
        <f aca="false">ROUND(HPVAL($A34,L$1,$A$2,N$1,$A$3,$A$4)/1000,0)</f>
        <v>#NAME?</v>
      </c>
      <c r="M34" s="23" t="e">
        <f aca="false">ROUND(HPVAL($A34,M$1,$A$2,N$1,$A$3,$A$4)/1000,0)</f>
        <v>#NAME?</v>
      </c>
      <c r="N34" s="59" t="e">
        <f aca="false">ROUND(L34-M34,0)</f>
        <v>#NAME?</v>
      </c>
      <c r="O34" s="23"/>
      <c r="P34" s="58" t="e">
        <f aca="false">ROUND(HPVAL($A34,P$1,$A$2,R$1,$A$3,$A$4)/1000,0)</f>
        <v>#NAME?</v>
      </c>
      <c r="Q34" s="23" t="e">
        <f aca="false">ROUND(HPVAL($A34,Q$1,$A$2,R$1,$A$3,$A$4)/1000,0)</f>
        <v>#NAME?</v>
      </c>
      <c r="R34" s="59" t="e">
        <f aca="false">ROUND(P34-Q34,0)</f>
        <v>#NAME?</v>
      </c>
      <c r="S34" s="23"/>
      <c r="T34" s="58" t="e">
        <f aca="false">D34+H34+L34+P34</f>
        <v>#NAME?</v>
      </c>
      <c r="U34" s="23" t="e">
        <f aca="false">E34+I34+M34+Q34</f>
        <v>#NAME?</v>
      </c>
      <c r="V34" s="59" t="e">
        <f aca="false">ROUND(T34-U34,0)</f>
        <v>#NAME?</v>
      </c>
    </row>
    <row r="35" customFormat="false" ht="12" hidden="false" customHeight="true" outlineLevel="0" collapsed="false">
      <c r="B35" s="89" t="s">
        <v>155</v>
      </c>
      <c r="C35" s="49"/>
      <c r="D35" s="90" t="e">
        <f aca="false">SUM(D31:D34)</f>
        <v>#NAME?</v>
      </c>
      <c r="E35" s="91" t="e">
        <f aca="false">SUM(E31:E34)</f>
        <v>#NAME?</v>
      </c>
      <c r="F35" s="92" t="e">
        <f aca="false">SUM(F31:F34)</f>
        <v>#NAME?</v>
      </c>
      <c r="G35" s="23"/>
      <c r="H35" s="90" t="e">
        <f aca="false">SUM(H31:H34)</f>
        <v>#NAME?</v>
      </c>
      <c r="I35" s="91" t="e">
        <f aca="false">SUM(I31:I34)</f>
        <v>#NAME?</v>
      </c>
      <c r="J35" s="92" t="e">
        <f aca="false">SUM(J31:J34)</f>
        <v>#NAME?</v>
      </c>
      <c r="K35" s="23"/>
      <c r="L35" s="90" t="e">
        <f aca="false">SUM(L31:L34)</f>
        <v>#NAME?</v>
      </c>
      <c r="M35" s="91" t="e">
        <f aca="false">SUM(M31:M34)</f>
        <v>#NAME?</v>
      </c>
      <c r="N35" s="92" t="e">
        <f aca="false">SUM(N31:N34)</f>
        <v>#NAME?</v>
      </c>
      <c r="O35" s="23"/>
      <c r="P35" s="90" t="e">
        <f aca="false">SUM(P31:P34)</f>
        <v>#NAME?</v>
      </c>
      <c r="Q35" s="91" t="e">
        <f aca="false">SUM(Q31:Q34)</f>
        <v>#NAME?</v>
      </c>
      <c r="R35" s="92" t="e">
        <f aca="false">SUM(R31:R34)</f>
        <v>#NAME?</v>
      </c>
      <c r="S35" s="23"/>
      <c r="T35" s="90" t="e">
        <f aca="false">SUM(T31:T34)</f>
        <v>#NAME?</v>
      </c>
      <c r="U35" s="91" t="e">
        <f aca="false">SUM(U31:U34)</f>
        <v>#NAME?</v>
      </c>
      <c r="V35" s="92" t="e">
        <f aca="false">SUM(V31:V34)</f>
        <v>#NAME?</v>
      </c>
    </row>
    <row r="36" customFormat="false" ht="3" hidden="false" customHeight="true" outlineLevel="0" collapsed="false">
      <c r="B36" s="38"/>
      <c r="C36" s="49"/>
      <c r="D36" s="58"/>
      <c r="E36" s="23"/>
      <c r="F36" s="59"/>
      <c r="G36" s="23"/>
      <c r="H36" s="58"/>
      <c r="I36" s="23"/>
      <c r="J36" s="59"/>
      <c r="K36" s="23"/>
      <c r="L36" s="58"/>
      <c r="M36" s="23"/>
      <c r="N36" s="59"/>
      <c r="O36" s="23"/>
      <c r="P36" s="58"/>
      <c r="Q36" s="23"/>
      <c r="R36" s="59"/>
      <c r="S36" s="23"/>
      <c r="T36" s="58"/>
      <c r="U36" s="23"/>
      <c r="V36" s="59"/>
    </row>
    <row r="37" customFormat="false" ht="12" hidden="false" customHeight="true" outlineLevel="0" collapsed="false">
      <c r="A37" s="84" t="s">
        <v>209</v>
      </c>
      <c r="B37" s="38" t="s">
        <v>54</v>
      </c>
      <c r="C37" s="49"/>
      <c r="D37" s="58" t="e">
        <f aca="false">ROUND(HPVAL($A37,D$1,$A$2,F$1,$A$3,$A$4)/1000,0)</f>
        <v>#NAME?</v>
      </c>
      <c r="E37" s="23" t="e">
        <f aca="false">ROUND(HPVAL($A37,E$1,$A$2,F$1,$A$3,$A$4)/1000,0)</f>
        <v>#NAME?</v>
      </c>
      <c r="F37" s="59" t="e">
        <f aca="false">ROUND(D37-E37,0)</f>
        <v>#NAME?</v>
      </c>
      <c r="G37" s="23"/>
      <c r="H37" s="58" t="e">
        <f aca="false">ROUND(HPVAL($A37,H$1,$A$2,J$1,$A$3,$A$4)/1000,0)</f>
        <v>#NAME?</v>
      </c>
      <c r="I37" s="23" t="e">
        <f aca="false">ROUND(HPVAL($A37,I$1,$A$2,J$1,$A$3,$A$4)/1000,0)</f>
        <v>#NAME?</v>
      </c>
      <c r="J37" s="59" t="e">
        <f aca="false">ROUND(H37-I37,0)</f>
        <v>#NAME?</v>
      </c>
      <c r="K37" s="23"/>
      <c r="L37" s="58" t="e">
        <f aca="false">ROUND(HPVAL($A37,L$1,$A$2,N$1,$A$3,$A$4)/1000,0)</f>
        <v>#NAME?</v>
      </c>
      <c r="M37" s="23" t="e">
        <f aca="false">ROUND(HPVAL($A37,M$1,$A$2,N$1,$A$3,$A$4)/1000,0)</f>
        <v>#NAME?</v>
      </c>
      <c r="N37" s="59" t="e">
        <f aca="false">ROUND(L37-M37,0)</f>
        <v>#NAME?</v>
      </c>
      <c r="O37" s="23"/>
      <c r="P37" s="58" t="e">
        <f aca="false">ROUND(HPVAL($A37,P$1,$A$2,R$1,$A$3,$A$4)/1000,0)</f>
        <v>#NAME?</v>
      </c>
      <c r="Q37" s="23" t="e">
        <f aca="false">ROUND(HPVAL($A37,Q$1,$A$2,R$1,$A$3,$A$4)/1000,0)</f>
        <v>#NAME?</v>
      </c>
      <c r="R37" s="59" t="e">
        <f aca="false">ROUND(P37-Q37,0)</f>
        <v>#NAME?</v>
      </c>
      <c r="S37" s="23"/>
      <c r="T37" s="58" t="e">
        <f aca="false">D37+H37+L37+P37</f>
        <v>#NAME?</v>
      </c>
      <c r="U37" s="23" t="e">
        <f aca="false">E37+I37+M37+Q37</f>
        <v>#NAME?</v>
      </c>
      <c r="V37" s="59" t="e">
        <f aca="false">ROUND(T37-U37,0)</f>
        <v>#NAME?</v>
      </c>
    </row>
    <row r="38" customFormat="false" ht="12" hidden="false" customHeight="true" outlineLevel="0" collapsed="false">
      <c r="A38" s="84" t="s">
        <v>210</v>
      </c>
      <c r="B38" s="38" t="s">
        <v>35</v>
      </c>
      <c r="C38" s="49"/>
      <c r="D38" s="58" t="e">
        <f aca="false">ROUND(HPVAL($A38,D$1,$A$2,F$1,$A$3,$A$4)/1000,0)</f>
        <v>#NAME?</v>
      </c>
      <c r="E38" s="23" t="e">
        <f aca="false">ROUND(HPVAL($A38,E$1,$A$2,F$1,$A$3,$A$4)/1000,0)</f>
        <v>#NAME?</v>
      </c>
      <c r="F38" s="59" t="e">
        <f aca="false">ROUND(D38-E38,0)</f>
        <v>#NAME?</v>
      </c>
      <c r="G38" s="23"/>
      <c r="H38" s="58" t="e">
        <f aca="false">ROUND(HPVAL($A38,H$1,$A$2,J$1,$A$3,$A$4)/1000,0)</f>
        <v>#NAME?</v>
      </c>
      <c r="I38" s="23" t="e">
        <f aca="false">ROUND(HPVAL($A38,I$1,$A$2,J$1,$A$3,$A$4)/1000,0)</f>
        <v>#NAME?</v>
      </c>
      <c r="J38" s="59" t="e">
        <f aca="false">ROUND(H38-I38,0)</f>
        <v>#NAME?</v>
      </c>
      <c r="K38" s="23"/>
      <c r="L38" s="58" t="e">
        <f aca="false">ROUND(HPVAL($A38,L$1,$A$2,N$1,$A$3,$A$4)/1000,0)</f>
        <v>#NAME?</v>
      </c>
      <c r="M38" s="23" t="e">
        <f aca="false">ROUND(HPVAL($A38,M$1,$A$2,N$1,$A$3,$A$4)/1000,0)</f>
        <v>#NAME?</v>
      </c>
      <c r="N38" s="59" t="e">
        <f aca="false">ROUND(L38-M38,0)</f>
        <v>#NAME?</v>
      </c>
      <c r="O38" s="23"/>
      <c r="P38" s="58" t="e">
        <f aca="false">ROUND(HPVAL($A38,P$1,$A$2,R$1,$A$3,$A$4)/1000,0)</f>
        <v>#NAME?</v>
      </c>
      <c r="Q38" s="23" t="e">
        <f aca="false">ROUND(HPVAL($A38,Q$1,$A$2,R$1,$A$3,$A$4)/1000,0)</f>
        <v>#NAME?</v>
      </c>
      <c r="R38" s="59" t="e">
        <f aca="false">ROUND(P38-Q38,0)</f>
        <v>#NAME?</v>
      </c>
      <c r="S38" s="23"/>
      <c r="T38" s="58" t="e">
        <f aca="false">D38+H38+L38+P38</f>
        <v>#NAME?</v>
      </c>
      <c r="U38" s="23" t="e">
        <f aca="false">E38+I38+M38+Q38</f>
        <v>#NAME?</v>
      </c>
      <c r="V38" s="59" t="e">
        <f aca="false">ROUND(T38-U38,0)</f>
        <v>#NAME?</v>
      </c>
    </row>
    <row r="39" customFormat="false" ht="12" hidden="false" customHeight="true" outlineLevel="0" collapsed="false">
      <c r="A39" s="84" t="s">
        <v>211</v>
      </c>
      <c r="B39" s="38" t="s">
        <v>212</v>
      </c>
      <c r="C39" s="49"/>
      <c r="D39" s="58" t="e">
        <f aca="false">ROUND(HPVAL($A39,D$1,$A$2,F$1,$A$3,$A$4)/1000,0)</f>
        <v>#NAME?</v>
      </c>
      <c r="E39" s="23" t="e">
        <f aca="false">ROUND(HPVAL($A39,E$1,$A$2,F$1,$A$3,$A$4)/1000,0)</f>
        <v>#NAME?</v>
      </c>
      <c r="F39" s="59" t="e">
        <f aca="false">ROUND(D39-E39,0)</f>
        <v>#NAME?</v>
      </c>
      <c r="G39" s="23"/>
      <c r="H39" s="58" t="e">
        <f aca="false">ROUND(HPVAL($A39,H$1,$A$2,J$1,$A$3,$A$4)/1000,0)</f>
        <v>#NAME?</v>
      </c>
      <c r="I39" s="23" t="e">
        <f aca="false">ROUND(HPVAL($A39,I$1,$A$2,J$1,$A$3,$A$4)/1000,0)</f>
        <v>#NAME?</v>
      </c>
      <c r="J39" s="59" t="e">
        <f aca="false">ROUND(H39-I39,0)</f>
        <v>#NAME?</v>
      </c>
      <c r="K39" s="23"/>
      <c r="L39" s="58" t="e">
        <f aca="false">ROUND(HPVAL($A39,L$1,$A$2,N$1,$A$3,$A$4)/1000,0)</f>
        <v>#NAME?</v>
      </c>
      <c r="M39" s="23" t="e">
        <f aca="false">ROUND(HPVAL($A39,M$1,$A$2,N$1,$A$3,$A$4)/1000,0)</f>
        <v>#NAME?</v>
      </c>
      <c r="N39" s="59" t="e">
        <f aca="false">ROUND(L39-M39,0)</f>
        <v>#NAME?</v>
      </c>
      <c r="O39" s="23"/>
      <c r="P39" s="58" t="e">
        <f aca="false">ROUND(HPVAL($A39,P$1,$A$2,R$1,$A$3,$A$4)/1000,0)</f>
        <v>#NAME?</v>
      </c>
      <c r="Q39" s="23" t="e">
        <f aca="false">ROUND(HPVAL($A39,Q$1,$A$2,R$1,$A$3,$A$4)/1000,0)</f>
        <v>#NAME?</v>
      </c>
      <c r="R39" s="59" t="e">
        <f aca="false">ROUND(P39-Q39,0)</f>
        <v>#NAME?</v>
      </c>
      <c r="S39" s="23"/>
      <c r="T39" s="58" t="e">
        <f aca="false">D39+H39+L39+P39</f>
        <v>#NAME?</v>
      </c>
      <c r="U39" s="23" t="e">
        <f aca="false">E39+I39+M39+Q39</f>
        <v>#NAME?</v>
      </c>
      <c r="V39" s="59" t="e">
        <f aca="false">ROUND(T39-U39,0)</f>
        <v>#NAME?</v>
      </c>
    </row>
    <row r="40" customFormat="false" ht="12" hidden="false" customHeight="true" outlineLevel="0" collapsed="false">
      <c r="A40" s="84" t="s">
        <v>213</v>
      </c>
      <c r="B40" s="38" t="s">
        <v>55</v>
      </c>
      <c r="C40" s="49"/>
      <c r="D40" s="58" t="e">
        <f aca="false">ROUND(HPVAL($A40,D$1,$A$2,F$1,$A$3,$A$4)/1000,0)</f>
        <v>#NAME?</v>
      </c>
      <c r="E40" s="23" t="e">
        <f aca="false">ROUND(HPVAL($A40,E$1,$A$2,F$1,$A$3,$A$4)/1000,0)</f>
        <v>#NAME?</v>
      </c>
      <c r="F40" s="59" t="e">
        <f aca="false">ROUND(D40-E40,0)</f>
        <v>#NAME?</v>
      </c>
      <c r="G40" s="23"/>
      <c r="H40" s="58" t="e">
        <f aca="false">ROUND(HPVAL($A40,H$1,$A$2,J$1,$A$3,$A$4)/1000,0)</f>
        <v>#NAME?</v>
      </c>
      <c r="I40" s="23" t="e">
        <f aca="false">ROUND(HPVAL($A40,I$1,$A$2,J$1,$A$3,$A$4)/1000,0)</f>
        <v>#NAME?</v>
      </c>
      <c r="J40" s="59" t="e">
        <f aca="false">ROUND(H40-I40,0)</f>
        <v>#NAME?</v>
      </c>
      <c r="K40" s="23"/>
      <c r="L40" s="58" t="e">
        <f aca="false">ROUND(HPVAL($A40,L$1,$A$2,N$1,$A$3,$A$4)/1000,0)</f>
        <v>#NAME?</v>
      </c>
      <c r="M40" s="23" t="e">
        <f aca="false">ROUND(HPVAL($A40,M$1,$A$2,N$1,$A$3,$A$4)/1000,0)</f>
        <v>#NAME?</v>
      </c>
      <c r="N40" s="59" t="e">
        <f aca="false">ROUND(L40-M40,0)</f>
        <v>#NAME?</v>
      </c>
      <c r="O40" s="23"/>
      <c r="P40" s="58" t="e">
        <f aca="false">ROUND(HPVAL($A40,P$1,$A$2,R$1,$A$3,$A$4)/1000,0)</f>
        <v>#NAME?</v>
      </c>
      <c r="Q40" s="23" t="e">
        <f aca="false">ROUND(HPVAL($A40,Q$1,$A$2,R$1,$A$3,$A$4)/1000,0)</f>
        <v>#NAME?</v>
      </c>
      <c r="R40" s="59" t="e">
        <f aca="false">ROUND(P40-Q40,0)</f>
        <v>#NAME?</v>
      </c>
      <c r="S40" s="23"/>
      <c r="T40" s="58" t="e">
        <f aca="false">D40+H40+L40+P40</f>
        <v>#NAME?</v>
      </c>
      <c r="U40" s="23" t="e">
        <f aca="false">E40+I40+M40+Q40</f>
        <v>#NAME?</v>
      </c>
      <c r="V40" s="59" t="e">
        <f aca="false">ROUND(T40-U40,0)</f>
        <v>#NAME?</v>
      </c>
    </row>
    <row r="41" customFormat="false" ht="12" hidden="false" customHeight="true" outlineLevel="0" collapsed="false">
      <c r="B41" s="38" t="s">
        <v>157</v>
      </c>
      <c r="C41" s="49"/>
      <c r="D41" s="58"/>
      <c r="E41" s="23"/>
      <c r="F41" s="59" t="n">
        <f aca="false">ROUND(D41-E41,0)</f>
        <v>0</v>
      </c>
      <c r="G41" s="23"/>
      <c r="H41" s="58"/>
      <c r="I41" s="23"/>
      <c r="J41" s="59" t="n">
        <f aca="false">ROUND(H41-I41,0)</f>
        <v>0</v>
      </c>
      <c r="K41" s="23"/>
      <c r="L41" s="58"/>
      <c r="M41" s="23"/>
      <c r="N41" s="59" t="n">
        <f aca="false">ROUND(L41-M41,0)</f>
        <v>0</v>
      </c>
      <c r="O41" s="23"/>
      <c r="P41" s="58"/>
      <c r="Q41" s="23"/>
      <c r="R41" s="59" t="n">
        <f aca="false">ROUND(P41-Q41,0)</f>
        <v>0</v>
      </c>
      <c r="S41" s="23"/>
      <c r="T41" s="58" t="n">
        <f aca="false">D41+H41+L41+P41</f>
        <v>0</v>
      </c>
      <c r="U41" s="23" t="n">
        <f aca="false">E41+I41+M41+Q41</f>
        <v>0</v>
      </c>
      <c r="V41" s="59" t="n">
        <f aca="false">ROUND(T41-U41,0)</f>
        <v>0</v>
      </c>
    </row>
    <row r="42" customFormat="false" ht="12" hidden="false" customHeight="true" outlineLevel="0" collapsed="false">
      <c r="B42" s="89" t="s">
        <v>158</v>
      </c>
      <c r="C42" s="49"/>
      <c r="D42" s="90" t="e">
        <f aca="false">SUM(D37:D41)</f>
        <v>#NAME?</v>
      </c>
      <c r="E42" s="91" t="e">
        <f aca="false">SUM(E37:E41)</f>
        <v>#NAME?</v>
      </c>
      <c r="F42" s="92" t="e">
        <f aca="false">SUM(F37:F41)</f>
        <v>#NAME?</v>
      </c>
      <c r="G42" s="23"/>
      <c r="H42" s="90" t="e">
        <f aca="false">SUM(H37:H41)</f>
        <v>#NAME?</v>
      </c>
      <c r="I42" s="91" t="e">
        <f aca="false">SUM(I37:I41)</f>
        <v>#NAME?</v>
      </c>
      <c r="J42" s="92" t="e">
        <f aca="false">SUM(J37:J41)</f>
        <v>#NAME?</v>
      </c>
      <c r="K42" s="23"/>
      <c r="L42" s="90" t="e">
        <f aca="false">SUM(L37:L41)</f>
        <v>#NAME?</v>
      </c>
      <c r="M42" s="91" t="e">
        <f aca="false">SUM(M37:M41)</f>
        <v>#NAME?</v>
      </c>
      <c r="N42" s="92" t="e">
        <f aca="false">SUM(N37:N41)</f>
        <v>#NAME?</v>
      </c>
      <c r="O42" s="23"/>
      <c r="P42" s="90" t="e">
        <f aca="false">SUM(P37:P41)</f>
        <v>#NAME?</v>
      </c>
      <c r="Q42" s="91" t="e">
        <f aca="false">SUM(Q37:Q41)</f>
        <v>#NAME?</v>
      </c>
      <c r="R42" s="92" t="e">
        <f aca="false">SUM(R37:R41)</f>
        <v>#NAME?</v>
      </c>
      <c r="S42" s="23"/>
      <c r="T42" s="90" t="e">
        <f aca="false">SUM(T37:T41)</f>
        <v>#NAME?</v>
      </c>
      <c r="U42" s="91" t="e">
        <f aca="false">SUM(U37:U41)</f>
        <v>#NAME?</v>
      </c>
      <c r="V42" s="92" t="e">
        <f aca="false">SUM(V37:V41)</f>
        <v>#NAME?</v>
      </c>
    </row>
    <row r="43" customFormat="false" ht="3" hidden="false" customHeight="true" outlineLevel="0" collapsed="false">
      <c r="B43" s="38"/>
      <c r="C43" s="49"/>
      <c r="D43" s="58"/>
      <c r="E43" s="23"/>
      <c r="F43" s="59"/>
      <c r="G43" s="23"/>
      <c r="H43" s="58"/>
      <c r="I43" s="23"/>
      <c r="J43" s="59"/>
      <c r="K43" s="23"/>
      <c r="L43" s="58"/>
      <c r="M43" s="23"/>
      <c r="N43" s="59"/>
      <c r="O43" s="23"/>
      <c r="P43" s="58"/>
      <c r="Q43" s="23"/>
      <c r="R43" s="59"/>
      <c r="S43" s="23"/>
      <c r="T43" s="58"/>
      <c r="U43" s="23"/>
      <c r="V43" s="59"/>
    </row>
    <row r="44" customFormat="false" ht="12" hidden="false" customHeight="true" outlineLevel="0" collapsed="false">
      <c r="A44" s="84" t="s">
        <v>214</v>
      </c>
      <c r="B44" s="38" t="s">
        <v>159</v>
      </c>
      <c r="C44" s="49"/>
      <c r="D44" s="58" t="e">
        <f aca="false">ROUND(HPVAL($A44,D$1,$A$2,F$1,$A$3,$A$4)/1000,0)</f>
        <v>#NAME?</v>
      </c>
      <c r="E44" s="23" t="e">
        <f aca="false">ROUND(HPVAL($A44,E$1,$A$2,F$1,$A$3,$A$4)/1000,0)</f>
        <v>#NAME?</v>
      </c>
      <c r="F44" s="59" t="e">
        <f aca="false">ROUND(D44-E44,0)</f>
        <v>#NAME?</v>
      </c>
      <c r="G44" s="23"/>
      <c r="H44" s="58" t="e">
        <f aca="false">ROUND(HPVAL($A44,H$1,$A$2,J$1,$A$3,$A$4)/1000,0)</f>
        <v>#NAME?</v>
      </c>
      <c r="I44" s="23" t="e">
        <f aca="false">ROUND(HPVAL($A44,I$1,$A$2,J$1,$A$3,$A$4)/1000,0)</f>
        <v>#NAME?</v>
      </c>
      <c r="J44" s="59" t="e">
        <f aca="false">ROUND(H44-I44,0)</f>
        <v>#NAME?</v>
      </c>
      <c r="K44" s="23"/>
      <c r="L44" s="58" t="e">
        <f aca="false">ROUND(HPVAL($A44,L$1,$A$2,N$1,$A$3,$A$4)/1000,0)</f>
        <v>#NAME?</v>
      </c>
      <c r="M44" s="23" t="e">
        <f aca="false">ROUND(HPVAL($A44,M$1,$A$2,N$1,$A$3,$A$4)/1000,0)</f>
        <v>#NAME?</v>
      </c>
      <c r="N44" s="59" t="e">
        <f aca="false">ROUND(L44-M44,0)</f>
        <v>#NAME?</v>
      </c>
      <c r="O44" s="23"/>
      <c r="P44" s="58" t="e">
        <f aca="false">ROUND(HPVAL($A44,P$1,$A$2,R$1,$A$3,$A$4)/1000,0)</f>
        <v>#NAME?</v>
      </c>
      <c r="Q44" s="23" t="e">
        <f aca="false">ROUND(HPVAL($A44,Q$1,$A$2,R$1,$A$3,$A$4)/1000,0)</f>
        <v>#NAME?</v>
      </c>
      <c r="R44" s="59" t="e">
        <f aca="false">ROUND(P44-Q44,0)</f>
        <v>#NAME?</v>
      </c>
      <c r="S44" s="23"/>
      <c r="T44" s="58" t="e">
        <f aca="false">D44+H44+L44+P44</f>
        <v>#NAME?</v>
      </c>
      <c r="U44" s="23" t="e">
        <f aca="false">E44+I44+M44+Q44</f>
        <v>#NAME?</v>
      </c>
      <c r="V44" s="59" t="e">
        <f aca="false">ROUND(T44-U44,0)</f>
        <v>#NAME?</v>
      </c>
    </row>
    <row r="45" customFormat="false" ht="3" hidden="false" customHeight="true" outlineLevel="0" collapsed="false">
      <c r="B45" s="38"/>
      <c r="C45" s="49"/>
      <c r="D45" s="58"/>
      <c r="E45" s="23"/>
      <c r="F45" s="59"/>
      <c r="G45" s="23"/>
      <c r="H45" s="58"/>
      <c r="I45" s="23"/>
      <c r="J45" s="59"/>
      <c r="K45" s="23"/>
      <c r="L45" s="58"/>
      <c r="M45" s="23"/>
      <c r="N45" s="59"/>
      <c r="O45" s="23"/>
      <c r="P45" s="58"/>
      <c r="Q45" s="23"/>
      <c r="R45" s="59"/>
      <c r="S45" s="23"/>
      <c r="T45" s="58"/>
      <c r="U45" s="23"/>
      <c r="V45" s="59"/>
    </row>
    <row r="46" customFormat="false" ht="12" hidden="false" customHeight="true" outlineLevel="0" collapsed="false">
      <c r="A46" s="84" t="s">
        <v>215</v>
      </c>
      <c r="B46" s="38" t="s">
        <v>160</v>
      </c>
      <c r="C46" s="49"/>
      <c r="D46" s="58" t="e">
        <f aca="false">ROUND(HPVAL($A46,D$1,$A$2,F$1,$A$3,$A$4)/1000,0)</f>
        <v>#NAME?</v>
      </c>
      <c r="E46" s="23" t="e">
        <f aca="false">ROUND(HPVAL($A46,E$1,$A$2,F$1,$A$3,$A$4)/1000,0)-E56</f>
        <v>#NAME?</v>
      </c>
      <c r="F46" s="59" t="e">
        <f aca="false">ROUND(D46-E46,0)</f>
        <v>#NAME?</v>
      </c>
      <c r="G46" s="23"/>
      <c r="H46" s="58" t="e">
        <f aca="false">ROUND(HPVAL($A46,H$1,$A$2,J$1,$A$3,$A$4)/1000,0)-H56</f>
        <v>#NAME?</v>
      </c>
      <c r="I46" s="23" t="e">
        <f aca="false">ROUND(HPVAL($A46,I$1,$A$2,J$1,$A$3,$A$4)/1000,0)-I56</f>
        <v>#NAME?</v>
      </c>
      <c r="J46" s="59" t="e">
        <f aca="false">ROUND(H46-I46,0)</f>
        <v>#NAME?</v>
      </c>
      <c r="K46" s="23"/>
      <c r="L46" s="58" t="e">
        <f aca="false">ROUND(HPVAL($A46,L$1,$A$2,N$1,$A$3,$A$4)/1000,0)-L56</f>
        <v>#NAME?</v>
      </c>
      <c r="M46" s="23" t="e">
        <f aca="false">ROUND(HPVAL($A46,M$1,$A$2,N$1,$A$3,$A$4)/1000,0)-M56</f>
        <v>#NAME?</v>
      </c>
      <c r="N46" s="59" t="e">
        <f aca="false">ROUND(L46-M46,0)</f>
        <v>#NAME?</v>
      </c>
      <c r="O46" s="23"/>
      <c r="P46" s="58" t="e">
        <f aca="false">ROUND(HPVAL($A46,P$1,$A$2,R$1,$A$3,$A$4)/1000,0)-P56</f>
        <v>#NAME?</v>
      </c>
      <c r="Q46" s="23" t="e">
        <f aca="false">ROUND(HPVAL($A46,Q$1,$A$2,R$1,$A$3,$A$4)/1000,0)-Q56</f>
        <v>#NAME?</v>
      </c>
      <c r="R46" s="59" t="e">
        <f aca="false">ROUND(P46-Q46,0)</f>
        <v>#NAME?</v>
      </c>
      <c r="S46" s="23"/>
      <c r="T46" s="58" t="e">
        <f aca="false">D46+H46+L46+P46</f>
        <v>#NAME?</v>
      </c>
      <c r="U46" s="23" t="e">
        <f aca="false">E46+I46+M46+Q46</f>
        <v>#NAME?</v>
      </c>
      <c r="V46" s="59" t="e">
        <f aca="false">ROUND(T46-U46,0)</f>
        <v>#NAME?</v>
      </c>
    </row>
    <row r="47" customFormat="false" ht="3" hidden="false" customHeight="true" outlineLevel="0" collapsed="false">
      <c r="B47" s="38"/>
      <c r="C47" s="49"/>
      <c r="D47" s="58"/>
      <c r="E47" s="23"/>
      <c r="F47" s="59"/>
      <c r="G47" s="23"/>
      <c r="H47" s="58"/>
      <c r="I47" s="23"/>
      <c r="J47" s="59"/>
      <c r="K47" s="23"/>
      <c r="L47" s="58"/>
      <c r="M47" s="23"/>
      <c r="N47" s="59"/>
      <c r="O47" s="23"/>
      <c r="P47" s="58"/>
      <c r="Q47" s="23"/>
      <c r="R47" s="59"/>
      <c r="S47" s="23"/>
      <c r="T47" s="58"/>
      <c r="U47" s="23"/>
      <c r="V47" s="59"/>
    </row>
    <row r="48" customFormat="false" ht="12" hidden="false" customHeight="true" outlineLevel="0" collapsed="false">
      <c r="B48" s="89" t="s">
        <v>161</v>
      </c>
      <c r="C48" s="96"/>
      <c r="D48" s="90" t="e">
        <f aca="false">SUM(D42:D46)+D20+D29+D35</f>
        <v>#NAME?</v>
      </c>
      <c r="E48" s="91" t="e">
        <f aca="false">SUM(E42:E46)+E20+E29+E35</f>
        <v>#NAME?</v>
      </c>
      <c r="F48" s="92" t="e">
        <f aca="false">SUM(F42:F46)+F20+F29+F35</f>
        <v>#NAME?</v>
      </c>
      <c r="G48" s="97"/>
      <c r="H48" s="90" t="e">
        <f aca="false">SUM(H42:H46)+H20+H29+H35</f>
        <v>#NAME?</v>
      </c>
      <c r="I48" s="91" t="e">
        <f aca="false">SUM(I42:I46)+I20+I29+I35</f>
        <v>#NAME?</v>
      </c>
      <c r="J48" s="92" t="e">
        <f aca="false">SUM(J42:J46)+J20+J29+J35</f>
        <v>#NAME?</v>
      </c>
      <c r="K48" s="97"/>
      <c r="L48" s="90" t="e">
        <f aca="false">SUM(L42:L46)+L20+L29+L35</f>
        <v>#NAME?</v>
      </c>
      <c r="M48" s="91" t="e">
        <f aca="false">SUM(M42:M46)+M20+M29+M35</f>
        <v>#NAME?</v>
      </c>
      <c r="N48" s="92" t="e">
        <f aca="false">SUM(N42:N46)+N20+N29+N35</f>
        <v>#NAME?</v>
      </c>
      <c r="O48" s="97"/>
      <c r="P48" s="90" t="e">
        <f aca="false">SUM(P42:P46)+P20+P29+P35</f>
        <v>#NAME?</v>
      </c>
      <c r="Q48" s="91" t="e">
        <f aca="false">SUM(Q42:Q46)+Q20+Q29+Q35</f>
        <v>#NAME?</v>
      </c>
      <c r="R48" s="92" t="e">
        <f aca="false">SUM(R42:R46)+R20+R29+R35</f>
        <v>#NAME?</v>
      </c>
      <c r="S48" s="97"/>
      <c r="T48" s="90" t="e">
        <f aca="false">SUM(T42:T46)+T20+T29+T35</f>
        <v>#NAME?</v>
      </c>
      <c r="U48" s="91" t="e">
        <f aca="false">SUM(U42:U46)+U20+U29+U35</f>
        <v>#NAME?</v>
      </c>
      <c r="V48" s="92" t="e">
        <f aca="false">SUM(V42:V46)+V20+V29+V35</f>
        <v>#NAME?</v>
      </c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8"/>
      <c r="FP48" s="98"/>
      <c r="FQ48" s="98"/>
      <c r="FR48" s="98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GI48" s="98"/>
      <c r="GJ48" s="98"/>
      <c r="GK48" s="98"/>
      <c r="GL48" s="98"/>
      <c r="GM48" s="98"/>
      <c r="GN48" s="98"/>
      <c r="GO48" s="98"/>
      <c r="GP48" s="98"/>
      <c r="GQ48" s="98"/>
      <c r="GR48" s="98"/>
      <c r="GS48" s="98"/>
      <c r="GT48" s="98"/>
      <c r="GU48" s="98"/>
      <c r="GV48" s="98"/>
      <c r="GW48" s="98"/>
      <c r="GX48" s="98"/>
      <c r="GY48" s="98"/>
      <c r="GZ48" s="98"/>
      <c r="HA48" s="98"/>
      <c r="HB48" s="98"/>
      <c r="HC48" s="98"/>
      <c r="HD48" s="98"/>
      <c r="HE48" s="98"/>
      <c r="HF48" s="98"/>
      <c r="HG48" s="98"/>
      <c r="HH48" s="98"/>
      <c r="HI48" s="98"/>
      <c r="HJ48" s="98"/>
      <c r="HK48" s="98"/>
      <c r="HL48" s="98"/>
      <c r="HM48" s="98"/>
      <c r="HN48" s="98"/>
      <c r="HO48" s="98"/>
      <c r="HP48" s="98"/>
      <c r="HQ48" s="98"/>
      <c r="HR48" s="98"/>
      <c r="HS48" s="98"/>
      <c r="HT48" s="98"/>
      <c r="HU48" s="98"/>
      <c r="HV48" s="98"/>
      <c r="HW48" s="98"/>
      <c r="HX48" s="98"/>
      <c r="HY48" s="98"/>
      <c r="HZ48" s="98"/>
      <c r="IA48" s="98"/>
      <c r="IB48" s="98"/>
      <c r="IC48" s="98"/>
      <c r="ID48" s="98"/>
      <c r="IE48" s="98"/>
      <c r="IF48" s="98"/>
      <c r="IG48" s="98"/>
      <c r="IH48" s="98"/>
      <c r="II48" s="98"/>
      <c r="IJ48" s="98"/>
      <c r="IK48" s="98"/>
      <c r="IL48" s="98"/>
      <c r="IM48" s="98"/>
      <c r="IN48" s="98"/>
      <c r="IO48" s="98"/>
      <c r="IP48" s="98"/>
      <c r="IQ48" s="98"/>
      <c r="IR48" s="98"/>
      <c r="IS48" s="98"/>
      <c r="IT48" s="98"/>
      <c r="IU48" s="98"/>
      <c r="IV48" s="98"/>
      <c r="IW48" s="98"/>
    </row>
    <row r="49" customFormat="false" ht="3" hidden="false" customHeight="true" outlineLevel="0" collapsed="false">
      <c r="B49" s="38"/>
      <c r="C49" s="49"/>
      <c r="D49" s="58"/>
      <c r="E49" s="23"/>
      <c r="F49" s="59"/>
      <c r="G49" s="23"/>
      <c r="H49" s="58"/>
      <c r="I49" s="23"/>
      <c r="J49" s="59"/>
      <c r="K49" s="23"/>
      <c r="L49" s="58"/>
      <c r="M49" s="23"/>
      <c r="N49" s="59"/>
      <c r="O49" s="23"/>
      <c r="P49" s="58"/>
      <c r="Q49" s="23"/>
      <c r="R49" s="59"/>
      <c r="S49" s="23"/>
      <c r="T49" s="58"/>
      <c r="U49" s="23"/>
      <c r="V49" s="59"/>
    </row>
    <row r="50" customFormat="false" ht="12" hidden="false" customHeight="true" outlineLevel="0" collapsed="false">
      <c r="A50" s="84" t="s">
        <v>216</v>
      </c>
      <c r="B50" s="38" t="s">
        <v>162</v>
      </c>
      <c r="C50" s="49"/>
      <c r="D50" s="58" t="e">
        <f aca="false">ROUND(HPVAL($A50,D$1,$A$2,F$1,$A$3,$A$4)/1000,0)</f>
        <v>#NAME?</v>
      </c>
      <c r="E50" s="23" t="e">
        <f aca="false">ROUND(HPVAL($A50,E$1,$A$2,F$1,$A$3,$A$4)/1000,0)</f>
        <v>#NAME?</v>
      </c>
      <c r="F50" s="59" t="e">
        <f aca="false">ROUND(D50-E50,0)</f>
        <v>#NAME?</v>
      </c>
      <c r="G50" s="23"/>
      <c r="H50" s="58" t="e">
        <f aca="false">ROUND(HPVAL($A50,H$1,$A$2,J$1,$A$3,$A$4)/1000,0)</f>
        <v>#NAME?</v>
      </c>
      <c r="I50" s="23" t="e">
        <f aca="false">ROUND(HPVAL($A50,I$1,$A$2,J$1,$A$3,$A$4)/1000,0)</f>
        <v>#NAME?</v>
      </c>
      <c r="J50" s="59" t="e">
        <f aca="false">ROUND(H50-I50,0)</f>
        <v>#NAME?</v>
      </c>
      <c r="K50" s="23"/>
      <c r="L50" s="58" t="e">
        <f aca="false">ROUND(HPVAL($A50,L$1,$A$2,N$1,$A$3,$A$4)/1000,0)</f>
        <v>#NAME?</v>
      </c>
      <c r="M50" s="23" t="e">
        <f aca="false">ROUND(HPVAL($A50,M$1,$A$2,N$1,$A$3,$A$4)/1000,0)</f>
        <v>#NAME?</v>
      </c>
      <c r="N50" s="59" t="e">
        <f aca="false">ROUND(L50-M50,0)</f>
        <v>#NAME?</v>
      </c>
      <c r="O50" s="23"/>
      <c r="P50" s="58" t="e">
        <f aca="false">ROUND(HPVAL($A50,P$1,$A$2,R$1,$A$3,$A$4)/1000,0)</f>
        <v>#NAME?</v>
      </c>
      <c r="Q50" s="23" t="e">
        <f aca="false">ROUND(HPVAL($A50,Q$1,$A$2,R$1,$A$3,$A$4)/1000,0)</f>
        <v>#NAME?</v>
      </c>
      <c r="R50" s="59" t="e">
        <f aca="false">ROUND(P50-Q50,0)</f>
        <v>#NAME?</v>
      </c>
      <c r="S50" s="23"/>
      <c r="T50" s="58" t="e">
        <f aca="false">D50+H50+L50+P50</f>
        <v>#NAME?</v>
      </c>
      <c r="U50" s="23" t="e">
        <f aca="false">E50+I50+M50+Q50</f>
        <v>#NAME?</v>
      </c>
      <c r="V50" s="59" t="e">
        <f aca="false">ROUND(T50-U50,0)</f>
        <v>#NAME?</v>
      </c>
    </row>
    <row r="51" customFormat="false" ht="3" hidden="false" customHeight="true" outlineLevel="0" collapsed="false">
      <c r="B51" s="38"/>
      <c r="C51" s="49"/>
      <c r="D51" s="58"/>
      <c r="E51" s="23"/>
      <c r="F51" s="59"/>
      <c r="G51" s="23"/>
      <c r="H51" s="58"/>
      <c r="I51" s="23"/>
      <c r="J51" s="59"/>
      <c r="K51" s="23"/>
      <c r="L51" s="58"/>
      <c r="M51" s="23"/>
      <c r="N51" s="59"/>
      <c r="O51" s="23"/>
      <c r="P51" s="58"/>
      <c r="Q51" s="23"/>
      <c r="R51" s="59"/>
      <c r="S51" s="23"/>
      <c r="T51" s="58"/>
      <c r="U51" s="23"/>
      <c r="V51" s="59"/>
    </row>
    <row r="52" customFormat="false" ht="12" hidden="false" customHeight="true" outlineLevel="0" collapsed="false">
      <c r="A52" s="84" t="s">
        <v>217</v>
      </c>
      <c r="B52" s="38" t="s">
        <v>163</v>
      </c>
      <c r="C52" s="49"/>
      <c r="D52" s="58" t="e">
        <f aca="false">ROUND(HPVAL($A52,D$1,$A$2,F$1,$A$3,$A$4)/1000,0)-D54</f>
        <v>#NAME?</v>
      </c>
      <c r="E52" s="23" t="e">
        <f aca="false">ROUND(HPVAL($A52,E$1,$A$2,F$1,$A$3,$A$4)/1000,0)-E54</f>
        <v>#NAME?</v>
      </c>
      <c r="F52" s="59" t="e">
        <f aca="false">ROUND(D52-E52,0)</f>
        <v>#NAME?</v>
      </c>
      <c r="G52" s="24"/>
      <c r="H52" s="58" t="e">
        <f aca="false">ROUND(HPVAL($A52,H$1,$A$2,J$1,$A$3,$A$4)/1000,0)-H54</f>
        <v>#NAME?</v>
      </c>
      <c r="I52" s="23" t="e">
        <f aca="false">ROUND(HPVAL($A52,I$1,$A$2,J$1,$A$3,$A$4)/1000,0)-I54</f>
        <v>#NAME?</v>
      </c>
      <c r="J52" s="59" t="e">
        <f aca="false">ROUND(H52-I52,0)</f>
        <v>#NAME?</v>
      </c>
      <c r="K52" s="24"/>
      <c r="L52" s="58" t="e">
        <f aca="false">ROUND(HPVAL($A52,L$1,$A$2,N$1,$A$3,$A$4)/1000,0)-L54</f>
        <v>#NAME?</v>
      </c>
      <c r="M52" s="23" t="e">
        <f aca="false">ROUND(HPVAL($A52,M$1,$A$2,N$1,$A$3,$A$4)/1000,0)-M54</f>
        <v>#NAME?</v>
      </c>
      <c r="N52" s="59" t="e">
        <f aca="false">ROUND(L52-M52,0)</f>
        <v>#NAME?</v>
      </c>
      <c r="O52" s="24"/>
      <c r="P52" s="58" t="e">
        <f aca="false">ROUND(HPVAL($A52,P$1,$A$2,R$1,$A$3,$A$4)/1000,0)-P54</f>
        <v>#NAME?</v>
      </c>
      <c r="Q52" s="23" t="e">
        <f aca="false">ROUND(HPVAL($A52,Q$1,$A$2,R$1,$A$3,$A$4)/1000,0)-Q54</f>
        <v>#NAME?</v>
      </c>
      <c r="R52" s="59" t="e">
        <f aca="false">ROUND(P52-Q52,0)</f>
        <v>#NAME?</v>
      </c>
      <c r="S52" s="24"/>
      <c r="T52" s="58" t="e">
        <f aca="false">D52+H52+L52+P52</f>
        <v>#NAME?</v>
      </c>
      <c r="U52" s="23" t="e">
        <f aca="false">E52+I52+M52+Q52</f>
        <v>#NAME?</v>
      </c>
      <c r="V52" s="59" t="e">
        <f aca="false">ROUND(T52-U52,0)</f>
        <v>#NAME?</v>
      </c>
    </row>
    <row r="53" customFormat="false" ht="3" hidden="false" customHeight="true" outlineLevel="0" collapsed="false">
      <c r="B53" s="38"/>
      <c r="C53" s="49"/>
      <c r="D53" s="58"/>
      <c r="E53" s="23"/>
      <c r="F53" s="59"/>
      <c r="G53" s="23"/>
      <c r="H53" s="58"/>
      <c r="I53" s="23"/>
      <c r="J53" s="59"/>
      <c r="K53" s="23"/>
      <c r="L53" s="58"/>
      <c r="M53" s="23"/>
      <c r="N53" s="59"/>
      <c r="O53" s="23"/>
      <c r="P53" s="58"/>
      <c r="Q53" s="23"/>
      <c r="R53" s="59"/>
      <c r="S53" s="23"/>
      <c r="T53" s="58"/>
      <c r="U53" s="23"/>
      <c r="V53" s="59"/>
    </row>
    <row r="54" customFormat="false" ht="12" hidden="false" customHeight="true" outlineLevel="0" collapsed="false">
      <c r="A54" s="84" t="s">
        <v>217</v>
      </c>
      <c r="B54" s="38" t="s">
        <v>164</v>
      </c>
      <c r="C54" s="49"/>
      <c r="D54" s="58" t="e">
        <f aca="false">-ROUND(HPVAL($A54,D$1,"cap_chrg",F$1,$A$3,$A$4)/1000,0)</f>
        <v>#NAME?</v>
      </c>
      <c r="E54" s="23" t="e">
        <f aca="false">-ROUND(HPVAL($A54,E$1,"cap_chrg",F$1,$A$3,$A$4)/1000,0)</f>
        <v>#NAME?</v>
      </c>
      <c r="F54" s="59" t="e">
        <f aca="false">ROUND(D54-E54,0)</f>
        <v>#NAME?</v>
      </c>
      <c r="G54" s="23"/>
      <c r="H54" s="58" t="e">
        <f aca="false">-ROUND(HPVAL($A54,H$1,"cap_chrg",J$1,$A$3,$A$4)/1000,0)</f>
        <v>#NAME?</v>
      </c>
      <c r="I54" s="23" t="e">
        <f aca="false">-ROUND(HPVAL($A54,I$1,"cap_chrg",J$1,$A$3,$A$4)/1000,0)</f>
        <v>#NAME?</v>
      </c>
      <c r="J54" s="59" t="e">
        <f aca="false">ROUND(H54-I54,0)</f>
        <v>#NAME?</v>
      </c>
      <c r="K54" s="23"/>
      <c r="L54" s="58" t="e">
        <f aca="false">-ROUND(HPVAL($A54,L$1,"cap_chrg",N$1,$A$3,$A$4)/1000,0)</f>
        <v>#NAME?</v>
      </c>
      <c r="M54" s="23" t="e">
        <f aca="false">-ROUND(HPVAL($A54,M$1,"cap_chrg",N$1,$A$3,$A$4)/1000,0)</f>
        <v>#NAME?</v>
      </c>
      <c r="N54" s="59" t="e">
        <f aca="false">ROUND(L54-M54,0)</f>
        <v>#NAME?</v>
      </c>
      <c r="O54" s="23"/>
      <c r="P54" s="58" t="e">
        <f aca="false">-ROUND(HPVAL($A54,P$1,"cap_chrg",R$1,$A$3,$A$4)/1000,0)</f>
        <v>#NAME?</v>
      </c>
      <c r="Q54" s="23" t="e">
        <f aca="false">-ROUND(HPVAL($A54,Q$1,"cap_chrg",R$1,$A$3,$A$4)/1000,0)</f>
        <v>#NAME?</v>
      </c>
      <c r="R54" s="59" t="e">
        <f aca="false">ROUND(P54-Q54,0)</f>
        <v>#NAME?</v>
      </c>
      <c r="S54" s="23"/>
      <c r="T54" s="58" t="e">
        <f aca="false">D54+H54+L54+P54</f>
        <v>#NAME?</v>
      </c>
      <c r="U54" s="23" t="e">
        <f aca="false">E54+I54+M54+Q54</f>
        <v>#NAME?</v>
      </c>
      <c r="V54" s="59" t="e">
        <f aca="false">ROUND(T54-U54,0)</f>
        <v>#NAME?</v>
      </c>
    </row>
    <row r="55" customFormat="false" ht="3" hidden="false" customHeight="true" outlineLevel="0" collapsed="false">
      <c r="B55" s="38"/>
      <c r="C55" s="49"/>
      <c r="D55" s="58"/>
      <c r="E55" s="23"/>
      <c r="F55" s="59"/>
      <c r="G55" s="23"/>
      <c r="H55" s="58"/>
      <c r="I55" s="23"/>
      <c r="J55" s="59"/>
      <c r="K55" s="23"/>
      <c r="L55" s="58"/>
      <c r="M55" s="23"/>
      <c r="N55" s="59"/>
      <c r="O55" s="23"/>
      <c r="P55" s="58"/>
      <c r="Q55" s="23"/>
      <c r="R55" s="59"/>
      <c r="S55" s="23"/>
      <c r="T55" s="58"/>
      <c r="U55" s="23"/>
      <c r="V55" s="59"/>
    </row>
    <row r="56" customFormat="false" ht="12" hidden="false" customHeight="true" outlineLevel="0" collapsed="false">
      <c r="A56" s="84" t="s">
        <v>215</v>
      </c>
      <c r="B56" s="38" t="s">
        <v>165</v>
      </c>
      <c r="C56" s="49"/>
      <c r="D56" s="58"/>
      <c r="E56" s="23" t="e">
        <f aca="false">ROUND(HPVAL($A56,E$1,"gross_margin",F$1,$A$3,$A$4)/1000,0)</f>
        <v>#NAME?</v>
      </c>
      <c r="F56" s="59" t="e">
        <f aca="false">ROUND(D56-E56,0)</f>
        <v>#NAME?</v>
      </c>
      <c r="G56" s="23"/>
      <c r="H56" s="58" t="e">
        <f aca="false">ROUND(HPVAL($A56,H$1,"gross_margin",J$1,$A$3,$A$4)/1000,0)</f>
        <v>#NAME?</v>
      </c>
      <c r="I56" s="23" t="e">
        <f aca="false">ROUND(HPVAL($A56,I$1,"gross_margin",J$1,$A$3,$A$4)/1000,0)</f>
        <v>#NAME?</v>
      </c>
      <c r="J56" s="59" t="e">
        <f aca="false">ROUND(H56-I56,0)</f>
        <v>#NAME?</v>
      </c>
      <c r="K56" s="23"/>
      <c r="L56" s="58" t="e">
        <f aca="false">ROUND(HPVAL($A56,L$1,"gross_margin",N$1,$A$3,$A$4)/1000,0)</f>
        <v>#NAME?</v>
      </c>
      <c r="M56" s="23" t="e">
        <f aca="false">ROUND(HPVAL($A56,M$1,"gross_margin",N$1,$A$3,$A$4)/1000,0)</f>
        <v>#NAME?</v>
      </c>
      <c r="N56" s="59" t="e">
        <f aca="false">ROUND(L56-M56,0)</f>
        <v>#NAME?</v>
      </c>
      <c r="O56" s="23"/>
      <c r="P56" s="58" t="e">
        <f aca="false">ROUND(HPVAL($A56,P$1,"gross_margin",R$1,$A$3,$A$4)/1000,0)</f>
        <v>#NAME?</v>
      </c>
      <c r="Q56" s="23" t="e">
        <f aca="false">ROUND(HPVAL($A56,Q$1,"gross_margin",R$1,$A$3,$A$4)/1000,0)</f>
        <v>#NAME?</v>
      </c>
      <c r="R56" s="59" t="e">
        <f aca="false">ROUND(P56-Q56,0)</f>
        <v>#NAME?</v>
      </c>
      <c r="S56" s="23"/>
      <c r="T56" s="58" t="e">
        <f aca="false">D56+H56+L56+P56</f>
        <v>#NAME?</v>
      </c>
      <c r="U56" s="23" t="e">
        <f aca="false">E56+I56+M56+Q56</f>
        <v>#NAME?</v>
      </c>
      <c r="V56" s="59" t="e">
        <f aca="false">ROUND(T56-U56,0)</f>
        <v>#NAME?</v>
      </c>
    </row>
    <row r="57" customFormat="false" ht="3" hidden="false" customHeight="true" outlineLevel="0" collapsed="false">
      <c r="B57" s="38"/>
      <c r="C57" s="49"/>
      <c r="D57" s="58"/>
      <c r="E57" s="23"/>
      <c r="F57" s="59"/>
      <c r="G57" s="23"/>
      <c r="H57" s="58"/>
      <c r="I57" s="23"/>
      <c r="J57" s="59"/>
      <c r="K57" s="23"/>
      <c r="L57" s="58"/>
      <c r="M57" s="23"/>
      <c r="N57" s="59"/>
      <c r="O57" s="23"/>
      <c r="P57" s="58"/>
      <c r="Q57" s="23"/>
      <c r="R57" s="59"/>
      <c r="S57" s="23"/>
      <c r="T57" s="58"/>
      <c r="U57" s="23"/>
      <c r="V57" s="59"/>
    </row>
    <row r="58" customFormat="false" ht="12" hidden="false" customHeight="true" outlineLevel="0" collapsed="false">
      <c r="B58" s="89" t="s">
        <v>166</v>
      </c>
      <c r="C58" s="49"/>
      <c r="D58" s="90" t="e">
        <f aca="false">SUM(D48:D56)</f>
        <v>#NAME?</v>
      </c>
      <c r="E58" s="91" t="e">
        <f aca="false">SUM(E48:E56)</f>
        <v>#NAME?</v>
      </c>
      <c r="F58" s="92" t="e">
        <f aca="false">SUM(F48:F56)</f>
        <v>#NAME?</v>
      </c>
      <c r="G58" s="23"/>
      <c r="H58" s="90" t="e">
        <f aca="false">SUM(H48:H56)</f>
        <v>#NAME?</v>
      </c>
      <c r="I58" s="91" t="e">
        <f aca="false">SUM(I48:I56)</f>
        <v>#NAME?</v>
      </c>
      <c r="J58" s="92" t="e">
        <f aca="false">SUM(J48:J56)</f>
        <v>#NAME?</v>
      </c>
      <c r="K58" s="23"/>
      <c r="L58" s="90" t="e">
        <f aca="false">SUM(L48:L56)</f>
        <v>#NAME?</v>
      </c>
      <c r="M58" s="91" t="e">
        <f aca="false">SUM(M48:M56)</f>
        <v>#NAME?</v>
      </c>
      <c r="N58" s="92" t="e">
        <f aca="false">SUM(N48:N56)</f>
        <v>#NAME?</v>
      </c>
      <c r="O58" s="23"/>
      <c r="P58" s="90" t="e">
        <f aca="false">SUM(P48:P56)</f>
        <v>#NAME?</v>
      </c>
      <c r="Q58" s="91" t="e">
        <f aca="false">SUM(Q48:Q56)</f>
        <v>#NAME?</v>
      </c>
      <c r="R58" s="92" t="e">
        <f aca="false">SUM(R48:R56)</f>
        <v>#NAME?</v>
      </c>
      <c r="S58" s="23"/>
      <c r="T58" s="90" t="e">
        <f aca="false">SUM(T48:T56)</f>
        <v>#NAME?</v>
      </c>
      <c r="U58" s="91" t="e">
        <f aca="false">SUM(U48:U56)</f>
        <v>#NAME?</v>
      </c>
      <c r="V58" s="92" t="e">
        <f aca="false">SUM(V48:V56)</f>
        <v>#NAME?</v>
      </c>
    </row>
    <row r="59" customFormat="false" ht="3" hidden="false" customHeight="true" outlineLevel="0" collapsed="false">
      <c r="B59" s="38"/>
      <c r="C59" s="49"/>
      <c r="D59" s="58"/>
      <c r="E59" s="23"/>
      <c r="F59" s="59"/>
      <c r="G59" s="23"/>
      <c r="H59" s="58"/>
      <c r="I59" s="23"/>
      <c r="J59" s="59"/>
      <c r="K59" s="23"/>
      <c r="L59" s="58"/>
      <c r="M59" s="23"/>
      <c r="N59" s="59"/>
      <c r="O59" s="23"/>
      <c r="P59" s="58"/>
      <c r="Q59" s="23"/>
      <c r="R59" s="59"/>
      <c r="S59" s="23"/>
      <c r="T59" s="58"/>
      <c r="U59" s="23"/>
      <c r="V59" s="59"/>
    </row>
    <row r="60" customFormat="false" ht="12" hidden="false" customHeight="true" outlineLevel="0" collapsed="false">
      <c r="B60" s="38" t="s">
        <v>218</v>
      </c>
      <c r="C60" s="49"/>
      <c r="D60" s="58" t="n">
        <v>0</v>
      </c>
      <c r="E60" s="23" t="n">
        <v>-12000</v>
      </c>
      <c r="F60" s="59" t="n">
        <f aca="false">ROUND(D60-E60,0)</f>
        <v>12000</v>
      </c>
      <c r="G60" s="23"/>
      <c r="H60" s="58" t="n">
        <f aca="false">I60</f>
        <v>-8600</v>
      </c>
      <c r="I60" s="23" t="n">
        <v>-8600</v>
      </c>
      <c r="J60" s="59" t="n">
        <f aca="false">ROUND(H60-I60,0)</f>
        <v>0</v>
      </c>
      <c r="K60" s="23"/>
      <c r="L60" s="58" t="n">
        <f aca="false">M60</f>
        <v>-18900</v>
      </c>
      <c r="M60" s="23" t="n">
        <v>-18900</v>
      </c>
      <c r="N60" s="59" t="n">
        <f aca="false">ROUND(L60-M60,0)</f>
        <v>0</v>
      </c>
      <c r="O60" s="23"/>
      <c r="P60" s="58" t="n">
        <f aca="false">Q60</f>
        <v>-17500</v>
      </c>
      <c r="Q60" s="23" t="n">
        <v>-17500</v>
      </c>
      <c r="R60" s="59" t="n">
        <f aca="false">ROUND(P60-Q60,0)</f>
        <v>0</v>
      </c>
      <c r="S60" s="23"/>
      <c r="T60" s="58" t="n">
        <f aca="false">D60+H60+L60+P60</f>
        <v>-45000</v>
      </c>
      <c r="U60" s="23" t="n">
        <f aca="false">E60+I60+M60+Q60</f>
        <v>-57000</v>
      </c>
      <c r="V60" s="59" t="n">
        <f aca="false">ROUND(T60-U60,0)</f>
        <v>12000</v>
      </c>
    </row>
    <row r="61" customFormat="false" ht="3" hidden="false" customHeight="true" outlineLevel="0" collapsed="false">
      <c r="B61" s="38"/>
      <c r="C61" s="49"/>
      <c r="D61" s="58"/>
      <c r="E61" s="23"/>
      <c r="F61" s="59"/>
      <c r="G61" s="23"/>
      <c r="H61" s="58"/>
      <c r="I61" s="23"/>
      <c r="J61" s="59"/>
      <c r="K61" s="23"/>
      <c r="L61" s="58"/>
      <c r="M61" s="23"/>
      <c r="N61" s="59"/>
      <c r="O61" s="23"/>
      <c r="P61" s="58"/>
      <c r="Q61" s="23"/>
      <c r="R61" s="59"/>
      <c r="S61" s="23"/>
      <c r="T61" s="58"/>
      <c r="U61" s="23"/>
      <c r="V61" s="59"/>
    </row>
    <row r="62" customFormat="false" ht="12" hidden="false" customHeight="true" outlineLevel="0" collapsed="false">
      <c r="B62" s="89" t="s">
        <v>168</v>
      </c>
      <c r="C62" s="49"/>
      <c r="D62" s="70" t="e">
        <f aca="false">SUM(D58:D60)</f>
        <v>#NAME?</v>
      </c>
      <c r="E62" s="71" t="e">
        <f aca="false">SUM(E58:E60)</f>
        <v>#NAME?</v>
      </c>
      <c r="F62" s="72" t="e">
        <f aca="false">SUM(F58:F60)</f>
        <v>#NAME?</v>
      </c>
      <c r="G62" s="23"/>
      <c r="H62" s="70" t="e">
        <f aca="false">SUM(H58:H60)</f>
        <v>#NAME?</v>
      </c>
      <c r="I62" s="71" t="e">
        <f aca="false">SUM(I58:I60)</f>
        <v>#NAME?</v>
      </c>
      <c r="J62" s="72" t="e">
        <f aca="false">SUM(J58:J60)</f>
        <v>#NAME?</v>
      </c>
      <c r="K62" s="23"/>
      <c r="L62" s="70" t="e">
        <f aca="false">SUM(L58:L60)</f>
        <v>#NAME?</v>
      </c>
      <c r="M62" s="71" t="e">
        <f aca="false">SUM(M58:M60)</f>
        <v>#NAME?</v>
      </c>
      <c r="N62" s="72" t="e">
        <f aca="false">SUM(N58:N60)</f>
        <v>#NAME?</v>
      </c>
      <c r="O62" s="23"/>
      <c r="P62" s="70" t="e">
        <f aca="false">SUM(P58:P60)</f>
        <v>#NAME?</v>
      </c>
      <c r="Q62" s="71" t="e">
        <f aca="false">SUM(Q58:Q60)</f>
        <v>#NAME?</v>
      </c>
      <c r="R62" s="72" t="e">
        <f aca="false">SUM(R58:R60)</f>
        <v>#NAME?</v>
      </c>
      <c r="S62" s="23"/>
      <c r="T62" s="70" t="e">
        <f aca="false">SUM(T58:T60)</f>
        <v>#NAME?</v>
      </c>
      <c r="U62" s="71" t="e">
        <f aca="false">SUM(U58:U60)</f>
        <v>#NAME?</v>
      </c>
      <c r="V62" s="72" t="e">
        <f aca="false">SUM(V58:V60)</f>
        <v>#NAME?</v>
      </c>
    </row>
    <row r="63" customFormat="false" ht="3" hidden="false" customHeight="true" outlineLevel="0" collapsed="false">
      <c r="B63" s="74"/>
      <c r="C63" s="47"/>
      <c r="D63" s="75"/>
      <c r="E63" s="76"/>
      <c r="F63" s="77"/>
      <c r="G63" s="23"/>
      <c r="H63" s="75"/>
      <c r="I63" s="76"/>
      <c r="J63" s="77"/>
      <c r="K63" s="23"/>
      <c r="L63" s="75"/>
      <c r="M63" s="76"/>
      <c r="N63" s="77"/>
      <c r="O63" s="23"/>
      <c r="P63" s="75"/>
      <c r="Q63" s="76"/>
      <c r="R63" s="77"/>
      <c r="S63" s="23"/>
      <c r="T63" s="75"/>
      <c r="U63" s="76"/>
      <c r="V63" s="77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  <c r="IT63" s="49"/>
      <c r="IU63" s="49"/>
      <c r="IV63" s="49"/>
      <c r="IW63" s="49"/>
    </row>
    <row r="64" customFormat="false" ht="13.5" hidden="false" customHeight="false" outlineLevel="0" collapsed="false">
      <c r="B64" s="101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customFormat="false" ht="12.75" hidden="false" customHeight="false" outlineLevel="0" collapsed="false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customFormat="false" ht="12.75" hidden="false" customHeight="false" outlineLevel="0" collapsed="false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customFormat="false" ht="12.75" hidden="false" customHeight="false" outlineLevel="0" collapsed="false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customFormat="false" ht="12.75" hidden="false" customHeight="false" outlineLevel="0" collapsed="false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customFormat="false" ht="12.75" hidden="false" customHeight="false" outlineLevel="0" collapsed="false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customFormat="false" ht="12.75" hidden="false" customHeight="false" outlineLevel="0" collapsed="false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customFormat="false" ht="12.75" hidden="false" customHeight="false" outlineLevel="0" collapsed="false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customFormat="false" ht="12.75" hidden="false" customHeight="false" outlineLevel="0" collapsed="false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customFormat="false" ht="12.75" hidden="false" customHeight="false" outlineLevel="0" collapsed="false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customFormat="false" ht="12.75" hidden="false" customHeight="false" outlineLevel="0" collapsed="false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customFormat="false" ht="12.75" hidden="false" customHeight="false" outlineLevel="0" collapsed="false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customFormat="false" ht="12.75" hidden="false" customHeight="false" outlineLevel="0" collapsed="false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customFormat="false" ht="12.75" hidden="false" customHeight="false" outlineLevel="0" collapsed="false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customFormat="false" ht="12.75" hidden="false" customHeight="false" outlineLevel="0" collapsed="false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customFormat="false" ht="12.75" hidden="false" customHeight="false" outlineLevel="0" collapsed="false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customFormat="false" ht="12.75" hidden="false" customHeight="false" outlineLevel="0" collapsed="false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customFormat="false" ht="12.75" hidden="false" customHeight="false" outlineLevel="0" collapsed="false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customFormat="false" ht="12.75" hidden="false" customHeight="false" outlineLevel="0" collapsed="false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customFormat="false" ht="12.75" hidden="false" customHeight="false" outlineLevel="0" collapsed="false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customFormat="false" ht="12.75" hidden="false" customHeight="false" outlineLevel="0" collapsed="false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customFormat="false" ht="12.75" hidden="false" customHeight="false" outlineLevel="0" collapsed="false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customFormat="false" ht="12.75" hidden="false" customHeight="false" outlineLevel="0" collapsed="false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customFormat="false" ht="12.75" hidden="false" customHeight="false" outlineLevel="0" collapsed="false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customFormat="false" ht="12.75" hidden="false" customHeight="false" outlineLevel="0" collapsed="false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84" width="13.85"/>
    <col collapsed="false" customWidth="true" hidden="false" outlineLevel="0" max="2" min="2" style="20" width="23.7"/>
    <col collapsed="false" customWidth="true" hidden="false" outlineLevel="0" max="3" min="3" style="20" width="1.7"/>
    <col collapsed="false" customWidth="true" hidden="false" outlineLevel="0" max="5" min="4" style="20" width="8.7"/>
    <col collapsed="false" customWidth="true" hidden="false" outlineLevel="0" max="6" min="6" style="20" width="9.7"/>
    <col collapsed="false" customWidth="true" hidden="false" outlineLevel="0" max="14" min="7" style="20" width="8.7"/>
    <col collapsed="false" customWidth="true" hidden="false" outlineLevel="0" max="20" min="15" style="20" width="9.7"/>
    <col collapsed="false" customWidth="false" hidden="false" outlineLevel="0" max="257" min="21" style="20" width="9.14"/>
  </cols>
  <sheetData>
    <row r="1" customFormat="false" ht="12.75" hidden="true" customHeight="true" outlineLevel="0" collapsed="false">
      <c r="A1" s="84" t="s">
        <v>171</v>
      </c>
    </row>
    <row r="2" customFormat="false" ht="15.75" hidden="false" customHeight="false" outlineLevel="0" collapsed="false">
      <c r="A2" s="84" t="s">
        <v>173</v>
      </c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6.5" hidden="false" customHeight="false" outlineLevel="0" collapsed="false">
      <c r="A3" s="85" t="n">
        <v>36586</v>
      </c>
      <c r="B3" s="7" t="s">
        <v>227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3.5" hidden="false" customHeight="false" outlineLevel="0" collapsed="false">
      <c r="A4" s="84" t="s">
        <v>177</v>
      </c>
      <c r="B4" s="10" t="str">
        <f aca="false">Summary!A3</f>
        <v>Results based on Activity through March 10, 2000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3" hidden="false" customHeight="true" outlineLevel="0" collapsed="false">
      <c r="B5" s="49"/>
    </row>
    <row r="6" customFormat="false" ht="12.75" hidden="false" customHeight="true" outlineLevel="0" collapsed="false">
      <c r="A6" s="84" t="s">
        <v>179</v>
      </c>
      <c r="B6" s="37"/>
      <c r="D6" s="50"/>
      <c r="E6" s="51"/>
      <c r="F6" s="51"/>
      <c r="G6" s="51"/>
      <c r="H6" s="51"/>
      <c r="I6" s="51"/>
      <c r="J6" s="51"/>
      <c r="K6" s="51"/>
      <c r="L6" s="51"/>
      <c r="M6" s="51"/>
      <c r="N6" s="52"/>
      <c r="Q6" s="19" t="s">
        <v>228</v>
      </c>
      <c r="R6" s="19"/>
      <c r="S6" s="19"/>
    </row>
    <row r="7" customFormat="false" ht="12.75" hidden="false" customHeight="false" outlineLevel="0" collapsed="false">
      <c r="B7" s="38"/>
      <c r="D7" s="47"/>
      <c r="E7" s="49"/>
      <c r="F7" s="103"/>
      <c r="G7" s="103"/>
      <c r="H7" s="49"/>
      <c r="I7" s="103" t="s">
        <v>124</v>
      </c>
      <c r="J7" s="103" t="s">
        <v>125</v>
      </c>
      <c r="K7" s="103" t="s">
        <v>126</v>
      </c>
      <c r="L7" s="103" t="s">
        <v>7</v>
      </c>
      <c r="M7" s="103" t="s">
        <v>132</v>
      </c>
      <c r="N7" s="104"/>
      <c r="O7" s="105"/>
      <c r="P7" s="105"/>
      <c r="Q7" s="19" t="s">
        <v>229</v>
      </c>
      <c r="R7" s="19"/>
      <c r="S7" s="19"/>
    </row>
    <row r="8" customFormat="false" ht="12.75" hidden="false" customHeight="false" outlineLevel="0" collapsed="false">
      <c r="B8" s="48" t="s">
        <v>131</v>
      </c>
      <c r="D8" s="44" t="s">
        <v>230</v>
      </c>
      <c r="E8" s="45" t="s">
        <v>231</v>
      </c>
      <c r="F8" s="45" t="s">
        <v>232</v>
      </c>
      <c r="G8" s="45" t="s">
        <v>233</v>
      </c>
      <c r="H8" s="45" t="s">
        <v>234</v>
      </c>
      <c r="I8" s="45" t="s">
        <v>132</v>
      </c>
      <c r="J8" s="45" t="s">
        <v>135</v>
      </c>
      <c r="K8" s="45" t="s">
        <v>132</v>
      </c>
      <c r="L8" s="45" t="s">
        <v>132</v>
      </c>
      <c r="M8" s="45" t="s">
        <v>121</v>
      </c>
      <c r="N8" s="46" t="s">
        <v>184</v>
      </c>
      <c r="O8" s="105"/>
      <c r="P8" s="105"/>
      <c r="Q8" s="106" t="s">
        <v>121</v>
      </c>
      <c r="R8" s="15" t="s">
        <v>126</v>
      </c>
      <c r="S8" s="16" t="s">
        <v>184</v>
      </c>
    </row>
    <row r="9" customFormat="false" ht="3" hidden="false" customHeight="true" outlineLevel="0" collapsed="false">
      <c r="B9" s="38"/>
      <c r="D9" s="47"/>
      <c r="E9" s="49"/>
      <c r="F9" s="49"/>
      <c r="G9" s="49"/>
      <c r="H9" s="49"/>
      <c r="I9" s="47"/>
      <c r="J9" s="47"/>
      <c r="K9" s="49"/>
      <c r="L9" s="49"/>
      <c r="M9" s="49"/>
      <c r="N9" s="37"/>
    </row>
    <row r="10" customFormat="false" ht="12" hidden="false" customHeight="true" outlineLevel="0" collapsed="false">
      <c r="A10" s="84" t="s">
        <v>185</v>
      </c>
      <c r="B10" s="38" t="s">
        <v>138</v>
      </c>
      <c r="D10" s="53" t="n">
        <v>42097</v>
      </c>
      <c r="E10" s="54"/>
      <c r="F10" s="54"/>
      <c r="G10" s="54"/>
      <c r="H10" s="54"/>
      <c r="I10" s="107" t="n">
        <f aca="false">SUM(D10:H10)</f>
        <v>42097</v>
      </c>
      <c r="J10" s="53"/>
      <c r="K10" s="54"/>
      <c r="L10" s="54" t="n">
        <f aca="false">SUM(I10:K10)</f>
        <v>42097</v>
      </c>
      <c r="M10" s="54" t="e">
        <f aca="false">ROUND(HPVAL($A10,$A$1,$A$2,$A$3,$A$4,$A$6)/1000,0)</f>
        <v>#NAME?</v>
      </c>
      <c r="N10" s="56" t="e">
        <f aca="false">L10-M10</f>
        <v>#NAME?</v>
      </c>
      <c r="Q10" s="88" t="e">
        <f aca="false">M10-Expenses!E9-'CapChrg-AllocExp'!E10</f>
        <v>#NAME?</v>
      </c>
      <c r="R10" s="88" t="e">
        <f aca="false">I10+J10-Expenses!D9-'CapChrg-AllocExp'!D10</f>
        <v>#NAME?</v>
      </c>
      <c r="S10" s="88" t="e">
        <f aca="false">Q10-R10</f>
        <v>#NAME?</v>
      </c>
    </row>
    <row r="11" customFormat="false" ht="12" hidden="false" customHeight="true" outlineLevel="0" collapsed="false">
      <c r="A11" s="84" t="s">
        <v>186</v>
      </c>
      <c r="B11" s="38" t="s">
        <v>139</v>
      </c>
      <c r="D11" s="58" t="n">
        <v>71056</v>
      </c>
      <c r="E11" s="23"/>
      <c r="F11" s="23"/>
      <c r="G11" s="23"/>
      <c r="H11" s="23"/>
      <c r="I11" s="108" t="n">
        <f aca="false">SUM(D11:H11)</f>
        <v>71056</v>
      </c>
      <c r="J11" s="58"/>
      <c r="K11" s="23"/>
      <c r="L11" s="23" t="n">
        <f aca="false">SUM(I11:K11)</f>
        <v>71056</v>
      </c>
      <c r="M11" s="23" t="e">
        <f aca="false">ROUND(HPVAL($A11,$A$1,$A$2,$A$3,$A$4,$A$6)/1000,0)</f>
        <v>#NAME?</v>
      </c>
      <c r="N11" s="60" t="e">
        <f aca="false">L11-M11</f>
        <v>#NAME?</v>
      </c>
      <c r="Q11" s="23" t="e">
        <f aca="false">M11-Expenses!E10-'CapChrg-AllocExp'!E11</f>
        <v>#NAME?</v>
      </c>
      <c r="R11" s="23" t="e">
        <f aca="false">I11+J11-Expenses!D10-'CapChrg-AllocExp'!D11</f>
        <v>#NAME?</v>
      </c>
      <c r="S11" s="23" t="e">
        <f aca="false">Q11-R11</f>
        <v>#NAME?</v>
      </c>
    </row>
    <row r="12" customFormat="false" ht="12" hidden="false" customHeight="true" outlineLevel="0" collapsed="false">
      <c r="A12" s="84" t="s">
        <v>187</v>
      </c>
      <c r="B12" s="38" t="s">
        <v>140</v>
      </c>
      <c r="D12" s="58" t="n">
        <v>19516</v>
      </c>
      <c r="E12" s="23"/>
      <c r="F12" s="23"/>
      <c r="G12" s="23"/>
      <c r="H12" s="23"/>
      <c r="I12" s="108" t="n">
        <f aca="false">SUM(D12:H12)</f>
        <v>19516</v>
      </c>
      <c r="J12" s="58"/>
      <c r="K12" s="23" t="e">
        <f aca="false">IF(S12&gt;0,S12,0)</f>
        <v>#NAME?</v>
      </c>
      <c r="L12" s="23" t="e">
        <f aca="false">SUM(I12:K12)</f>
        <v>#NAME?</v>
      </c>
      <c r="M12" s="23" t="e">
        <f aca="false">ROUND((HPVAL($A12,$A$1,"other",$A$3,$A$4,$A$6)+HPVAL($A12,$A$1,"overview",$A$3,$A$4,$A$6))/1000,0)</f>
        <v>#NAME?</v>
      </c>
      <c r="N12" s="60" t="e">
        <f aca="false">L12-M12</f>
        <v>#NAME?</v>
      </c>
      <c r="Q12" s="23" t="e">
        <f aca="false">M12-Expenses!E11-'CapChrg-AllocExp'!E12</f>
        <v>#NAME?</v>
      </c>
      <c r="R12" s="23" t="e">
        <f aca="false">I12+J12-Expenses!D11-'CapChrg-AllocExp'!D12</f>
        <v>#NAME?</v>
      </c>
      <c r="S12" s="23" t="e">
        <f aca="false">Q12-R12</f>
        <v>#NAME?</v>
      </c>
    </row>
    <row r="13" customFormat="false" ht="12" hidden="false" customHeight="true" outlineLevel="0" collapsed="false">
      <c r="A13" s="84" t="s">
        <v>235</v>
      </c>
      <c r="B13" s="38" t="s">
        <v>141</v>
      </c>
      <c r="D13" s="58" t="n">
        <f aca="false">38806+4877+2445</f>
        <v>46128</v>
      </c>
      <c r="E13" s="23"/>
      <c r="F13" s="23"/>
      <c r="G13" s="23"/>
      <c r="H13" s="23"/>
      <c r="I13" s="108" t="n">
        <f aca="false">SUM(D13:H13)</f>
        <v>46128</v>
      </c>
      <c r="J13" s="58"/>
      <c r="K13" s="23"/>
      <c r="L13" s="23" t="n">
        <f aca="false">SUM(I13:K13)</f>
        <v>46128</v>
      </c>
      <c r="M13" s="23" t="e">
        <f aca="false">ROUND(HPVAL($A13,$A$1,$A$2,$A$3,$A$4,$A$6)/1000,0)-M12</f>
        <v>#NAME?</v>
      </c>
      <c r="N13" s="60" t="e">
        <f aca="false">L13-M13</f>
        <v>#NAME?</v>
      </c>
      <c r="Q13" s="23" t="e">
        <f aca="false">M13-Expenses!E12-'CapChrg-AllocExp'!E13-'CapChrg-AllocExp'!L13</f>
        <v>#NAME?</v>
      </c>
      <c r="R13" s="23" t="e">
        <f aca="false">I13+J13-Expenses!D12-'CapChrg-AllocExp'!D13-'CapChrg-AllocExp'!K13</f>
        <v>#NAME?</v>
      </c>
      <c r="S13" s="23" t="e">
        <f aca="false">Q13-R13</f>
        <v>#NAME?</v>
      </c>
    </row>
    <row r="14" customFormat="false" ht="12" hidden="false" customHeight="true" outlineLevel="0" collapsed="false">
      <c r="A14" s="84" t="s">
        <v>236</v>
      </c>
      <c r="B14" s="38" t="s">
        <v>9</v>
      </c>
      <c r="D14" s="58" t="n">
        <v>12897</v>
      </c>
      <c r="E14" s="23" t="n">
        <v>2098</v>
      </c>
      <c r="F14" s="23"/>
      <c r="G14" s="23" t="n">
        <f aca="false">3147+3147</f>
        <v>6294</v>
      </c>
      <c r="H14" s="23" t="n">
        <v>-2820</v>
      </c>
      <c r="I14" s="108" t="n">
        <f aca="false">SUM(D14:H14)</f>
        <v>18469</v>
      </c>
      <c r="J14" s="58" t="n">
        <f aca="false">Greensheet!M10</f>
        <v>400</v>
      </c>
      <c r="K14" s="23"/>
      <c r="L14" s="23" t="n">
        <f aca="false">SUM(I14:K14)</f>
        <v>18869</v>
      </c>
      <c r="M14" s="23" t="e">
        <f aca="false">ROUND(HPVAL($A14,$A$1,$A$2,$A$3,$A$4,$A$6)/1000,0)</f>
        <v>#NAME?</v>
      </c>
      <c r="N14" s="60" t="e">
        <f aca="false">L14-M14</f>
        <v>#NAME?</v>
      </c>
      <c r="Q14" s="23" t="e">
        <f aca="false">M14-Expenses!E13-'CapChrg-AllocExp'!E14</f>
        <v>#NAME?</v>
      </c>
      <c r="R14" s="23" t="e">
        <f aca="false">I14+J14-Expenses!D13-'CapChrg-AllocExp'!D14</f>
        <v>#NAME?</v>
      </c>
      <c r="S14" s="23" t="e">
        <f aca="false">Q14-R14</f>
        <v>#NAME?</v>
      </c>
    </row>
    <row r="15" customFormat="false" ht="12" hidden="false" customHeight="true" outlineLevel="0" collapsed="false">
      <c r="A15" s="84" t="s">
        <v>192</v>
      </c>
      <c r="B15" s="38" t="s">
        <v>142</v>
      </c>
      <c r="D15" s="58" t="n">
        <v>410</v>
      </c>
      <c r="E15" s="23" t="n">
        <v>52</v>
      </c>
      <c r="F15" s="23" t="n">
        <v>16</v>
      </c>
      <c r="G15" s="23"/>
      <c r="H15" s="23"/>
      <c r="I15" s="108" t="n">
        <f aca="false">SUM(D15:H15)</f>
        <v>478</v>
      </c>
      <c r="J15" s="58"/>
      <c r="K15" s="23"/>
      <c r="L15" s="23" t="n">
        <f aca="false">SUM(I15:K15)</f>
        <v>478</v>
      </c>
      <c r="M15" s="23" t="e">
        <f aca="false">ROUND(HPVAL($A15,$A$1,$A$2,$A$3,$A$4,$A$6)/1000,0)</f>
        <v>#NAME?</v>
      </c>
      <c r="N15" s="60" t="e">
        <f aca="false">L15-M15</f>
        <v>#NAME?</v>
      </c>
      <c r="Q15" s="23" t="e">
        <f aca="false">M15-Expenses!E14-'CapChrg-AllocExp'!E15</f>
        <v>#NAME?</v>
      </c>
      <c r="R15" s="23" t="n">
        <f aca="false">I15+J15-Expenses!D14-'CapChrg-AllocExp'!D15</f>
        <v>-4361</v>
      </c>
      <c r="S15" s="23" t="e">
        <f aca="false">Q15-R15</f>
        <v>#NAME?</v>
      </c>
    </row>
    <row r="16" customFormat="false" ht="12" hidden="false" customHeight="true" outlineLevel="0" collapsed="false">
      <c r="A16" s="84" t="s">
        <v>193</v>
      </c>
      <c r="B16" s="38" t="s">
        <v>143</v>
      </c>
      <c r="D16" s="58" t="n">
        <v>5422</v>
      </c>
      <c r="E16" s="23"/>
      <c r="F16" s="23"/>
      <c r="G16" s="23"/>
      <c r="H16" s="23"/>
      <c r="I16" s="108" t="n">
        <f aca="false">SUM(D16:H16)</f>
        <v>5422</v>
      </c>
      <c r="J16" s="58"/>
      <c r="K16" s="23"/>
      <c r="L16" s="23" t="n">
        <f aca="false">SUM(I16:K16)</f>
        <v>5422</v>
      </c>
      <c r="M16" s="23" t="e">
        <f aca="false">ROUND(HPVAL($A16,$A$1,$A$2,$A$3,$A$4,$A$6)/1000,0)</f>
        <v>#NAME?</v>
      </c>
      <c r="N16" s="60" t="e">
        <f aca="false">L16-M16</f>
        <v>#NAME?</v>
      </c>
      <c r="Q16" s="23" t="e">
        <f aca="false">M16-Expenses!E15-'CapChrg-AllocExp'!E16</f>
        <v>#NAME?</v>
      </c>
      <c r="R16" s="23" t="e">
        <f aca="false">I16+J16-Expenses!D15-'CapChrg-AllocExp'!D16</f>
        <v>#NAME?</v>
      </c>
      <c r="S16" s="23" t="e">
        <f aca="false">Q16-R16</f>
        <v>#NAME?</v>
      </c>
    </row>
    <row r="17" customFormat="false" ht="12" hidden="false" customHeight="true" outlineLevel="0" collapsed="false">
      <c r="A17" s="84" t="s">
        <v>194</v>
      </c>
      <c r="B17" s="38" t="s">
        <v>144</v>
      </c>
      <c r="D17" s="58" t="n">
        <v>2018</v>
      </c>
      <c r="E17" s="23"/>
      <c r="F17" s="23"/>
      <c r="G17" s="23"/>
      <c r="H17" s="23"/>
      <c r="I17" s="108" t="n">
        <f aca="false">SUM(D17:H17)</f>
        <v>2018</v>
      </c>
      <c r="J17" s="58"/>
      <c r="K17" s="23"/>
      <c r="L17" s="23" t="n">
        <f aca="false">SUM(I17:K17)</f>
        <v>2018</v>
      </c>
      <c r="M17" s="23" t="e">
        <f aca="false">ROUND(HPVAL($A17,$A$1,$A$2,$A$3,$A$4,$A$6)/1000,0)</f>
        <v>#NAME?</v>
      </c>
      <c r="N17" s="60" t="e">
        <f aca="false">L17-M17</f>
        <v>#NAME?</v>
      </c>
      <c r="Q17" s="23" t="e">
        <f aca="false">M17-Expenses!E16-'CapChrg-AllocExp'!E17</f>
        <v>#NAME?</v>
      </c>
      <c r="R17" s="23" t="e">
        <f aca="false">I17+J17-Expenses!D16-'CapChrg-AllocExp'!D17</f>
        <v>#NAME?</v>
      </c>
      <c r="S17" s="23" t="e">
        <f aca="false">Q17-R17</f>
        <v>#NAME?</v>
      </c>
    </row>
    <row r="18" customFormat="false" ht="12" hidden="false" customHeight="true" outlineLevel="0" collapsed="false">
      <c r="A18" s="84" t="s">
        <v>195</v>
      </c>
      <c r="B18" s="38" t="s">
        <v>145</v>
      </c>
      <c r="D18" s="58"/>
      <c r="E18" s="23"/>
      <c r="F18" s="23"/>
      <c r="G18" s="23"/>
      <c r="H18" s="23"/>
      <c r="I18" s="108" t="n">
        <f aca="false">SUM(D18:H18)</f>
        <v>0</v>
      </c>
      <c r="J18" s="58" t="n">
        <f aca="false">Greensheet!M15</f>
        <v>0</v>
      </c>
      <c r="K18" s="23"/>
      <c r="L18" s="23" t="n">
        <f aca="false">SUM(I18:K18)</f>
        <v>0</v>
      </c>
      <c r="M18" s="23" t="e">
        <f aca="false">ROUND(HPVAL($A18,$A$1,$A$2,$A$3,$A$4,$A$6)/1000,0)</f>
        <v>#NAME?</v>
      </c>
      <c r="N18" s="60" t="e">
        <f aca="false">L18-M18</f>
        <v>#NAME?</v>
      </c>
      <c r="Q18" s="23" t="e">
        <f aca="false">M18-Expenses!E17-'CapChrg-AllocExp'!E18</f>
        <v>#NAME?</v>
      </c>
      <c r="R18" s="23" t="e">
        <f aca="false">I18+J18-Expenses!D17-'CapChrg-AllocExp'!D18</f>
        <v>#NAME?</v>
      </c>
      <c r="S18" s="23" t="e">
        <f aca="false">Q18-R18</f>
        <v>#NAME?</v>
      </c>
    </row>
    <row r="19" customFormat="false" ht="12" hidden="false" customHeight="true" outlineLevel="0" collapsed="false">
      <c r="A19" s="84" t="s">
        <v>196</v>
      </c>
      <c r="B19" s="38" t="s">
        <v>146</v>
      </c>
      <c r="D19" s="58" t="n">
        <v>-223</v>
      </c>
      <c r="E19" s="23"/>
      <c r="F19" s="23"/>
      <c r="G19" s="23"/>
      <c r="H19" s="23"/>
      <c r="I19" s="108" t="n">
        <f aca="false">SUM(D19:H19)</f>
        <v>-223</v>
      </c>
      <c r="J19" s="58"/>
      <c r="K19" s="23"/>
      <c r="L19" s="23" t="n">
        <f aca="false">SUM(I19:K19)</f>
        <v>-223</v>
      </c>
      <c r="M19" s="23" t="e">
        <f aca="false">ROUND(HPVAL($A19,$A$1,$A$2,$A$3,$A$4,$A$6)/1000,0)</f>
        <v>#NAME?</v>
      </c>
      <c r="N19" s="60" t="e">
        <f aca="false">L19-M19</f>
        <v>#NAME?</v>
      </c>
      <c r="Q19" s="23" t="e">
        <f aca="false">M19-Expenses!E18-'CapChrg-AllocExp'!E19</f>
        <v>#NAME?</v>
      </c>
      <c r="R19" s="23" t="e">
        <f aca="false">I19+J19-Expenses!D18-'CapChrg-AllocExp'!D19</f>
        <v>#NAME?</v>
      </c>
      <c r="S19" s="23" t="e">
        <f aca="false">Q19-R19</f>
        <v>#NAME?</v>
      </c>
    </row>
    <row r="20" customFormat="false" ht="3" hidden="false" customHeight="true" outlineLevel="0" collapsed="false">
      <c r="B20" s="38"/>
      <c r="D20" s="58"/>
      <c r="E20" s="23"/>
      <c r="F20" s="23"/>
      <c r="G20" s="23"/>
      <c r="H20" s="23"/>
      <c r="I20" s="108"/>
      <c r="J20" s="58"/>
      <c r="K20" s="23"/>
      <c r="L20" s="23"/>
      <c r="M20" s="23"/>
      <c r="N20" s="60"/>
    </row>
    <row r="21" customFormat="false" ht="12" hidden="false" customHeight="true" outlineLevel="0" collapsed="false">
      <c r="B21" s="109" t="s">
        <v>197</v>
      </c>
      <c r="C21" s="63"/>
      <c r="D21" s="64" t="n">
        <f aca="false">SUM(D10:D19)</f>
        <v>199321</v>
      </c>
      <c r="E21" s="65" t="n">
        <f aca="false">SUM(E10:E19)</f>
        <v>2150</v>
      </c>
      <c r="F21" s="65" t="n">
        <f aca="false">SUM(F10:F19)</f>
        <v>16</v>
      </c>
      <c r="G21" s="65" t="n">
        <f aca="false">SUM(G10:G19)</f>
        <v>6294</v>
      </c>
      <c r="H21" s="65" t="n">
        <f aca="false">SUM(H10:H19)</f>
        <v>-2820</v>
      </c>
      <c r="I21" s="64" t="n">
        <f aca="false">SUM(I10:I19)</f>
        <v>204961</v>
      </c>
      <c r="J21" s="64" t="n">
        <f aca="false">SUM(J10:J19)</f>
        <v>400</v>
      </c>
      <c r="K21" s="65" t="e">
        <f aca="false">SUM(K10:K19)</f>
        <v>#NAME?</v>
      </c>
      <c r="L21" s="65" t="e">
        <f aca="false">SUM(L10:L19)</f>
        <v>#NAME?</v>
      </c>
      <c r="M21" s="65" t="e">
        <f aca="false">SUM(M10:M19)</f>
        <v>#NAME?</v>
      </c>
      <c r="N21" s="68" t="e">
        <f aca="false">SUM(N10:N19)</f>
        <v>#NAME?</v>
      </c>
    </row>
    <row r="22" customFormat="false" ht="3" hidden="false" customHeight="true" outlineLevel="0" collapsed="false">
      <c r="B22" s="38"/>
      <c r="D22" s="58"/>
      <c r="E22" s="23"/>
      <c r="F22" s="23"/>
      <c r="G22" s="23"/>
      <c r="H22" s="23"/>
      <c r="I22" s="108"/>
      <c r="J22" s="58"/>
      <c r="K22" s="23"/>
      <c r="L22" s="23"/>
      <c r="M22" s="23"/>
      <c r="N22" s="60"/>
    </row>
    <row r="23" customFormat="false" ht="12" hidden="false" customHeight="true" outlineLevel="0" collapsed="false">
      <c r="A23" s="84" t="s">
        <v>198</v>
      </c>
      <c r="B23" s="38" t="s">
        <v>148</v>
      </c>
      <c r="D23" s="58"/>
      <c r="E23" s="23"/>
      <c r="F23" s="23"/>
      <c r="G23" s="23" t="n">
        <f aca="false">2036+1152</f>
        <v>3188</v>
      </c>
      <c r="H23" s="23"/>
      <c r="I23" s="108" t="n">
        <f aca="false">SUM(D23:H23)</f>
        <v>3188</v>
      </c>
      <c r="J23" s="58" t="n">
        <f aca="false">Greensheet!M21</f>
        <v>2500</v>
      </c>
      <c r="K23" s="23"/>
      <c r="L23" s="23" t="n">
        <f aca="false">SUM(I23:K23)</f>
        <v>5688</v>
      </c>
      <c r="M23" s="23" t="e">
        <f aca="false">ROUND(HPVAL($A23,$A$1,$A$2,$A$3,$A$4,$A$6)/1000,0)</f>
        <v>#NAME?</v>
      </c>
      <c r="N23" s="60" t="e">
        <f aca="false">L23-M23</f>
        <v>#NAME?</v>
      </c>
      <c r="Q23" s="87" t="e">
        <f aca="false">M23-Expenses!E21-'CapChrg-AllocExp'!E22</f>
        <v>#NAME?</v>
      </c>
      <c r="R23" s="87" t="e">
        <f aca="false">I23+J23-Expenses!D21-'CapChrg-AllocExp'!D22</f>
        <v>#NAME?</v>
      </c>
      <c r="S23" s="23" t="e">
        <f aca="false">Q23-R23</f>
        <v>#NAME?</v>
      </c>
    </row>
    <row r="24" customFormat="false" ht="12" hidden="false" customHeight="true" outlineLevel="0" collapsed="false">
      <c r="A24" s="84" t="s">
        <v>199</v>
      </c>
      <c r="B24" s="38" t="s">
        <v>149</v>
      </c>
      <c r="D24" s="58"/>
      <c r="E24" s="23" t="n">
        <v>3723</v>
      </c>
      <c r="F24" s="23"/>
      <c r="G24" s="23"/>
      <c r="H24" s="23"/>
      <c r="I24" s="108" t="n">
        <f aca="false">SUM(D24:H24)</f>
        <v>3723</v>
      </c>
      <c r="J24" s="58" t="n">
        <f aca="false">Greensheet!M44</f>
        <v>0</v>
      </c>
      <c r="K24" s="23"/>
      <c r="L24" s="23" t="n">
        <f aca="false">SUM(I24:K24)</f>
        <v>3723</v>
      </c>
      <c r="M24" s="23" t="e">
        <f aca="false">ROUND(HPVAL($A24,$A$1,$A$2,$A$3,$A$4,$A$6)/1000,0)</f>
        <v>#NAME?</v>
      </c>
      <c r="N24" s="60" t="e">
        <f aca="false">L24-M24</f>
        <v>#NAME?</v>
      </c>
      <c r="Q24" s="23" t="e">
        <f aca="false">M24-Expenses!E22-'CapChrg-AllocExp'!E23</f>
        <v>#NAME?</v>
      </c>
      <c r="R24" s="23" t="e">
        <f aca="false">I24+J24-Expenses!D22-'CapChrg-AllocExp'!D23</f>
        <v>#NAME?</v>
      </c>
      <c r="S24" s="23" t="e">
        <f aca="false">Q24-R24</f>
        <v>#NAME?</v>
      </c>
    </row>
    <row r="25" customFormat="false" ht="12" hidden="false" customHeight="true" outlineLevel="0" collapsed="false">
      <c r="A25" s="84" t="s">
        <v>200</v>
      </c>
      <c r="B25" s="38" t="s">
        <v>23</v>
      </c>
      <c r="D25" s="58" t="n">
        <f aca="false">3419-302</f>
        <v>3117</v>
      </c>
      <c r="E25" s="23" t="n">
        <v>189</v>
      </c>
      <c r="F25" s="23"/>
      <c r="G25" s="23"/>
      <c r="H25" s="23"/>
      <c r="I25" s="108" t="n">
        <f aca="false">SUM(D25:H25)</f>
        <v>3306</v>
      </c>
      <c r="J25" s="58" t="n">
        <f aca="false">Greensheet!M34</f>
        <v>10560</v>
      </c>
      <c r="K25" s="23"/>
      <c r="L25" s="23" t="n">
        <f aca="false">SUM(I25:K25)</f>
        <v>13866</v>
      </c>
      <c r="M25" s="23" t="e">
        <f aca="false">ROUND(HPVAL($A25,$A$1,$A$2,$A$3,$A$4,$A$6)/1000,0)</f>
        <v>#NAME?</v>
      </c>
      <c r="N25" s="60" t="e">
        <f aca="false">L25-M25</f>
        <v>#NAME?</v>
      </c>
      <c r="Q25" s="23" t="e">
        <f aca="false">M25-Expenses!E23-'CapChrg-AllocExp'!E24</f>
        <v>#NAME?</v>
      </c>
      <c r="R25" s="23" t="e">
        <f aca="false">I25+J25-Expenses!D23-'CapChrg-AllocExp'!D24</f>
        <v>#NAME?</v>
      </c>
      <c r="S25" s="23" t="e">
        <f aca="false">Q25-R25</f>
        <v>#NAME?</v>
      </c>
    </row>
    <row r="26" customFormat="false" ht="12" hidden="false" customHeight="true" outlineLevel="0" collapsed="false">
      <c r="A26" s="84" t="s">
        <v>201</v>
      </c>
      <c r="B26" s="38" t="s">
        <v>32</v>
      </c>
      <c r="D26" s="58"/>
      <c r="E26" s="23" t="n">
        <v>1</v>
      </c>
      <c r="F26" s="23"/>
      <c r="G26" s="23"/>
      <c r="H26" s="23"/>
      <c r="I26" s="108" t="n">
        <f aca="false">SUM(D26:H26)</f>
        <v>1</v>
      </c>
      <c r="J26" s="58" t="n">
        <f aca="false">Greensheet!M39</f>
        <v>4000</v>
      </c>
      <c r="K26" s="23"/>
      <c r="L26" s="23" t="n">
        <f aca="false">SUM(I26:K26)</f>
        <v>4001</v>
      </c>
      <c r="M26" s="23" t="e">
        <f aca="false">ROUND(HPVAL($A26,$A$1,$A$2,$A$3,$A$4,$A$6)/1000,0)</f>
        <v>#NAME?</v>
      </c>
      <c r="N26" s="60" t="e">
        <f aca="false">L26-M26</f>
        <v>#NAME?</v>
      </c>
      <c r="Q26" s="23" t="e">
        <f aca="false">M26-Expenses!E24-'CapChrg-AllocExp'!E25</f>
        <v>#NAME?</v>
      </c>
      <c r="R26" s="23" t="e">
        <f aca="false">I26+J26-Expenses!D24-'CapChrg-AllocExp'!D25</f>
        <v>#NAME?</v>
      </c>
      <c r="S26" s="23" t="e">
        <f aca="false">Q26-R26</f>
        <v>#NAME?</v>
      </c>
    </row>
    <row r="27" customFormat="false" ht="12" hidden="false" customHeight="true" outlineLevel="0" collapsed="false">
      <c r="A27" s="84" t="s">
        <v>202</v>
      </c>
      <c r="B27" s="38" t="s">
        <v>150</v>
      </c>
      <c r="D27" s="58"/>
      <c r="E27" s="23"/>
      <c r="F27" s="23"/>
      <c r="G27" s="23"/>
      <c r="H27" s="23"/>
      <c r="I27" s="108" t="n">
        <f aca="false">SUM(D27:H27)</f>
        <v>0</v>
      </c>
      <c r="J27" s="58"/>
      <c r="K27" s="23"/>
      <c r="L27" s="23" t="n">
        <f aca="false">SUM(I27:K27)</f>
        <v>0</v>
      </c>
      <c r="M27" s="23" t="e">
        <f aca="false">ROUND(HPVAL($A27,$A$1,$A$2,$A$3,$A$4,$A$6)/1000,0)</f>
        <v>#NAME?</v>
      </c>
      <c r="N27" s="60" t="e">
        <f aca="false">L27-M27</f>
        <v>#NAME?</v>
      </c>
      <c r="Q27" s="23" t="e">
        <f aca="false">M27-Expenses!E25-'CapChrg-AllocExp'!E26</f>
        <v>#NAME?</v>
      </c>
      <c r="R27" s="23" t="e">
        <f aca="false">I27+J27-Expenses!D25-'CapChrg-AllocExp'!D26</f>
        <v>#NAME?</v>
      </c>
      <c r="S27" s="23" t="e">
        <f aca="false">Q27-R27</f>
        <v>#NAME?</v>
      </c>
    </row>
    <row r="28" customFormat="false" ht="12" hidden="false" customHeight="true" outlineLevel="0" collapsed="false">
      <c r="A28" s="84" t="s">
        <v>203</v>
      </c>
      <c r="B28" s="38" t="s">
        <v>20</v>
      </c>
      <c r="D28" s="58"/>
      <c r="E28" s="23"/>
      <c r="F28" s="23"/>
      <c r="G28" s="23"/>
      <c r="H28" s="23"/>
      <c r="I28" s="108" t="n">
        <f aca="false">SUM(D28:H28)</f>
        <v>0</v>
      </c>
      <c r="J28" s="58" t="n">
        <f aca="false">Greensheet!M26</f>
        <v>850</v>
      </c>
      <c r="K28" s="23"/>
      <c r="L28" s="23" t="n">
        <f aca="false">SUM(I28:K28)</f>
        <v>850</v>
      </c>
      <c r="M28" s="23" t="e">
        <f aca="false">ROUND(HPVAL($A28,$A$1,$A$2,$A$3,$A$4,$A$6)/1000,0)</f>
        <v>#NAME?</v>
      </c>
      <c r="N28" s="60" t="e">
        <f aca="false">L28-M28</f>
        <v>#NAME?</v>
      </c>
      <c r="Q28" s="23" t="e">
        <f aca="false">M28-Expenses!E26-'CapChrg-AllocExp'!E27</f>
        <v>#NAME?</v>
      </c>
      <c r="R28" s="23" t="e">
        <f aca="false">I28+J28-Expenses!D26-'CapChrg-AllocExp'!D27</f>
        <v>#NAME?</v>
      </c>
      <c r="S28" s="23" t="e">
        <f aca="false">Q28-R28</f>
        <v>#NAME?</v>
      </c>
    </row>
    <row r="29" customFormat="false" ht="12" hidden="false" customHeight="true" outlineLevel="0" collapsed="false">
      <c r="A29" s="84" t="s">
        <v>204</v>
      </c>
      <c r="B29" s="38" t="s">
        <v>151</v>
      </c>
      <c r="D29" s="58"/>
      <c r="E29" s="23"/>
      <c r="F29" s="23"/>
      <c r="G29" s="23"/>
      <c r="H29" s="23"/>
      <c r="I29" s="108" t="n">
        <f aca="false">SUM(D29:H29)</f>
        <v>0</v>
      </c>
      <c r="J29" s="58"/>
      <c r="K29" s="23"/>
      <c r="L29" s="23" t="n">
        <f aca="false">SUM(I29:K29)</f>
        <v>0</v>
      </c>
      <c r="M29" s="23" t="e">
        <f aca="false">ROUND(HPVAL($A29,$A$1,$A$2,$A$3,$A$4,$A$6)/1000,0)</f>
        <v>#NAME?</v>
      </c>
      <c r="N29" s="60" t="e">
        <f aca="false">L29-M29</f>
        <v>#NAME?</v>
      </c>
      <c r="Q29" s="23" t="e">
        <f aca="false">M29-Expenses!E27-'CapChrg-AllocExp'!E28</f>
        <v>#NAME?</v>
      </c>
      <c r="R29" s="23" t="e">
        <f aca="false">I29+J29-Expenses!D27-'CapChrg-AllocExp'!D28</f>
        <v>#NAME?</v>
      </c>
      <c r="S29" s="23" t="e">
        <f aca="false">Q29-R29</f>
        <v>#NAME?</v>
      </c>
    </row>
    <row r="30" customFormat="false" ht="3" hidden="false" customHeight="true" outlineLevel="0" collapsed="false">
      <c r="B30" s="38"/>
      <c r="D30" s="58"/>
      <c r="E30" s="23"/>
      <c r="F30" s="23"/>
      <c r="G30" s="23"/>
      <c r="H30" s="23"/>
      <c r="I30" s="108"/>
      <c r="J30" s="58"/>
      <c r="K30" s="23"/>
      <c r="L30" s="23"/>
      <c r="M30" s="23"/>
      <c r="N30" s="60"/>
    </row>
    <row r="31" customFormat="false" ht="12" hidden="false" customHeight="true" outlineLevel="0" collapsed="false">
      <c r="B31" s="109" t="s">
        <v>152</v>
      </c>
      <c r="C31" s="63"/>
      <c r="D31" s="64" t="n">
        <f aca="false">SUM(D23:D29)</f>
        <v>3117</v>
      </c>
      <c r="E31" s="65" t="n">
        <f aca="false">SUM(E23:E29)</f>
        <v>3913</v>
      </c>
      <c r="F31" s="65" t="n">
        <f aca="false">SUM(F23:F29)</f>
        <v>0</v>
      </c>
      <c r="G31" s="65" t="n">
        <f aca="false">SUM(G23:G29)</f>
        <v>3188</v>
      </c>
      <c r="H31" s="65" t="n">
        <f aca="false">SUM(H23:H29)</f>
        <v>0</v>
      </c>
      <c r="I31" s="64" t="n">
        <f aca="false">SUM(I23:I29)</f>
        <v>10218</v>
      </c>
      <c r="J31" s="64" t="n">
        <f aca="false">SUM(J23:J29)</f>
        <v>17910</v>
      </c>
      <c r="K31" s="65" t="n">
        <f aca="false">SUM(K23:K29)</f>
        <v>0</v>
      </c>
      <c r="L31" s="65" t="n">
        <f aca="false">SUM(L23:L29)</f>
        <v>28128</v>
      </c>
      <c r="M31" s="65" t="e">
        <f aca="false">SUM(M23:M29)</f>
        <v>#NAME?</v>
      </c>
      <c r="N31" s="68" t="e">
        <f aca="false">SUM(N23:N29)</f>
        <v>#NAME?</v>
      </c>
    </row>
    <row r="32" customFormat="false" ht="3" hidden="false" customHeight="true" outlineLevel="0" collapsed="false">
      <c r="B32" s="38"/>
      <c r="D32" s="58"/>
      <c r="E32" s="23"/>
      <c r="F32" s="23"/>
      <c r="G32" s="23"/>
      <c r="H32" s="23"/>
      <c r="I32" s="108"/>
      <c r="J32" s="58"/>
      <c r="K32" s="23"/>
      <c r="L32" s="23"/>
      <c r="M32" s="23"/>
      <c r="N32" s="60"/>
    </row>
    <row r="33" customFormat="false" ht="12" hidden="false" customHeight="true" outlineLevel="0" collapsed="false">
      <c r="A33" s="84" t="s">
        <v>205</v>
      </c>
      <c r="B33" s="38" t="s">
        <v>153</v>
      </c>
      <c r="D33" s="58" t="n">
        <v>15914</v>
      </c>
      <c r="E33" s="23"/>
      <c r="F33" s="23"/>
      <c r="G33" s="23"/>
      <c r="H33" s="23"/>
      <c r="I33" s="108" t="n">
        <f aca="false">SUM(D33:H33)</f>
        <v>15914</v>
      </c>
      <c r="J33" s="58"/>
      <c r="K33" s="23"/>
      <c r="L33" s="23" t="n">
        <f aca="false">SUM(I33:K33)</f>
        <v>15914</v>
      </c>
      <c r="M33" s="23" t="e">
        <f aca="false">ROUND(HPVAL($A33,$A$1,$A$2,$A$3,$A$4,$A$6)/1000,0)+Expenses!E58</f>
        <v>#NAME?</v>
      </c>
      <c r="N33" s="60" t="e">
        <f aca="false">L33-M33</f>
        <v>#NAME?</v>
      </c>
      <c r="Q33" s="87" t="e">
        <f aca="false">M33-Expenses!E58-Expenses!E30-'CapChrg-AllocExp'!E31</f>
        <v>#NAME?</v>
      </c>
      <c r="R33" s="87" t="e">
        <f aca="false">I33+J33-Expenses!D58-Expenses!D30-'CapChrg-AllocExp'!D31</f>
        <v>#NAME?</v>
      </c>
      <c r="S33" s="23" t="e">
        <f aca="false">Q33-R33</f>
        <v>#NAME?</v>
      </c>
    </row>
    <row r="34" customFormat="false" ht="12" hidden="false" customHeight="true" outlineLevel="0" collapsed="false">
      <c r="A34" s="84" t="s">
        <v>206</v>
      </c>
      <c r="B34" s="38" t="s">
        <v>36</v>
      </c>
      <c r="D34" s="58"/>
      <c r="E34" s="23" t="n">
        <v>3553</v>
      </c>
      <c r="F34" s="23"/>
      <c r="G34" s="23"/>
      <c r="H34" s="23"/>
      <c r="I34" s="108" t="n">
        <f aca="false">SUM(D34:H34)</f>
        <v>3553</v>
      </c>
      <c r="J34" s="58" t="n">
        <f aca="false">Greensheet!M54</f>
        <v>6000</v>
      </c>
      <c r="K34" s="23" t="n">
        <v>3000</v>
      </c>
      <c r="L34" s="23" t="n">
        <f aca="false">SUM(I34:K34)</f>
        <v>12553</v>
      </c>
      <c r="M34" s="23" t="e">
        <f aca="false">ROUND(HPVAL($A34,$A$1,$A$2,$A$3,$A$4,$A$6)/1000,0)</f>
        <v>#NAME?</v>
      </c>
      <c r="N34" s="60" t="e">
        <f aca="false">L34-M34</f>
        <v>#NAME?</v>
      </c>
      <c r="Q34" s="23" t="e">
        <f aca="false">M34-Expenses!E31-'CapChrg-AllocExp'!E32</f>
        <v>#NAME?</v>
      </c>
      <c r="R34" s="23" t="n">
        <f aca="false">I34+J34-Expenses!D31-'CapChrg-AllocExp'!D32</f>
        <v>2756</v>
      </c>
      <c r="S34" s="23" t="e">
        <f aca="false">Q34-R34</f>
        <v>#NAME?</v>
      </c>
    </row>
    <row r="35" customFormat="false" ht="12" hidden="false" customHeight="true" outlineLevel="0" collapsed="false">
      <c r="A35" s="84" t="s">
        <v>207</v>
      </c>
      <c r="B35" s="38" t="s">
        <v>40</v>
      </c>
      <c r="D35" s="58"/>
      <c r="E35" s="23"/>
      <c r="F35" s="23"/>
      <c r="G35" s="23" t="n">
        <f aca="false">4172+11370</f>
        <v>15542</v>
      </c>
      <c r="H35" s="23"/>
      <c r="I35" s="108" t="n">
        <f aca="false">SUM(D35:H35)</f>
        <v>15542</v>
      </c>
      <c r="J35" s="58" t="n">
        <f aca="false">Greensheet!M64</f>
        <v>4284</v>
      </c>
      <c r="K35" s="23" t="n">
        <v>410</v>
      </c>
      <c r="L35" s="23" t="n">
        <f aca="false">SUM(I35:K35)</f>
        <v>20236</v>
      </c>
      <c r="M35" s="23" t="e">
        <f aca="false">ROUND(HPVAL($A35,$A$1,$A$2,$A$3,$A$4,$A$6)/1000,0)+Expenses!E59</f>
        <v>#NAME?</v>
      </c>
      <c r="N35" s="60" t="e">
        <f aca="false">L35-M35</f>
        <v>#NAME?</v>
      </c>
      <c r="Q35" s="23" t="e">
        <f aca="false">M35-Expenses!E59-Expenses!E32-'CapChrg-AllocExp'!E33</f>
        <v>#NAME?</v>
      </c>
      <c r="R35" s="23" t="n">
        <f aca="false">I35+J35-Expenses!D59-Expenses!D32-'CapChrg-AllocExp'!D33</f>
        <v>-31119</v>
      </c>
      <c r="S35" s="23" t="e">
        <f aca="false">Q35-R35</f>
        <v>#NAME?</v>
      </c>
    </row>
    <row r="36" customFormat="false" ht="12" hidden="false" customHeight="true" outlineLevel="0" collapsed="false">
      <c r="A36" s="84" t="s">
        <v>208</v>
      </c>
      <c r="B36" s="38" t="s">
        <v>154</v>
      </c>
      <c r="D36" s="58" t="n">
        <f aca="false">7690+53+969+6113</f>
        <v>14825</v>
      </c>
      <c r="E36" s="23"/>
      <c r="F36" s="23"/>
      <c r="G36" s="23"/>
      <c r="H36" s="23"/>
      <c r="I36" s="108" t="n">
        <f aca="false">SUM(D36:H36)</f>
        <v>14825</v>
      </c>
      <c r="J36" s="58"/>
      <c r="K36" s="23"/>
      <c r="L36" s="23" t="n">
        <f aca="false">SUM(I36:K36)</f>
        <v>14825</v>
      </c>
      <c r="M36" s="23" t="e">
        <f aca="false">ROUND(HPVAL($A36,$A$1,$A$2,$A$3,$A$4,$A$6)/1000,0)</f>
        <v>#NAME?</v>
      </c>
      <c r="N36" s="60" t="e">
        <f aca="false">L36-M36</f>
        <v>#NAME?</v>
      </c>
      <c r="Q36" s="23" t="e">
        <f aca="false">M36-Expenses!E33-'CapChrg-AllocExp'!E34</f>
        <v>#NAME?</v>
      </c>
      <c r="R36" s="23" t="e">
        <f aca="false">I36+J36-Expenses!D33-'CapChrg-AllocExp'!D34</f>
        <v>#NAME?</v>
      </c>
      <c r="S36" s="23" t="e">
        <f aca="false">Q36-R36</f>
        <v>#NAME?</v>
      </c>
    </row>
    <row r="37" customFormat="false" ht="3" hidden="false" customHeight="true" outlineLevel="0" collapsed="false">
      <c r="B37" s="38"/>
      <c r="D37" s="58"/>
      <c r="E37" s="23"/>
      <c r="F37" s="23"/>
      <c r="G37" s="23"/>
      <c r="H37" s="23"/>
      <c r="I37" s="108"/>
      <c r="J37" s="58"/>
      <c r="K37" s="23"/>
      <c r="L37" s="23"/>
      <c r="M37" s="23"/>
      <c r="N37" s="60"/>
    </row>
    <row r="38" customFormat="false" ht="12" hidden="false" customHeight="true" outlineLevel="0" collapsed="false">
      <c r="B38" s="109" t="s">
        <v>155</v>
      </c>
      <c r="C38" s="63"/>
      <c r="D38" s="64" t="n">
        <f aca="false">SUM(D33:D36)</f>
        <v>30739</v>
      </c>
      <c r="E38" s="65" t="n">
        <f aca="false">SUM(E33:E36)</f>
        <v>3553</v>
      </c>
      <c r="F38" s="65" t="n">
        <f aca="false">SUM(F33:F36)</f>
        <v>0</v>
      </c>
      <c r="G38" s="65" t="n">
        <f aca="false">SUM(G33:G36)</f>
        <v>15542</v>
      </c>
      <c r="H38" s="65" t="n">
        <f aca="false">SUM(H33:H36)</f>
        <v>0</v>
      </c>
      <c r="I38" s="64" t="n">
        <f aca="false">SUM(I33:I36)</f>
        <v>49834</v>
      </c>
      <c r="J38" s="64" t="n">
        <f aca="false">SUM(J33:J36)</f>
        <v>10284</v>
      </c>
      <c r="K38" s="65" t="n">
        <f aca="false">SUM(K33:K36)</f>
        <v>3410</v>
      </c>
      <c r="L38" s="65" t="n">
        <f aca="false">SUM(L33:L36)</f>
        <v>63528</v>
      </c>
      <c r="M38" s="65" t="e">
        <f aca="false">SUM(M33:M36)</f>
        <v>#NAME?</v>
      </c>
      <c r="N38" s="68" t="e">
        <f aca="false">SUM(N33:N36)</f>
        <v>#NAME?</v>
      </c>
    </row>
    <row r="39" customFormat="false" ht="3" hidden="false" customHeight="true" outlineLevel="0" collapsed="false">
      <c r="B39" s="38"/>
      <c r="D39" s="58"/>
      <c r="E39" s="23"/>
      <c r="F39" s="23"/>
      <c r="G39" s="23"/>
      <c r="H39" s="23"/>
      <c r="I39" s="108"/>
      <c r="J39" s="58"/>
      <c r="K39" s="23"/>
      <c r="L39" s="23"/>
      <c r="M39" s="23"/>
      <c r="N39" s="60"/>
    </row>
    <row r="40" customFormat="false" ht="12" hidden="false" customHeight="true" outlineLevel="0" collapsed="false">
      <c r="A40" s="84" t="s">
        <v>209</v>
      </c>
      <c r="B40" s="38" t="s">
        <v>54</v>
      </c>
      <c r="D40" s="58"/>
      <c r="E40" s="23" t="n">
        <v>107896</v>
      </c>
      <c r="F40" s="23"/>
      <c r="G40" s="23"/>
      <c r="H40" s="23"/>
      <c r="I40" s="108" t="n">
        <f aca="false">SUM(D40:H40)</f>
        <v>107896</v>
      </c>
      <c r="J40" s="58" t="n">
        <f aca="false">Greensheet!M68</f>
        <v>0</v>
      </c>
      <c r="K40" s="23"/>
      <c r="L40" s="23" t="n">
        <f aca="false">SUM(I40:K40)</f>
        <v>107896</v>
      </c>
      <c r="M40" s="23" t="e">
        <f aca="false">ROUND(HPVAL($A40,$A$1,$A$2,$A$3,$A$4,$A$6)/1000,0)</f>
        <v>#NAME?</v>
      </c>
      <c r="N40" s="60" t="e">
        <f aca="false">L40-M40</f>
        <v>#NAME?</v>
      </c>
      <c r="Q40" s="87" t="e">
        <f aca="false">M40-Expenses!E36-'CapChrg-AllocExp'!E37</f>
        <v>#NAME?</v>
      </c>
      <c r="R40" s="87" t="n">
        <f aca="false">I40+J40-Expenses!D36-'CapChrg-AllocExp'!D37</f>
        <v>106141</v>
      </c>
      <c r="S40" s="23" t="e">
        <f aca="false">Q40-R40</f>
        <v>#NAME?</v>
      </c>
    </row>
    <row r="41" customFormat="false" ht="12" hidden="false" customHeight="true" outlineLevel="0" collapsed="false">
      <c r="A41" s="84" t="s">
        <v>210</v>
      </c>
      <c r="B41" s="38" t="s">
        <v>35</v>
      </c>
      <c r="D41" s="58"/>
      <c r="E41" s="23" t="n">
        <v>25741</v>
      </c>
      <c r="F41" s="23" t="n">
        <v>157</v>
      </c>
      <c r="G41" s="23"/>
      <c r="H41" s="23"/>
      <c r="I41" s="108" t="n">
        <f aca="false">SUM(D41:H41)</f>
        <v>25898</v>
      </c>
      <c r="J41" s="58" t="n">
        <f aca="false">Greensheet!M49</f>
        <v>0</v>
      </c>
      <c r="K41" s="23"/>
      <c r="L41" s="23" t="n">
        <f aca="false">SUM(I41:K41)</f>
        <v>25898</v>
      </c>
      <c r="M41" s="23" t="e">
        <f aca="false">ROUND(HPVAL($A41,$A$1,$A$2,$A$3,$A$4,$A$6)/1000,0)</f>
        <v>#NAME?</v>
      </c>
      <c r="N41" s="60" t="e">
        <f aca="false">L41-M41</f>
        <v>#NAME?</v>
      </c>
      <c r="Q41" s="23" t="e">
        <f aca="false">M41-#REF!-#REF!</f>
        <v>#REF!</v>
      </c>
      <c r="R41" s="23" t="e">
        <f aca="false">I41+J41-#REF!-#REF!</f>
        <v>#REF!</v>
      </c>
      <c r="S41" s="23" t="e">
        <f aca="false">Q41-R41</f>
        <v>#REF!</v>
      </c>
    </row>
    <row r="42" customFormat="false" ht="12" hidden="false" customHeight="true" outlineLevel="0" collapsed="false">
      <c r="A42" s="84" t="s">
        <v>211</v>
      </c>
      <c r="B42" s="38" t="s">
        <v>156</v>
      </c>
      <c r="D42" s="58"/>
      <c r="E42" s="23" t="n">
        <v>-18563</v>
      </c>
      <c r="F42" s="23" t="n">
        <v>-447</v>
      </c>
      <c r="G42" s="23"/>
      <c r="H42" s="23"/>
      <c r="I42" s="108" t="n">
        <f aca="false">SUM(D42:H42)</f>
        <v>-19010</v>
      </c>
      <c r="J42" s="58"/>
      <c r="K42" s="23" t="n">
        <v>-3000</v>
      </c>
      <c r="L42" s="23" t="n">
        <f aca="false">SUM(I42:K42)</f>
        <v>-22010</v>
      </c>
      <c r="M42" s="23" t="e">
        <f aca="false">ROUND(HPVAL($A42,$A$1,$A$2,$A$3,$A$4,$A$6)/1000,0)</f>
        <v>#NAME?</v>
      </c>
      <c r="N42" s="60" t="e">
        <f aca="false">L42-M42</f>
        <v>#NAME?</v>
      </c>
      <c r="Q42" s="23" t="e">
        <f aca="false">M42-#REF!-#REF!</f>
        <v>#REF!</v>
      </c>
      <c r="R42" s="23" t="e">
        <f aca="false">I42+J42-#REF!-#REF!</f>
        <v>#REF!</v>
      </c>
      <c r="S42" s="23" t="e">
        <f aca="false">Q42-R42</f>
        <v>#REF!</v>
      </c>
    </row>
    <row r="43" customFormat="false" ht="12" hidden="false" customHeight="true" outlineLevel="0" collapsed="false">
      <c r="A43" s="84" t="s">
        <v>213</v>
      </c>
      <c r="B43" s="38" t="s">
        <v>55</v>
      </c>
      <c r="D43" s="58"/>
      <c r="E43" s="23" t="n">
        <v>4134</v>
      </c>
      <c r="F43" s="23" t="n">
        <v>41</v>
      </c>
      <c r="G43" s="23"/>
      <c r="H43" s="23"/>
      <c r="I43" s="108" t="n">
        <f aca="false">SUM(D43:H43)</f>
        <v>4175</v>
      </c>
      <c r="J43" s="58"/>
      <c r="K43" s="23" t="n">
        <v>-4000</v>
      </c>
      <c r="L43" s="23" t="n">
        <f aca="false">SUM(I43:K43)</f>
        <v>175</v>
      </c>
      <c r="M43" s="23" t="e">
        <f aca="false">ROUND(HPVAL($A43,$A$1,$A$2,$A$3,$A$4,$A$6)/1000,0)</f>
        <v>#NAME?</v>
      </c>
      <c r="N43" s="60" t="e">
        <f aca="false">L43-M43</f>
        <v>#NAME?</v>
      </c>
      <c r="Q43" s="87" t="e">
        <f aca="false">M43-Expenses!E39-'CapChrg-AllocExp'!E40</f>
        <v>#NAME?</v>
      </c>
      <c r="R43" s="87" t="n">
        <f aca="false">I43+J43-Expenses!D39-'CapChrg-AllocExp'!D40</f>
        <v>2303</v>
      </c>
      <c r="S43" s="23" t="e">
        <f aca="false">Q43-R43</f>
        <v>#NAME?</v>
      </c>
    </row>
    <row r="44" customFormat="false" ht="12" hidden="true" customHeight="true" outlineLevel="0" collapsed="false">
      <c r="A44" s="84" t="s">
        <v>237</v>
      </c>
      <c r="B44" s="38" t="s">
        <v>157</v>
      </c>
      <c r="D44" s="58"/>
      <c r="E44" s="23"/>
      <c r="F44" s="23"/>
      <c r="G44" s="23"/>
      <c r="H44" s="23"/>
      <c r="I44" s="108" t="n">
        <f aca="false">SUM(D44:H44)</f>
        <v>0</v>
      </c>
      <c r="J44" s="58"/>
      <c r="K44" s="23"/>
      <c r="L44" s="23" t="n">
        <f aca="false">SUM(I44:K44)</f>
        <v>0</v>
      </c>
      <c r="M44" s="23" t="e">
        <f aca="false">ROUND(HPVAL($A44,$A$1,$A$2,$A$3,$A$4,$A$6)/1000,0)</f>
        <v>#NAME?</v>
      </c>
      <c r="N44" s="60" t="e">
        <f aca="false">L44-M44</f>
        <v>#NAME?</v>
      </c>
      <c r="S44" s="23" t="n">
        <f aca="false">Q44-R44</f>
        <v>0</v>
      </c>
    </row>
    <row r="45" customFormat="false" ht="3" hidden="false" customHeight="true" outlineLevel="0" collapsed="false">
      <c r="B45" s="110"/>
      <c r="D45" s="111"/>
      <c r="E45" s="112"/>
      <c r="F45" s="112"/>
      <c r="G45" s="112"/>
      <c r="H45" s="112"/>
      <c r="I45" s="111"/>
      <c r="J45" s="111"/>
      <c r="K45" s="112"/>
      <c r="L45" s="112"/>
      <c r="M45" s="112"/>
      <c r="N45" s="113"/>
    </row>
    <row r="46" customFormat="false" ht="12" hidden="false" customHeight="true" outlineLevel="0" collapsed="false">
      <c r="A46" s="69"/>
      <c r="B46" s="109" t="s">
        <v>158</v>
      </c>
      <c r="C46" s="63"/>
      <c r="D46" s="64" t="n">
        <f aca="false">SUM(D40:D44)</f>
        <v>0</v>
      </c>
      <c r="E46" s="65" t="n">
        <f aca="false">SUM(E40:E44)</f>
        <v>119208</v>
      </c>
      <c r="F46" s="65" t="n">
        <f aca="false">SUM(F40:F44)</f>
        <v>-249</v>
      </c>
      <c r="G46" s="65" t="n">
        <f aca="false">SUM(G40:G44)</f>
        <v>0</v>
      </c>
      <c r="H46" s="65" t="n">
        <f aca="false">SUM(H40:H44)</f>
        <v>0</v>
      </c>
      <c r="I46" s="64" t="n">
        <f aca="false">SUM(I40:I44)</f>
        <v>118959</v>
      </c>
      <c r="J46" s="64" t="n">
        <f aca="false">SUM(J40:J44)</f>
        <v>0</v>
      </c>
      <c r="K46" s="65" t="n">
        <f aca="false">SUM(K40:K44)</f>
        <v>-7000</v>
      </c>
      <c r="L46" s="65" t="n">
        <f aca="false">SUM(L40:L44)</f>
        <v>111959</v>
      </c>
      <c r="M46" s="65" t="e">
        <f aca="false">SUM(M40:M44)</f>
        <v>#NAME?</v>
      </c>
      <c r="N46" s="68" t="e">
        <f aca="false">SUM(N40:N44)</f>
        <v>#NAME?</v>
      </c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3" hidden="false" customHeight="true" outlineLevel="0" collapsed="false">
      <c r="B47" s="38"/>
      <c r="D47" s="58"/>
      <c r="E47" s="23"/>
      <c r="F47" s="23"/>
      <c r="G47" s="23"/>
      <c r="H47" s="23"/>
      <c r="I47" s="108"/>
      <c r="J47" s="58"/>
      <c r="K47" s="23"/>
      <c r="L47" s="23"/>
      <c r="M47" s="23"/>
      <c r="N47" s="60"/>
    </row>
    <row r="48" customFormat="false" ht="12" hidden="false" customHeight="true" outlineLevel="0" collapsed="false">
      <c r="A48" s="84" t="s">
        <v>214</v>
      </c>
      <c r="B48" s="38" t="s">
        <v>159</v>
      </c>
      <c r="D48" s="58"/>
      <c r="E48" s="23"/>
      <c r="F48" s="23"/>
      <c r="G48" s="23" t="n">
        <v>100</v>
      </c>
      <c r="H48" s="23"/>
      <c r="I48" s="108" t="n">
        <f aca="false">SUM(D48:H48)</f>
        <v>100</v>
      </c>
      <c r="J48" s="58"/>
      <c r="K48" s="23"/>
      <c r="L48" s="23" t="n">
        <f aca="false">SUM(I48:K48)</f>
        <v>100</v>
      </c>
      <c r="M48" s="23" t="e">
        <f aca="false">ROUND(HPVAL($A48,$A$1,$A$2,$A$3,$A$4,$A$6)/1000,0)</f>
        <v>#NAME?</v>
      </c>
      <c r="N48" s="60" t="e">
        <f aca="false">L48-M48</f>
        <v>#NAME?</v>
      </c>
      <c r="Q48" s="87" t="e">
        <f aca="false">M48-Expenses!E43-'CapChrg-AllocExp'!E44</f>
        <v>#NAME?</v>
      </c>
      <c r="R48" s="87" t="e">
        <f aca="false">I48+J48-Expenses!D43-'CapChrg-AllocExp'!D44</f>
        <v>#NAME?</v>
      </c>
      <c r="S48" s="23" t="e">
        <f aca="false">Q48-R48</f>
        <v>#NAME?</v>
      </c>
    </row>
    <row r="49" customFormat="false" ht="3" hidden="false" customHeight="true" outlineLevel="0" collapsed="false">
      <c r="B49" s="38"/>
      <c r="D49" s="58"/>
      <c r="E49" s="23"/>
      <c r="F49" s="23"/>
      <c r="G49" s="23"/>
      <c r="H49" s="23"/>
      <c r="I49" s="108"/>
      <c r="J49" s="58"/>
      <c r="K49" s="23"/>
      <c r="L49" s="23"/>
      <c r="M49" s="23"/>
      <c r="N49" s="60"/>
    </row>
    <row r="50" customFormat="false" ht="12" hidden="false" customHeight="true" outlineLevel="0" collapsed="false">
      <c r="A50" s="84" t="s">
        <v>215</v>
      </c>
      <c r="B50" s="38" t="s">
        <v>160</v>
      </c>
      <c r="D50" s="58"/>
      <c r="E50" s="23"/>
      <c r="F50" s="23"/>
      <c r="G50" s="23"/>
      <c r="H50" s="23"/>
      <c r="I50" s="108" t="n">
        <f aca="false">SUM(D50:H50)</f>
        <v>0</v>
      </c>
      <c r="J50" s="58"/>
      <c r="K50" s="23"/>
      <c r="L50" s="23" t="n">
        <f aca="false">SUM(I50:K50)</f>
        <v>0</v>
      </c>
      <c r="M50" s="23"/>
      <c r="N50" s="60" t="n">
        <f aca="false">L50-M50</f>
        <v>0</v>
      </c>
      <c r="Q50" s="23" t="e">
        <f aca="false">M50-Expenses!E45-'CapChrg-AllocExp'!E46</f>
        <v>#NAME?</v>
      </c>
      <c r="R50" s="23" t="e">
        <f aca="false">I50+J50-Expenses!D45-'CapChrg-AllocExp'!D46</f>
        <v>#NAME?</v>
      </c>
      <c r="S50" s="23" t="e">
        <f aca="false">Q50-R50</f>
        <v>#NAME?</v>
      </c>
    </row>
    <row r="51" customFormat="false" ht="3" hidden="false" customHeight="true" outlineLevel="0" collapsed="false">
      <c r="B51" s="114"/>
      <c r="D51" s="115"/>
      <c r="E51" s="97"/>
      <c r="F51" s="97"/>
      <c r="G51" s="97"/>
      <c r="H51" s="97"/>
      <c r="I51" s="111"/>
      <c r="J51" s="115"/>
      <c r="K51" s="97"/>
      <c r="L51" s="97"/>
      <c r="M51" s="97"/>
      <c r="N51" s="113"/>
    </row>
    <row r="52" customFormat="false" ht="12" hidden="false" customHeight="true" outlineLevel="0" collapsed="false">
      <c r="A52" s="84" t="s">
        <v>217</v>
      </c>
      <c r="B52" s="38" t="s">
        <v>163</v>
      </c>
      <c r="D52" s="58"/>
      <c r="E52" s="23" t="n">
        <v>-7935</v>
      </c>
      <c r="F52" s="23"/>
      <c r="G52" s="23" t="n">
        <v>-12576</v>
      </c>
      <c r="H52" s="23"/>
      <c r="I52" s="108" t="n">
        <f aca="false">SUM(D52:H52)</f>
        <v>-20511</v>
      </c>
      <c r="J52" s="58"/>
      <c r="K52" s="23"/>
      <c r="L52" s="23" t="n">
        <f aca="false">SUM(I52:K52)</f>
        <v>-20511</v>
      </c>
      <c r="M52" s="23" t="e">
        <f aca="false">ROUND(HPVAL($A52,$A$1,$A$2,$A$3,$A$4,$A$6)/1000,0)</f>
        <v>#NAME?</v>
      </c>
      <c r="N52" s="60" t="e">
        <f aca="false">L52-M52</f>
        <v>#NAME?</v>
      </c>
      <c r="S52" s="23"/>
    </row>
    <row r="53" customFormat="false" ht="3" hidden="false" customHeight="true" outlineLevel="0" collapsed="false">
      <c r="B53" s="114"/>
      <c r="D53" s="115"/>
      <c r="E53" s="97"/>
      <c r="F53" s="97"/>
      <c r="G53" s="97"/>
      <c r="H53" s="97"/>
      <c r="I53" s="111"/>
      <c r="J53" s="115"/>
      <c r="K53" s="97"/>
      <c r="L53" s="97"/>
      <c r="M53" s="97"/>
      <c r="N53" s="113"/>
    </row>
    <row r="54" customFormat="false" ht="12" hidden="false" customHeight="true" outlineLevel="0" collapsed="false">
      <c r="B54" s="38" t="s">
        <v>165</v>
      </c>
      <c r="D54" s="58"/>
      <c r="E54" s="23"/>
      <c r="F54" s="23"/>
      <c r="G54" s="23"/>
      <c r="H54" s="23"/>
      <c r="I54" s="108" t="n">
        <f aca="false">SUM(D54:H54)</f>
        <v>0</v>
      </c>
      <c r="J54" s="58"/>
      <c r="K54" s="23"/>
      <c r="L54" s="23" t="n">
        <f aca="false">SUM(I54:K54)</f>
        <v>0</v>
      </c>
      <c r="M54" s="23" t="n">
        <f aca="false">33128+5248</f>
        <v>38376</v>
      </c>
      <c r="N54" s="60" t="n">
        <f aca="false">L54-M54</f>
        <v>-38376</v>
      </c>
      <c r="S54" s="23"/>
    </row>
    <row r="55" customFormat="false" ht="3" hidden="false" customHeight="true" outlineLevel="0" collapsed="false">
      <c r="B55" s="38"/>
      <c r="D55" s="58"/>
      <c r="E55" s="23"/>
      <c r="F55" s="23"/>
      <c r="G55" s="23"/>
      <c r="H55" s="23"/>
      <c r="I55" s="108"/>
      <c r="J55" s="58"/>
      <c r="K55" s="23"/>
      <c r="L55" s="23"/>
      <c r="M55" s="23"/>
      <c r="N55" s="60"/>
    </row>
    <row r="56" customFormat="false" ht="12" hidden="false" customHeight="true" outlineLevel="0" collapsed="false">
      <c r="B56" s="89" t="s">
        <v>7</v>
      </c>
      <c r="D56" s="70" t="n">
        <f aca="false">SUM(D46:D54)+D38+D31+D21</f>
        <v>233177</v>
      </c>
      <c r="E56" s="71" t="n">
        <f aca="false">SUM(E46:E54)+E38+E31+E21</f>
        <v>120889</v>
      </c>
      <c r="F56" s="71" t="n">
        <f aca="false">SUM(F46:F54)+F38+F31+F21</f>
        <v>-233</v>
      </c>
      <c r="G56" s="71" t="n">
        <f aca="false">SUM(G46:G54)+G38+G31+G21</f>
        <v>12548</v>
      </c>
      <c r="H56" s="71" t="n">
        <f aca="false">SUM(H46:H54)+H38+H31+H21</f>
        <v>-2820</v>
      </c>
      <c r="I56" s="70" t="n">
        <f aca="false">SUM(I46:I54)+I38+I31+I21</f>
        <v>363561</v>
      </c>
      <c r="J56" s="70" t="n">
        <f aca="false">SUM(J46:J54)+J38+J31+J21</f>
        <v>28594</v>
      </c>
      <c r="K56" s="71" t="e">
        <f aca="false">SUM(K46:K54)+K38+K31+K21</f>
        <v>#NAME?</v>
      </c>
      <c r="L56" s="71" t="e">
        <f aca="false">SUM(L46:L54)+L38+L31+L21</f>
        <v>#NAME?</v>
      </c>
      <c r="M56" s="71" t="e">
        <f aca="false">SUM(M46:M54)+M38+M31+M21</f>
        <v>#NAME?</v>
      </c>
      <c r="N56" s="73" t="e">
        <f aca="false">SUM(N46:N54)+N38+N31+N21</f>
        <v>#NAME?</v>
      </c>
    </row>
    <row r="57" customFormat="false" ht="3" hidden="false" customHeight="true" outlineLevel="0" collapsed="false">
      <c r="B57" s="74"/>
      <c r="D57" s="75"/>
      <c r="E57" s="76"/>
      <c r="F57" s="76"/>
      <c r="G57" s="76"/>
      <c r="H57" s="76"/>
      <c r="I57" s="75"/>
      <c r="J57" s="75"/>
      <c r="K57" s="76"/>
      <c r="L57" s="76"/>
      <c r="M57" s="76"/>
      <c r="N57" s="116"/>
    </row>
    <row r="58" customFormat="false" ht="12.75" hidden="false" customHeight="false" outlineLevel="0" collapsed="false">
      <c r="B58" s="20" t="s">
        <v>238</v>
      </c>
      <c r="C58" s="117"/>
      <c r="D58" s="23" t="n">
        <f aca="false">-4062-4187</f>
        <v>-8249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customFormat="false" ht="12.75" hidden="false" customHeight="false" outlineLevel="0" collapsed="false">
      <c r="D59" s="23" t="n">
        <f aca="false">SUM(D56:D58)</f>
        <v>224928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customFormat="false" ht="12.75" hidden="false" customHeight="false" outlineLevel="0" collapsed="false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customFormat="false" ht="12.75" hidden="false" customHeight="false" outlineLevel="0" collapsed="false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customFormat="false" ht="12.75" hidden="false" customHeight="false" outlineLevel="0" collapsed="false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customFormat="false" ht="12.75" hidden="false" customHeight="false" outlineLevel="0" collapsed="false">
      <c r="B63" s="83" t="s">
        <v>239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customFormat="false" ht="12.75" hidden="false" customHeight="false" outlineLevel="0" collapsed="false">
      <c r="B64" s="20" t="s">
        <v>138</v>
      </c>
      <c r="D64" s="23" t="n">
        <f aca="false">D10+D14+D19+D35+D36</f>
        <v>69596</v>
      </c>
    </row>
    <row r="65" customFormat="false" ht="12.75" hidden="false" customHeight="false" outlineLevel="0" collapsed="false">
      <c r="B65" s="20" t="s">
        <v>240</v>
      </c>
      <c r="D65" s="23" t="n">
        <f aca="false">D15+D16+D17+D25</f>
        <v>10967</v>
      </c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23.7"/>
    <col collapsed="false" customWidth="true" hidden="false" outlineLevel="0" max="2" min="2" style="20" width="1.7"/>
    <col collapsed="false" customWidth="true" hidden="false" outlineLevel="0" max="4" min="3" style="20" width="8.7"/>
    <col collapsed="false" customWidth="true" hidden="false" outlineLevel="0" max="5" min="5" style="20" width="9.7"/>
    <col collapsed="false" customWidth="true" hidden="false" outlineLevel="0" max="11" min="6" style="20" width="8.7"/>
    <col collapsed="false" customWidth="true" hidden="false" outlineLevel="0" max="18" min="12" style="20" width="9.7"/>
    <col collapsed="false" customWidth="false" hidden="false" outlineLevel="0" max="257" min="19" style="20" width="9.14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6.5" hidden="false" customHeight="false" outlineLevel="0" collapsed="false">
      <c r="A2" s="7" t="s">
        <v>227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false" ht="13.5" hidden="false" customHeight="false" outlineLevel="0" collapsed="false">
      <c r="A3" s="10" t="s">
        <v>241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customFormat="false" ht="3" hidden="false" customHeight="true" outlineLevel="0" collapsed="false">
      <c r="A4" s="49"/>
    </row>
    <row r="5" customFormat="false" ht="12.75" hidden="false" customHeight="true" outlineLevel="0" collapsed="false">
      <c r="A5" s="37"/>
      <c r="C5" s="50"/>
      <c r="D5" s="51"/>
      <c r="E5" s="51"/>
      <c r="F5" s="51"/>
      <c r="G5" s="51"/>
      <c r="H5" s="51"/>
      <c r="I5" s="51"/>
      <c r="J5" s="51"/>
      <c r="K5" s="52"/>
    </row>
    <row r="6" customFormat="false" ht="12.75" hidden="false" customHeight="false" outlineLevel="0" collapsed="false">
      <c r="A6" s="38"/>
      <c r="C6" s="47"/>
      <c r="D6" s="49"/>
      <c r="E6" s="103"/>
      <c r="F6" s="103"/>
      <c r="G6" s="49"/>
      <c r="H6" s="103" t="s">
        <v>124</v>
      </c>
      <c r="I6" s="103" t="s">
        <v>125</v>
      </c>
      <c r="J6" s="103" t="s">
        <v>126</v>
      </c>
      <c r="K6" s="104" t="s">
        <v>7</v>
      </c>
      <c r="L6" s="105"/>
      <c r="M6" s="118"/>
      <c r="N6" s="105"/>
    </row>
    <row r="7" customFormat="false" ht="12.75" hidden="false" customHeight="false" outlineLevel="0" collapsed="false">
      <c r="A7" s="48" t="s">
        <v>131</v>
      </c>
      <c r="C7" s="44" t="s">
        <v>230</v>
      </c>
      <c r="D7" s="45" t="s">
        <v>231</v>
      </c>
      <c r="E7" s="45" t="s">
        <v>232</v>
      </c>
      <c r="F7" s="45" t="s">
        <v>233</v>
      </c>
      <c r="G7" s="45" t="s">
        <v>234</v>
      </c>
      <c r="H7" s="45" t="s">
        <v>132</v>
      </c>
      <c r="I7" s="45" t="s">
        <v>135</v>
      </c>
      <c r="J7" s="45" t="s">
        <v>132</v>
      </c>
      <c r="K7" s="46" t="s">
        <v>132</v>
      </c>
      <c r="L7" s="105"/>
      <c r="M7" s="105"/>
      <c r="N7" s="105"/>
    </row>
    <row r="8" customFormat="false" ht="3" hidden="false" customHeight="true" outlineLevel="0" collapsed="false">
      <c r="A8" s="38"/>
      <c r="C8" s="47"/>
      <c r="D8" s="49"/>
      <c r="E8" s="49"/>
      <c r="F8" s="49"/>
      <c r="G8" s="49"/>
      <c r="H8" s="47"/>
      <c r="I8" s="47"/>
      <c r="J8" s="49"/>
      <c r="K8" s="119"/>
    </row>
    <row r="9" customFormat="false" ht="12" hidden="false" customHeight="true" outlineLevel="0" collapsed="false">
      <c r="A9" s="38" t="s">
        <v>138</v>
      </c>
      <c r="C9" s="53" t="n">
        <f aca="false">GrossMargin!D10-[1]GrossMargin!D10</f>
        <v>9874</v>
      </c>
      <c r="D9" s="54" t="n">
        <f aca="false">GrossMargin!E10-[1]GrossMargin!E10</f>
        <v>0</v>
      </c>
      <c r="E9" s="54" t="n">
        <f aca="false">GrossMargin!F10-[1]GrossMargin!F10</f>
        <v>0</v>
      </c>
      <c r="F9" s="54" t="n">
        <f aca="false">GrossMargin!G10-[1]GrossMargin!G10</f>
        <v>0</v>
      </c>
      <c r="G9" s="54" t="n">
        <f aca="false">GrossMargin!H10-[1]GrossMargin!H10</f>
        <v>0</v>
      </c>
      <c r="H9" s="107" t="n">
        <f aca="false">SUM(C9:G9)</f>
        <v>9874</v>
      </c>
      <c r="I9" s="53" t="n">
        <f aca="false">GrossMargin!J10-[1]GrossMargin!J10</f>
        <v>0</v>
      </c>
      <c r="J9" s="54" t="n">
        <f aca="false">GrossMargin!K10-[1]GrossMargin!K10</f>
        <v>0</v>
      </c>
      <c r="K9" s="55" t="n">
        <f aca="false">SUM(H9:J9)</f>
        <v>9874</v>
      </c>
    </row>
    <row r="10" customFormat="false" ht="12" hidden="false" customHeight="true" outlineLevel="0" collapsed="false">
      <c r="A10" s="38" t="s">
        <v>139</v>
      </c>
      <c r="C10" s="58" t="n">
        <f aca="false">GrossMargin!D11-[1]GrossMargin!D11</f>
        <v>9605</v>
      </c>
      <c r="D10" s="23" t="n">
        <f aca="false">GrossMargin!E11-[1]GrossMargin!E11</f>
        <v>0</v>
      </c>
      <c r="E10" s="23" t="n">
        <f aca="false">GrossMargin!F11-[1]GrossMargin!F11</f>
        <v>0</v>
      </c>
      <c r="F10" s="23" t="n">
        <f aca="false">GrossMargin!G11-[1]GrossMargin!G11</f>
        <v>0</v>
      </c>
      <c r="G10" s="23" t="n">
        <f aca="false">GrossMargin!H11-[1]GrossMargin!H11</f>
        <v>0</v>
      </c>
      <c r="H10" s="108" t="n">
        <f aca="false">SUM(C10:G10)</f>
        <v>9605</v>
      </c>
      <c r="I10" s="58" t="n">
        <f aca="false">GrossMargin!J11-[1]GrossMargin!J11</f>
        <v>0</v>
      </c>
      <c r="J10" s="23" t="n">
        <f aca="false">GrossMargin!K11-[1]GrossMargin!K11</f>
        <v>0</v>
      </c>
      <c r="K10" s="59" t="n">
        <f aca="false">SUM(H10:J10)</f>
        <v>9605</v>
      </c>
    </row>
    <row r="11" customFormat="false" ht="12" hidden="false" customHeight="true" outlineLevel="0" collapsed="false">
      <c r="A11" s="38" t="s">
        <v>140</v>
      </c>
      <c r="C11" s="58" t="n">
        <f aca="false">GrossMargin!D12-[1]GrossMargin!D12</f>
        <v>2166</v>
      </c>
      <c r="D11" s="23" t="n">
        <f aca="false">GrossMargin!E12-[1]GrossMargin!E12</f>
        <v>0</v>
      </c>
      <c r="E11" s="23" t="n">
        <f aca="false">GrossMargin!F12-[1]GrossMargin!F12</f>
        <v>0</v>
      </c>
      <c r="F11" s="23" t="n">
        <f aca="false">GrossMargin!G12-[1]GrossMargin!G12</f>
        <v>0</v>
      </c>
      <c r="G11" s="23" t="n">
        <f aca="false">GrossMargin!H12-[1]GrossMargin!H12</f>
        <v>0</v>
      </c>
      <c r="H11" s="108" t="n">
        <f aca="false">SUM(C11:G11)</f>
        <v>2166</v>
      </c>
      <c r="I11" s="58" t="n">
        <f aca="false">GrossMargin!J12-[1]GrossMargin!J12</f>
        <v>0</v>
      </c>
      <c r="J11" s="23" t="e">
        <f aca="false">GrossMargin!K12-[1]GrossMargin!K12</f>
        <v>#NAME?</v>
      </c>
      <c r="K11" s="59" t="e">
        <f aca="false">SUM(H11:J11)</f>
        <v>#NAME?</v>
      </c>
    </row>
    <row r="12" customFormat="false" ht="12" hidden="false" customHeight="true" outlineLevel="0" collapsed="false">
      <c r="A12" s="38" t="s">
        <v>141</v>
      </c>
      <c r="C12" s="58" t="n">
        <f aca="false">GrossMargin!D13-[1]GrossMargin!D13</f>
        <v>14423</v>
      </c>
      <c r="D12" s="23" t="n">
        <f aca="false">GrossMargin!E13-[1]GrossMargin!E13</f>
        <v>0</v>
      </c>
      <c r="E12" s="23" t="n">
        <f aca="false">GrossMargin!F13-[1]GrossMargin!F13</f>
        <v>0</v>
      </c>
      <c r="F12" s="23" t="n">
        <f aca="false">GrossMargin!G13-[1]GrossMargin!G13</f>
        <v>0</v>
      </c>
      <c r="G12" s="23" t="n">
        <f aca="false">GrossMargin!H13-[1]GrossMargin!H13</f>
        <v>0</v>
      </c>
      <c r="H12" s="108" t="n">
        <f aca="false">SUM(C12:G12)</f>
        <v>14423</v>
      </c>
      <c r="I12" s="58" t="n">
        <f aca="false">GrossMargin!J13-[1]GrossMargin!J13</f>
        <v>0</v>
      </c>
      <c r="J12" s="23" t="n">
        <f aca="false">GrossMargin!K13-[1]GrossMargin!K13</f>
        <v>0</v>
      </c>
      <c r="K12" s="59" t="n">
        <f aca="false">SUM(H12:J12)</f>
        <v>14423</v>
      </c>
    </row>
    <row r="13" customFormat="false" ht="12" hidden="false" customHeight="true" outlineLevel="0" collapsed="false">
      <c r="A13" s="38" t="s">
        <v>9</v>
      </c>
      <c r="C13" s="58" t="n">
        <f aca="false">GrossMargin!D14-[1]GrossMargin!D14</f>
        <v>1638</v>
      </c>
      <c r="D13" s="23" t="n">
        <f aca="false">GrossMargin!E14-[1]GrossMargin!E14</f>
        <v>-596</v>
      </c>
      <c r="E13" s="23" t="n">
        <f aca="false">GrossMargin!F14-[1]GrossMargin!F14</f>
        <v>0</v>
      </c>
      <c r="F13" s="23" t="n">
        <f aca="false">GrossMargin!G14-[1]GrossMargin!G14</f>
        <v>0</v>
      </c>
      <c r="G13" s="23" t="n">
        <f aca="false">GrossMargin!H14-[1]GrossMargin!H14</f>
        <v>0</v>
      </c>
      <c r="H13" s="108" t="n">
        <f aca="false">SUM(C13:G13)</f>
        <v>1042</v>
      </c>
      <c r="I13" s="58" t="n">
        <f aca="false">GrossMargin!J14-[1]GrossMargin!J14</f>
        <v>400</v>
      </c>
      <c r="J13" s="23" t="n">
        <f aca="false">GrossMargin!K14-[1]GrossMargin!K14</f>
        <v>0</v>
      </c>
      <c r="K13" s="59" t="n">
        <f aca="false">SUM(H13:J13)</f>
        <v>1442</v>
      </c>
    </row>
    <row r="14" customFormat="false" ht="12" hidden="false" customHeight="true" outlineLevel="0" collapsed="false">
      <c r="A14" s="38" t="s">
        <v>142</v>
      </c>
      <c r="C14" s="58" t="n">
        <f aca="false">GrossMargin!D15-[1]GrossMargin!D15</f>
        <v>-582</v>
      </c>
      <c r="D14" s="23" t="n">
        <f aca="false">GrossMargin!E15-[1]GrossMargin!E15</f>
        <v>8</v>
      </c>
      <c r="E14" s="23" t="n">
        <f aca="false">GrossMargin!F15-[1]GrossMargin!F15</f>
        <v>-6</v>
      </c>
      <c r="F14" s="23" t="n">
        <f aca="false">GrossMargin!G15-[1]GrossMargin!G15</f>
        <v>0</v>
      </c>
      <c r="G14" s="23" t="n">
        <f aca="false">GrossMargin!H15-[1]GrossMargin!H15</f>
        <v>0</v>
      </c>
      <c r="H14" s="108" t="n">
        <f aca="false">SUM(C14:G14)</f>
        <v>-580</v>
      </c>
      <c r="I14" s="58" t="n">
        <f aca="false">GrossMargin!J15-[1]GrossMargin!J15</f>
        <v>0</v>
      </c>
      <c r="J14" s="23" t="n">
        <f aca="false">GrossMargin!K15-[1]GrossMargin!K15</f>
        <v>0</v>
      </c>
      <c r="K14" s="59" t="n">
        <f aca="false">SUM(H14:J14)</f>
        <v>-580</v>
      </c>
    </row>
    <row r="15" customFormat="false" ht="12" hidden="false" customHeight="true" outlineLevel="0" collapsed="false">
      <c r="A15" s="38" t="s">
        <v>143</v>
      </c>
      <c r="C15" s="58" t="n">
        <f aca="false">GrossMargin!D16-[1]GrossMargin!D16</f>
        <v>156</v>
      </c>
      <c r="D15" s="23" t="n">
        <f aca="false">GrossMargin!E16-[1]GrossMargin!E16</f>
        <v>0</v>
      </c>
      <c r="E15" s="23" t="n">
        <f aca="false">GrossMargin!F16-[1]GrossMargin!F16</f>
        <v>0</v>
      </c>
      <c r="F15" s="23" t="n">
        <f aca="false">GrossMargin!G16-[1]GrossMargin!G16</f>
        <v>0</v>
      </c>
      <c r="G15" s="23" t="n">
        <f aca="false">GrossMargin!H16-[1]GrossMargin!H16</f>
        <v>0</v>
      </c>
      <c r="H15" s="108" t="n">
        <f aca="false">SUM(C15:G15)</f>
        <v>156</v>
      </c>
      <c r="I15" s="58" t="n">
        <f aca="false">GrossMargin!J16-[1]GrossMargin!J16</f>
        <v>0</v>
      </c>
      <c r="J15" s="23" t="n">
        <f aca="false">GrossMargin!K16-[1]GrossMargin!K16</f>
        <v>0</v>
      </c>
      <c r="K15" s="59" t="n">
        <f aca="false">SUM(H15:J15)</f>
        <v>156</v>
      </c>
    </row>
    <row r="16" customFormat="false" ht="12" hidden="false" customHeight="true" outlineLevel="0" collapsed="false">
      <c r="A16" s="38" t="s">
        <v>144</v>
      </c>
      <c r="C16" s="58" t="n">
        <f aca="false">GrossMargin!D17-[1]GrossMargin!D17</f>
        <v>-928</v>
      </c>
      <c r="D16" s="23" t="n">
        <f aca="false">GrossMargin!E17-[1]GrossMargin!E17</f>
        <v>0</v>
      </c>
      <c r="E16" s="23" t="n">
        <f aca="false">GrossMargin!F17-[1]GrossMargin!F17</f>
        <v>0</v>
      </c>
      <c r="F16" s="23" t="n">
        <f aca="false">GrossMargin!G17-[1]GrossMargin!G17</f>
        <v>0</v>
      </c>
      <c r="G16" s="23" t="n">
        <f aca="false">GrossMargin!H17-[1]GrossMargin!H17</f>
        <v>0</v>
      </c>
      <c r="H16" s="108" t="n">
        <f aca="false">SUM(C16:G16)</f>
        <v>-928</v>
      </c>
      <c r="I16" s="58" t="n">
        <f aca="false">GrossMargin!J17-[1]GrossMargin!J17</f>
        <v>0</v>
      </c>
      <c r="J16" s="23" t="n">
        <f aca="false">GrossMargin!K17-[1]GrossMargin!K17</f>
        <v>0</v>
      </c>
      <c r="K16" s="59" t="n">
        <f aca="false">SUM(H16:J16)</f>
        <v>-928</v>
      </c>
    </row>
    <row r="17" customFormat="false" ht="12" hidden="false" customHeight="true" outlineLevel="0" collapsed="false">
      <c r="A17" s="38" t="s">
        <v>145</v>
      </c>
      <c r="C17" s="58" t="n">
        <f aca="false">GrossMargin!D18-[1]GrossMargin!D18</f>
        <v>0</v>
      </c>
      <c r="D17" s="23" t="n">
        <f aca="false">GrossMargin!E18-[1]GrossMargin!E18</f>
        <v>0</v>
      </c>
      <c r="E17" s="23" t="n">
        <f aca="false">GrossMargin!F18-[1]GrossMargin!F18</f>
        <v>0</v>
      </c>
      <c r="F17" s="23" t="n">
        <f aca="false">GrossMargin!G18-[1]GrossMargin!G18</f>
        <v>0</v>
      </c>
      <c r="G17" s="23" t="n">
        <f aca="false">GrossMargin!H18-[1]GrossMargin!H18</f>
        <v>0</v>
      </c>
      <c r="H17" s="108" t="n">
        <f aca="false">SUM(C17:G17)</f>
        <v>0</v>
      </c>
      <c r="I17" s="58" t="n">
        <f aca="false">GrossMargin!J18-[1]GrossMargin!J18</f>
        <v>-1050</v>
      </c>
      <c r="J17" s="23" t="n">
        <f aca="false">GrossMargin!K18-[1]GrossMargin!K18</f>
        <v>0</v>
      </c>
      <c r="K17" s="59" t="n">
        <f aca="false">SUM(H17:J17)</f>
        <v>-1050</v>
      </c>
    </row>
    <row r="18" customFormat="false" ht="12" hidden="false" customHeight="true" outlineLevel="0" collapsed="false">
      <c r="A18" s="38" t="s">
        <v>146</v>
      </c>
      <c r="C18" s="58" t="n">
        <f aca="false">GrossMargin!D19-[1]GrossMargin!D19</f>
        <v>66</v>
      </c>
      <c r="D18" s="23" t="n">
        <f aca="false">GrossMargin!E19-[1]GrossMargin!E19</f>
        <v>0</v>
      </c>
      <c r="E18" s="23" t="n">
        <f aca="false">GrossMargin!F19-[1]GrossMargin!F19</f>
        <v>0</v>
      </c>
      <c r="F18" s="23" t="n">
        <f aca="false">GrossMargin!G19-[1]GrossMargin!G19</f>
        <v>0</v>
      </c>
      <c r="G18" s="23" t="n">
        <f aca="false">GrossMargin!H19-[1]GrossMargin!H19</f>
        <v>0</v>
      </c>
      <c r="H18" s="108" t="n">
        <f aca="false">SUM(C18:G18)</f>
        <v>66</v>
      </c>
      <c r="I18" s="58" t="n">
        <f aca="false">GrossMargin!J19-[1]GrossMargin!J19</f>
        <v>0</v>
      </c>
      <c r="J18" s="23" t="n">
        <f aca="false">GrossMargin!K19-[1]GrossMargin!K19</f>
        <v>0</v>
      </c>
      <c r="K18" s="59" t="n">
        <f aca="false">SUM(H18:J18)</f>
        <v>66</v>
      </c>
    </row>
    <row r="19" customFormat="false" ht="3" hidden="false" customHeight="true" outlineLevel="0" collapsed="false">
      <c r="A19" s="38"/>
      <c r="C19" s="58"/>
      <c r="D19" s="23"/>
      <c r="E19" s="23"/>
      <c r="F19" s="23"/>
      <c r="G19" s="23"/>
      <c r="H19" s="108"/>
      <c r="I19" s="58"/>
      <c r="J19" s="23"/>
      <c r="K19" s="61"/>
    </row>
    <row r="20" customFormat="false" ht="12" hidden="false" customHeight="true" outlineLevel="0" collapsed="false">
      <c r="A20" s="109" t="s">
        <v>197</v>
      </c>
      <c r="B20" s="63"/>
      <c r="C20" s="64" t="n">
        <f aca="false">SUM(C9:C18)</f>
        <v>36418</v>
      </c>
      <c r="D20" s="65" t="n">
        <f aca="false">SUM(D9:D18)</f>
        <v>-588</v>
      </c>
      <c r="E20" s="65" t="n">
        <f aca="false">SUM(E9:E18)</f>
        <v>-6</v>
      </c>
      <c r="F20" s="65" t="n">
        <f aca="false">SUM(F9:F18)</f>
        <v>0</v>
      </c>
      <c r="G20" s="65" t="n">
        <f aca="false">SUM(G9:G18)</f>
        <v>0</v>
      </c>
      <c r="H20" s="64" t="n">
        <f aca="false">SUM(H9:H18)</f>
        <v>35824</v>
      </c>
      <c r="I20" s="64" t="n">
        <f aca="false">SUM(I9:I18)</f>
        <v>-650</v>
      </c>
      <c r="J20" s="65" t="e">
        <f aca="false">SUM(J9:J18)</f>
        <v>#NAME?</v>
      </c>
      <c r="K20" s="66" t="e">
        <f aca="false">SUM(K9:K18)</f>
        <v>#NAME?</v>
      </c>
    </row>
    <row r="21" customFormat="false" ht="3" hidden="false" customHeight="true" outlineLevel="0" collapsed="false">
      <c r="A21" s="38"/>
      <c r="C21" s="58"/>
      <c r="D21" s="23"/>
      <c r="E21" s="23"/>
      <c r="F21" s="23"/>
      <c r="G21" s="23"/>
      <c r="H21" s="108"/>
      <c r="I21" s="58"/>
      <c r="J21" s="23"/>
      <c r="K21" s="61"/>
    </row>
    <row r="22" customFormat="false" ht="12" hidden="false" customHeight="true" outlineLevel="0" collapsed="false">
      <c r="A22" s="38" t="s">
        <v>148</v>
      </c>
      <c r="C22" s="58" t="n">
        <f aca="false">GrossMargin!D23-[1]GrossMargin!D23</f>
        <v>0</v>
      </c>
      <c r="D22" s="23" t="n">
        <f aca="false">GrossMargin!E23-[1]GrossMargin!E23</f>
        <v>0</v>
      </c>
      <c r="E22" s="23" t="n">
        <f aca="false">GrossMargin!F23-[1]GrossMargin!F23</f>
        <v>0</v>
      </c>
      <c r="F22" s="23" t="n">
        <f aca="false">GrossMargin!G23-[1]GrossMargin!G23</f>
        <v>0</v>
      </c>
      <c r="G22" s="23" t="n">
        <f aca="false">GrossMargin!H23-[1]GrossMargin!H23</f>
        <v>0</v>
      </c>
      <c r="H22" s="108" t="n">
        <f aca="false">SUM(C22:G22)</f>
        <v>0</v>
      </c>
      <c r="I22" s="58" t="n">
        <f aca="false">GrossMargin!J23-[1]GrossMargin!J23</f>
        <v>-2000</v>
      </c>
      <c r="J22" s="23" t="n">
        <f aca="false">GrossMargin!K23-[1]GrossMargin!K23</f>
        <v>0</v>
      </c>
      <c r="K22" s="59" t="n">
        <f aca="false">SUM(H22:J22)</f>
        <v>-2000</v>
      </c>
    </row>
    <row r="23" customFormat="false" ht="12" hidden="false" customHeight="true" outlineLevel="0" collapsed="false">
      <c r="A23" s="38" t="s">
        <v>149</v>
      </c>
      <c r="C23" s="58" t="n">
        <f aca="false">GrossMargin!D24-[1]GrossMargin!D24</f>
        <v>0</v>
      </c>
      <c r="D23" s="23" t="n">
        <f aca="false">GrossMargin!E24-[1]GrossMargin!E24</f>
        <v>0</v>
      </c>
      <c r="E23" s="23" t="n">
        <f aca="false">GrossMargin!F24-[1]GrossMargin!F24</f>
        <v>0</v>
      </c>
      <c r="F23" s="23" t="n">
        <f aca="false">GrossMargin!G24-[1]GrossMargin!G24</f>
        <v>0</v>
      </c>
      <c r="G23" s="23" t="n">
        <f aca="false">GrossMargin!H24-[1]GrossMargin!H24</f>
        <v>0</v>
      </c>
      <c r="H23" s="108" t="n">
        <f aca="false">SUM(C23:G23)</f>
        <v>0</v>
      </c>
      <c r="I23" s="58" t="n">
        <f aca="false">GrossMargin!J24-[1]GrossMargin!J24</f>
        <v>0</v>
      </c>
      <c r="J23" s="23" t="n">
        <f aca="false">GrossMargin!K24-[1]GrossMargin!K24</f>
        <v>0</v>
      </c>
      <c r="K23" s="59" t="n">
        <f aca="false">SUM(H23:J23)</f>
        <v>0</v>
      </c>
    </row>
    <row r="24" customFormat="false" ht="12" hidden="false" customHeight="true" outlineLevel="0" collapsed="false">
      <c r="A24" s="38" t="s">
        <v>23</v>
      </c>
      <c r="C24" s="58" t="n">
        <f aca="false">GrossMargin!D25-[1]GrossMargin!D25</f>
        <v>921</v>
      </c>
      <c r="D24" s="23" t="n">
        <f aca="false">GrossMargin!E25-[1]GrossMargin!E25</f>
        <v>0</v>
      </c>
      <c r="E24" s="23" t="n">
        <f aca="false">GrossMargin!F25-[1]GrossMargin!F25</f>
        <v>0</v>
      </c>
      <c r="F24" s="23" t="n">
        <f aca="false">GrossMargin!G25-[1]GrossMargin!G25</f>
        <v>0</v>
      </c>
      <c r="G24" s="23" t="n">
        <f aca="false">GrossMargin!H25-[1]GrossMargin!H25</f>
        <v>0</v>
      </c>
      <c r="H24" s="108" t="n">
        <f aca="false">SUM(C24:G24)</f>
        <v>921</v>
      </c>
      <c r="I24" s="58" t="n">
        <f aca="false">GrossMargin!J25-[1]GrossMargin!J25</f>
        <v>500</v>
      </c>
      <c r="J24" s="23" t="n">
        <f aca="false">GrossMargin!K25-[1]GrossMargin!K25</f>
        <v>0</v>
      </c>
      <c r="K24" s="59" t="n">
        <f aca="false">SUM(H24:J24)</f>
        <v>1421</v>
      </c>
    </row>
    <row r="25" customFormat="false" ht="12" hidden="false" customHeight="true" outlineLevel="0" collapsed="false">
      <c r="A25" s="38" t="s">
        <v>32</v>
      </c>
      <c r="C25" s="58" t="n">
        <f aca="false">GrossMargin!D26-[1]GrossMargin!D26</f>
        <v>0</v>
      </c>
      <c r="D25" s="23" t="n">
        <f aca="false">GrossMargin!E26-[1]GrossMargin!E26</f>
        <v>0</v>
      </c>
      <c r="E25" s="23" t="n">
        <f aca="false">GrossMargin!F26-[1]GrossMargin!F26</f>
        <v>0</v>
      </c>
      <c r="F25" s="23" t="n">
        <f aca="false">GrossMargin!G26-[1]GrossMargin!G26</f>
        <v>0</v>
      </c>
      <c r="G25" s="23" t="n">
        <f aca="false">GrossMargin!H26-[1]GrossMargin!H26</f>
        <v>0</v>
      </c>
      <c r="H25" s="108" t="n">
        <f aca="false">SUM(C25:G25)</f>
        <v>0</v>
      </c>
      <c r="I25" s="58" t="n">
        <f aca="false">GrossMargin!J26-[1]GrossMargin!J26</f>
        <v>-1000</v>
      </c>
      <c r="J25" s="23" t="n">
        <f aca="false">GrossMargin!K26-[1]GrossMargin!K26</f>
        <v>0</v>
      </c>
      <c r="K25" s="59" t="n">
        <f aca="false">SUM(H25:J25)</f>
        <v>-1000</v>
      </c>
    </row>
    <row r="26" customFormat="false" ht="12" hidden="false" customHeight="true" outlineLevel="0" collapsed="false">
      <c r="A26" s="38" t="s">
        <v>150</v>
      </c>
      <c r="C26" s="58" t="n">
        <f aca="false">GrossMargin!D27-[1]GrossMargin!D27</f>
        <v>0</v>
      </c>
      <c r="D26" s="23" t="n">
        <f aca="false">GrossMargin!E27-[1]GrossMargin!E27</f>
        <v>0</v>
      </c>
      <c r="E26" s="23" t="n">
        <f aca="false">GrossMargin!F27-[1]GrossMargin!F27</f>
        <v>0</v>
      </c>
      <c r="F26" s="23" t="n">
        <f aca="false">GrossMargin!G27-[1]GrossMargin!G27</f>
        <v>0</v>
      </c>
      <c r="G26" s="23" t="n">
        <f aca="false">GrossMargin!H27-[1]GrossMargin!H27</f>
        <v>0</v>
      </c>
      <c r="H26" s="108" t="n">
        <f aca="false">SUM(C26:G26)</f>
        <v>0</v>
      </c>
      <c r="I26" s="58" t="n">
        <f aca="false">GrossMargin!J27-[1]GrossMargin!J27</f>
        <v>0</v>
      </c>
      <c r="J26" s="23" t="n">
        <f aca="false">GrossMargin!K27-[1]GrossMargin!K27</f>
        <v>0</v>
      </c>
      <c r="K26" s="59" t="n">
        <f aca="false">SUM(H26:J26)</f>
        <v>0</v>
      </c>
    </row>
    <row r="27" customFormat="false" ht="12" hidden="false" customHeight="true" outlineLevel="0" collapsed="false">
      <c r="A27" s="38" t="s">
        <v>20</v>
      </c>
      <c r="C27" s="58" t="n">
        <f aca="false">GrossMargin!D28-[1]GrossMargin!D28</f>
        <v>0</v>
      </c>
      <c r="D27" s="23" t="n">
        <f aca="false">GrossMargin!E28-[1]GrossMargin!E28</f>
        <v>0</v>
      </c>
      <c r="E27" s="23" t="n">
        <f aca="false">GrossMargin!F28-[1]GrossMargin!F28</f>
        <v>0</v>
      </c>
      <c r="F27" s="23" t="n">
        <f aca="false">GrossMargin!G28-[1]GrossMargin!G28</f>
        <v>0</v>
      </c>
      <c r="G27" s="23" t="n">
        <f aca="false">GrossMargin!H28-[1]GrossMargin!H28</f>
        <v>0</v>
      </c>
      <c r="H27" s="108" t="n">
        <f aca="false">SUM(C27:G27)</f>
        <v>0</v>
      </c>
      <c r="I27" s="58" t="n">
        <f aca="false">GrossMargin!J28-[1]GrossMargin!J28</f>
        <v>0</v>
      </c>
      <c r="J27" s="23" t="n">
        <f aca="false">GrossMargin!K28-[1]GrossMargin!K28</f>
        <v>0</v>
      </c>
      <c r="K27" s="59" t="n">
        <f aca="false">SUM(H27:J27)</f>
        <v>0</v>
      </c>
    </row>
    <row r="28" customFormat="false" ht="12" hidden="false" customHeight="true" outlineLevel="0" collapsed="false">
      <c r="A28" s="38" t="s">
        <v>151</v>
      </c>
      <c r="C28" s="58" t="n">
        <f aca="false">GrossMargin!D29-[1]GrossMargin!D29</f>
        <v>0</v>
      </c>
      <c r="D28" s="23" t="n">
        <f aca="false">GrossMargin!E29-[1]GrossMargin!E29</f>
        <v>0</v>
      </c>
      <c r="E28" s="23" t="n">
        <f aca="false">GrossMargin!F29-[1]GrossMargin!F29</f>
        <v>0</v>
      </c>
      <c r="F28" s="23" t="n">
        <f aca="false">GrossMargin!G29-[1]GrossMargin!G29</f>
        <v>0</v>
      </c>
      <c r="G28" s="23" t="n">
        <f aca="false">GrossMargin!H29-[1]GrossMargin!H29</f>
        <v>0</v>
      </c>
      <c r="H28" s="108" t="n">
        <f aca="false">SUM(C28:G28)</f>
        <v>0</v>
      </c>
      <c r="I28" s="58" t="n">
        <f aca="false">GrossMargin!J29-[1]GrossMargin!J29</f>
        <v>0</v>
      </c>
      <c r="J28" s="23" t="n">
        <f aca="false">GrossMargin!K29-[1]GrossMargin!K29</f>
        <v>0</v>
      </c>
      <c r="K28" s="59" t="n">
        <f aca="false">SUM(H28:J28)</f>
        <v>0</v>
      </c>
    </row>
    <row r="29" customFormat="false" ht="3" hidden="false" customHeight="true" outlineLevel="0" collapsed="false">
      <c r="A29" s="38"/>
      <c r="C29" s="58"/>
      <c r="D29" s="23"/>
      <c r="E29" s="23"/>
      <c r="F29" s="23"/>
      <c r="G29" s="23"/>
      <c r="H29" s="108"/>
      <c r="I29" s="58"/>
      <c r="J29" s="23"/>
      <c r="K29" s="61"/>
    </row>
    <row r="30" customFormat="false" ht="12" hidden="false" customHeight="true" outlineLevel="0" collapsed="false">
      <c r="A30" s="109" t="s">
        <v>152</v>
      </c>
      <c r="B30" s="63"/>
      <c r="C30" s="64" t="n">
        <f aca="false">SUM(C22:C28)</f>
        <v>921</v>
      </c>
      <c r="D30" s="65" t="n">
        <f aca="false">SUM(D22:D28)</f>
        <v>0</v>
      </c>
      <c r="E30" s="65" t="n">
        <f aca="false">SUM(E22:E28)</f>
        <v>0</v>
      </c>
      <c r="F30" s="65" t="n">
        <f aca="false">SUM(F22:F28)</f>
        <v>0</v>
      </c>
      <c r="G30" s="65" t="n">
        <f aca="false">SUM(G22:G28)</f>
        <v>0</v>
      </c>
      <c r="H30" s="64" t="n">
        <f aca="false">SUM(H22:H28)</f>
        <v>921</v>
      </c>
      <c r="I30" s="64" t="n">
        <f aca="false">SUM(I22:I28)</f>
        <v>-2500</v>
      </c>
      <c r="J30" s="65" t="n">
        <f aca="false">SUM(J22:J28)</f>
        <v>0</v>
      </c>
      <c r="K30" s="66" t="n">
        <f aca="false">SUM(K22:K28)</f>
        <v>-1579</v>
      </c>
    </row>
    <row r="31" customFormat="false" ht="3" hidden="false" customHeight="true" outlineLevel="0" collapsed="false">
      <c r="A31" s="38"/>
      <c r="C31" s="58"/>
      <c r="D31" s="23"/>
      <c r="E31" s="23"/>
      <c r="F31" s="23"/>
      <c r="G31" s="23"/>
      <c r="H31" s="108"/>
      <c r="I31" s="58"/>
      <c r="J31" s="23"/>
      <c r="K31" s="61"/>
    </row>
    <row r="32" customFormat="false" ht="12" hidden="false" customHeight="true" outlineLevel="0" collapsed="false">
      <c r="A32" s="38" t="s">
        <v>153</v>
      </c>
      <c r="C32" s="58" t="n">
        <f aca="false">GrossMargin!D33-[1]GrossMargin!D33</f>
        <v>-221</v>
      </c>
      <c r="D32" s="23" t="n">
        <f aca="false">GrossMargin!E33-[1]GrossMargin!E33</f>
        <v>0</v>
      </c>
      <c r="E32" s="23" t="n">
        <f aca="false">GrossMargin!F33-[1]GrossMargin!F33</f>
        <v>0</v>
      </c>
      <c r="F32" s="23" t="n">
        <f aca="false">GrossMargin!G33-[1]GrossMargin!G33</f>
        <v>0</v>
      </c>
      <c r="G32" s="23" t="n">
        <f aca="false">GrossMargin!H33-[1]GrossMargin!H33</f>
        <v>0</v>
      </c>
      <c r="H32" s="108" t="n">
        <f aca="false">SUM(C32:G32)</f>
        <v>-221</v>
      </c>
      <c r="I32" s="58" t="n">
        <f aca="false">GrossMargin!J33-[1]GrossMargin!J33</f>
        <v>0</v>
      </c>
      <c r="J32" s="23" t="n">
        <f aca="false">GrossMargin!K33-[1]GrossMargin!K33</f>
        <v>0</v>
      </c>
      <c r="K32" s="59" t="n">
        <f aca="false">SUM(H32:J32)</f>
        <v>-221</v>
      </c>
    </row>
    <row r="33" customFormat="false" ht="12" hidden="false" customHeight="true" outlineLevel="0" collapsed="false">
      <c r="A33" s="38" t="s">
        <v>36</v>
      </c>
      <c r="C33" s="58" t="n">
        <f aca="false">GrossMargin!D34-[1]GrossMargin!D34</f>
        <v>0</v>
      </c>
      <c r="D33" s="23" t="n">
        <f aca="false">GrossMargin!E34-[1]GrossMargin!E34</f>
        <v>0</v>
      </c>
      <c r="E33" s="23" t="n">
        <f aca="false">GrossMargin!F34-[1]GrossMargin!F34</f>
        <v>0</v>
      </c>
      <c r="F33" s="23" t="n">
        <f aca="false">GrossMargin!G34-[1]GrossMargin!G34</f>
        <v>0</v>
      </c>
      <c r="G33" s="23" t="n">
        <f aca="false">GrossMargin!H34-[1]GrossMargin!H34</f>
        <v>0</v>
      </c>
      <c r="H33" s="108" t="n">
        <f aca="false">SUM(C33:G33)</f>
        <v>0</v>
      </c>
      <c r="I33" s="58" t="n">
        <f aca="false">GrossMargin!J34-[1]GrossMargin!J34</f>
        <v>0</v>
      </c>
      <c r="J33" s="23" t="n">
        <f aca="false">GrossMargin!K34-[1]GrossMargin!K34</f>
        <v>0</v>
      </c>
      <c r="K33" s="59" t="n">
        <f aca="false">SUM(H33:J33)</f>
        <v>0</v>
      </c>
    </row>
    <row r="34" customFormat="false" ht="12" hidden="false" customHeight="true" outlineLevel="0" collapsed="false">
      <c r="A34" s="38" t="s">
        <v>40</v>
      </c>
      <c r="C34" s="58" t="n">
        <f aca="false">GrossMargin!D35-[1]GrossMargin!D35</f>
        <v>0</v>
      </c>
      <c r="D34" s="23" t="n">
        <f aca="false">GrossMargin!E35-[1]GrossMargin!E35</f>
        <v>0</v>
      </c>
      <c r="E34" s="23" t="n">
        <f aca="false">GrossMargin!F35-[1]GrossMargin!F35</f>
        <v>0</v>
      </c>
      <c r="F34" s="23" t="n">
        <f aca="false">GrossMargin!G35-[1]GrossMargin!G35</f>
        <v>2228</v>
      </c>
      <c r="G34" s="23" t="n">
        <f aca="false">GrossMargin!H35-[1]GrossMargin!H35</f>
        <v>0</v>
      </c>
      <c r="H34" s="108" t="n">
        <f aca="false">SUM(C34:G34)</f>
        <v>2228</v>
      </c>
      <c r="I34" s="58" t="n">
        <f aca="false">GrossMargin!J35-[1]GrossMargin!J35</f>
        <v>-437</v>
      </c>
      <c r="J34" s="23" t="n">
        <f aca="false">GrossMargin!K35-[1]GrossMargin!K35</f>
        <v>-551</v>
      </c>
      <c r="K34" s="59" t="n">
        <f aca="false">SUM(H34:J34)</f>
        <v>1240</v>
      </c>
    </row>
    <row r="35" customFormat="false" ht="12" hidden="false" customHeight="true" outlineLevel="0" collapsed="false">
      <c r="A35" s="38" t="s">
        <v>154</v>
      </c>
      <c r="C35" s="58" t="n">
        <f aca="false">GrossMargin!D36-[1]GrossMargin!D36</f>
        <v>710</v>
      </c>
      <c r="D35" s="23" t="n">
        <f aca="false">GrossMargin!E36-[1]GrossMargin!E36</f>
        <v>0</v>
      </c>
      <c r="E35" s="23" t="n">
        <f aca="false">GrossMargin!F36-[1]GrossMargin!F36</f>
        <v>0</v>
      </c>
      <c r="F35" s="23" t="n">
        <f aca="false">GrossMargin!G36-[1]GrossMargin!G36</f>
        <v>0</v>
      </c>
      <c r="G35" s="23" t="n">
        <f aca="false">GrossMargin!H36-[1]GrossMargin!H36</f>
        <v>0</v>
      </c>
      <c r="H35" s="108" t="n">
        <f aca="false">SUM(C35:G35)</f>
        <v>710</v>
      </c>
      <c r="I35" s="58" t="n">
        <f aca="false">GrossMargin!J36-[1]GrossMargin!J36</f>
        <v>0</v>
      </c>
      <c r="J35" s="23" t="n">
        <f aca="false">GrossMargin!K36-[1]GrossMargin!K36</f>
        <v>0</v>
      </c>
      <c r="K35" s="59" t="n">
        <f aca="false">SUM(H35:J35)</f>
        <v>710</v>
      </c>
    </row>
    <row r="36" customFormat="false" ht="3" hidden="false" customHeight="true" outlineLevel="0" collapsed="false">
      <c r="A36" s="110"/>
      <c r="C36" s="111"/>
      <c r="D36" s="112"/>
      <c r="E36" s="112"/>
      <c r="F36" s="112"/>
      <c r="G36" s="112"/>
      <c r="H36" s="111"/>
      <c r="I36" s="111"/>
      <c r="J36" s="112"/>
      <c r="K36" s="120"/>
    </row>
    <row r="37" customFormat="false" ht="12" hidden="false" customHeight="true" outlineLevel="0" collapsed="false">
      <c r="A37" s="109" t="s">
        <v>155</v>
      </c>
      <c r="B37" s="63"/>
      <c r="C37" s="64" t="n">
        <f aca="false">SUM(C32:C35)</f>
        <v>489</v>
      </c>
      <c r="D37" s="65" t="n">
        <f aca="false">SUM(D32:D35)</f>
        <v>0</v>
      </c>
      <c r="E37" s="65" t="n">
        <f aca="false">SUM(E32:E35)</f>
        <v>0</v>
      </c>
      <c r="F37" s="65" t="n">
        <f aca="false">SUM(F32:F35)</f>
        <v>2228</v>
      </c>
      <c r="G37" s="65" t="n">
        <f aca="false">SUM(G32:G35)</f>
        <v>0</v>
      </c>
      <c r="H37" s="64" t="n">
        <f aca="false">SUM(H32:H35)</f>
        <v>2717</v>
      </c>
      <c r="I37" s="64" t="n">
        <f aca="false">SUM(I32:I35)</f>
        <v>-437</v>
      </c>
      <c r="J37" s="65" t="n">
        <f aca="false">SUM(J32:J35)</f>
        <v>-551</v>
      </c>
      <c r="K37" s="66" t="n">
        <f aca="false">SUM(K32:K35)</f>
        <v>1729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customFormat="false" ht="3" hidden="false" customHeight="true" outlineLevel="0" collapsed="false">
      <c r="A38" s="38"/>
      <c r="C38" s="58"/>
      <c r="D38" s="23"/>
      <c r="E38" s="23"/>
      <c r="F38" s="23"/>
      <c r="G38" s="23"/>
      <c r="H38" s="108"/>
      <c r="I38" s="58"/>
      <c r="J38" s="23"/>
      <c r="K38" s="61"/>
    </row>
    <row r="39" customFormat="false" ht="12" hidden="false" customHeight="true" outlineLevel="0" collapsed="false">
      <c r="A39" s="38" t="s">
        <v>54</v>
      </c>
      <c r="C39" s="58" t="n">
        <f aca="false">GrossMargin!D40-[1]GrossMargin!D40</f>
        <v>0</v>
      </c>
      <c r="D39" s="23" t="n">
        <f aca="false">GrossMargin!E40-[1]GrossMargin!E40</f>
        <v>84479</v>
      </c>
      <c r="E39" s="23" t="n">
        <f aca="false">GrossMargin!F40-[1]GrossMargin!F40</f>
        <v>-316</v>
      </c>
      <c r="F39" s="23" t="n">
        <f aca="false">GrossMargin!G40-[1]GrossMargin!G40</f>
        <v>0</v>
      </c>
      <c r="G39" s="23" t="n">
        <f aca="false">GrossMargin!H40-[1]GrossMargin!H40</f>
        <v>0</v>
      </c>
      <c r="H39" s="108" t="n">
        <f aca="false">SUM(C39:G39)</f>
        <v>84163</v>
      </c>
      <c r="I39" s="58" t="n">
        <f aca="false">GrossMargin!J40-[1]GrossMargin!J40</f>
        <v>0</v>
      </c>
      <c r="J39" s="23" t="n">
        <f aca="false">GrossMargin!K40-[1]GrossMargin!K40</f>
        <v>0</v>
      </c>
      <c r="K39" s="59" t="n">
        <f aca="false">SUM(H39:J39)</f>
        <v>84163</v>
      </c>
    </row>
    <row r="40" customFormat="false" ht="12" hidden="false" customHeight="true" outlineLevel="0" collapsed="false">
      <c r="A40" s="38" t="s">
        <v>35</v>
      </c>
      <c r="C40" s="58" t="n">
        <f aca="false">GrossMargin!D41-[1]GrossMargin!D41</f>
        <v>0</v>
      </c>
      <c r="D40" s="23" t="n">
        <f aca="false">GrossMargin!E41-[1]GrossMargin!E41</f>
        <v>7799</v>
      </c>
      <c r="E40" s="23" t="n">
        <f aca="false">GrossMargin!F41-[1]GrossMargin!F41</f>
        <v>107</v>
      </c>
      <c r="F40" s="23" t="n">
        <f aca="false">GrossMargin!G41-[1]GrossMargin!G41</f>
        <v>-447</v>
      </c>
      <c r="G40" s="23" t="n">
        <f aca="false">GrossMargin!H41-[1]GrossMargin!H41</f>
        <v>0</v>
      </c>
      <c r="H40" s="108" t="n">
        <f aca="false">SUM(C40:G40)</f>
        <v>7459</v>
      </c>
      <c r="I40" s="58" t="n">
        <f aca="false">GrossMargin!J41-[1]GrossMargin!J41</f>
        <v>0</v>
      </c>
      <c r="J40" s="23" t="n">
        <f aca="false">GrossMargin!K41-[1]GrossMargin!K41</f>
        <v>0</v>
      </c>
      <c r="K40" s="59" t="n">
        <f aca="false">SUM(H40:J40)</f>
        <v>7459</v>
      </c>
    </row>
    <row r="41" customFormat="false" ht="12" hidden="false" customHeight="true" outlineLevel="0" collapsed="false">
      <c r="A41" s="38" t="s">
        <v>156</v>
      </c>
      <c r="C41" s="58" t="n">
        <f aca="false">GrossMargin!D42-[1]GrossMargin!D42</f>
        <v>0</v>
      </c>
      <c r="D41" s="23" t="n">
        <f aca="false">GrossMargin!E42-[1]GrossMargin!E42</f>
        <v>-1924</v>
      </c>
      <c r="E41" s="23" t="n">
        <f aca="false">GrossMargin!F42-[1]GrossMargin!F42</f>
        <v>-92</v>
      </c>
      <c r="F41" s="23" t="n">
        <f aca="false">GrossMargin!G42-[1]GrossMargin!G42</f>
        <v>0</v>
      </c>
      <c r="G41" s="23" t="n">
        <f aca="false">GrossMargin!H42-[1]GrossMargin!H42</f>
        <v>0</v>
      </c>
      <c r="H41" s="108" t="n">
        <f aca="false">SUM(C41:G41)</f>
        <v>-2016</v>
      </c>
      <c r="I41" s="58" t="n">
        <f aca="false">GrossMargin!J42-[1]GrossMargin!J42</f>
        <v>0</v>
      </c>
      <c r="J41" s="23" t="n">
        <f aca="false">GrossMargin!K42-[1]GrossMargin!K42</f>
        <v>0</v>
      </c>
      <c r="K41" s="59" t="n">
        <f aca="false">SUM(H41:J41)</f>
        <v>-2016</v>
      </c>
    </row>
    <row r="42" customFormat="false" ht="12" hidden="false" customHeight="true" outlineLevel="0" collapsed="false">
      <c r="A42" s="38" t="s">
        <v>55</v>
      </c>
      <c r="C42" s="58" t="n">
        <f aca="false">GrossMargin!D43-[1]GrossMargin!D43</f>
        <v>0</v>
      </c>
      <c r="D42" s="23" t="n">
        <f aca="false">GrossMargin!E43-[1]GrossMargin!E43</f>
        <v>1233</v>
      </c>
      <c r="E42" s="23" t="n">
        <f aca="false">GrossMargin!F43-[1]GrossMargin!F43</f>
        <v>20</v>
      </c>
      <c r="F42" s="23" t="n">
        <f aca="false">GrossMargin!G43-[1]GrossMargin!G43</f>
        <v>0</v>
      </c>
      <c r="G42" s="23" t="n">
        <f aca="false">GrossMargin!H43-[1]GrossMargin!H43</f>
        <v>0</v>
      </c>
      <c r="H42" s="108" t="n">
        <f aca="false">SUM(C42:G42)</f>
        <v>1253</v>
      </c>
      <c r="I42" s="58" t="n">
        <f aca="false">GrossMargin!J43-[1]GrossMargin!J43</f>
        <v>0</v>
      </c>
      <c r="J42" s="23" t="n">
        <f aca="false">GrossMargin!K43-[1]GrossMargin!K43</f>
        <v>0</v>
      </c>
      <c r="K42" s="59" t="n">
        <f aca="false">SUM(H42:J42)</f>
        <v>1253</v>
      </c>
    </row>
    <row r="43" customFormat="false" ht="12" hidden="true" customHeight="true" outlineLevel="0" collapsed="false">
      <c r="A43" s="38" t="s">
        <v>157</v>
      </c>
      <c r="C43" s="58" t="n">
        <f aca="false">GrossMargin!D44-[1]GrossMargin!D44</f>
        <v>0</v>
      </c>
      <c r="D43" s="23" t="n">
        <f aca="false">GrossMargin!E44-[1]GrossMargin!E44</f>
        <v>0</v>
      </c>
      <c r="E43" s="23" t="n">
        <f aca="false">GrossMargin!F44-[1]GrossMargin!F44</f>
        <v>0</v>
      </c>
      <c r="F43" s="23" t="n">
        <f aca="false">GrossMargin!G44-[1]GrossMargin!G44</f>
        <v>0</v>
      </c>
      <c r="G43" s="23" t="n">
        <f aca="false">GrossMargin!H44-[1]GrossMargin!H44</f>
        <v>0</v>
      </c>
      <c r="H43" s="108" t="n">
        <f aca="false">SUM(C43:G43)</f>
        <v>0</v>
      </c>
      <c r="I43" s="58" t="n">
        <f aca="false">GrossMargin!J44-[1]GrossMargin!J44</f>
        <v>0</v>
      </c>
      <c r="J43" s="23" t="n">
        <f aca="false">GrossMargin!K44-[1]GrossMargin!K44</f>
        <v>0</v>
      </c>
      <c r="K43" s="59" t="n">
        <f aca="false">SUM(H43:J43)</f>
        <v>0</v>
      </c>
    </row>
    <row r="44" customFormat="false" ht="3" hidden="false" customHeight="true" outlineLevel="0" collapsed="false">
      <c r="A44" s="110"/>
      <c r="C44" s="111"/>
      <c r="D44" s="112"/>
      <c r="E44" s="112"/>
      <c r="F44" s="112"/>
      <c r="G44" s="112"/>
      <c r="H44" s="111"/>
      <c r="I44" s="111"/>
      <c r="J44" s="112"/>
      <c r="K44" s="120"/>
    </row>
    <row r="45" customFormat="false" ht="12" hidden="false" customHeight="true" outlineLevel="0" collapsed="false">
      <c r="A45" s="109" t="s">
        <v>158</v>
      </c>
      <c r="B45" s="63"/>
      <c r="C45" s="64" t="n">
        <f aca="false">SUM(C39:C43)</f>
        <v>0</v>
      </c>
      <c r="D45" s="65" t="n">
        <f aca="false">SUM(D39:D43)</f>
        <v>91587</v>
      </c>
      <c r="E45" s="65" t="n">
        <f aca="false">SUM(E39:E43)</f>
        <v>-281</v>
      </c>
      <c r="F45" s="65" t="n">
        <f aca="false">SUM(F39:F43)</f>
        <v>-447</v>
      </c>
      <c r="G45" s="65" t="n">
        <f aca="false">SUM(G39:G43)</f>
        <v>0</v>
      </c>
      <c r="H45" s="64" t="n">
        <f aca="false">SUM(H39:H43)</f>
        <v>90859</v>
      </c>
      <c r="I45" s="64" t="n">
        <f aca="false">SUM(I39:I43)</f>
        <v>0</v>
      </c>
      <c r="J45" s="65" t="n">
        <f aca="false">SUM(J39:J43)</f>
        <v>0</v>
      </c>
      <c r="K45" s="66" t="n">
        <f aca="false">SUM(K39:K43)</f>
        <v>90859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3" hidden="false" customHeight="true" outlineLevel="0" collapsed="false">
      <c r="A46" s="38"/>
      <c r="C46" s="58"/>
      <c r="D46" s="23"/>
      <c r="E46" s="23"/>
      <c r="F46" s="23"/>
      <c r="G46" s="23"/>
      <c r="H46" s="108"/>
      <c r="I46" s="58"/>
      <c r="J46" s="23"/>
      <c r="K46" s="61"/>
    </row>
    <row r="47" customFormat="false" ht="12" hidden="false" customHeight="true" outlineLevel="0" collapsed="false">
      <c r="A47" s="38" t="s">
        <v>159</v>
      </c>
      <c r="C47" s="58" t="n">
        <f aca="false">GrossMargin!D48-[1]GrossMargin!D48</f>
        <v>0</v>
      </c>
      <c r="D47" s="23" t="n">
        <f aca="false">GrossMargin!E48-[1]GrossMargin!E48</f>
        <v>0</v>
      </c>
      <c r="E47" s="23" t="n">
        <f aca="false">GrossMargin!F48-[1]GrossMargin!F48</f>
        <v>0</v>
      </c>
      <c r="F47" s="23" t="n">
        <f aca="false">GrossMargin!G48-[1]GrossMargin!G48</f>
        <v>0</v>
      </c>
      <c r="G47" s="23" t="n">
        <f aca="false">GrossMargin!H48-[1]GrossMargin!H48</f>
        <v>0</v>
      </c>
      <c r="H47" s="108" t="n">
        <f aca="false">SUM(C47:G47)</f>
        <v>0</v>
      </c>
      <c r="I47" s="58" t="n">
        <f aca="false">GrossMargin!J48-[1]GrossMargin!J48</f>
        <v>0</v>
      </c>
      <c r="J47" s="23" t="n">
        <f aca="false">GrossMargin!K48-[1]GrossMargin!K48</f>
        <v>0</v>
      </c>
      <c r="K47" s="59" t="n">
        <f aca="false">SUM(H47:J47)</f>
        <v>0</v>
      </c>
    </row>
    <row r="48" customFormat="false" ht="3" hidden="false" customHeight="true" outlineLevel="0" collapsed="false">
      <c r="A48" s="38"/>
      <c r="C48" s="58"/>
      <c r="D48" s="23"/>
      <c r="E48" s="23"/>
      <c r="F48" s="23"/>
      <c r="G48" s="23"/>
      <c r="H48" s="108"/>
      <c r="I48" s="58"/>
      <c r="J48" s="23"/>
      <c r="K48" s="61"/>
    </row>
    <row r="49" customFormat="false" ht="12" hidden="false" customHeight="true" outlineLevel="0" collapsed="false">
      <c r="A49" s="38" t="s">
        <v>160</v>
      </c>
      <c r="C49" s="58" t="n">
        <f aca="false">GrossMargin!D50-[1]GrossMargin!D50</f>
        <v>0</v>
      </c>
      <c r="D49" s="23" t="n">
        <f aca="false">GrossMargin!E50-[1]GrossMargin!E50</f>
        <v>0</v>
      </c>
      <c r="E49" s="23" t="n">
        <f aca="false">GrossMargin!F50-[1]GrossMargin!F50</f>
        <v>0</v>
      </c>
      <c r="F49" s="23" t="n">
        <f aca="false">GrossMargin!G50-[1]GrossMargin!G50</f>
        <v>0</v>
      </c>
      <c r="G49" s="23" t="n">
        <f aca="false">GrossMargin!H50-[1]GrossMargin!H50</f>
        <v>0</v>
      </c>
      <c r="H49" s="108" t="n">
        <f aca="false">SUM(C49:G49)</f>
        <v>0</v>
      </c>
      <c r="I49" s="58" t="n">
        <f aca="false">GrossMargin!J50-[1]GrossMargin!J50</f>
        <v>0</v>
      </c>
      <c r="J49" s="23" t="n">
        <f aca="false">GrossMargin!K50-[1]GrossMargin!K50</f>
        <v>0</v>
      </c>
      <c r="K49" s="59" t="n">
        <f aca="false">SUM(H49:J49)</f>
        <v>0</v>
      </c>
    </row>
    <row r="50" customFormat="false" ht="3" hidden="false" customHeight="true" outlineLevel="0" collapsed="false">
      <c r="A50" s="114"/>
      <c r="C50" s="115"/>
      <c r="D50" s="97"/>
      <c r="E50" s="97"/>
      <c r="F50" s="97"/>
      <c r="G50" s="97"/>
      <c r="H50" s="111"/>
      <c r="I50" s="115"/>
      <c r="J50" s="97"/>
      <c r="K50" s="121"/>
    </row>
    <row r="51" customFormat="false" ht="12" hidden="false" customHeight="true" outlineLevel="0" collapsed="false">
      <c r="A51" s="38" t="s">
        <v>163</v>
      </c>
      <c r="C51" s="58" t="n">
        <f aca="false">GrossMargin!D52-[1]GrossMargin!D52</f>
        <v>0</v>
      </c>
      <c r="D51" s="23" t="n">
        <f aca="false">GrossMargin!E52-[1]GrossMargin!E52</f>
        <v>-2485</v>
      </c>
      <c r="E51" s="23" t="n">
        <f aca="false">GrossMargin!F52-[1]GrossMargin!F52</f>
        <v>0</v>
      </c>
      <c r="F51" s="23" t="n">
        <f aca="false">GrossMargin!G52-[1]GrossMargin!G52</f>
        <v>248</v>
      </c>
      <c r="G51" s="23" t="n">
        <f aca="false">GrossMargin!H52-[1]GrossMargin!H52</f>
        <v>0</v>
      </c>
      <c r="H51" s="108" t="n">
        <f aca="false">SUM(C51:G51)</f>
        <v>-2237</v>
      </c>
      <c r="I51" s="58" t="n">
        <f aca="false">GrossMargin!J52-[1]GrossMargin!J52</f>
        <v>0</v>
      </c>
      <c r="J51" s="23" t="n">
        <f aca="false">GrossMargin!K52-[1]GrossMargin!K52</f>
        <v>0</v>
      </c>
      <c r="K51" s="59" t="n">
        <f aca="false">SUM(H51:J51)</f>
        <v>-2237</v>
      </c>
    </row>
    <row r="52" customFormat="false" ht="3" hidden="false" customHeight="true" outlineLevel="0" collapsed="false">
      <c r="A52" s="114"/>
      <c r="C52" s="115"/>
      <c r="D52" s="97"/>
      <c r="E52" s="97"/>
      <c r="F52" s="97"/>
      <c r="G52" s="97"/>
      <c r="H52" s="111"/>
      <c r="I52" s="115"/>
      <c r="J52" s="97"/>
      <c r="K52" s="121"/>
    </row>
    <row r="53" customFormat="false" ht="12" hidden="false" customHeight="true" outlineLevel="0" collapsed="false">
      <c r="A53" s="38" t="s">
        <v>165</v>
      </c>
      <c r="C53" s="58" t="n">
        <f aca="false">GrossMargin!D54-[1]GrossMargin!D54</f>
        <v>0</v>
      </c>
      <c r="D53" s="23" t="n">
        <f aca="false">GrossMargin!E54-[1]GrossMargin!E54</f>
        <v>0</v>
      </c>
      <c r="E53" s="23" t="n">
        <f aca="false">GrossMargin!F54-[1]GrossMargin!F54</f>
        <v>0</v>
      </c>
      <c r="F53" s="23" t="n">
        <f aca="false">GrossMargin!G54-[1]GrossMargin!G54</f>
        <v>0</v>
      </c>
      <c r="G53" s="23" t="n">
        <f aca="false">GrossMargin!H54-[1]GrossMargin!H54</f>
        <v>0</v>
      </c>
      <c r="H53" s="108" t="n">
        <f aca="false">SUM(C53:G53)</f>
        <v>0</v>
      </c>
      <c r="I53" s="58" t="n">
        <f aca="false">GrossMargin!J54-[1]GrossMargin!J54</f>
        <v>0</v>
      </c>
      <c r="J53" s="23" t="n">
        <f aca="false">GrossMargin!K54-[1]GrossMargin!K54</f>
        <v>0</v>
      </c>
      <c r="K53" s="59" t="n">
        <f aca="false">SUM(H53:J53)</f>
        <v>0</v>
      </c>
    </row>
    <row r="54" customFormat="false" ht="3" hidden="false" customHeight="true" outlineLevel="0" collapsed="false">
      <c r="A54" s="38"/>
      <c r="C54" s="58"/>
      <c r="D54" s="23"/>
      <c r="E54" s="23"/>
      <c r="F54" s="23"/>
      <c r="G54" s="23"/>
      <c r="H54" s="108"/>
      <c r="I54" s="58"/>
      <c r="J54" s="23"/>
      <c r="K54" s="61"/>
    </row>
    <row r="55" customFormat="false" ht="12" hidden="false" customHeight="true" outlineLevel="0" collapsed="false">
      <c r="A55" s="89" t="s">
        <v>7</v>
      </c>
      <c r="C55" s="70" t="n">
        <f aca="false">SUM(C45:C53)+C20+C30+C37</f>
        <v>37828</v>
      </c>
      <c r="D55" s="71" t="n">
        <f aca="false">SUM(D45:D53)+D20+D30+D37</f>
        <v>88514</v>
      </c>
      <c r="E55" s="71" t="n">
        <f aca="false">SUM(E45:E53)+E20+E30+E37</f>
        <v>-287</v>
      </c>
      <c r="F55" s="71" t="n">
        <f aca="false">SUM(F45:F53)+F20+F30+F37</f>
        <v>2029</v>
      </c>
      <c r="G55" s="71" t="n">
        <f aca="false">SUM(G45:G53)+G20+G30+G37</f>
        <v>0</v>
      </c>
      <c r="H55" s="70" t="n">
        <f aca="false">SUM(H45:H53)+H20+H30+H37</f>
        <v>128084</v>
      </c>
      <c r="I55" s="70" t="n">
        <f aca="false">SUM(I45:I53)+I20+I30+I37</f>
        <v>-3587</v>
      </c>
      <c r="J55" s="71" t="e">
        <f aca="false">SUM(J45:J53)+J20+J30+J37</f>
        <v>#NAME?</v>
      </c>
      <c r="K55" s="72" t="e">
        <f aca="false">SUM(K45:K53)+K20+K30+K37</f>
        <v>#NAME?</v>
      </c>
    </row>
    <row r="56" customFormat="false" ht="3" hidden="false" customHeight="true" outlineLevel="0" collapsed="false">
      <c r="A56" s="74"/>
      <c r="C56" s="75"/>
      <c r="D56" s="76"/>
      <c r="E56" s="76"/>
      <c r="F56" s="76"/>
      <c r="G56" s="76"/>
      <c r="H56" s="75"/>
      <c r="I56" s="75"/>
      <c r="J56" s="76"/>
      <c r="K56" s="77"/>
    </row>
    <row r="57" customFormat="false" ht="12.75" hidden="false" customHeight="false" outlineLevel="0" collapsed="false">
      <c r="A57" s="20" t="s">
        <v>238</v>
      </c>
      <c r="C57" s="23"/>
      <c r="D57" s="23"/>
      <c r="E57" s="23"/>
      <c r="F57" s="23"/>
      <c r="G57" s="23"/>
      <c r="H57" s="23"/>
      <c r="I57" s="23"/>
      <c r="J57" s="23"/>
      <c r="K57" s="23"/>
    </row>
    <row r="58" customFormat="false" ht="12.75" hidden="false" customHeight="false" outlineLevel="0" collapsed="false">
      <c r="C58" s="23"/>
      <c r="D58" s="122"/>
      <c r="E58" s="123" t="s">
        <v>242</v>
      </c>
      <c r="F58" s="51" t="s">
        <v>10</v>
      </c>
      <c r="G58" s="124"/>
      <c r="H58" s="124" t="s">
        <v>9</v>
      </c>
      <c r="I58" s="125" t="n">
        <v>400</v>
      </c>
      <c r="J58" s="23"/>
      <c r="K58" s="23"/>
      <c r="L58" s="49"/>
      <c r="M58" s="126"/>
      <c r="N58" s="49"/>
    </row>
    <row r="59" customFormat="false" ht="12.75" hidden="false" customHeight="false" outlineLevel="0" collapsed="false">
      <c r="C59" s="23"/>
      <c r="D59" s="58"/>
      <c r="E59" s="127"/>
      <c r="F59" s="49" t="s">
        <v>15</v>
      </c>
      <c r="G59" s="128"/>
      <c r="H59" s="128" t="s">
        <v>243</v>
      </c>
      <c r="I59" s="61" t="n">
        <v>2000</v>
      </c>
      <c r="J59" s="23"/>
      <c r="K59" s="23"/>
      <c r="L59" s="49"/>
      <c r="M59" s="126"/>
      <c r="N59" s="49"/>
    </row>
    <row r="60" customFormat="false" ht="12.75" hidden="false" customHeight="false" outlineLevel="0" collapsed="false">
      <c r="C60" s="23"/>
      <c r="D60" s="122"/>
      <c r="E60" s="123" t="s">
        <v>244</v>
      </c>
      <c r="F60" s="51" t="s">
        <v>245</v>
      </c>
      <c r="G60" s="124"/>
      <c r="H60" s="129" t="s">
        <v>246</v>
      </c>
      <c r="I60" s="125" t="n">
        <v>-1000</v>
      </c>
      <c r="J60" s="23"/>
      <c r="K60" s="23"/>
      <c r="L60" s="49"/>
      <c r="M60" s="126"/>
      <c r="N60" s="49"/>
    </row>
    <row r="61" customFormat="false" ht="12.75" hidden="false" customHeight="false" outlineLevel="0" collapsed="false">
      <c r="C61" s="23"/>
      <c r="D61" s="58"/>
      <c r="E61" s="127"/>
      <c r="F61" s="49" t="s">
        <v>24</v>
      </c>
      <c r="G61" s="128"/>
      <c r="H61" s="130" t="s">
        <v>247</v>
      </c>
      <c r="I61" s="61" t="n">
        <v>500</v>
      </c>
      <c r="J61" s="23"/>
      <c r="K61" s="23"/>
      <c r="L61" s="49"/>
      <c r="M61" s="126"/>
      <c r="N61" s="49"/>
    </row>
    <row r="62" customFormat="false" ht="12.75" hidden="false" customHeight="false" outlineLevel="0" collapsed="false">
      <c r="C62" s="23"/>
      <c r="D62" s="58"/>
      <c r="E62" s="127"/>
      <c r="F62" s="49" t="s">
        <v>41</v>
      </c>
      <c r="G62" s="128"/>
      <c r="H62" s="130" t="s">
        <v>40</v>
      </c>
      <c r="I62" s="61" t="n">
        <v>300</v>
      </c>
      <c r="J62" s="23"/>
      <c r="K62" s="23"/>
      <c r="L62" s="49"/>
      <c r="M62" s="126"/>
      <c r="N62" s="49"/>
    </row>
    <row r="63" customFormat="false" ht="12.75" hidden="false" customHeight="false" outlineLevel="0" collapsed="false">
      <c r="C63" s="23"/>
      <c r="D63" s="122"/>
      <c r="E63" s="123" t="s">
        <v>248</v>
      </c>
      <c r="F63" s="131" t="s">
        <v>249</v>
      </c>
      <c r="G63" s="124"/>
      <c r="H63" s="129" t="s">
        <v>243</v>
      </c>
      <c r="I63" s="125" t="n">
        <v>-4000</v>
      </c>
      <c r="J63" s="23"/>
      <c r="K63" s="23"/>
      <c r="L63" s="49"/>
      <c r="M63" s="126"/>
      <c r="N63" s="49"/>
    </row>
    <row r="64" customFormat="false" ht="12.75" hidden="false" customHeight="false" outlineLevel="0" collapsed="false">
      <c r="C64" s="23"/>
      <c r="D64" s="58"/>
      <c r="E64" s="127"/>
      <c r="F64" s="128" t="s">
        <v>250</v>
      </c>
      <c r="G64" s="128"/>
      <c r="H64" s="130" t="s">
        <v>13</v>
      </c>
      <c r="I64" s="61" t="n">
        <v>-1050</v>
      </c>
      <c r="J64" s="23"/>
      <c r="K64" s="23"/>
      <c r="L64" s="49"/>
      <c r="M64" s="126"/>
      <c r="N64" s="49"/>
    </row>
    <row r="65" customFormat="false" ht="12.75" hidden="false" customHeight="false" outlineLevel="0" collapsed="false">
      <c r="C65" s="23"/>
      <c r="D65" s="58"/>
      <c r="E65" s="127"/>
      <c r="F65" s="128" t="s">
        <v>251</v>
      </c>
      <c r="G65" s="128"/>
      <c r="H65" s="130" t="s">
        <v>40</v>
      </c>
      <c r="I65" s="61" t="n">
        <v>-500</v>
      </c>
      <c r="J65" s="23"/>
      <c r="K65" s="23"/>
      <c r="L65" s="49"/>
      <c r="M65" s="126"/>
      <c r="N65" s="49"/>
    </row>
    <row r="66" customFormat="false" ht="12.75" hidden="false" customHeight="false" outlineLevel="0" collapsed="false">
      <c r="C66" s="23"/>
      <c r="D66" s="58"/>
      <c r="E66" s="127"/>
      <c r="F66" s="128" t="s">
        <v>252</v>
      </c>
      <c r="G66" s="128"/>
      <c r="H66" s="130" t="s">
        <v>40</v>
      </c>
      <c r="I66" s="61" t="n">
        <v>-200</v>
      </c>
      <c r="J66" s="23"/>
      <c r="K66" s="23"/>
      <c r="L66" s="49"/>
      <c r="M66" s="126"/>
      <c r="N66" s="49"/>
    </row>
    <row r="67" customFormat="false" ht="12.75" hidden="false" customHeight="false" outlineLevel="0" collapsed="false">
      <c r="D67" s="50"/>
      <c r="E67" s="123" t="s">
        <v>253</v>
      </c>
      <c r="F67" s="51" t="s">
        <v>254</v>
      </c>
      <c r="G67" s="129"/>
      <c r="H67" s="129" t="s">
        <v>40</v>
      </c>
      <c r="I67" s="125" t="n">
        <v>-37</v>
      </c>
      <c r="J67" s="49"/>
      <c r="L67" s="49"/>
      <c r="M67" s="126"/>
      <c r="N67" s="49"/>
    </row>
    <row r="68" customFormat="false" ht="4.5" hidden="false" customHeight="true" outlineLevel="0" collapsed="false">
      <c r="D68" s="78"/>
      <c r="E68" s="80"/>
      <c r="F68" s="79"/>
      <c r="G68" s="79"/>
      <c r="H68" s="79"/>
      <c r="I68" s="77"/>
      <c r="J68" s="49"/>
      <c r="L68" s="49"/>
      <c r="M68" s="126"/>
      <c r="N68" s="49"/>
    </row>
    <row r="69" customFormat="false" ht="13.5" hidden="false" customHeight="false" outlineLevel="0" collapsed="false">
      <c r="I69" s="132" t="n">
        <f aca="false">SUM(I58:I68)</f>
        <v>-3587</v>
      </c>
      <c r="J69" s="117" t="str">
        <f aca="false">IF(I69=I55,"","error")</f>
        <v/>
      </c>
      <c r="L69" s="49"/>
      <c r="M69" s="49"/>
      <c r="N69" s="49"/>
    </row>
    <row r="84" customFormat="false" ht="12.75" hidden="false" customHeight="false" outlineLevel="0" collapsed="false">
      <c r="A84" s="20" t="s">
        <v>58</v>
      </c>
      <c r="C84" s="88" t="n">
        <f aca="false">C9+C13+C18+C34+C35</f>
        <v>12288</v>
      </c>
    </row>
    <row r="85" customFormat="false" ht="12.75" hidden="false" customHeight="false" outlineLevel="0" collapsed="false">
      <c r="A85" s="20" t="s">
        <v>59</v>
      </c>
      <c r="C85" s="23" t="n">
        <f aca="false">C10</f>
        <v>9605</v>
      </c>
    </row>
    <row r="86" customFormat="false" ht="12.75" hidden="false" customHeight="false" outlineLevel="0" collapsed="false">
      <c r="A86" s="20" t="s">
        <v>153</v>
      </c>
      <c r="C86" s="23" t="n">
        <f aca="false">C32</f>
        <v>-221</v>
      </c>
    </row>
    <row r="87" customFormat="false" ht="12.75" hidden="false" customHeight="false" outlineLevel="0" collapsed="false">
      <c r="A87" s="20" t="s">
        <v>255</v>
      </c>
      <c r="C87" s="23" t="n">
        <f aca="false">C11</f>
        <v>2166</v>
      </c>
    </row>
    <row r="88" customFormat="false" ht="12.75" hidden="false" customHeight="false" outlineLevel="0" collapsed="false">
      <c r="A88" s="20" t="s">
        <v>62</v>
      </c>
      <c r="C88" s="23" t="n">
        <f aca="false">C12</f>
        <v>14423</v>
      </c>
    </row>
    <row r="89" customFormat="false" ht="12.75" hidden="false" customHeight="false" outlineLevel="0" collapsed="false">
      <c r="A89" s="20" t="s">
        <v>240</v>
      </c>
      <c r="C89" s="23" t="n">
        <f aca="false">C14+C15+C16+C24</f>
        <v>-433</v>
      </c>
    </row>
    <row r="90" customFormat="false" ht="13.5" hidden="false" customHeight="false" outlineLevel="0" collapsed="false">
      <c r="C90" s="133" t="n">
        <f aca="false">SUM(C84:C89)</f>
        <v>37828</v>
      </c>
    </row>
    <row r="91" customFormat="false" ht="13.5" hidden="fals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86" width="14.41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86" t="s">
        <v>171</v>
      </c>
    </row>
    <row r="2" customFormat="false" ht="15.75" hidden="false" customHeight="false" outlineLevel="0" collapsed="false">
      <c r="A2" s="86" t="s">
        <v>175</v>
      </c>
      <c r="B2" s="134" t="s">
        <v>0</v>
      </c>
      <c r="C2" s="134"/>
      <c r="D2" s="134"/>
      <c r="E2" s="134"/>
      <c r="F2" s="134"/>
      <c r="G2" s="134"/>
      <c r="H2" s="134"/>
      <c r="I2" s="134"/>
      <c r="J2" s="134"/>
      <c r="K2" s="134"/>
    </row>
    <row r="3" customFormat="false" ht="15" hidden="false" customHeight="false" outlineLevel="0" collapsed="false">
      <c r="A3" s="135" t="n">
        <v>36586</v>
      </c>
      <c r="B3" s="136" t="s">
        <v>256</v>
      </c>
      <c r="C3" s="136"/>
      <c r="D3" s="136"/>
      <c r="E3" s="136"/>
      <c r="F3" s="136"/>
      <c r="G3" s="136"/>
      <c r="H3" s="136"/>
      <c r="I3" s="136"/>
      <c r="J3" s="136"/>
      <c r="K3" s="136"/>
    </row>
    <row r="4" customFormat="false" ht="12.75" hidden="false" customHeight="false" outlineLevel="0" collapsed="false">
      <c r="A4" s="86" t="s">
        <v>177</v>
      </c>
      <c r="B4" s="137" t="str">
        <f aca="false">Summary!A3</f>
        <v>Results based on Activity through March 10, 2000</v>
      </c>
      <c r="C4" s="137"/>
      <c r="D4" s="137"/>
      <c r="E4" s="137"/>
      <c r="F4" s="137"/>
      <c r="G4" s="137"/>
      <c r="H4" s="137"/>
      <c r="I4" s="137"/>
      <c r="J4" s="137"/>
      <c r="K4" s="137"/>
    </row>
    <row r="5" customFormat="false" ht="3" hidden="false" customHeight="true" outlineLevel="0" collapsed="false"/>
    <row r="6" customFormat="false" ht="12.75" hidden="false" customHeight="false" outlineLevel="0" collapsed="false">
      <c r="A6" s="86" t="s">
        <v>179</v>
      </c>
      <c r="B6" s="138"/>
      <c r="D6" s="139" t="s">
        <v>257</v>
      </c>
      <c r="E6" s="139"/>
      <c r="F6" s="139"/>
      <c r="G6" s="140"/>
      <c r="H6" s="141"/>
      <c r="I6" s="142"/>
      <c r="J6" s="142"/>
      <c r="K6" s="143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</row>
    <row r="7" customFormat="false" ht="12.75" hidden="false" customHeight="false" outlineLevel="0" collapsed="false">
      <c r="B7" s="144" t="s">
        <v>131</v>
      </c>
      <c r="D7" s="145" t="s">
        <v>126</v>
      </c>
      <c r="E7" s="146" t="s">
        <v>121</v>
      </c>
      <c r="F7" s="147" t="s">
        <v>184</v>
      </c>
      <c r="G7" s="140"/>
      <c r="H7" s="148" t="s">
        <v>258</v>
      </c>
      <c r="I7" s="148"/>
      <c r="J7" s="148"/>
      <c r="K7" s="148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</row>
    <row r="8" customFormat="false" ht="3" hidden="false" customHeight="true" outlineLevel="0" collapsed="false">
      <c r="B8" s="138"/>
      <c r="D8" s="141"/>
      <c r="E8" s="142"/>
      <c r="F8" s="143"/>
      <c r="G8" s="140"/>
      <c r="H8" s="141"/>
      <c r="I8" s="142"/>
      <c r="J8" s="142"/>
      <c r="K8" s="143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</row>
    <row r="9" customFormat="false" ht="11.25" hidden="false" customHeight="true" outlineLevel="0" collapsed="false">
      <c r="A9" s="86" t="s">
        <v>185</v>
      </c>
      <c r="B9" s="149" t="s">
        <v>138</v>
      </c>
      <c r="D9" s="150" t="e">
        <f aca="false">E9+20</f>
        <v>#NAME?</v>
      </c>
      <c r="E9" s="151" t="e">
        <f aca="false">ROUND(HPVAL($A9,$A$1,$A$2,$A$3,$A$4,$A$6)/1000,0)</f>
        <v>#NAME?</v>
      </c>
      <c r="F9" s="152" t="e">
        <f aca="false">E9-D9</f>
        <v>#NAME?</v>
      </c>
      <c r="G9" s="153"/>
      <c r="H9" s="154" t="s">
        <v>259</v>
      </c>
      <c r="I9" s="155"/>
      <c r="J9" s="155"/>
      <c r="K9" s="156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</row>
    <row r="10" customFormat="false" ht="11.25" hidden="false" customHeight="true" outlineLevel="0" collapsed="false">
      <c r="A10" s="86" t="s">
        <v>186</v>
      </c>
      <c r="B10" s="149" t="s">
        <v>139</v>
      </c>
      <c r="D10" s="157" t="e">
        <f aca="false">E10+1500</f>
        <v>#NAME?</v>
      </c>
      <c r="E10" s="153" t="e">
        <f aca="false">ROUND(HPVAL($A10,$A$1,$A$2,$A$3,$A$4,$A$6)/1000,0)</f>
        <v>#NAME?</v>
      </c>
      <c r="F10" s="158" t="e">
        <f aca="false">E10-D10</f>
        <v>#NAME?</v>
      </c>
      <c r="G10" s="153"/>
      <c r="H10" s="154" t="s">
        <v>260</v>
      </c>
      <c r="I10" s="155"/>
      <c r="J10" s="155"/>
      <c r="K10" s="156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</row>
    <row r="11" customFormat="false" ht="11.25" hidden="false" customHeight="true" outlineLevel="0" collapsed="false">
      <c r="A11" s="86" t="s">
        <v>187</v>
      </c>
      <c r="B11" s="149" t="s">
        <v>140</v>
      </c>
      <c r="D11" s="157" t="n">
        <v>846</v>
      </c>
      <c r="E11" s="153" t="e">
        <f aca="false">ROUND(HPVAL($A11,$A$1,$A$2,$A$3,$A$4,$A$6)*0.8755/1000,0)</f>
        <v>#NAME?</v>
      </c>
      <c r="F11" s="158" t="e">
        <f aca="false">E11-D11</f>
        <v>#NAME?</v>
      </c>
      <c r="G11" s="153"/>
      <c r="H11" s="154" t="s">
        <v>261</v>
      </c>
      <c r="I11" s="155"/>
      <c r="J11" s="155"/>
      <c r="K11" s="156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</row>
    <row r="12" customFormat="false" ht="11.25" hidden="false" customHeight="true" outlineLevel="0" collapsed="false">
      <c r="A12" s="86" t="s">
        <v>235</v>
      </c>
      <c r="B12" s="149" t="s">
        <v>141</v>
      </c>
      <c r="D12" s="157" t="n">
        <f aca="false">1243+140</f>
        <v>1383</v>
      </c>
      <c r="E12" s="153" t="e">
        <f aca="false">ROUND(HPVAL($A12,$A$1,$A$2,$A$3,$A$4,$A$6)/1000,0)-E11</f>
        <v>#NAME?</v>
      </c>
      <c r="F12" s="158" t="e">
        <f aca="false">E12-D12</f>
        <v>#NAME?</v>
      </c>
      <c r="G12" s="153"/>
      <c r="H12" s="154"/>
      <c r="I12" s="155"/>
      <c r="J12" s="155"/>
      <c r="K12" s="156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</row>
    <row r="13" customFormat="false" ht="11.25" hidden="false" customHeight="true" outlineLevel="0" collapsed="false">
      <c r="A13" s="86" t="s">
        <v>191</v>
      </c>
      <c r="B13" s="149" t="s">
        <v>9</v>
      </c>
      <c r="C13" s="159"/>
      <c r="D13" s="157" t="e">
        <f aca="false">E13+2434</f>
        <v>#NAME?</v>
      </c>
      <c r="E13" s="153" t="e">
        <f aca="false">ROUND(HPVAL($A13,$A$1,$A$2,$A$3,$A$4,$A$6)/1000,0)</f>
        <v>#NAME?</v>
      </c>
      <c r="F13" s="158" t="e">
        <f aca="false">E13-D13</f>
        <v>#NAME?</v>
      </c>
      <c r="G13" s="153"/>
      <c r="H13" s="154" t="s">
        <v>262</v>
      </c>
      <c r="I13" s="155"/>
      <c r="J13" s="155"/>
      <c r="K13" s="156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</row>
    <row r="14" customFormat="false" ht="11.25" hidden="false" customHeight="true" outlineLevel="0" collapsed="false">
      <c r="A14" s="86" t="s">
        <v>192</v>
      </c>
      <c r="B14" s="149" t="s">
        <v>142</v>
      </c>
      <c r="D14" s="157" t="n">
        <f aca="false">5521-1300</f>
        <v>4221</v>
      </c>
      <c r="E14" s="153" t="e">
        <f aca="false">ROUND(HPVAL($A14,$A$1,$A$2,$A$3,$A$4,$A$6)/1000,0)</f>
        <v>#NAME?</v>
      </c>
      <c r="F14" s="158" t="e">
        <f aca="false">E14-D14</f>
        <v>#NAME?</v>
      </c>
      <c r="G14" s="153"/>
      <c r="H14" s="154" t="s">
        <v>263</v>
      </c>
      <c r="I14" s="155"/>
      <c r="J14" s="155"/>
      <c r="K14" s="156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</row>
    <row r="15" customFormat="false" ht="11.25" hidden="false" customHeight="true" outlineLevel="0" collapsed="false">
      <c r="A15" s="86" t="s">
        <v>193</v>
      </c>
      <c r="B15" s="149" t="s">
        <v>143</v>
      </c>
      <c r="D15" s="157" t="n">
        <v>1233</v>
      </c>
      <c r="E15" s="153" t="e">
        <f aca="false">ROUND(HPVAL($A15,$A$1,$A$2,$A$3,$A$4,$A$6)/1000,0)</f>
        <v>#NAME?</v>
      </c>
      <c r="F15" s="158" t="e">
        <f aca="false">E15-D15</f>
        <v>#NAME?</v>
      </c>
      <c r="G15" s="153"/>
      <c r="H15" s="154" t="s">
        <v>264</v>
      </c>
      <c r="I15" s="155"/>
      <c r="J15" s="155"/>
      <c r="K15" s="156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</row>
    <row r="16" customFormat="false" ht="11.25" hidden="false" customHeight="true" outlineLevel="0" collapsed="false">
      <c r="A16" s="86" t="s">
        <v>194</v>
      </c>
      <c r="B16" s="149" t="s">
        <v>144</v>
      </c>
      <c r="D16" s="157" t="n">
        <v>104</v>
      </c>
      <c r="E16" s="153" t="e">
        <f aca="false">ROUND(HPVAL($A16,$A$1,$A$2,$A$3,$A$4,$A$6)/1000,0)</f>
        <v>#NAME?</v>
      </c>
      <c r="F16" s="158" t="e">
        <f aca="false">E16-D16</f>
        <v>#NAME?</v>
      </c>
      <c r="G16" s="153"/>
      <c r="H16" s="154"/>
      <c r="I16" s="155"/>
      <c r="J16" s="155"/>
      <c r="K16" s="156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</row>
    <row r="17" customFormat="false" ht="11.25" hidden="false" customHeight="true" outlineLevel="0" collapsed="false">
      <c r="A17" s="86" t="s">
        <v>195</v>
      </c>
      <c r="B17" s="149" t="s">
        <v>145</v>
      </c>
      <c r="D17" s="157" t="n">
        <v>1181</v>
      </c>
      <c r="E17" s="153" t="e">
        <f aca="false">ROUND(HPVAL($A17,$A$1,$A$2,$A$3,$A$4,$A$6)/1000,0)</f>
        <v>#NAME?</v>
      </c>
      <c r="F17" s="158" t="e">
        <f aca="false">E17-D17</f>
        <v>#NAME?</v>
      </c>
      <c r="G17" s="153"/>
      <c r="H17" s="154"/>
      <c r="I17" s="155"/>
      <c r="J17" s="155"/>
      <c r="K17" s="156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</row>
    <row r="18" customFormat="false" ht="11.25" hidden="false" customHeight="true" outlineLevel="0" collapsed="false">
      <c r="A18" s="86" t="s">
        <v>196</v>
      </c>
      <c r="B18" s="149" t="s">
        <v>146</v>
      </c>
      <c r="D18" s="157" t="e">
        <f aca="false">E18</f>
        <v>#NAME?</v>
      </c>
      <c r="E18" s="153" t="e">
        <f aca="false">ROUND(HPVAL($A18,$A$1,$A$2,$A$3,$A$4,$A$6)/1000,0)</f>
        <v>#NAME?</v>
      </c>
      <c r="F18" s="158" t="e">
        <f aca="false">E18-D18</f>
        <v>#NAME?</v>
      </c>
      <c r="G18" s="153"/>
      <c r="H18" s="154"/>
      <c r="I18" s="155"/>
      <c r="J18" s="155"/>
      <c r="K18" s="156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</row>
    <row r="19" customFormat="false" ht="11.25" hidden="false" customHeight="true" outlineLevel="0" collapsed="false">
      <c r="B19" s="160" t="s">
        <v>197</v>
      </c>
      <c r="C19" s="161"/>
      <c r="D19" s="162" t="e">
        <f aca="false">SUM(D9:D18)</f>
        <v>#NAME?</v>
      </c>
      <c r="E19" s="163" t="e">
        <f aca="false">SUM(E9:E18)</f>
        <v>#NAME?</v>
      </c>
      <c r="F19" s="164" t="e">
        <f aca="false">SUM(F9:F18)</f>
        <v>#NAME?</v>
      </c>
      <c r="G19" s="165"/>
      <c r="H19" s="166"/>
      <c r="I19" s="167"/>
      <c r="J19" s="167"/>
      <c r="K19" s="168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</row>
    <row r="20" customFormat="false" ht="3" hidden="false" customHeight="true" outlineLevel="0" collapsed="false">
      <c r="B20" s="149"/>
      <c r="D20" s="157"/>
      <c r="E20" s="153"/>
      <c r="F20" s="158"/>
      <c r="G20" s="153"/>
      <c r="H20" s="154"/>
      <c r="I20" s="155"/>
      <c r="J20" s="155"/>
      <c r="K20" s="156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</row>
    <row r="21" customFormat="false" ht="11.25" hidden="false" customHeight="true" outlineLevel="0" collapsed="false">
      <c r="A21" s="86" t="s">
        <v>198</v>
      </c>
      <c r="B21" s="149" t="s">
        <v>148</v>
      </c>
      <c r="D21" s="157" t="e">
        <f aca="false">E21</f>
        <v>#NAME?</v>
      </c>
      <c r="E21" s="153" t="e">
        <f aca="false">ROUND(HPVAL($A21,$A$1,$A$2,$A$3,$A$4,$A$6)/1000,0)</f>
        <v>#NAME?</v>
      </c>
      <c r="F21" s="158" t="e">
        <f aca="false">E21-D21</f>
        <v>#NAME?</v>
      </c>
      <c r="G21" s="153"/>
      <c r="H21" s="154"/>
      <c r="I21" s="155"/>
      <c r="J21" s="155"/>
      <c r="K21" s="156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</row>
    <row r="22" customFormat="false" ht="11.25" hidden="false" customHeight="true" outlineLevel="0" collapsed="false">
      <c r="A22" s="86" t="s">
        <v>199</v>
      </c>
      <c r="B22" s="149" t="s">
        <v>149</v>
      </c>
      <c r="D22" s="157" t="e">
        <f aca="false">E22</f>
        <v>#NAME?</v>
      </c>
      <c r="E22" s="153" t="e">
        <f aca="false">ROUND(HPVAL($A22,$A$1,$A$2,$A$3,$A$4,$A$6)/1000,0)</f>
        <v>#NAME?</v>
      </c>
      <c r="F22" s="158" t="e">
        <f aca="false">E22-D22</f>
        <v>#NAME?</v>
      </c>
      <c r="G22" s="153"/>
      <c r="H22" s="154"/>
      <c r="I22" s="155"/>
      <c r="J22" s="155"/>
      <c r="K22" s="156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</row>
    <row r="23" customFormat="false" ht="11.25" hidden="false" customHeight="true" outlineLevel="0" collapsed="false">
      <c r="A23" s="86" t="s">
        <v>200</v>
      </c>
      <c r="B23" s="149" t="s">
        <v>23</v>
      </c>
      <c r="D23" s="157" t="e">
        <f aca="false">E23</f>
        <v>#NAME?</v>
      </c>
      <c r="E23" s="153" t="e">
        <f aca="false">ROUND(HPVAL($A23,$A$1,$A$2,$A$3,$A$4,$A$6)/1000,0)</f>
        <v>#NAME?</v>
      </c>
      <c r="F23" s="158" t="e">
        <f aca="false">E23-D23</f>
        <v>#NAME?</v>
      </c>
      <c r="G23" s="153"/>
      <c r="H23" s="154"/>
      <c r="I23" s="155"/>
      <c r="J23" s="155"/>
      <c r="K23" s="156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</row>
    <row r="24" customFormat="false" ht="11.25" hidden="false" customHeight="true" outlineLevel="0" collapsed="false">
      <c r="A24" s="86" t="s">
        <v>201</v>
      </c>
      <c r="B24" s="149" t="s">
        <v>32</v>
      </c>
      <c r="D24" s="157" t="e">
        <f aca="false">E24</f>
        <v>#NAME?</v>
      </c>
      <c r="E24" s="153" t="e">
        <f aca="false">ROUND(HPVAL($A24,$A$1,$A$2,$A$3,$A$4,$A$6)/1000,0)</f>
        <v>#NAME?</v>
      </c>
      <c r="F24" s="158" t="e">
        <f aca="false">E24-D24</f>
        <v>#NAME?</v>
      </c>
      <c r="G24" s="153"/>
      <c r="H24" s="154"/>
      <c r="I24" s="155"/>
      <c r="J24" s="155"/>
      <c r="K24" s="156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</row>
    <row r="25" customFormat="false" ht="11.25" hidden="false" customHeight="true" outlineLevel="0" collapsed="false">
      <c r="A25" s="86" t="s">
        <v>202</v>
      </c>
      <c r="B25" s="149" t="s">
        <v>150</v>
      </c>
      <c r="D25" s="157" t="e">
        <f aca="false">E25</f>
        <v>#NAME?</v>
      </c>
      <c r="E25" s="153" t="e">
        <f aca="false">ROUND(HPVAL($A25,$A$1,$A$2,$A$3,$A$4,$A$6)/1000,0)</f>
        <v>#NAME?</v>
      </c>
      <c r="F25" s="158" t="e">
        <f aca="false">E25-D25</f>
        <v>#NAME?</v>
      </c>
      <c r="G25" s="153"/>
      <c r="H25" s="154"/>
      <c r="I25" s="155"/>
      <c r="J25" s="155"/>
      <c r="K25" s="156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</row>
    <row r="26" customFormat="false" ht="11.25" hidden="false" customHeight="true" outlineLevel="0" collapsed="false">
      <c r="A26" s="86" t="s">
        <v>203</v>
      </c>
      <c r="B26" s="149" t="s">
        <v>20</v>
      </c>
      <c r="D26" s="157" t="n">
        <v>1466</v>
      </c>
      <c r="E26" s="153" t="e">
        <f aca="false">ROUND(HPVAL($A26,$A$1,$A$2,$A$3,$A$4,$A$6)/1000,0)</f>
        <v>#NAME?</v>
      </c>
      <c r="F26" s="158" t="e">
        <f aca="false">E26-D26</f>
        <v>#NAME?</v>
      </c>
      <c r="G26" s="153"/>
      <c r="H26" s="154"/>
      <c r="I26" s="155"/>
      <c r="J26" s="155"/>
      <c r="K26" s="156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</row>
    <row r="27" customFormat="false" ht="11.25" hidden="false" customHeight="true" outlineLevel="0" collapsed="false">
      <c r="A27" s="86" t="s">
        <v>204</v>
      </c>
      <c r="B27" s="149" t="s">
        <v>151</v>
      </c>
      <c r="D27" s="157" t="e">
        <f aca="false">E27</f>
        <v>#NAME?</v>
      </c>
      <c r="E27" s="153" t="e">
        <f aca="false">ROUND(HPVAL($A27,$A$1,$A$2,$A$3,$A$4,$A$6)/1000,0)</f>
        <v>#NAME?</v>
      </c>
      <c r="F27" s="158" t="e">
        <f aca="false">E27-D27</f>
        <v>#NAME?</v>
      </c>
      <c r="G27" s="153"/>
      <c r="H27" s="154"/>
      <c r="I27" s="155"/>
      <c r="J27" s="155"/>
      <c r="K27" s="156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</row>
    <row r="28" customFormat="false" ht="11.25" hidden="false" customHeight="true" outlineLevel="0" collapsed="false">
      <c r="B28" s="160" t="s">
        <v>152</v>
      </c>
      <c r="C28" s="161"/>
      <c r="D28" s="162" t="e">
        <f aca="false">SUM(D21:D27)</f>
        <v>#NAME?</v>
      </c>
      <c r="E28" s="163" t="e">
        <f aca="false">SUM(E21:E27)</f>
        <v>#NAME?</v>
      </c>
      <c r="F28" s="164" t="e">
        <f aca="false">SUM(F21:F27)</f>
        <v>#NAME?</v>
      </c>
      <c r="G28" s="165"/>
      <c r="H28" s="166"/>
      <c r="I28" s="167"/>
      <c r="J28" s="167"/>
      <c r="K28" s="168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</row>
    <row r="29" customFormat="false" ht="3" hidden="false" customHeight="true" outlineLevel="0" collapsed="false">
      <c r="B29" s="149"/>
      <c r="D29" s="157"/>
      <c r="E29" s="153"/>
      <c r="F29" s="158"/>
      <c r="G29" s="153"/>
      <c r="H29" s="154"/>
      <c r="I29" s="155"/>
      <c r="J29" s="155"/>
      <c r="K29" s="156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</row>
    <row r="30" customFormat="false" ht="11.25" hidden="false" customHeight="true" outlineLevel="0" collapsed="false">
      <c r="A30" s="86" t="s">
        <v>205</v>
      </c>
      <c r="B30" s="149" t="s">
        <v>153</v>
      </c>
      <c r="D30" s="157" t="e">
        <f aca="false">E30</f>
        <v>#NAME?</v>
      </c>
      <c r="E30" s="153" t="e">
        <f aca="false">ROUND(HPVAL($A30,$A$1,$A$2,$A$3,$A$4,$A$6)/1000,0)</f>
        <v>#NAME?</v>
      </c>
      <c r="F30" s="158" t="e">
        <f aca="false">E30-D30</f>
        <v>#NAME?</v>
      </c>
      <c r="G30" s="153"/>
      <c r="H30" s="154"/>
      <c r="I30" s="155"/>
      <c r="J30" s="155"/>
      <c r="K30" s="156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</row>
    <row r="31" customFormat="false" ht="11.25" hidden="false" customHeight="true" outlineLevel="0" collapsed="false">
      <c r="A31" s="86" t="s">
        <v>206</v>
      </c>
      <c r="B31" s="149" t="s">
        <v>36</v>
      </c>
      <c r="D31" s="157" t="n">
        <v>1019</v>
      </c>
      <c r="E31" s="153" t="e">
        <f aca="false">ROUND(HPVAL($A31,$A$1,$A$2,$A$3,$A$4,$A$6)/1000,0)</f>
        <v>#NAME?</v>
      </c>
      <c r="F31" s="158" t="e">
        <f aca="false">E31-D31</f>
        <v>#NAME?</v>
      </c>
      <c r="G31" s="153"/>
      <c r="H31" s="154" t="s">
        <v>265</v>
      </c>
      <c r="I31" s="155"/>
      <c r="J31" s="155"/>
      <c r="K31" s="156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</row>
    <row r="32" customFormat="false" ht="11.25" hidden="false" customHeight="true" outlineLevel="0" collapsed="false">
      <c r="A32" s="86" t="s">
        <v>207</v>
      </c>
      <c r="B32" s="149" t="s">
        <v>40</v>
      </c>
      <c r="C32" s="159"/>
      <c r="D32" s="157" t="n">
        <v>4284</v>
      </c>
      <c r="E32" s="153" t="e">
        <f aca="false">ROUND(HPVAL($A32,$A$1,$A$2,$A$3,$A$4,$A$6)/1000,0)</f>
        <v>#NAME?</v>
      </c>
      <c r="F32" s="158" t="e">
        <f aca="false">E32-D32</f>
        <v>#NAME?</v>
      </c>
      <c r="G32" s="153"/>
      <c r="H32" s="154"/>
      <c r="I32" s="155"/>
      <c r="J32" s="155"/>
      <c r="K32" s="156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</row>
    <row r="33" customFormat="false" ht="11.25" hidden="false" customHeight="true" outlineLevel="0" collapsed="false">
      <c r="A33" s="86" t="s">
        <v>208</v>
      </c>
      <c r="B33" s="149" t="s">
        <v>154</v>
      </c>
      <c r="C33" s="159"/>
      <c r="D33" s="157" t="n">
        <v>683</v>
      </c>
      <c r="E33" s="153" t="e">
        <f aca="false">ROUND(HPVAL($A33,$A$1,$A$2,$A$3,$A$4,$A$6)/1000,0)</f>
        <v>#NAME?</v>
      </c>
      <c r="F33" s="158" t="e">
        <f aca="false">E33-D33</f>
        <v>#NAME?</v>
      </c>
      <c r="G33" s="153"/>
      <c r="H33" s="154"/>
      <c r="I33" s="155"/>
      <c r="J33" s="155"/>
      <c r="K33" s="156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</row>
    <row r="34" customFormat="false" ht="11.25" hidden="false" customHeight="true" outlineLevel="0" collapsed="false">
      <c r="B34" s="160" t="s">
        <v>155</v>
      </c>
      <c r="C34" s="161"/>
      <c r="D34" s="162" t="e">
        <f aca="false">SUM(D30:D33)</f>
        <v>#NAME?</v>
      </c>
      <c r="E34" s="163" t="e">
        <f aca="false">SUM(E30:E33)</f>
        <v>#NAME?</v>
      </c>
      <c r="F34" s="164" t="e">
        <f aca="false">SUM(F30:F33)</f>
        <v>#NAME?</v>
      </c>
      <c r="G34" s="165"/>
      <c r="H34" s="166"/>
      <c r="I34" s="167"/>
      <c r="J34" s="167"/>
      <c r="K34" s="168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</row>
    <row r="35" customFormat="false" ht="3" hidden="false" customHeight="true" outlineLevel="0" collapsed="false">
      <c r="B35" s="149"/>
      <c r="D35" s="157"/>
      <c r="E35" s="153"/>
      <c r="F35" s="158"/>
      <c r="G35" s="153"/>
      <c r="H35" s="154"/>
      <c r="I35" s="155"/>
      <c r="J35" s="155"/>
      <c r="K35" s="156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</row>
    <row r="36" customFormat="false" ht="11.25" hidden="false" customHeight="true" outlineLevel="0" collapsed="false">
      <c r="A36" s="86" t="s">
        <v>209</v>
      </c>
      <c r="B36" s="149" t="s">
        <v>54</v>
      </c>
      <c r="D36" s="157" t="n">
        <v>782</v>
      </c>
      <c r="E36" s="153" t="e">
        <f aca="false">ROUND(HPVAL($A36,$A$1,$A$2,$A$3,$A$4,$A$6)/1000,0)</f>
        <v>#NAME?</v>
      </c>
      <c r="F36" s="158" t="e">
        <f aca="false">E36-D36</f>
        <v>#NAME?</v>
      </c>
      <c r="G36" s="153"/>
      <c r="H36" s="154"/>
      <c r="I36" s="155"/>
      <c r="J36" s="155"/>
      <c r="K36" s="156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</row>
    <row r="37" customFormat="false" ht="11.25" hidden="false" customHeight="true" outlineLevel="0" collapsed="false">
      <c r="A37" s="86" t="s">
        <v>210</v>
      </c>
      <c r="B37" s="149" t="s">
        <v>35</v>
      </c>
      <c r="D37" s="157" t="n">
        <v>1742</v>
      </c>
      <c r="E37" s="153" t="e">
        <f aca="false">ROUND(HPVAL($A37,$A$1,$A$2,$A$3,$A$4,$A$6)/1000,0)</f>
        <v>#NAME?</v>
      </c>
      <c r="F37" s="158" t="e">
        <f aca="false">E37-D37</f>
        <v>#NAME?</v>
      </c>
      <c r="G37" s="153"/>
      <c r="H37" s="154" t="s">
        <v>266</v>
      </c>
      <c r="I37" s="155"/>
      <c r="J37" s="155"/>
      <c r="K37" s="156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</row>
    <row r="38" customFormat="false" ht="11.25" hidden="false" customHeight="true" outlineLevel="0" collapsed="false">
      <c r="A38" s="86" t="s">
        <v>211</v>
      </c>
      <c r="B38" s="149" t="s">
        <v>156</v>
      </c>
      <c r="D38" s="157" t="n">
        <v>425</v>
      </c>
      <c r="E38" s="153" t="e">
        <f aca="false">ROUND(HPVAL($A38,$A$1,$A$2,$A$3,$A$4,$A$6)/1000,0)</f>
        <v>#NAME?</v>
      </c>
      <c r="F38" s="158" t="e">
        <f aca="false">E38-D38</f>
        <v>#NAME?</v>
      </c>
      <c r="G38" s="153"/>
      <c r="H38" s="154"/>
      <c r="I38" s="155"/>
      <c r="J38" s="155"/>
      <c r="K38" s="156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</row>
    <row r="39" customFormat="false" ht="11.25" hidden="false" customHeight="true" outlineLevel="0" collapsed="false">
      <c r="A39" s="86" t="s">
        <v>213</v>
      </c>
      <c r="B39" s="149" t="s">
        <v>55</v>
      </c>
      <c r="D39" s="157" t="n">
        <v>395</v>
      </c>
      <c r="E39" s="153" t="e">
        <f aca="false">ROUND(HPVAL($A39,$A$1,$A$2,$A$3,$A$4,$A$6)/1000,0)</f>
        <v>#NAME?</v>
      </c>
      <c r="F39" s="158" t="e">
        <f aca="false">E39-D39</f>
        <v>#NAME?</v>
      </c>
      <c r="G39" s="153"/>
      <c r="H39" s="154"/>
      <c r="I39" s="155"/>
      <c r="J39" s="155"/>
      <c r="K39" s="156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</row>
    <row r="40" customFormat="false" ht="11.25" hidden="true" customHeight="true" outlineLevel="0" collapsed="false">
      <c r="A40" s="86" t="s">
        <v>237</v>
      </c>
      <c r="B40" s="149" t="s">
        <v>157</v>
      </c>
      <c r="D40" s="157" t="n">
        <f aca="false">E40</f>
        <v>0</v>
      </c>
      <c r="E40" s="153"/>
      <c r="F40" s="158" t="n">
        <f aca="false">E40-D40</f>
        <v>0</v>
      </c>
      <c r="G40" s="153"/>
      <c r="H40" s="154"/>
      <c r="I40" s="155"/>
      <c r="J40" s="155"/>
      <c r="K40" s="156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</row>
    <row r="41" customFormat="false" ht="11.25" hidden="false" customHeight="true" outlineLevel="0" collapsed="false">
      <c r="B41" s="160" t="s">
        <v>158</v>
      </c>
      <c r="C41" s="161"/>
      <c r="D41" s="162" t="n">
        <f aca="false">SUM(D36:D40)</f>
        <v>3344</v>
      </c>
      <c r="E41" s="163" t="e">
        <f aca="false">SUM(E36:E40)</f>
        <v>#NAME?</v>
      </c>
      <c r="F41" s="164" t="e">
        <f aca="false">SUM(F36:F40)</f>
        <v>#NAME?</v>
      </c>
      <c r="G41" s="165"/>
      <c r="H41" s="166"/>
      <c r="I41" s="167"/>
      <c r="J41" s="167"/>
      <c r="K41" s="168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</row>
    <row r="42" customFormat="false" ht="3" hidden="false" customHeight="true" outlineLevel="0" collapsed="false">
      <c r="B42" s="149"/>
      <c r="D42" s="157"/>
      <c r="E42" s="153"/>
      <c r="F42" s="158"/>
      <c r="G42" s="153"/>
      <c r="H42" s="154"/>
      <c r="I42" s="155"/>
      <c r="J42" s="155"/>
      <c r="K42" s="156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</row>
    <row r="43" customFormat="false" ht="11.25" hidden="false" customHeight="true" outlineLevel="0" collapsed="false">
      <c r="A43" s="86" t="s">
        <v>214</v>
      </c>
      <c r="B43" s="149" t="s">
        <v>159</v>
      </c>
      <c r="C43" s="159"/>
      <c r="D43" s="157" t="n">
        <v>5990</v>
      </c>
      <c r="E43" s="153" t="e">
        <f aca="false">ROUND(HPVAL($A43,$A$1,$A$2,$A$3,$A$4,$A$6)/1000,0)</f>
        <v>#NAME?</v>
      </c>
      <c r="F43" s="158" t="e">
        <f aca="false">E43-D43</f>
        <v>#NAME?</v>
      </c>
      <c r="G43" s="153"/>
      <c r="H43" s="154"/>
      <c r="I43" s="155"/>
      <c r="J43" s="155"/>
      <c r="K43" s="156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</row>
    <row r="44" customFormat="false" ht="3" hidden="false" customHeight="true" outlineLevel="0" collapsed="false">
      <c r="B44" s="149"/>
      <c r="C44" s="159"/>
      <c r="D44" s="157"/>
      <c r="E44" s="153"/>
      <c r="F44" s="158"/>
      <c r="G44" s="153"/>
      <c r="H44" s="154"/>
      <c r="I44" s="155"/>
      <c r="J44" s="155"/>
      <c r="K44" s="156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</row>
    <row r="45" customFormat="false" ht="11.25" hidden="false" customHeight="true" outlineLevel="0" collapsed="false">
      <c r="A45" s="86" t="s">
        <v>215</v>
      </c>
      <c r="B45" s="149" t="s">
        <v>160</v>
      </c>
      <c r="C45" s="159"/>
      <c r="D45" s="157" t="e">
        <f aca="false">E45+500</f>
        <v>#NAME?</v>
      </c>
      <c r="E45" s="153" t="e">
        <f aca="false">ROUND(HPVAL($A45,$A$1,$A$2,$A$3,$A$4,$A$6)/1000,0)</f>
        <v>#NAME?</v>
      </c>
      <c r="F45" s="158" t="e">
        <f aca="false">E45-D45</f>
        <v>#NAME?</v>
      </c>
      <c r="G45" s="153"/>
      <c r="H45" s="154" t="s">
        <v>267</v>
      </c>
      <c r="I45" s="155"/>
      <c r="J45" s="155"/>
      <c r="K45" s="156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</row>
    <row r="46" customFormat="false" ht="3" hidden="false" customHeight="true" outlineLevel="0" collapsed="false">
      <c r="B46" s="149"/>
      <c r="D46" s="157"/>
      <c r="E46" s="153"/>
      <c r="F46" s="158"/>
      <c r="G46" s="153"/>
      <c r="H46" s="154"/>
      <c r="I46" s="155"/>
      <c r="J46" s="155"/>
      <c r="K46" s="156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</row>
    <row r="47" customFormat="false" ht="11.25" hidden="false" customHeight="true" outlineLevel="0" collapsed="false">
      <c r="B47" s="160" t="s">
        <v>161</v>
      </c>
      <c r="C47" s="161"/>
      <c r="D47" s="162" t="e">
        <f aca="false">SUM(D41:D45)+D19+D28+D34</f>
        <v>#NAME?</v>
      </c>
      <c r="E47" s="163" t="e">
        <f aca="false">SUM(E41:E45)+E19+E28+E34</f>
        <v>#NAME?</v>
      </c>
      <c r="F47" s="164" t="e">
        <f aca="false">SUM(F41:F45)+F19+F28+F34</f>
        <v>#NAME?</v>
      </c>
      <c r="G47" s="165"/>
      <c r="H47" s="166"/>
      <c r="I47" s="167"/>
      <c r="J47" s="167"/>
      <c r="K47" s="168"/>
    </row>
    <row r="48" customFormat="false" ht="3" hidden="false" customHeight="true" outlineLevel="0" collapsed="false">
      <c r="B48" s="149"/>
      <c r="D48" s="157"/>
      <c r="E48" s="153"/>
      <c r="F48" s="158"/>
      <c r="G48" s="153"/>
      <c r="H48" s="154"/>
      <c r="I48" s="155"/>
      <c r="J48" s="155"/>
      <c r="K48" s="156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</row>
    <row r="49" customFormat="false" ht="11.25" hidden="false" customHeight="true" outlineLevel="0" collapsed="false">
      <c r="A49" s="86" t="s">
        <v>216</v>
      </c>
      <c r="B49" s="149" t="s">
        <v>162</v>
      </c>
      <c r="C49" s="159"/>
      <c r="D49" s="157" t="e">
        <f aca="false">E49+10000</f>
        <v>#NAME?</v>
      </c>
      <c r="E49" s="153" t="e">
        <f aca="false">ROUND(HPVAL($A49,$A$1,$A$2,$A$3,$A$4,$A$6)/1000,0)</f>
        <v>#NAME?</v>
      </c>
      <c r="F49" s="158" t="e">
        <f aca="false">E49-D49</f>
        <v>#NAME?</v>
      </c>
      <c r="G49" s="153"/>
      <c r="H49" s="154" t="s">
        <v>268</v>
      </c>
      <c r="I49" s="155"/>
      <c r="J49" s="155"/>
      <c r="K49" s="156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</row>
    <row r="50" customFormat="false" ht="3" hidden="false" customHeight="true" outlineLevel="0" collapsed="false">
      <c r="B50" s="149"/>
      <c r="D50" s="157"/>
      <c r="E50" s="153"/>
      <c r="F50" s="158"/>
      <c r="G50" s="153"/>
      <c r="H50" s="154"/>
      <c r="I50" s="155"/>
      <c r="J50" s="155"/>
      <c r="K50" s="156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</row>
    <row r="51" customFormat="false" ht="11.25" hidden="false" customHeight="true" outlineLevel="0" collapsed="false">
      <c r="A51" s="86" t="s">
        <v>217</v>
      </c>
      <c r="B51" s="149" t="s">
        <v>163</v>
      </c>
      <c r="C51" s="159"/>
      <c r="D51" s="157" t="n">
        <v>23647</v>
      </c>
      <c r="E51" s="153" t="e">
        <f aca="false">ROUND(HPVAL($A51,$A$1,$A$2,$A$3,$A$4,$A$6)/1000,0)</f>
        <v>#NAME?</v>
      </c>
      <c r="F51" s="158" t="e">
        <f aca="false">E51-D51</f>
        <v>#NAME?</v>
      </c>
      <c r="G51" s="153"/>
      <c r="H51" s="154" t="s">
        <v>269</v>
      </c>
      <c r="I51" s="155"/>
      <c r="J51" s="155"/>
      <c r="K51" s="156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</row>
    <row r="52" customFormat="false" ht="3" hidden="false" customHeight="true" outlineLevel="0" collapsed="false">
      <c r="B52" s="149"/>
      <c r="D52" s="157"/>
      <c r="E52" s="153"/>
      <c r="F52" s="158"/>
      <c r="G52" s="153"/>
      <c r="H52" s="154"/>
      <c r="I52" s="155"/>
      <c r="J52" s="155"/>
      <c r="K52" s="156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</row>
    <row r="53" customFormat="false" ht="11.25" hidden="false" customHeight="true" outlineLevel="0" collapsed="false">
      <c r="A53" s="161"/>
      <c r="B53" s="160" t="s">
        <v>7</v>
      </c>
      <c r="C53" s="161"/>
      <c r="D53" s="169" t="e">
        <f aca="false">D47+D49+D51</f>
        <v>#NAME?</v>
      </c>
      <c r="E53" s="170" t="e">
        <f aca="false">E47+E49+E51</f>
        <v>#NAME?</v>
      </c>
      <c r="F53" s="171" t="e">
        <f aca="false">F47+F49+F51</f>
        <v>#NAME?</v>
      </c>
      <c r="G53" s="165"/>
      <c r="H53" s="166"/>
      <c r="I53" s="167"/>
      <c r="J53" s="167"/>
      <c r="K53" s="168"/>
    </row>
    <row r="54" customFormat="false" ht="3" hidden="false" customHeight="true" outlineLevel="0" collapsed="false">
      <c r="B54" s="172"/>
      <c r="D54" s="173"/>
      <c r="E54" s="174"/>
      <c r="F54" s="175"/>
      <c r="G54" s="140"/>
      <c r="H54" s="173"/>
      <c r="I54" s="174"/>
      <c r="J54" s="174"/>
      <c r="K54" s="175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</row>
    <row r="55" customFormat="false" ht="3" hidden="false" customHeight="true" outlineLevel="0" collapsed="false">
      <c r="A55" s="176"/>
      <c r="B55" s="155"/>
      <c r="C55" s="177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customFormat="false" ht="12.75" hidden="false" customHeight="false" outlineLevel="0" collapsed="false">
      <c r="B56" s="138"/>
      <c r="D56" s="139" t="s">
        <v>270</v>
      </c>
      <c r="E56" s="139"/>
      <c r="F56" s="139"/>
      <c r="G56" s="140"/>
      <c r="H56" s="141"/>
      <c r="I56" s="142"/>
      <c r="J56" s="142"/>
      <c r="K56" s="143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</row>
    <row r="57" customFormat="false" ht="12.75" hidden="false" customHeight="false" outlineLevel="0" collapsed="false">
      <c r="B57" s="148" t="s">
        <v>131</v>
      </c>
      <c r="D57" s="145" t="s">
        <v>126</v>
      </c>
      <c r="E57" s="146" t="s">
        <v>121</v>
      </c>
      <c r="F57" s="147" t="s">
        <v>184</v>
      </c>
      <c r="G57" s="140"/>
      <c r="H57" s="148" t="s">
        <v>258</v>
      </c>
      <c r="I57" s="148"/>
      <c r="J57" s="148"/>
      <c r="K57" s="148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</row>
    <row r="58" customFormat="false" ht="12.75" hidden="false" customHeight="false" outlineLevel="0" collapsed="false">
      <c r="B58" s="138" t="s">
        <v>153</v>
      </c>
      <c r="D58" s="178" t="n">
        <v>7034</v>
      </c>
      <c r="E58" s="179" t="n">
        <v>6605</v>
      </c>
      <c r="F58" s="180" t="n">
        <f aca="false">E58-D58</f>
        <v>-429</v>
      </c>
      <c r="G58" s="140"/>
      <c r="H58" s="141"/>
      <c r="I58" s="142"/>
      <c r="J58" s="142"/>
      <c r="K58" s="143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</row>
    <row r="59" customFormat="false" ht="12.75" hidden="false" customHeight="false" outlineLevel="0" collapsed="false">
      <c r="B59" s="172" t="s">
        <v>40</v>
      </c>
      <c r="D59" s="181" t="n">
        <v>38078</v>
      </c>
      <c r="E59" s="182" t="n">
        <f aca="false">46048-10926</f>
        <v>35122</v>
      </c>
      <c r="F59" s="183" t="n">
        <f aca="false">E59-D59</f>
        <v>-2956</v>
      </c>
      <c r="G59" s="140"/>
      <c r="H59" s="173"/>
      <c r="I59" s="174"/>
      <c r="J59" s="174"/>
      <c r="K59" s="175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</row>
    <row r="60" customFormat="false" ht="12.75" hidden="false" customHeight="false" outlineLevel="0" collapsed="false"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</row>
    <row r="61" customFormat="false" ht="12.75" hidden="false" customHeight="false" outlineLevel="0" collapsed="false"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</row>
    <row r="62" customFormat="false" ht="12.75" hidden="false" customHeight="false" outlineLevel="0" collapsed="false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</row>
    <row r="63" customFormat="false" ht="12.75" hidden="false" customHeight="false" outlineLevel="0" collapsed="false"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</row>
    <row r="64" customFormat="false" ht="12.75" hidden="false" customHeight="false" outlineLevel="0" collapsed="false"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</row>
    <row r="65" customFormat="false" ht="12.75" hidden="false" customHeight="false" outlineLevel="0" collapsed="false"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</row>
    <row r="66" customFormat="false" ht="12.75" hidden="false" customHeight="false" outlineLevel="0" collapsed="false"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</row>
    <row r="67" customFormat="false" ht="12.75" hidden="false" customHeight="false" outlineLevel="0" collapsed="false"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</row>
    <row r="68" customFormat="false" ht="12.75" hidden="false" customHeight="false" outlineLevel="0" collapsed="false"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</row>
    <row r="69" customFormat="false" ht="12.75" hidden="false" customHeight="false" outlineLevel="0" collapsed="false"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</row>
    <row r="70" customFormat="false" ht="12.75" hidden="false" customHeight="false" outlineLevel="0" collapsed="false"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</row>
    <row r="71" customFormat="false" ht="12.75" hidden="false" customHeight="false" outlineLevel="0" collapsed="false"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</row>
    <row r="72" customFormat="false" ht="12.75" hidden="false" customHeight="false" outlineLevel="0" collapsed="false"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</row>
    <row r="73" customFormat="false" ht="12.75" hidden="false" customHeight="false" outlineLevel="0" collapsed="false"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</row>
    <row r="74" customFormat="false" ht="12.75" hidden="false" customHeight="false" outlineLevel="0" collapsed="false"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</row>
    <row r="75" customFormat="false" ht="12.75" hidden="false" customHeight="false" outlineLevel="0" collapsed="false"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</row>
    <row r="76" customFormat="false" ht="12.75" hidden="false" customHeight="false" outlineLevel="0" collapsed="false"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</row>
    <row r="77" customFormat="false" ht="12.75" hidden="false" customHeight="false" outlineLevel="0" collapsed="false"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</row>
    <row r="78" customFormat="false" ht="12.75" hidden="false" customHeight="false" outlineLevel="0" collapsed="false"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</row>
    <row r="79" customFormat="false" ht="12.75" hidden="false" customHeight="false" outlineLevel="0" collapsed="false"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</row>
    <row r="80" customFormat="false" ht="12.75" hidden="false" customHeight="false" outlineLevel="0" collapsed="false"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</row>
    <row r="81" customFormat="false" ht="12.75" hidden="false" customHeight="false" outlineLevel="0" collapsed="false"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</row>
    <row r="82" customFormat="false" ht="12.75" hidden="false" customHeight="false" outlineLevel="0" collapsed="false"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</row>
    <row r="83" customFormat="false" ht="12.75" hidden="false" customHeight="false" outlineLevel="0" collapsed="false"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</row>
    <row r="84" customFormat="false" ht="12.75" hidden="false" customHeight="false" outlineLevel="0" collapsed="false"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</row>
    <row r="85" customFormat="false" ht="12.75" hidden="false" customHeight="false" outlineLevel="0" collapsed="false"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</row>
    <row r="86" customFormat="false" ht="12.75" hidden="false" customHeight="false" outlineLevel="0" collapsed="false"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</row>
    <row r="87" customFormat="false" ht="12.75" hidden="false" customHeight="false" outlineLevel="0" collapsed="false"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</row>
    <row r="88" customFormat="false" ht="12.75" hidden="false" customHeight="false" outlineLevel="0" collapsed="false"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</row>
    <row r="89" customFormat="false" ht="12.75" hidden="false" customHeight="false" outlineLevel="0" collapsed="false"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</row>
    <row r="90" customFormat="false" ht="12.75" hidden="false" customHeight="false" outlineLevel="0" collapsed="false"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</row>
    <row r="91" customFormat="false" ht="12.75" hidden="false" customHeight="false" outlineLevel="0" collapsed="false"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</row>
    <row r="92" customFormat="false" ht="12.75" hidden="false" customHeight="false" outlineLevel="0" collapsed="false"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</row>
    <row r="93" customFormat="false" ht="12.75" hidden="false" customHeight="false" outlineLevel="0" collapsed="false"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</row>
    <row r="94" customFormat="false" ht="12.75" hidden="false" customHeight="false" outlineLevel="0" collapsed="false"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</row>
    <row r="95" customFormat="false" ht="12.75" hidden="false" customHeight="false" outlineLevel="0" collapsed="false"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</row>
    <row r="96" customFormat="false" ht="12.75" hidden="false" customHeight="false" outlineLevel="0" collapsed="false"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</row>
    <row r="97" customFormat="false" ht="12.75" hidden="false" customHeight="false" outlineLevel="0" collapsed="false"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</row>
    <row r="98" customFormat="false" ht="12.75" hidden="false" customHeight="false" outlineLevel="0" collapsed="false"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</row>
    <row r="99" customFormat="false" ht="12.75" hidden="false" customHeight="false" outlineLevel="0" collapsed="false"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</row>
    <row r="100" customFormat="false" ht="12.75" hidden="false" customHeight="false" outlineLevel="0" collapsed="false"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</row>
    <row r="101" customFormat="false" ht="12.75" hidden="false" customHeight="false" outlineLevel="0" collapsed="false"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</row>
    <row r="102" customFormat="false" ht="12.75" hidden="false" customHeight="false" outlineLevel="0" collapsed="false"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</row>
    <row r="103" customFormat="false" ht="12.75" hidden="false" customHeight="false" outlineLevel="0" collapsed="false"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</row>
    <row r="104" customFormat="false" ht="12.75" hidden="false" customHeight="false" outlineLevel="0" collapsed="false"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</row>
    <row r="105" customFormat="false" ht="12.75" hidden="false" customHeight="false" outlineLevel="0" collapsed="false"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</row>
    <row r="106" customFormat="false" ht="12.75" hidden="false" customHeight="false" outlineLevel="0" collapsed="false"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</row>
    <row r="107" customFormat="false" ht="12.75" hidden="false" customHeight="false" outlineLevel="0" collapsed="false"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</row>
    <row r="108" customFormat="false" ht="12.75" hidden="false" customHeight="false" outlineLevel="0" collapsed="false"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</row>
    <row r="109" customFormat="false" ht="12.75" hidden="false" customHeight="false" outlineLevel="0" collapsed="false"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</row>
    <row r="110" customFormat="false" ht="12.75" hidden="false" customHeight="false" outlineLevel="0" collapsed="false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</row>
    <row r="111" customFormat="false" ht="12.75" hidden="false" customHeight="false" outlineLevel="0" collapsed="false"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</row>
    <row r="112" customFormat="false" ht="12.75" hidden="false" customHeight="false" outlineLevel="0" collapsed="false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</row>
    <row r="113" customFormat="false" ht="12.75" hidden="false" customHeight="false" outlineLevel="0" collapsed="false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</row>
    <row r="114" customFormat="false" ht="12.75" hidden="false" customHeight="false" outlineLevel="0" collapsed="false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</row>
    <row r="115" customFormat="false" ht="12.75" hidden="false" customHeight="false" outlineLevel="0" collapsed="false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</row>
    <row r="116" customFormat="false" ht="12.75" hidden="false" customHeight="false" outlineLevel="0" collapsed="false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</row>
    <row r="117" customFormat="false" ht="12.75" hidden="false" customHeight="false" outlineLevel="0" collapsed="false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</row>
    <row r="118" customFormat="false" ht="12.75" hidden="false" customHeight="false" outlineLevel="0" collapsed="false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</row>
    <row r="119" customFormat="false" ht="12.75" hidden="false" customHeight="false" outlineLevel="0" collapsed="false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</row>
    <row r="120" customFormat="false" ht="12.75" hidden="false" customHeight="false" outlineLevel="0" collapsed="false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</row>
    <row r="121" customFormat="false" ht="12.75" hidden="false" customHeight="false" outlineLevel="0" collapsed="false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</row>
    <row r="122" customFormat="false" ht="12.75" hidden="false" customHeight="false" outlineLevel="0" collapsed="false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</row>
    <row r="123" customFormat="false" ht="12.75" hidden="false" customHeight="false" outlineLevel="0" collapsed="false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</row>
    <row r="124" customFormat="false" ht="12.75" hidden="false" customHeight="false" outlineLevel="0" collapsed="false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</row>
    <row r="125" customFormat="false" ht="12.75" hidden="false" customHeight="false" outlineLevel="0" collapsed="false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</row>
    <row r="126" customFormat="false" ht="12.75" hidden="false" customHeight="false" outlineLevel="0" collapsed="false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</row>
    <row r="127" customFormat="false" ht="12.75" hidden="false" customHeight="false" outlineLevel="0" collapsed="false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</row>
    <row r="128" customFormat="false" ht="12.75" hidden="false" customHeight="false" outlineLevel="0" collapsed="false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</row>
    <row r="129" customFormat="false" ht="12.75" hidden="false" customHeight="false" outlineLevel="0" collapsed="false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</row>
    <row r="130" customFormat="false" ht="12.75" hidden="false" customHeight="false" outlineLevel="0" collapsed="false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</row>
    <row r="131" customFormat="false" ht="12.75" hidden="false" customHeight="false" outlineLevel="0" collapsed="false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</row>
    <row r="132" customFormat="false" ht="12.75" hidden="false" customHeight="false" outlineLevel="0" collapsed="false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</row>
    <row r="133" customFormat="false" ht="12.75" hidden="false" customHeight="false" outlineLevel="0" collapsed="false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</row>
    <row r="134" customFormat="false" ht="12.75" hidden="false" customHeight="false" outlineLevel="0" collapsed="false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</row>
    <row r="135" customFormat="false" ht="12.75" hidden="false" customHeight="false" outlineLevel="0" collapsed="false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</row>
    <row r="136" customFormat="false" ht="12.75" hidden="false" customHeight="false" outlineLevel="0" collapsed="false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</row>
    <row r="137" customFormat="false" ht="12.75" hidden="false" customHeight="false" outlineLevel="0" collapsed="false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</row>
    <row r="138" customFormat="false" ht="12.75" hidden="false" customHeight="false" outlineLevel="0" collapsed="false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</row>
    <row r="139" customFormat="false" ht="12.75" hidden="false" customHeight="false" outlineLevel="0" collapsed="false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</row>
    <row r="140" customFormat="false" ht="12.75" hidden="false" customHeight="false" outlineLevel="0" collapsed="false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</row>
    <row r="141" customFormat="false" ht="12.75" hidden="false" customHeight="false" outlineLevel="0" collapsed="false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</row>
    <row r="142" customFormat="false" ht="12.75" hidden="false" customHeight="false" outlineLevel="0" collapsed="false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</row>
    <row r="143" customFormat="false" ht="12.75" hidden="false" customHeight="false" outlineLevel="0" collapsed="false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</row>
    <row r="144" customFormat="false" ht="12.75" hidden="false" customHeight="false" outlineLevel="0" collapsed="false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</row>
    <row r="145" customFormat="false" ht="12.75" hidden="false" customHeight="false" outlineLevel="0" collapsed="false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</row>
    <row r="146" customFormat="false" ht="12.75" hidden="false" customHeight="false" outlineLevel="0" collapsed="false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</row>
    <row r="147" customFormat="false" ht="12.75" hidden="false" customHeight="false" outlineLevel="0" collapsed="false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</row>
    <row r="148" customFormat="false" ht="12.75" hidden="false" customHeight="false" outlineLevel="0" collapsed="false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</row>
    <row r="149" customFormat="false" ht="12.75" hidden="false" customHeight="false" outlineLevel="0" collapsed="false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</row>
    <row r="150" customFormat="false" ht="12.75" hidden="false" customHeight="false" outlineLevel="0" collapsed="false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</row>
    <row r="151" customFormat="false" ht="12.75" hidden="false" customHeight="false" outlineLevel="0" collapsed="false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</row>
    <row r="152" customFormat="false" ht="12.75" hidden="false" customHeight="false" outlineLevel="0" collapsed="false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</row>
    <row r="153" customFormat="false" ht="12.75" hidden="false" customHeight="false" outlineLevel="0" collapsed="false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</row>
    <row r="154" customFormat="false" ht="12.75" hidden="false" customHeight="false" outlineLevel="0" collapsed="false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</row>
    <row r="155" customFormat="false" ht="12.75" hidden="false" customHeight="false" outlineLevel="0" collapsed="false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</row>
  </sheetData>
  <mergeCells count="7">
    <mergeCell ref="B2:K2"/>
    <mergeCell ref="B3:K3"/>
    <mergeCell ref="B4:K4"/>
    <mergeCell ref="D6:F6"/>
    <mergeCell ref="H7:K7"/>
    <mergeCell ref="D56:F56"/>
    <mergeCell ref="H57:K57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4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86" width="14.41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9" min="7" style="0" width="11.7"/>
    <col collapsed="false" customWidth="true" hidden="false" outlineLevel="0" max="10" min="10" style="0" width="1.85"/>
    <col collapsed="false" customWidth="true" hidden="false" outlineLevel="0" max="16" min="11" style="0" width="8.7"/>
  </cols>
  <sheetData>
    <row r="1" customFormat="false" ht="12.75" hidden="true" customHeight="false" outlineLevel="0" collapsed="false">
      <c r="A1" s="86" t="s">
        <v>171</v>
      </c>
    </row>
    <row r="2" customFormat="false" ht="15.75" hidden="false" customHeight="false" outlineLevel="0" collapsed="false">
      <c r="A2" s="86" t="s">
        <v>174</v>
      </c>
      <c r="B2" s="134" t="s">
        <v>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customFormat="false" ht="15" hidden="false" customHeight="false" outlineLevel="0" collapsed="false">
      <c r="A3" s="86" t="s">
        <v>176</v>
      </c>
      <c r="B3" s="136" t="s">
        <v>271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customFormat="false" ht="12.75" hidden="false" customHeight="false" outlineLevel="0" collapsed="false">
      <c r="A4" s="135" t="n">
        <v>36586</v>
      </c>
      <c r="B4" s="137" t="str">
        <f aca="false">Summary!A3</f>
        <v>Results based on Activity through March 10, 2000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customFormat="false" ht="3" hidden="false" customHeight="true" outlineLevel="0" collapsed="false">
      <c r="A5" s="86" t="s">
        <v>177</v>
      </c>
    </row>
    <row r="6" customFormat="false" ht="12.75" hidden="false" customHeight="false" outlineLevel="0" collapsed="false">
      <c r="A6" s="86" t="s">
        <v>179</v>
      </c>
      <c r="B6" s="138"/>
      <c r="D6" s="141"/>
      <c r="E6" s="142"/>
      <c r="F6" s="142"/>
      <c r="G6" s="142"/>
      <c r="H6" s="142"/>
      <c r="I6" s="143"/>
      <c r="J6" s="140"/>
      <c r="K6" s="141"/>
      <c r="L6" s="142"/>
      <c r="M6" s="142"/>
      <c r="N6" s="142"/>
      <c r="O6" s="142"/>
      <c r="P6" s="143"/>
      <c r="Q6" s="140"/>
      <c r="R6" s="140"/>
      <c r="S6" s="140"/>
      <c r="T6" s="140"/>
    </row>
    <row r="7" customFormat="false" ht="12.75" hidden="false" customHeight="false" outlineLevel="0" collapsed="false">
      <c r="B7" s="149"/>
      <c r="D7" s="148" t="s">
        <v>272</v>
      </c>
      <c r="E7" s="148"/>
      <c r="F7" s="148"/>
      <c r="G7" s="148"/>
      <c r="H7" s="148"/>
      <c r="I7" s="148"/>
      <c r="J7" s="140"/>
      <c r="K7" s="148" t="s">
        <v>273</v>
      </c>
      <c r="L7" s="148"/>
      <c r="M7" s="148"/>
      <c r="N7" s="148"/>
      <c r="O7" s="148"/>
      <c r="P7" s="148"/>
      <c r="Q7" s="140"/>
      <c r="R7" s="140"/>
      <c r="S7" s="140"/>
      <c r="T7" s="140"/>
    </row>
    <row r="8" customFormat="false" ht="12.75" hidden="false" customHeight="false" outlineLevel="0" collapsed="false">
      <c r="B8" s="144" t="s">
        <v>131</v>
      </c>
      <c r="D8" s="145" t="s">
        <v>126</v>
      </c>
      <c r="E8" s="146" t="s">
        <v>121</v>
      </c>
      <c r="F8" s="147" t="s">
        <v>184</v>
      </c>
      <c r="G8" s="139" t="s">
        <v>274</v>
      </c>
      <c r="H8" s="139"/>
      <c r="I8" s="139"/>
      <c r="J8" s="140"/>
      <c r="K8" s="145" t="s">
        <v>126</v>
      </c>
      <c r="L8" s="146" t="s">
        <v>121</v>
      </c>
      <c r="M8" s="147" t="s">
        <v>184</v>
      </c>
      <c r="N8" s="139" t="s">
        <v>274</v>
      </c>
      <c r="O8" s="139"/>
      <c r="P8" s="139"/>
      <c r="Q8" s="140"/>
      <c r="R8" s="140"/>
      <c r="S8" s="140"/>
      <c r="T8" s="140"/>
    </row>
    <row r="9" customFormat="false" ht="3" hidden="false" customHeight="true" outlineLevel="0" collapsed="false">
      <c r="B9" s="138"/>
      <c r="D9" s="141"/>
      <c r="E9" s="142"/>
      <c r="F9" s="142"/>
      <c r="G9" s="142"/>
      <c r="H9" s="142"/>
      <c r="I9" s="143"/>
      <c r="J9" s="140"/>
      <c r="K9" s="141"/>
      <c r="L9" s="142"/>
      <c r="M9" s="142"/>
      <c r="N9" s="142"/>
      <c r="O9" s="142"/>
      <c r="P9" s="143"/>
      <c r="Q9" s="140"/>
      <c r="R9" s="140"/>
      <c r="S9" s="140"/>
      <c r="T9" s="140"/>
    </row>
    <row r="10" customFormat="false" ht="11.25" hidden="false" customHeight="true" outlineLevel="0" collapsed="false">
      <c r="A10" s="86" t="s">
        <v>185</v>
      </c>
      <c r="B10" s="149" t="s">
        <v>138</v>
      </c>
      <c r="D10" s="150" t="e">
        <f aca="false">E10</f>
        <v>#NAME?</v>
      </c>
      <c r="E10" s="151" t="e">
        <f aca="false">ROUND(HPVAL($A10,$A$1,$A$2,$A$4,$A$5,$A$6)/1000,0)</f>
        <v>#NAME?</v>
      </c>
      <c r="F10" s="184" t="e">
        <f aca="false">E10-D10</f>
        <v>#NAME?</v>
      </c>
      <c r="G10" s="155"/>
      <c r="H10" s="155"/>
      <c r="I10" s="156"/>
      <c r="J10" s="140"/>
      <c r="K10" s="150" t="e">
        <f aca="false">L10</f>
        <v>#NAME?</v>
      </c>
      <c r="L10" s="151" t="e">
        <f aca="false">ROUND(HPVAL($A10,$A$1,$A$3,$A$4,$A$5,$A$6)/1000,0)</f>
        <v>#NAME?</v>
      </c>
      <c r="M10" s="184" t="e">
        <f aca="false">ROUND(L10-K10,0)</f>
        <v>#NAME?</v>
      </c>
      <c r="N10" s="155"/>
      <c r="O10" s="155"/>
      <c r="P10" s="156"/>
      <c r="Q10" s="140"/>
      <c r="R10" s="140"/>
      <c r="S10" s="140"/>
      <c r="T10" s="140"/>
    </row>
    <row r="11" customFormat="false" ht="11.25" hidden="false" customHeight="true" outlineLevel="0" collapsed="false">
      <c r="A11" s="86" t="s">
        <v>186</v>
      </c>
      <c r="B11" s="149" t="s">
        <v>139</v>
      </c>
      <c r="D11" s="157" t="e">
        <f aca="false">E11</f>
        <v>#NAME?</v>
      </c>
      <c r="E11" s="153" t="e">
        <f aca="false">ROUND(HPVAL($A11,$A$1,$A$2,$A$4,$A$5,$A$6)/1000,0)</f>
        <v>#NAME?</v>
      </c>
      <c r="F11" s="185" t="e">
        <f aca="false">E11-D11</f>
        <v>#NAME?</v>
      </c>
      <c r="G11" s="155"/>
      <c r="H11" s="155"/>
      <c r="I11" s="156"/>
      <c r="J11" s="140"/>
      <c r="K11" s="157" t="e">
        <f aca="false">L11</f>
        <v>#NAME?</v>
      </c>
      <c r="L11" s="153" t="e">
        <f aca="false">ROUND(HPVAL($A11,$A$1,$A$3,$A$4,$A$5,$A$6)/1000,0)</f>
        <v>#NAME?</v>
      </c>
      <c r="M11" s="185" t="e">
        <f aca="false">ROUND(L11-K11,0)</f>
        <v>#NAME?</v>
      </c>
      <c r="N11" s="155"/>
      <c r="O11" s="155"/>
      <c r="P11" s="156"/>
      <c r="Q11" s="140"/>
      <c r="R11" s="140"/>
      <c r="S11" s="140"/>
      <c r="T11" s="140"/>
    </row>
    <row r="12" customFormat="false" ht="11.25" hidden="false" customHeight="true" outlineLevel="0" collapsed="false">
      <c r="A12" s="86" t="s">
        <v>187</v>
      </c>
      <c r="B12" s="149" t="s">
        <v>140</v>
      </c>
      <c r="D12" s="157" t="e">
        <f aca="false">E12</f>
        <v>#NAME?</v>
      </c>
      <c r="E12" s="153" t="e">
        <f aca="false">ROUND(HPVAL($A12,$A$1,$A$2,$A$4,$A$5,$A$6)/1000,0)</f>
        <v>#NAME?</v>
      </c>
      <c r="F12" s="185" t="e">
        <f aca="false">E12-D12</f>
        <v>#NAME?</v>
      </c>
      <c r="G12" s="155"/>
      <c r="H12" s="155"/>
      <c r="I12" s="156"/>
      <c r="J12" s="140"/>
      <c r="K12" s="157" t="e">
        <f aca="false">L12</f>
        <v>#NAME?</v>
      </c>
      <c r="L12" s="153" t="e">
        <f aca="false">ROUND(HPVAL($A12,$A$1,$A$3,$A$4,$A$5,$A$6)*0.8577/1000,0)</f>
        <v>#NAME?</v>
      </c>
      <c r="M12" s="185" t="e">
        <f aca="false">ROUND(L12-K12,0)</f>
        <v>#NAME?</v>
      </c>
      <c r="N12" s="155"/>
      <c r="O12" s="155"/>
      <c r="P12" s="156"/>
      <c r="Q12" s="140"/>
      <c r="R12" s="140"/>
      <c r="S12" s="140"/>
      <c r="T12" s="140"/>
    </row>
    <row r="13" customFormat="false" ht="11.25" hidden="false" customHeight="true" outlineLevel="0" collapsed="false">
      <c r="A13" s="86" t="s">
        <v>189</v>
      </c>
      <c r="B13" s="149" t="s">
        <v>141</v>
      </c>
      <c r="D13" s="157" t="e">
        <f aca="false">E13</f>
        <v>#NAME?</v>
      </c>
      <c r="E13" s="153" t="e">
        <f aca="false">ROUND(HPVAL($A13,$A$1,$A$2,$A$4,$A$5,$A$6)/1000,0)</f>
        <v>#NAME?</v>
      </c>
      <c r="F13" s="185" t="e">
        <f aca="false">E13-D13</f>
        <v>#NAME?</v>
      </c>
      <c r="G13" s="155"/>
      <c r="H13" s="155"/>
      <c r="I13" s="156"/>
      <c r="J13" s="140"/>
      <c r="K13" s="157" t="e">
        <f aca="false">L13</f>
        <v>#NAME?</v>
      </c>
      <c r="L13" s="153" t="e">
        <f aca="false">ROUND(HPVAL("ECT_INV_IRFX",$A$1,$A$3,$A$4,$A$5,$A$6)/1000,0)-L12</f>
        <v>#NAME?</v>
      </c>
      <c r="M13" s="185" t="e">
        <f aca="false">ROUND(L13-K13,0)</f>
        <v>#NAME?</v>
      </c>
      <c r="N13" s="155"/>
      <c r="O13" s="155"/>
      <c r="P13" s="156"/>
      <c r="Q13" s="140"/>
      <c r="R13" s="140"/>
      <c r="S13" s="140"/>
      <c r="T13" s="140"/>
    </row>
    <row r="14" customFormat="false" ht="11.25" hidden="false" customHeight="true" outlineLevel="0" collapsed="false">
      <c r="A14" s="86" t="s">
        <v>191</v>
      </c>
      <c r="B14" s="149" t="s">
        <v>9</v>
      </c>
      <c r="C14" s="159"/>
      <c r="D14" s="157" t="n">
        <v>198</v>
      </c>
      <c r="E14" s="153" t="e">
        <f aca="false">ROUND(HPVAL($A14,$A$1,$A$2,$A$4,$A$5,$A$6)/1000,0)</f>
        <v>#NAME?</v>
      </c>
      <c r="F14" s="185" t="e">
        <f aca="false">E14-D14</f>
        <v>#NAME?</v>
      </c>
      <c r="G14" s="155"/>
      <c r="H14" s="155"/>
      <c r="I14" s="156"/>
      <c r="J14" s="140"/>
      <c r="K14" s="157" t="e">
        <f aca="false">L14</f>
        <v>#NAME?</v>
      </c>
      <c r="L14" s="153" t="e">
        <f aca="false">ROUND(HPVAL($A14,$A$1,$A$3,$A$4,$A$5,$A$6)/1000,0)</f>
        <v>#NAME?</v>
      </c>
      <c r="M14" s="185" t="e">
        <f aca="false">ROUND(L14-K14,0)</f>
        <v>#NAME?</v>
      </c>
      <c r="N14" s="155"/>
      <c r="O14" s="155"/>
      <c r="P14" s="156"/>
      <c r="Q14" s="140"/>
      <c r="R14" s="140"/>
      <c r="S14" s="140"/>
      <c r="T14" s="140"/>
    </row>
    <row r="15" customFormat="false" ht="11.25" hidden="false" customHeight="true" outlineLevel="0" collapsed="false">
      <c r="A15" s="86" t="s">
        <v>192</v>
      </c>
      <c r="B15" s="149" t="s">
        <v>142</v>
      </c>
      <c r="D15" s="157" t="n">
        <v>618</v>
      </c>
      <c r="E15" s="153" t="e">
        <f aca="false">ROUND(HPVAL($A15,$A$1,$A$2,$A$4,$A$5,$A$6)/1000,0)</f>
        <v>#NAME?</v>
      </c>
      <c r="F15" s="185" t="e">
        <f aca="false">E15-D15</f>
        <v>#NAME?</v>
      </c>
      <c r="G15" s="155"/>
      <c r="H15" s="155"/>
      <c r="I15" s="156"/>
      <c r="J15" s="140"/>
      <c r="K15" s="157" t="e">
        <f aca="false">L15</f>
        <v>#NAME?</v>
      </c>
      <c r="L15" s="153" t="e">
        <f aca="false">ROUND(HPVAL($A15,$A$1,$A$3,$A$4,$A$5,$A$6)/1000,0)</f>
        <v>#NAME?</v>
      </c>
      <c r="M15" s="185" t="e">
        <f aca="false">ROUND(L15-K15,0)</f>
        <v>#NAME?</v>
      </c>
      <c r="N15" s="155"/>
      <c r="O15" s="155"/>
      <c r="P15" s="156"/>
      <c r="Q15" s="140"/>
      <c r="R15" s="140"/>
      <c r="S15" s="140"/>
      <c r="T15" s="140"/>
    </row>
    <row r="16" customFormat="false" ht="11.25" hidden="false" customHeight="true" outlineLevel="0" collapsed="false">
      <c r="A16" s="86" t="s">
        <v>193</v>
      </c>
      <c r="B16" s="149" t="s">
        <v>143</v>
      </c>
      <c r="D16" s="157" t="e">
        <f aca="false">E16</f>
        <v>#NAME?</v>
      </c>
      <c r="E16" s="153" t="e">
        <f aca="false">ROUND(HPVAL($A16,$A$1,$A$2,$A$4,$A$5,$A$6)/1000,0)</f>
        <v>#NAME?</v>
      </c>
      <c r="F16" s="185" t="e">
        <f aca="false">E16-D16</f>
        <v>#NAME?</v>
      </c>
      <c r="G16" s="155"/>
      <c r="H16" s="155"/>
      <c r="I16" s="156"/>
      <c r="J16" s="140"/>
      <c r="K16" s="157" t="e">
        <f aca="false">L16</f>
        <v>#NAME?</v>
      </c>
      <c r="L16" s="153" t="e">
        <f aca="false">ROUND(HPVAL($A16,$A$1,$A$3,$A$4,$A$5,$A$6)/1000,0)</f>
        <v>#NAME?</v>
      </c>
      <c r="M16" s="185" t="e">
        <f aca="false">ROUND(L16-K16,0)</f>
        <v>#NAME?</v>
      </c>
      <c r="N16" s="155"/>
      <c r="O16" s="155"/>
      <c r="P16" s="156"/>
      <c r="Q16" s="140"/>
      <c r="R16" s="140"/>
      <c r="S16" s="140"/>
      <c r="T16" s="140"/>
    </row>
    <row r="17" customFormat="false" ht="11.25" hidden="false" customHeight="true" outlineLevel="0" collapsed="false">
      <c r="A17" s="86" t="s">
        <v>194</v>
      </c>
      <c r="B17" s="149" t="s">
        <v>144</v>
      </c>
      <c r="D17" s="157" t="e">
        <f aca="false">E17</f>
        <v>#NAME?</v>
      </c>
      <c r="E17" s="153" t="e">
        <f aca="false">ROUND(HPVAL($A17,$A$1,$A$2,$A$4,$A$5,$A$6)/1000,0)</f>
        <v>#NAME?</v>
      </c>
      <c r="F17" s="185" t="e">
        <f aca="false">E17-D17</f>
        <v>#NAME?</v>
      </c>
      <c r="G17" s="155"/>
      <c r="H17" s="155"/>
      <c r="I17" s="156"/>
      <c r="J17" s="140"/>
      <c r="K17" s="157" t="e">
        <f aca="false">L17</f>
        <v>#NAME?</v>
      </c>
      <c r="L17" s="153" t="e">
        <f aca="false">ROUND(HPVAL($A17,$A$1,$A$3,$A$4,$A$5,$A$6)/1000,0)</f>
        <v>#NAME?</v>
      </c>
      <c r="M17" s="185" t="e">
        <f aca="false">ROUND(L17-K17,0)</f>
        <v>#NAME?</v>
      </c>
      <c r="N17" s="155"/>
      <c r="O17" s="155"/>
      <c r="P17" s="156"/>
      <c r="Q17" s="140"/>
      <c r="R17" s="140"/>
      <c r="S17" s="140"/>
      <c r="T17" s="140"/>
    </row>
    <row r="18" customFormat="false" ht="11.25" hidden="false" customHeight="true" outlineLevel="0" collapsed="false">
      <c r="A18" s="86" t="s">
        <v>195</v>
      </c>
      <c r="B18" s="149" t="s">
        <v>145</v>
      </c>
      <c r="D18" s="157" t="e">
        <f aca="false">E18</f>
        <v>#NAME?</v>
      </c>
      <c r="E18" s="153" t="e">
        <f aca="false">ROUND(HPVAL($A18,$A$1,$A$2,$A$4,$A$5,$A$6)/1000,0)</f>
        <v>#NAME?</v>
      </c>
      <c r="F18" s="185" t="e">
        <f aca="false">E18-D18</f>
        <v>#NAME?</v>
      </c>
      <c r="G18" s="155"/>
      <c r="H18" s="155"/>
      <c r="I18" s="156"/>
      <c r="J18" s="140"/>
      <c r="K18" s="157" t="n">
        <v>469</v>
      </c>
      <c r="L18" s="153" t="e">
        <f aca="false">ROUND(HPVAL($A18,$A$1,$A$3,$A$4,$A$5,$A$6)/1000,0)</f>
        <v>#NAME?</v>
      </c>
      <c r="M18" s="185" t="e">
        <f aca="false">ROUND(L18-K18,0)</f>
        <v>#NAME?</v>
      </c>
      <c r="N18" s="155" t="s">
        <v>275</v>
      </c>
      <c r="O18" s="155"/>
      <c r="P18" s="156"/>
      <c r="Q18" s="140"/>
      <c r="R18" s="140"/>
      <c r="S18" s="140"/>
      <c r="T18" s="140"/>
    </row>
    <row r="19" customFormat="false" ht="11.25" hidden="false" customHeight="true" outlineLevel="0" collapsed="false">
      <c r="A19" s="86" t="s">
        <v>196</v>
      </c>
      <c r="B19" s="149" t="s">
        <v>146</v>
      </c>
      <c r="D19" s="157" t="e">
        <f aca="false">E19</f>
        <v>#NAME?</v>
      </c>
      <c r="E19" s="153" t="e">
        <f aca="false">ROUND(HPVAL($A19,$A$1,$A$2,$A$4,$A$5,$A$6)/1000,0)</f>
        <v>#NAME?</v>
      </c>
      <c r="F19" s="185" t="e">
        <f aca="false">E19-D19</f>
        <v>#NAME?</v>
      </c>
      <c r="G19" s="155"/>
      <c r="H19" s="155"/>
      <c r="I19" s="156"/>
      <c r="J19" s="140"/>
      <c r="K19" s="157" t="e">
        <f aca="false">L19</f>
        <v>#NAME?</v>
      </c>
      <c r="L19" s="153" t="e">
        <f aca="false">ROUND(HPVAL($A19,$A$1,$A$3,$A$4,$A$5,$A$6)/1000,0)</f>
        <v>#NAME?</v>
      </c>
      <c r="M19" s="185" t="e">
        <f aca="false">ROUND(L19-K19,0)</f>
        <v>#NAME?</v>
      </c>
      <c r="N19" s="155"/>
      <c r="O19" s="155"/>
      <c r="P19" s="156"/>
      <c r="Q19" s="140"/>
      <c r="R19" s="140"/>
      <c r="S19" s="140"/>
      <c r="T19" s="140"/>
    </row>
    <row r="20" customFormat="false" ht="11.25" hidden="false" customHeight="true" outlineLevel="0" collapsed="false">
      <c r="B20" s="160" t="s">
        <v>276</v>
      </c>
      <c r="C20" s="161"/>
      <c r="D20" s="162" t="e">
        <f aca="false">SUM(D10:D19)</f>
        <v>#NAME?</v>
      </c>
      <c r="E20" s="163" t="e">
        <f aca="false">SUM(E10:E19)</f>
        <v>#NAME?</v>
      </c>
      <c r="F20" s="163" t="e">
        <f aca="false">SUM(F10:F19)</f>
        <v>#NAME?</v>
      </c>
      <c r="G20" s="167"/>
      <c r="H20" s="167"/>
      <c r="I20" s="168"/>
      <c r="J20" s="161"/>
      <c r="K20" s="162" t="e">
        <f aca="false">SUM(K10:K19)</f>
        <v>#NAME?</v>
      </c>
      <c r="L20" s="163" t="e">
        <f aca="false">SUM(L10:L19)</f>
        <v>#NAME?</v>
      </c>
      <c r="M20" s="163" t="e">
        <f aca="false">SUM(M10:M19)</f>
        <v>#NAME?</v>
      </c>
      <c r="N20" s="167"/>
      <c r="O20" s="167"/>
      <c r="P20" s="168"/>
      <c r="Q20" s="140"/>
      <c r="R20" s="140"/>
      <c r="S20" s="140"/>
      <c r="T20" s="140"/>
    </row>
    <row r="21" customFormat="false" ht="3" hidden="false" customHeight="true" outlineLevel="0" collapsed="false">
      <c r="B21" s="149"/>
      <c r="D21" s="157"/>
      <c r="E21" s="153"/>
      <c r="F21" s="185"/>
      <c r="G21" s="155"/>
      <c r="H21" s="155"/>
      <c r="I21" s="156"/>
      <c r="J21" s="140"/>
      <c r="K21" s="157"/>
      <c r="L21" s="153"/>
      <c r="M21" s="185"/>
      <c r="N21" s="155"/>
      <c r="O21" s="155"/>
      <c r="P21" s="156"/>
      <c r="Q21" s="140"/>
      <c r="R21" s="140"/>
      <c r="S21" s="140"/>
      <c r="T21" s="140"/>
    </row>
    <row r="22" customFormat="false" ht="11.25" hidden="false" customHeight="true" outlineLevel="0" collapsed="false">
      <c r="A22" s="86" t="s">
        <v>198</v>
      </c>
      <c r="B22" s="149" t="s">
        <v>148</v>
      </c>
      <c r="D22" s="157" t="e">
        <f aca="false">E22</f>
        <v>#NAME?</v>
      </c>
      <c r="E22" s="153" t="e">
        <f aca="false">ROUND(HPVAL($A22,$A$1,$A$2,$A$4,$A$5,$A$6)/1000,0)</f>
        <v>#NAME?</v>
      </c>
      <c r="F22" s="185" t="e">
        <f aca="false">E22-D22</f>
        <v>#NAME?</v>
      </c>
      <c r="G22" s="155"/>
      <c r="H22" s="155"/>
      <c r="I22" s="156"/>
      <c r="J22" s="140"/>
      <c r="K22" s="157" t="e">
        <f aca="false">L22</f>
        <v>#NAME?</v>
      </c>
      <c r="L22" s="153" t="e">
        <f aca="false">ROUND(HPVAL($A22,$A$1,$A$3,$A$4,$A$5,$A$6)/1000,0)</f>
        <v>#NAME?</v>
      </c>
      <c r="M22" s="185" t="e">
        <f aca="false">ROUND(L22-K22,0)</f>
        <v>#NAME?</v>
      </c>
      <c r="N22" s="155"/>
      <c r="O22" s="155"/>
      <c r="P22" s="156"/>
      <c r="Q22" s="140"/>
      <c r="R22" s="140"/>
      <c r="S22" s="140"/>
      <c r="T22" s="140"/>
    </row>
    <row r="23" customFormat="false" ht="11.25" hidden="false" customHeight="true" outlineLevel="0" collapsed="false">
      <c r="A23" s="86" t="s">
        <v>199</v>
      </c>
      <c r="B23" s="149" t="s">
        <v>149</v>
      </c>
      <c r="D23" s="157" t="n">
        <v>892</v>
      </c>
      <c r="E23" s="153" t="e">
        <f aca="false">ROUND(HPVAL($A23,$A$1,$A$2,$A$4,$A$5,$A$6)/1000,0)</f>
        <v>#NAME?</v>
      </c>
      <c r="F23" s="185" t="e">
        <f aca="false">E23-D23</f>
        <v>#NAME?</v>
      </c>
      <c r="G23" s="155" t="s">
        <v>277</v>
      </c>
      <c r="H23" s="155"/>
      <c r="I23" s="156"/>
      <c r="J23" s="140"/>
      <c r="K23" s="157" t="e">
        <f aca="false">L23</f>
        <v>#NAME?</v>
      </c>
      <c r="L23" s="153" t="e">
        <f aca="false">ROUND(HPVAL($A23,$A$1,$A$3,$A$4,$A$5,$A$6)/1000,0)</f>
        <v>#NAME?</v>
      </c>
      <c r="M23" s="185" t="e">
        <f aca="false">ROUND(L23-K23,0)</f>
        <v>#NAME?</v>
      </c>
      <c r="N23" s="155"/>
      <c r="O23" s="155"/>
      <c r="P23" s="156"/>
      <c r="Q23" s="140"/>
      <c r="R23" s="140"/>
      <c r="S23" s="140"/>
      <c r="T23" s="140"/>
    </row>
    <row r="24" customFormat="false" ht="11.25" hidden="false" customHeight="true" outlineLevel="0" collapsed="false">
      <c r="A24" s="86" t="s">
        <v>200</v>
      </c>
      <c r="B24" s="149" t="s">
        <v>23</v>
      </c>
      <c r="D24" s="157" t="n">
        <v>285</v>
      </c>
      <c r="E24" s="153" t="e">
        <f aca="false">ROUND(HPVAL($A24,$A$1,$A$2,$A$4,$A$5,$A$6)/1000,0)</f>
        <v>#NAME?</v>
      </c>
      <c r="F24" s="185" t="e">
        <f aca="false">E24-D24</f>
        <v>#NAME?</v>
      </c>
      <c r="G24" s="176" t="s">
        <v>278</v>
      </c>
      <c r="H24" s="155"/>
      <c r="I24" s="156"/>
      <c r="J24" s="140"/>
      <c r="K24" s="157" t="e">
        <f aca="false">L24</f>
        <v>#NAME?</v>
      </c>
      <c r="L24" s="153" t="e">
        <f aca="false">ROUND(HPVAL($A24,$A$1,$A$3,$A$4,$A$5,$A$6)/1000,0)</f>
        <v>#NAME?</v>
      </c>
      <c r="M24" s="185" t="e">
        <f aca="false">ROUND(L24-K24,0)</f>
        <v>#NAME?</v>
      </c>
      <c r="N24" s="155"/>
      <c r="O24" s="155"/>
      <c r="P24" s="156"/>
      <c r="Q24" s="140"/>
      <c r="R24" s="140"/>
      <c r="S24" s="140"/>
      <c r="T24" s="140"/>
    </row>
    <row r="25" customFormat="false" ht="11.25" hidden="false" customHeight="true" outlineLevel="0" collapsed="false">
      <c r="A25" s="86" t="s">
        <v>201</v>
      </c>
      <c r="B25" s="149" t="s">
        <v>32</v>
      </c>
      <c r="D25" s="157" t="n">
        <v>76</v>
      </c>
      <c r="E25" s="153" t="e">
        <f aca="false">ROUND(HPVAL($A25,$A$1,$A$2,$A$4,$A$5,$A$6)/1000,0)</f>
        <v>#NAME?</v>
      </c>
      <c r="F25" s="185" t="e">
        <f aca="false">E25-D25</f>
        <v>#NAME?</v>
      </c>
      <c r="G25" s="155" t="s">
        <v>279</v>
      </c>
      <c r="H25" s="155"/>
      <c r="I25" s="156"/>
      <c r="J25" s="140"/>
      <c r="K25" s="157" t="e">
        <f aca="false">L25</f>
        <v>#NAME?</v>
      </c>
      <c r="L25" s="153" t="e">
        <f aca="false">ROUND(HPVAL($A25,$A$1,$A$3,$A$4,$A$5,$A$6)/1000,0)</f>
        <v>#NAME?</v>
      </c>
      <c r="M25" s="185" t="e">
        <f aca="false">ROUND(L25-K25,0)</f>
        <v>#NAME?</v>
      </c>
      <c r="N25" s="155"/>
      <c r="O25" s="155"/>
      <c r="P25" s="156"/>
      <c r="Q25" s="140"/>
      <c r="R25" s="140"/>
      <c r="S25" s="140"/>
      <c r="T25" s="140"/>
    </row>
    <row r="26" customFormat="false" ht="11.25" hidden="false" customHeight="true" outlineLevel="0" collapsed="false">
      <c r="A26" s="86" t="s">
        <v>202</v>
      </c>
      <c r="B26" s="149" t="s">
        <v>150</v>
      </c>
      <c r="D26" s="157" t="e">
        <f aca="false">E26</f>
        <v>#NAME?</v>
      </c>
      <c r="E26" s="153" t="e">
        <f aca="false">ROUND(HPVAL($A26,$A$1,$A$2,$A$4,$A$5,$A$6)/1000,0)</f>
        <v>#NAME?</v>
      </c>
      <c r="F26" s="185" t="e">
        <f aca="false">E26-D26</f>
        <v>#NAME?</v>
      </c>
      <c r="G26" s="155"/>
      <c r="H26" s="155"/>
      <c r="I26" s="156"/>
      <c r="J26" s="140"/>
      <c r="K26" s="157" t="e">
        <f aca="false">L26</f>
        <v>#NAME?</v>
      </c>
      <c r="L26" s="153" t="e">
        <f aca="false">ROUND(HPVAL($A26,$A$1,$A$3,$A$4,$A$5,$A$6)/1000,0)</f>
        <v>#NAME?</v>
      </c>
      <c r="M26" s="185" t="e">
        <f aca="false">ROUND(L26-K26,0)</f>
        <v>#NAME?</v>
      </c>
      <c r="N26" s="155"/>
      <c r="O26" s="155"/>
      <c r="P26" s="156"/>
      <c r="Q26" s="140"/>
      <c r="R26" s="140"/>
      <c r="S26" s="140"/>
      <c r="T26" s="140"/>
    </row>
    <row r="27" customFormat="false" ht="11.25" hidden="false" customHeight="true" outlineLevel="0" collapsed="false">
      <c r="A27" s="86" t="s">
        <v>203</v>
      </c>
      <c r="B27" s="149" t="s">
        <v>20</v>
      </c>
      <c r="D27" s="157" t="e">
        <f aca="false">E27</f>
        <v>#NAME?</v>
      </c>
      <c r="E27" s="153" t="e">
        <f aca="false">ROUND(HPVAL($A27,$A$1,$A$2,$A$4,$A$5,$A$6)/1000,0)</f>
        <v>#NAME?</v>
      </c>
      <c r="F27" s="185" t="e">
        <f aca="false">E27-D27</f>
        <v>#NAME?</v>
      </c>
      <c r="G27" s="155"/>
      <c r="H27" s="155"/>
      <c r="I27" s="156"/>
      <c r="J27" s="140"/>
      <c r="K27" s="157" t="e">
        <f aca="false">L27</f>
        <v>#NAME?</v>
      </c>
      <c r="L27" s="153" t="e">
        <f aca="false">ROUND(HPVAL($A27,$A$1,$A$3,$A$4,$A$5,$A$6)/1000,0)</f>
        <v>#NAME?</v>
      </c>
      <c r="M27" s="185" t="e">
        <f aca="false">ROUND(L27-K27,0)</f>
        <v>#NAME?</v>
      </c>
      <c r="N27" s="155"/>
      <c r="O27" s="155"/>
      <c r="P27" s="156"/>
      <c r="Q27" s="140"/>
      <c r="R27" s="140"/>
      <c r="S27" s="140"/>
      <c r="T27" s="140"/>
    </row>
    <row r="28" customFormat="false" ht="11.25" hidden="false" customHeight="true" outlineLevel="0" collapsed="false">
      <c r="A28" s="86" t="s">
        <v>204</v>
      </c>
      <c r="B28" s="149" t="s">
        <v>151</v>
      </c>
      <c r="D28" s="157" t="e">
        <f aca="false">E28</f>
        <v>#NAME?</v>
      </c>
      <c r="E28" s="153" t="e">
        <f aca="false">ROUND(HPVAL($A28,$A$1,$A$2,$A$4,$A$5,$A$6)/1000,0)</f>
        <v>#NAME?</v>
      </c>
      <c r="F28" s="185" t="e">
        <f aca="false">E28-D28</f>
        <v>#NAME?</v>
      </c>
      <c r="G28" s="155"/>
      <c r="H28" s="155"/>
      <c r="I28" s="156"/>
      <c r="J28" s="140"/>
      <c r="K28" s="157" t="e">
        <f aca="false">L28</f>
        <v>#NAME?</v>
      </c>
      <c r="L28" s="153" t="e">
        <f aca="false">ROUND(HPVAL($A28,$A$1,$A$3,$A$4,$A$5,$A$6)/1000,0)</f>
        <v>#NAME?</v>
      </c>
      <c r="M28" s="185" t="e">
        <f aca="false">ROUND(L28-K28,0)</f>
        <v>#NAME?</v>
      </c>
      <c r="N28" s="155"/>
      <c r="O28" s="155"/>
      <c r="P28" s="156"/>
      <c r="Q28" s="140"/>
      <c r="R28" s="140"/>
      <c r="S28" s="140"/>
      <c r="T28" s="140"/>
    </row>
    <row r="29" customFormat="false" ht="11.25" hidden="false" customHeight="true" outlineLevel="0" collapsed="false">
      <c r="B29" s="160" t="s">
        <v>152</v>
      </c>
      <c r="C29" s="161"/>
      <c r="D29" s="162" t="e">
        <f aca="false">SUM(D22:D28)</f>
        <v>#NAME?</v>
      </c>
      <c r="E29" s="163" t="e">
        <f aca="false">SUM(E22:E28)</f>
        <v>#NAME?</v>
      </c>
      <c r="F29" s="163" t="e">
        <f aca="false">SUM(F22:F28)</f>
        <v>#NAME?</v>
      </c>
      <c r="G29" s="167"/>
      <c r="H29" s="167"/>
      <c r="I29" s="168"/>
      <c r="J29" s="161"/>
      <c r="K29" s="162" t="e">
        <f aca="false">SUM(K22:K28)</f>
        <v>#NAME?</v>
      </c>
      <c r="L29" s="163" t="e">
        <f aca="false">SUM(L22:L28)</f>
        <v>#NAME?</v>
      </c>
      <c r="M29" s="163" t="e">
        <f aca="false">SUM(M22:M28)</f>
        <v>#NAME?</v>
      </c>
      <c r="N29" s="167"/>
      <c r="O29" s="167"/>
      <c r="P29" s="168"/>
      <c r="Q29" s="140"/>
      <c r="R29" s="140"/>
      <c r="S29" s="140"/>
      <c r="T29" s="140"/>
    </row>
    <row r="30" customFormat="false" ht="3" hidden="false" customHeight="true" outlineLevel="0" collapsed="false">
      <c r="B30" s="149"/>
      <c r="D30" s="157"/>
      <c r="E30" s="153"/>
      <c r="F30" s="185"/>
      <c r="G30" s="155"/>
      <c r="H30" s="155"/>
      <c r="I30" s="156"/>
      <c r="J30" s="140"/>
      <c r="K30" s="157"/>
      <c r="L30" s="153"/>
      <c r="M30" s="185"/>
      <c r="N30" s="155"/>
      <c r="O30" s="155"/>
      <c r="P30" s="156"/>
      <c r="Q30" s="140"/>
      <c r="R30" s="140"/>
      <c r="S30" s="140"/>
      <c r="T30" s="140"/>
    </row>
    <row r="31" customFormat="false" ht="11.25" hidden="false" customHeight="true" outlineLevel="0" collapsed="false">
      <c r="A31" s="86" t="s">
        <v>205</v>
      </c>
      <c r="B31" s="149" t="s">
        <v>153</v>
      </c>
      <c r="D31" s="157" t="n">
        <f aca="false">2261+1533+1937</f>
        <v>5731</v>
      </c>
      <c r="E31" s="153" t="e">
        <f aca="false">ROUND(HPVAL($A31,$A$1,$A$2,$A$4,$A$5,$A$6)/1000,0)</f>
        <v>#NAME?</v>
      </c>
      <c r="F31" s="185" t="e">
        <f aca="false">E31-D31</f>
        <v>#NAME?</v>
      </c>
      <c r="G31" s="155"/>
      <c r="H31" s="155"/>
      <c r="I31" s="156"/>
      <c r="J31" s="140"/>
      <c r="K31" s="157" t="e">
        <f aca="false">L31</f>
        <v>#NAME?</v>
      </c>
      <c r="L31" s="153" t="e">
        <f aca="false">ROUND(HPVAL($A31,$A$1,$A$3,$A$4,$A$5,$A$6)/1000,0)</f>
        <v>#NAME?</v>
      </c>
      <c r="M31" s="185" t="e">
        <f aca="false">ROUND(L31-K31,0)</f>
        <v>#NAME?</v>
      </c>
      <c r="N31" s="155"/>
      <c r="O31" s="155"/>
      <c r="P31" s="156"/>
      <c r="Q31" s="140"/>
      <c r="R31" s="140"/>
      <c r="S31" s="140"/>
      <c r="T31" s="140"/>
    </row>
    <row r="32" customFormat="false" ht="11.25" hidden="false" customHeight="true" outlineLevel="0" collapsed="false">
      <c r="A32" s="86" t="s">
        <v>206</v>
      </c>
      <c r="B32" s="149" t="s">
        <v>36</v>
      </c>
      <c r="D32" s="157" t="n">
        <v>5778</v>
      </c>
      <c r="E32" s="153" t="e">
        <f aca="false">ROUND(HPVAL($A32,$A$1,$A$2,$A$4,$A$5,$A$6)/1000,0)</f>
        <v>#NAME?</v>
      </c>
      <c r="F32" s="185" t="e">
        <f aca="false">E32-D32</f>
        <v>#NAME?</v>
      </c>
      <c r="G32" s="155" t="s">
        <v>280</v>
      </c>
      <c r="H32" s="155"/>
      <c r="I32" s="156"/>
      <c r="J32" s="140"/>
      <c r="K32" s="157" t="e">
        <f aca="false">L32</f>
        <v>#NAME?</v>
      </c>
      <c r="L32" s="153" t="e">
        <f aca="false">ROUND(HPVAL($A32,$A$1,$A$3,$A$4,$A$5,$A$6)/1000,0)</f>
        <v>#NAME?</v>
      </c>
      <c r="M32" s="185" t="e">
        <f aca="false">ROUND(L32-K32,0)</f>
        <v>#NAME?</v>
      </c>
      <c r="N32" s="155"/>
      <c r="O32" s="155"/>
      <c r="P32" s="156"/>
      <c r="Q32" s="140"/>
      <c r="R32" s="140"/>
      <c r="S32" s="140"/>
      <c r="T32" s="140"/>
    </row>
    <row r="33" customFormat="false" ht="11.25" hidden="false" customHeight="true" outlineLevel="0" collapsed="false">
      <c r="A33" s="86" t="s">
        <v>207</v>
      </c>
      <c r="B33" s="149" t="s">
        <v>40</v>
      </c>
      <c r="C33" s="159"/>
      <c r="D33" s="157" t="n">
        <v>8583</v>
      </c>
      <c r="E33" s="153" t="e">
        <f aca="false">ROUND(HPVAL($A33,$A$1,$A$2,$A$4,$A$5,$A$6)/1000,0)</f>
        <v>#NAME?</v>
      </c>
      <c r="F33" s="185" t="e">
        <f aca="false">E33-D33</f>
        <v>#NAME?</v>
      </c>
      <c r="G33" s="155" t="s">
        <v>281</v>
      </c>
      <c r="H33" s="155"/>
      <c r="I33" s="156"/>
      <c r="J33" s="140"/>
      <c r="K33" s="157" t="e">
        <f aca="false">L33</f>
        <v>#NAME?</v>
      </c>
      <c r="L33" s="153" t="e">
        <f aca="false">ROUND(HPVAL($A33,$A$1,$A$3,$A$4,$A$5,$A$6)/1000,0)</f>
        <v>#NAME?</v>
      </c>
      <c r="M33" s="185" t="e">
        <f aca="false">ROUND(L33-K33,0)</f>
        <v>#NAME?</v>
      </c>
      <c r="N33" s="155"/>
      <c r="O33" s="155"/>
      <c r="P33" s="156"/>
      <c r="Q33" s="140"/>
      <c r="R33" s="140"/>
      <c r="S33" s="140"/>
      <c r="T33" s="140"/>
    </row>
    <row r="34" customFormat="false" ht="11.25" hidden="false" customHeight="true" outlineLevel="0" collapsed="false">
      <c r="A34" s="86" t="s">
        <v>208</v>
      </c>
      <c r="B34" s="149" t="s">
        <v>154</v>
      </c>
      <c r="C34" s="159"/>
      <c r="D34" s="157" t="e">
        <f aca="false">E34</f>
        <v>#NAME?</v>
      </c>
      <c r="E34" s="153" t="e">
        <f aca="false">ROUND(HPVAL($A34,$A$1,$A$2,$A$4,$A$5,$A$6)/1000,0)</f>
        <v>#NAME?</v>
      </c>
      <c r="F34" s="185" t="e">
        <f aca="false">E34-D34</f>
        <v>#NAME?</v>
      </c>
      <c r="G34" s="155"/>
      <c r="H34" s="155"/>
      <c r="I34" s="156"/>
      <c r="J34" s="140"/>
      <c r="K34" s="157" t="e">
        <f aca="false">L34</f>
        <v>#NAME?</v>
      </c>
      <c r="L34" s="153" t="e">
        <f aca="false">ROUND(HPVAL($A34,$A$1,$A$3,$A$4,$A$5,$A$6)/1000,0)</f>
        <v>#NAME?</v>
      </c>
      <c r="M34" s="185" t="e">
        <f aca="false">ROUND(L34-K34,0)</f>
        <v>#NAME?</v>
      </c>
      <c r="N34" s="155"/>
      <c r="O34" s="155"/>
      <c r="P34" s="156"/>
      <c r="Q34" s="140"/>
      <c r="R34" s="140"/>
      <c r="S34" s="140"/>
      <c r="T34" s="140"/>
    </row>
    <row r="35" customFormat="false" ht="11.25" hidden="false" customHeight="true" outlineLevel="0" collapsed="false">
      <c r="B35" s="160" t="s">
        <v>155</v>
      </c>
      <c r="C35" s="161"/>
      <c r="D35" s="162" t="e">
        <f aca="false">SUM(D31:D34)</f>
        <v>#NAME?</v>
      </c>
      <c r="E35" s="163" t="e">
        <f aca="false">SUM(E31:E34)</f>
        <v>#NAME?</v>
      </c>
      <c r="F35" s="163" t="e">
        <f aca="false">SUM(F31:F34)</f>
        <v>#NAME?</v>
      </c>
      <c r="G35" s="167"/>
      <c r="H35" s="167"/>
      <c r="I35" s="168"/>
      <c r="J35" s="161"/>
      <c r="K35" s="162" t="e">
        <f aca="false">SUM(K31:K34)</f>
        <v>#NAME?</v>
      </c>
      <c r="L35" s="163" t="e">
        <f aca="false">SUM(L31:L34)</f>
        <v>#NAME?</v>
      </c>
      <c r="M35" s="163" t="e">
        <f aca="false">SUM(M31:M34)</f>
        <v>#NAME?</v>
      </c>
      <c r="N35" s="167"/>
      <c r="O35" s="167"/>
      <c r="P35" s="168"/>
      <c r="Q35" s="140"/>
      <c r="R35" s="140"/>
      <c r="S35" s="140"/>
      <c r="T35" s="140"/>
    </row>
    <row r="36" customFormat="false" ht="3" hidden="false" customHeight="true" outlineLevel="0" collapsed="false">
      <c r="B36" s="149"/>
      <c r="D36" s="157"/>
      <c r="E36" s="153"/>
      <c r="F36" s="185"/>
      <c r="G36" s="155"/>
      <c r="H36" s="155"/>
      <c r="I36" s="156"/>
      <c r="J36" s="140"/>
      <c r="K36" s="157"/>
      <c r="L36" s="153"/>
      <c r="M36" s="185"/>
      <c r="N36" s="155"/>
      <c r="O36" s="155"/>
      <c r="P36" s="156"/>
      <c r="Q36" s="140"/>
      <c r="R36" s="140"/>
      <c r="S36" s="140"/>
      <c r="T36" s="140"/>
    </row>
    <row r="37" customFormat="false" ht="11.25" hidden="false" customHeight="true" outlineLevel="0" collapsed="false">
      <c r="A37" s="86" t="s">
        <v>209</v>
      </c>
      <c r="B37" s="149" t="s">
        <v>54</v>
      </c>
      <c r="D37" s="157" t="n">
        <v>973</v>
      </c>
      <c r="E37" s="153" t="e">
        <f aca="false">ROUND(HPVAL($A37,$A$1,$A$2,$A$4,$A$5,$A$6)/1000,0)</f>
        <v>#NAME?</v>
      </c>
      <c r="F37" s="185" t="e">
        <f aca="false">E37-D37</f>
        <v>#NAME?</v>
      </c>
      <c r="G37" s="155" t="s">
        <v>282</v>
      </c>
      <c r="H37" s="155"/>
      <c r="I37" s="156"/>
      <c r="J37" s="140"/>
      <c r="K37" s="157" t="e">
        <f aca="false">L37</f>
        <v>#NAME?</v>
      </c>
      <c r="L37" s="153" t="e">
        <f aca="false">ROUND(HPVAL($A37,$A$1,$A$3,$A$4,$A$5,$A$6)/1000,0)</f>
        <v>#NAME?</v>
      </c>
      <c r="M37" s="185" t="e">
        <f aca="false">ROUND(L37-K37,0)</f>
        <v>#NAME?</v>
      </c>
      <c r="N37" s="155"/>
      <c r="O37" s="155"/>
      <c r="P37" s="156"/>
      <c r="Q37" s="140"/>
      <c r="R37" s="140"/>
      <c r="S37" s="140"/>
      <c r="T37" s="140"/>
    </row>
    <row r="38" customFormat="false" ht="11.25" hidden="false" customHeight="true" outlineLevel="0" collapsed="false">
      <c r="A38" s="86" t="s">
        <v>210</v>
      </c>
      <c r="B38" s="149" t="s">
        <v>35</v>
      </c>
      <c r="D38" s="157" t="n">
        <v>6943</v>
      </c>
      <c r="E38" s="153" t="e">
        <f aca="false">ROUND(HPVAL($A38,$A$1,$A$2,$A$4,$A$5,$A$6)/1000,0)</f>
        <v>#NAME?</v>
      </c>
      <c r="F38" s="185" t="e">
        <f aca="false">E38-D38</f>
        <v>#NAME?</v>
      </c>
      <c r="G38" s="186" t="s">
        <v>283</v>
      </c>
      <c r="H38" s="155"/>
      <c r="I38" s="156"/>
      <c r="J38" s="140"/>
      <c r="K38" s="157" t="e">
        <f aca="false">L38</f>
        <v>#NAME?</v>
      </c>
      <c r="L38" s="153" t="e">
        <f aca="false">ROUND(HPVAL($A38,$A$1,$A$3,$A$4,$A$5,$A$6)/1000,0)</f>
        <v>#NAME?</v>
      </c>
      <c r="M38" s="185" t="e">
        <f aca="false">ROUND(L38-K38,0)</f>
        <v>#NAME?</v>
      </c>
      <c r="N38" s="155"/>
      <c r="O38" s="155"/>
      <c r="P38" s="156"/>
      <c r="Q38" s="140"/>
      <c r="R38" s="140"/>
      <c r="S38" s="140"/>
      <c r="T38" s="140"/>
    </row>
    <row r="39" customFormat="false" ht="11.25" hidden="false" customHeight="true" outlineLevel="0" collapsed="false">
      <c r="A39" s="86" t="s">
        <v>211</v>
      </c>
      <c r="B39" s="149" t="s">
        <v>156</v>
      </c>
      <c r="D39" s="157" t="n">
        <v>1958</v>
      </c>
      <c r="E39" s="153" t="e">
        <f aca="false">ROUND(HPVAL($A39,$A$1,$A$2,$A$4,$A$5,$A$6)/1000,0)</f>
        <v>#NAME?</v>
      </c>
      <c r="F39" s="185" t="e">
        <f aca="false">E39-D39</f>
        <v>#NAME?</v>
      </c>
      <c r="G39" s="176" t="s">
        <v>284</v>
      </c>
      <c r="H39" s="155"/>
      <c r="I39" s="156"/>
      <c r="J39" s="140"/>
      <c r="K39" s="157" t="e">
        <f aca="false">L39</f>
        <v>#NAME?</v>
      </c>
      <c r="L39" s="153" t="e">
        <f aca="false">ROUND(HPVAL($A39,$A$1,$A$3,$A$4,$A$5,$A$6)/1000,0)</f>
        <v>#NAME?</v>
      </c>
      <c r="M39" s="185" t="e">
        <f aca="false">ROUND(L39-K39,0)</f>
        <v>#NAME?</v>
      </c>
      <c r="N39" s="155"/>
      <c r="O39" s="155"/>
      <c r="P39" s="156"/>
      <c r="Q39" s="140"/>
      <c r="R39" s="140"/>
      <c r="S39" s="140"/>
      <c r="T39" s="140"/>
    </row>
    <row r="40" customFormat="false" ht="11.25" hidden="false" customHeight="true" outlineLevel="0" collapsed="false">
      <c r="A40" s="86" t="s">
        <v>213</v>
      </c>
      <c r="B40" s="149" t="s">
        <v>55</v>
      </c>
      <c r="D40" s="157" t="n">
        <v>1477</v>
      </c>
      <c r="E40" s="153" t="e">
        <f aca="false">ROUND(HPVAL($A40,$A$1,$A$2,$A$4,$A$5,$A$6)/1000,0)</f>
        <v>#NAME?</v>
      </c>
      <c r="F40" s="185" t="e">
        <f aca="false">E40-D40</f>
        <v>#NAME?</v>
      </c>
      <c r="G40" s="155" t="s">
        <v>285</v>
      </c>
      <c r="H40" s="155"/>
      <c r="I40" s="156"/>
      <c r="J40" s="140"/>
      <c r="K40" s="157" t="e">
        <f aca="false">L40</f>
        <v>#NAME?</v>
      </c>
      <c r="L40" s="153" t="e">
        <f aca="false">ROUND(HPVAL($A40,$A$1,$A$3,$A$4,$A$5,$A$6)/1000,0)</f>
        <v>#NAME?</v>
      </c>
      <c r="M40" s="185" t="e">
        <f aca="false">ROUND(L40-K40,0)</f>
        <v>#NAME?</v>
      </c>
      <c r="N40" s="155"/>
      <c r="O40" s="155"/>
      <c r="P40" s="156"/>
      <c r="Q40" s="140"/>
      <c r="R40" s="140"/>
      <c r="S40" s="140"/>
      <c r="T40" s="140"/>
    </row>
    <row r="41" customFormat="false" ht="11.25" hidden="true" customHeight="true" outlineLevel="0" collapsed="false">
      <c r="A41" s="86" t="s">
        <v>237</v>
      </c>
      <c r="B41" s="149" t="s">
        <v>157</v>
      </c>
      <c r="D41" s="157"/>
      <c r="E41" s="153"/>
      <c r="F41" s="185"/>
      <c r="G41" s="155"/>
      <c r="H41" s="155"/>
      <c r="I41" s="156"/>
      <c r="J41" s="140"/>
      <c r="K41" s="157" t="n">
        <f aca="false">L41</f>
        <v>0</v>
      </c>
      <c r="L41" s="153"/>
      <c r="M41" s="185" t="n">
        <f aca="false">ROUND(L41-K41,0)</f>
        <v>0</v>
      </c>
      <c r="N41" s="155"/>
      <c r="O41" s="155"/>
      <c r="P41" s="156"/>
      <c r="Q41" s="140"/>
      <c r="R41" s="140"/>
      <c r="S41" s="140"/>
      <c r="T41" s="140"/>
    </row>
    <row r="42" customFormat="false" ht="11.25" hidden="false" customHeight="true" outlineLevel="0" collapsed="false">
      <c r="B42" s="160" t="s">
        <v>158</v>
      </c>
      <c r="C42" s="161"/>
      <c r="D42" s="162" t="n">
        <f aca="false">SUM(D37:D41)</f>
        <v>11351</v>
      </c>
      <c r="E42" s="163" t="e">
        <f aca="false">SUM(E37:E41)</f>
        <v>#NAME?</v>
      </c>
      <c r="F42" s="163" t="e">
        <f aca="false">SUM(F37:F41)</f>
        <v>#NAME?</v>
      </c>
      <c r="G42" s="167"/>
      <c r="H42" s="167"/>
      <c r="I42" s="168"/>
      <c r="J42" s="161"/>
      <c r="K42" s="162" t="e">
        <f aca="false">SUM(K37:K41)</f>
        <v>#NAME?</v>
      </c>
      <c r="L42" s="163" t="e">
        <f aca="false">SUM(L37:L41)</f>
        <v>#NAME?</v>
      </c>
      <c r="M42" s="163" t="e">
        <f aca="false">SUM(M37:M41)</f>
        <v>#NAME?</v>
      </c>
      <c r="N42" s="167"/>
      <c r="O42" s="167"/>
      <c r="P42" s="168"/>
      <c r="Q42" s="140"/>
      <c r="R42" s="140"/>
      <c r="S42" s="140"/>
      <c r="T42" s="140"/>
    </row>
    <row r="43" customFormat="false" ht="3" hidden="false" customHeight="true" outlineLevel="0" collapsed="false">
      <c r="B43" s="149"/>
      <c r="D43" s="157"/>
      <c r="E43" s="153"/>
      <c r="F43" s="185"/>
      <c r="G43" s="155"/>
      <c r="H43" s="155"/>
      <c r="I43" s="156"/>
      <c r="J43" s="140"/>
      <c r="K43" s="157"/>
      <c r="L43" s="153"/>
      <c r="M43" s="185"/>
      <c r="N43" s="155"/>
      <c r="O43" s="155"/>
      <c r="P43" s="156"/>
      <c r="Q43" s="140"/>
      <c r="R43" s="140"/>
      <c r="S43" s="140"/>
      <c r="T43" s="140"/>
    </row>
    <row r="44" customFormat="false" ht="11.25" hidden="false" customHeight="true" outlineLevel="0" collapsed="false">
      <c r="A44" s="86" t="s">
        <v>214</v>
      </c>
      <c r="B44" s="149" t="s">
        <v>159</v>
      </c>
      <c r="C44" s="159"/>
      <c r="D44" s="157" t="e">
        <f aca="false">E44</f>
        <v>#NAME?</v>
      </c>
      <c r="E44" s="153" t="e">
        <f aca="false">ROUND(HPVAL($A44,$A$1,$A$2,$A$4,$A$5,$A$6)/1000,0)</f>
        <v>#NAME?</v>
      </c>
      <c r="F44" s="185" t="e">
        <f aca="false">E44-D44</f>
        <v>#NAME?</v>
      </c>
      <c r="G44" s="155"/>
      <c r="H44" s="155"/>
      <c r="I44" s="156"/>
      <c r="J44" s="140"/>
      <c r="K44" s="157" t="e">
        <f aca="false">L44</f>
        <v>#NAME?</v>
      </c>
      <c r="L44" s="153" t="e">
        <f aca="false">ROUND(HPVAL($A44,$A$1,$A$3,$A$4,$A$5,$A$6)/1000,0)</f>
        <v>#NAME?</v>
      </c>
      <c r="M44" s="185" t="e">
        <f aca="false">ROUND(L44-K44,0)</f>
        <v>#NAME?</v>
      </c>
      <c r="N44" s="155"/>
      <c r="O44" s="155"/>
      <c r="P44" s="156"/>
      <c r="Q44" s="140"/>
      <c r="R44" s="140"/>
      <c r="S44" s="140"/>
      <c r="T44" s="140"/>
    </row>
    <row r="45" customFormat="false" ht="3" hidden="false" customHeight="true" outlineLevel="0" collapsed="false">
      <c r="B45" s="149"/>
      <c r="C45" s="159"/>
      <c r="D45" s="157"/>
      <c r="E45" s="153"/>
      <c r="F45" s="185"/>
      <c r="G45" s="155"/>
      <c r="H45" s="155"/>
      <c r="I45" s="156"/>
      <c r="J45" s="140"/>
      <c r="K45" s="157"/>
      <c r="L45" s="153"/>
      <c r="M45" s="185"/>
      <c r="N45" s="155"/>
      <c r="O45" s="155"/>
      <c r="P45" s="156"/>
      <c r="Q45" s="140"/>
      <c r="R45" s="140"/>
      <c r="S45" s="140"/>
      <c r="T45" s="140"/>
    </row>
    <row r="46" customFormat="false" ht="11.25" hidden="false" customHeight="true" outlineLevel="0" collapsed="false">
      <c r="A46" s="86" t="s">
        <v>215</v>
      </c>
      <c r="B46" s="149" t="s">
        <v>160</v>
      </c>
      <c r="C46" s="159"/>
      <c r="D46" s="157" t="e">
        <f aca="false">E46</f>
        <v>#NAME?</v>
      </c>
      <c r="E46" s="153" t="e">
        <f aca="false">ROUND(HPVAL($A46,$A$1,$A$2,$A$4,$A$5,$A$6)/1000,0)</f>
        <v>#NAME?</v>
      </c>
      <c r="F46" s="185" t="e">
        <f aca="false">E46-D46</f>
        <v>#NAME?</v>
      </c>
      <c r="G46" s="155"/>
      <c r="H46" s="155"/>
      <c r="I46" s="156"/>
      <c r="J46" s="140"/>
      <c r="K46" s="157" t="n">
        <v>3789</v>
      </c>
      <c r="L46" s="153" t="e">
        <f aca="false">ROUND(HPVAL($A46,$A$1,$A$3,$A$4,$A$5,$A$6)/1000,0)</f>
        <v>#NAME?</v>
      </c>
      <c r="M46" s="185" t="e">
        <f aca="false">ROUND(L46-K46,0)</f>
        <v>#NAME?</v>
      </c>
      <c r="N46" s="155"/>
      <c r="O46" s="155"/>
      <c r="P46" s="156"/>
      <c r="Q46" s="140"/>
      <c r="R46" s="140"/>
      <c r="S46" s="140"/>
      <c r="T46" s="140"/>
    </row>
    <row r="47" customFormat="false" ht="3" hidden="false" customHeight="true" outlineLevel="0" collapsed="false">
      <c r="B47" s="149"/>
      <c r="C47" s="159"/>
      <c r="D47" s="157"/>
      <c r="E47" s="153"/>
      <c r="F47" s="185"/>
      <c r="G47" s="155"/>
      <c r="H47" s="155"/>
      <c r="I47" s="156"/>
      <c r="J47" s="140"/>
      <c r="K47" s="157"/>
      <c r="L47" s="153"/>
      <c r="M47" s="185"/>
      <c r="N47" s="155"/>
      <c r="O47" s="155"/>
      <c r="P47" s="156"/>
      <c r="Q47" s="140"/>
      <c r="R47" s="140"/>
      <c r="S47" s="140"/>
      <c r="T47" s="140"/>
    </row>
    <row r="48" customFormat="false" ht="11.25" hidden="false" customHeight="true" outlineLevel="0" collapsed="false">
      <c r="B48" s="149" t="s">
        <v>164</v>
      </c>
      <c r="C48" s="159"/>
      <c r="D48" s="157" t="e">
        <f aca="false">-SUM(D42:D46,D20,D29,D35)</f>
        <v>#NAME?</v>
      </c>
      <c r="E48" s="153" t="e">
        <f aca="false">-SUM(E42:E46,E20,E29,E35)</f>
        <v>#NAME?</v>
      </c>
      <c r="F48" s="185" t="e">
        <f aca="false">E48-D48</f>
        <v>#NAME?</v>
      </c>
      <c r="G48" s="155"/>
      <c r="H48" s="155"/>
      <c r="I48" s="156"/>
      <c r="J48" s="140"/>
      <c r="K48" s="157" t="n">
        <f aca="false">L48</f>
        <v>0</v>
      </c>
      <c r="L48" s="153"/>
      <c r="M48" s="185"/>
      <c r="N48" s="155"/>
      <c r="O48" s="155"/>
      <c r="P48" s="156"/>
      <c r="Q48" s="140"/>
      <c r="R48" s="140"/>
      <c r="S48" s="140"/>
      <c r="T48" s="140"/>
    </row>
    <row r="49" customFormat="false" ht="3" hidden="false" customHeight="true" outlineLevel="0" collapsed="false">
      <c r="B49" s="149"/>
      <c r="D49" s="157"/>
      <c r="E49" s="153"/>
      <c r="F49" s="185"/>
      <c r="G49" s="155"/>
      <c r="H49" s="155"/>
      <c r="I49" s="156"/>
      <c r="J49" s="140"/>
      <c r="K49" s="157"/>
      <c r="L49" s="153"/>
      <c r="M49" s="185"/>
      <c r="N49" s="155"/>
      <c r="O49" s="155"/>
      <c r="P49" s="156"/>
      <c r="Q49" s="140"/>
      <c r="R49" s="140"/>
      <c r="S49" s="140"/>
      <c r="T49" s="140"/>
    </row>
    <row r="50" customFormat="false" ht="11.25" hidden="false" customHeight="true" outlineLevel="0" collapsed="false">
      <c r="A50" s="161"/>
      <c r="B50" s="160" t="s">
        <v>161</v>
      </c>
      <c r="C50" s="161"/>
      <c r="D50" s="162" t="e">
        <f aca="false">SUM(D42:D48)+D35+D29+D20</f>
        <v>#NAME?</v>
      </c>
      <c r="E50" s="163" t="e">
        <f aca="false">SUM(E42:E48)+E35+E29+E20</f>
        <v>#NAME?</v>
      </c>
      <c r="F50" s="163" t="e">
        <f aca="false">SUM(F42:F48)+F35+F29+F20</f>
        <v>#NAME?</v>
      </c>
      <c r="G50" s="167"/>
      <c r="H50" s="167"/>
      <c r="I50" s="168"/>
      <c r="J50" s="161"/>
      <c r="K50" s="162" t="e">
        <f aca="false">SUM(K42:K48)+K35+K29+K20</f>
        <v>#NAME?</v>
      </c>
      <c r="L50" s="163" t="e">
        <f aca="false">SUM(L42:L48)+L35+L29+L20</f>
        <v>#NAME?</v>
      </c>
      <c r="M50" s="163" t="e">
        <f aca="false">SUM(M42:M48)+M35+M29+M20</f>
        <v>#NAME?</v>
      </c>
      <c r="N50" s="167"/>
      <c r="O50" s="167"/>
      <c r="P50" s="168"/>
    </row>
    <row r="51" customFormat="false" ht="3" hidden="false" customHeight="true" outlineLevel="0" collapsed="false">
      <c r="B51" s="149"/>
      <c r="D51" s="157"/>
      <c r="E51" s="153"/>
      <c r="F51" s="185"/>
      <c r="G51" s="155"/>
      <c r="H51" s="155"/>
      <c r="I51" s="156"/>
      <c r="J51" s="140"/>
      <c r="K51" s="157"/>
      <c r="L51" s="153"/>
      <c r="M51" s="185"/>
      <c r="N51" s="155"/>
      <c r="O51" s="155"/>
      <c r="P51" s="156"/>
      <c r="Q51" s="140"/>
      <c r="R51" s="140"/>
      <c r="S51" s="140"/>
      <c r="T51" s="140"/>
    </row>
    <row r="52" customFormat="false" ht="11.25" hidden="false" customHeight="true" outlineLevel="0" collapsed="false">
      <c r="A52" s="86" t="s">
        <v>216</v>
      </c>
      <c r="B52" s="149" t="s">
        <v>162</v>
      </c>
      <c r="C52" s="159"/>
      <c r="D52" s="157" t="e">
        <f aca="false">E52</f>
        <v>#NAME?</v>
      </c>
      <c r="E52" s="153" t="e">
        <f aca="false">HPVAL($A52,$A$1,$A$2,$A$4,$A$5,$A$6)/1000</f>
        <v>#NAME?</v>
      </c>
      <c r="F52" s="185" t="e">
        <f aca="false">E52-D52</f>
        <v>#NAME?</v>
      </c>
      <c r="G52" s="155"/>
      <c r="H52" s="155"/>
      <c r="I52" s="156"/>
      <c r="J52" s="140"/>
      <c r="K52" s="157" t="e">
        <f aca="false">-K50</f>
        <v>#NAME?</v>
      </c>
      <c r="L52" s="153" t="e">
        <f aca="false">ROUND(HPVAL($A52,$A$1,$A$3,$A$4,$A$5,$A$6)/1000,0)-1</f>
        <v>#NAME?</v>
      </c>
      <c r="M52" s="185" t="e">
        <f aca="false">ROUND(L52-K52,0)</f>
        <v>#NAME?</v>
      </c>
      <c r="N52" s="155"/>
      <c r="O52" s="155"/>
      <c r="P52" s="156"/>
      <c r="Q52" s="140"/>
      <c r="R52" s="140"/>
      <c r="S52" s="140"/>
      <c r="T52" s="140"/>
    </row>
    <row r="53" customFormat="false" ht="3" hidden="false" customHeight="true" outlineLevel="0" collapsed="false">
      <c r="B53" s="149"/>
      <c r="D53" s="157"/>
      <c r="E53" s="153"/>
      <c r="F53" s="185"/>
      <c r="G53" s="155"/>
      <c r="H53" s="155"/>
      <c r="I53" s="156"/>
      <c r="J53" s="140"/>
      <c r="K53" s="157"/>
      <c r="L53" s="153"/>
      <c r="M53" s="185"/>
      <c r="N53" s="155"/>
      <c r="O53" s="155"/>
      <c r="P53" s="156"/>
      <c r="Q53" s="140"/>
      <c r="R53" s="140"/>
      <c r="S53" s="140"/>
      <c r="T53" s="140"/>
    </row>
    <row r="54" customFormat="false" ht="11.25" hidden="false" customHeight="true" outlineLevel="0" collapsed="false">
      <c r="A54" s="161"/>
      <c r="B54" s="160" t="s">
        <v>7</v>
      </c>
      <c r="C54" s="161"/>
      <c r="D54" s="169" t="e">
        <f aca="false">D52+D50</f>
        <v>#NAME?</v>
      </c>
      <c r="E54" s="170" t="e">
        <f aca="false">E52+E50</f>
        <v>#NAME?</v>
      </c>
      <c r="F54" s="170" t="e">
        <f aca="false">F52+F50</f>
        <v>#NAME?</v>
      </c>
      <c r="G54" s="167"/>
      <c r="H54" s="167"/>
      <c r="I54" s="168"/>
      <c r="J54" s="161"/>
      <c r="K54" s="169" t="e">
        <f aca="false">K52+K50</f>
        <v>#NAME?</v>
      </c>
      <c r="L54" s="170" t="e">
        <f aca="false">L52+L50</f>
        <v>#NAME?</v>
      </c>
      <c r="M54" s="170" t="e">
        <f aca="false">M52+M50</f>
        <v>#NAME?</v>
      </c>
      <c r="N54" s="167"/>
      <c r="O54" s="167"/>
      <c r="P54" s="168"/>
    </row>
    <row r="55" customFormat="false" ht="3" hidden="false" customHeight="true" outlineLevel="0" collapsed="false">
      <c r="B55" s="172"/>
      <c r="D55" s="181"/>
      <c r="E55" s="182"/>
      <c r="F55" s="182"/>
      <c r="G55" s="174"/>
      <c r="H55" s="174"/>
      <c r="I55" s="175"/>
      <c r="J55" s="140"/>
      <c r="K55" s="181"/>
      <c r="L55" s="182"/>
      <c r="M55" s="182"/>
      <c r="N55" s="174"/>
      <c r="O55" s="174"/>
      <c r="P55" s="175"/>
      <c r="Q55" s="140"/>
      <c r="R55" s="140"/>
      <c r="S55" s="140"/>
      <c r="T55" s="140"/>
    </row>
    <row r="56" customFormat="false" ht="12.75" hidden="false" customHeight="false" outlineLevel="0" collapsed="false">
      <c r="D56" s="153"/>
      <c r="E56" s="153"/>
      <c r="F56" s="153"/>
      <c r="G56" s="140"/>
      <c r="H56" s="140"/>
      <c r="I56" s="140"/>
      <c r="J56" s="140"/>
      <c r="K56" s="153"/>
      <c r="L56" s="153"/>
      <c r="M56" s="153"/>
      <c r="N56" s="140"/>
      <c r="O56" s="140"/>
      <c r="P56" s="140"/>
      <c r="Q56" s="140"/>
      <c r="R56" s="140"/>
      <c r="S56" s="140"/>
      <c r="T56" s="140"/>
    </row>
    <row r="57" customFormat="false" ht="12.75" hidden="false" customHeight="false" outlineLevel="0" collapsed="false">
      <c r="D57" s="153"/>
      <c r="E57" s="153"/>
      <c r="F57" s="153"/>
      <c r="G57" s="140"/>
      <c r="H57" s="140"/>
      <c r="I57" s="140"/>
      <c r="J57" s="140"/>
      <c r="K57" s="153"/>
      <c r="L57" s="153"/>
      <c r="M57" s="153"/>
      <c r="N57" s="140"/>
      <c r="O57" s="140"/>
      <c r="P57" s="140"/>
      <c r="Q57" s="140"/>
      <c r="R57" s="140"/>
      <c r="S57" s="140"/>
      <c r="T57" s="140"/>
    </row>
    <row r="58" customFormat="false" ht="12.75" hidden="false" customHeight="false" outlineLevel="0" collapsed="false">
      <c r="D58" s="153"/>
      <c r="E58" s="153"/>
      <c r="F58" s="153"/>
      <c r="G58" s="140"/>
      <c r="H58" s="140"/>
      <c r="I58" s="140"/>
      <c r="J58" s="140"/>
      <c r="K58" s="153"/>
      <c r="L58" s="153"/>
      <c r="M58" s="153"/>
      <c r="N58" s="140"/>
      <c r="O58" s="140"/>
      <c r="P58" s="140"/>
      <c r="Q58" s="140"/>
      <c r="R58" s="140"/>
      <c r="S58" s="140"/>
      <c r="T58" s="140"/>
    </row>
    <row r="59" customFormat="false" ht="12.75" hidden="false" customHeight="false" outlineLevel="0" collapsed="false">
      <c r="D59" s="153"/>
      <c r="E59" s="153"/>
      <c r="F59" s="153"/>
      <c r="G59" s="140"/>
      <c r="H59" s="140"/>
      <c r="I59" s="140"/>
      <c r="J59" s="140"/>
      <c r="K59" s="153"/>
      <c r="L59" s="153"/>
      <c r="M59" s="153"/>
      <c r="N59" s="140"/>
      <c r="O59" s="140"/>
      <c r="P59" s="140"/>
      <c r="Q59" s="140"/>
      <c r="R59" s="140"/>
      <c r="S59" s="140"/>
      <c r="T59" s="140"/>
    </row>
    <row r="60" customFormat="false" ht="12.75" hidden="false" customHeight="false" outlineLevel="0" collapsed="false">
      <c r="D60" s="153"/>
      <c r="E60" s="153"/>
      <c r="F60" s="153"/>
      <c r="G60" s="140"/>
      <c r="H60" s="140"/>
      <c r="I60" s="140"/>
      <c r="J60" s="140"/>
      <c r="K60" s="153"/>
      <c r="L60" s="153"/>
      <c r="M60" s="153"/>
      <c r="N60" s="140"/>
      <c r="O60" s="140"/>
      <c r="P60" s="140"/>
      <c r="Q60" s="140"/>
      <c r="R60" s="140"/>
      <c r="S60" s="140"/>
      <c r="T60" s="140"/>
    </row>
    <row r="61" customFormat="false" ht="12.75" hidden="false" customHeight="false" outlineLevel="0" collapsed="false">
      <c r="D61" s="153"/>
      <c r="E61" s="153"/>
      <c r="F61" s="153"/>
      <c r="G61" s="140"/>
      <c r="H61" s="140"/>
      <c r="I61" s="140"/>
      <c r="J61" s="140"/>
      <c r="K61" s="153"/>
      <c r="L61" s="153"/>
      <c r="M61" s="153"/>
      <c r="N61" s="140"/>
      <c r="O61" s="140"/>
      <c r="P61" s="140"/>
      <c r="Q61" s="140"/>
      <c r="R61" s="140"/>
      <c r="S61" s="140"/>
      <c r="T61" s="140"/>
    </row>
    <row r="62" customFormat="false" ht="12.75" hidden="false" customHeight="false" outlineLevel="0" collapsed="false">
      <c r="D62" s="153"/>
      <c r="E62" s="153"/>
      <c r="F62" s="153"/>
      <c r="G62" s="140"/>
      <c r="H62" s="140"/>
      <c r="I62" s="140"/>
      <c r="J62" s="140"/>
      <c r="K62" s="153"/>
      <c r="L62" s="153"/>
      <c r="M62" s="153"/>
      <c r="N62" s="140"/>
      <c r="O62" s="140"/>
      <c r="P62" s="140"/>
      <c r="Q62" s="140"/>
      <c r="R62" s="140"/>
      <c r="S62" s="140"/>
      <c r="T62" s="140"/>
    </row>
    <row r="63" customFormat="false" ht="12.75" hidden="false" customHeight="false" outlineLevel="0" collapsed="false">
      <c r="D63" s="153"/>
      <c r="E63" s="153"/>
      <c r="F63" s="153"/>
      <c r="G63" s="140"/>
      <c r="H63" s="140"/>
      <c r="I63" s="140"/>
      <c r="J63" s="140"/>
      <c r="K63" s="153"/>
      <c r="L63" s="153"/>
      <c r="M63" s="153"/>
      <c r="N63" s="140"/>
      <c r="O63" s="140"/>
      <c r="P63" s="140"/>
      <c r="Q63" s="140"/>
      <c r="R63" s="140"/>
      <c r="S63" s="140"/>
      <c r="T63" s="140"/>
    </row>
    <row r="64" customFormat="false" ht="12.75" hidden="false" customHeight="false" outlineLevel="0" collapsed="false">
      <c r="D64" s="153"/>
      <c r="E64" s="153"/>
      <c r="F64" s="153"/>
      <c r="G64" s="140"/>
      <c r="H64" s="140"/>
      <c r="I64" s="140"/>
      <c r="J64" s="140"/>
      <c r="K64" s="153"/>
      <c r="L64" s="153"/>
      <c r="M64" s="153"/>
      <c r="N64" s="140"/>
      <c r="O64" s="140"/>
      <c r="P64" s="140"/>
      <c r="Q64" s="140"/>
      <c r="R64" s="140"/>
      <c r="S64" s="140"/>
      <c r="T64" s="140"/>
    </row>
    <row r="65" customFormat="false" ht="12.75" hidden="false" customHeight="false" outlineLevel="0" collapsed="false">
      <c r="D65" s="153"/>
      <c r="E65" s="153"/>
      <c r="F65" s="153"/>
      <c r="G65" s="140"/>
      <c r="H65" s="140"/>
      <c r="I65" s="140"/>
      <c r="J65" s="140"/>
      <c r="K65" s="153"/>
      <c r="L65" s="153"/>
      <c r="M65" s="153"/>
      <c r="N65" s="140"/>
      <c r="O65" s="140"/>
      <c r="P65" s="140"/>
      <c r="Q65" s="140"/>
      <c r="R65" s="140"/>
      <c r="S65" s="140"/>
      <c r="T65" s="140"/>
    </row>
    <row r="66" customFormat="false" ht="12.75" hidden="false" customHeight="false" outlineLevel="0" collapsed="false">
      <c r="D66" s="153"/>
      <c r="E66" s="153"/>
      <c r="F66" s="153"/>
      <c r="G66" s="140"/>
      <c r="H66" s="140"/>
      <c r="I66" s="140"/>
      <c r="J66" s="140"/>
      <c r="K66" s="153"/>
      <c r="L66" s="153"/>
      <c r="M66" s="153"/>
      <c r="N66" s="140"/>
      <c r="O66" s="140"/>
      <c r="P66" s="140"/>
      <c r="Q66" s="140"/>
      <c r="R66" s="140"/>
      <c r="S66" s="140"/>
      <c r="T66" s="140"/>
    </row>
    <row r="67" customFormat="false" ht="12.75" hidden="false" customHeight="false" outlineLevel="0" collapsed="false">
      <c r="D67" s="153"/>
      <c r="E67" s="153"/>
      <c r="F67" s="153"/>
      <c r="G67" s="140"/>
      <c r="H67" s="140"/>
      <c r="I67" s="140"/>
      <c r="J67" s="140"/>
      <c r="K67" s="153"/>
      <c r="L67" s="153"/>
      <c r="M67" s="153"/>
      <c r="N67" s="140"/>
      <c r="O67" s="140"/>
      <c r="P67" s="140"/>
      <c r="Q67" s="140"/>
      <c r="R67" s="140"/>
      <c r="S67" s="140"/>
      <c r="T67" s="140"/>
    </row>
    <row r="68" customFormat="false" ht="12.75" hidden="false" customHeight="false" outlineLevel="0" collapsed="false">
      <c r="D68" s="153"/>
      <c r="E68" s="153"/>
      <c r="F68" s="153"/>
      <c r="G68" s="140"/>
      <c r="H68" s="140"/>
      <c r="I68" s="140"/>
      <c r="J68" s="140"/>
      <c r="K68" s="153"/>
      <c r="L68" s="153"/>
      <c r="M68" s="153"/>
      <c r="N68" s="140"/>
      <c r="O68" s="140"/>
      <c r="P68" s="140"/>
      <c r="Q68" s="140"/>
      <c r="R68" s="140"/>
      <c r="S68" s="140"/>
      <c r="T68" s="140"/>
    </row>
    <row r="69" customFormat="false" ht="12.75" hidden="false" customHeight="false" outlineLevel="0" collapsed="false">
      <c r="D69" s="153"/>
      <c r="E69" s="153"/>
      <c r="F69" s="153"/>
      <c r="G69" s="140"/>
      <c r="H69" s="140"/>
      <c r="I69" s="140"/>
      <c r="J69" s="140"/>
      <c r="K69" s="153"/>
      <c r="L69" s="153"/>
      <c r="M69" s="153"/>
      <c r="N69" s="140"/>
      <c r="O69" s="140"/>
      <c r="P69" s="140"/>
      <c r="Q69" s="140"/>
      <c r="R69" s="140"/>
      <c r="S69" s="140"/>
      <c r="T69" s="140"/>
    </row>
    <row r="70" customFormat="false" ht="12.75" hidden="false" customHeight="false" outlineLevel="0" collapsed="false">
      <c r="D70" s="153"/>
      <c r="E70" s="153"/>
      <c r="F70" s="153"/>
      <c r="G70" s="140"/>
      <c r="H70" s="140"/>
      <c r="I70" s="140"/>
      <c r="J70" s="140"/>
      <c r="K70" s="153"/>
      <c r="L70" s="153"/>
      <c r="M70" s="153"/>
      <c r="N70" s="140"/>
      <c r="O70" s="140"/>
      <c r="P70" s="140"/>
      <c r="Q70" s="140"/>
      <c r="R70" s="140"/>
      <c r="S70" s="140"/>
      <c r="T70" s="140"/>
    </row>
    <row r="71" customFormat="false" ht="12.75" hidden="false" customHeight="false" outlineLevel="0" collapsed="false">
      <c r="D71" s="153"/>
      <c r="E71" s="153"/>
      <c r="F71" s="153"/>
      <c r="G71" s="140"/>
      <c r="H71" s="140"/>
      <c r="I71" s="140"/>
      <c r="J71" s="140"/>
      <c r="K71" s="153"/>
      <c r="L71" s="153"/>
      <c r="M71" s="153"/>
      <c r="N71" s="140"/>
      <c r="O71" s="140"/>
      <c r="P71" s="140"/>
      <c r="Q71" s="140"/>
      <c r="R71" s="140"/>
      <c r="S71" s="140"/>
      <c r="T71" s="140"/>
    </row>
    <row r="72" customFormat="false" ht="12.75" hidden="false" customHeight="false" outlineLevel="0" collapsed="false">
      <c r="D72" s="153"/>
      <c r="E72" s="153"/>
      <c r="F72" s="153"/>
      <c r="G72" s="140"/>
      <c r="H72" s="140"/>
      <c r="I72" s="140"/>
      <c r="J72" s="140"/>
      <c r="K72" s="153"/>
      <c r="L72" s="153"/>
      <c r="M72" s="153"/>
      <c r="N72" s="140"/>
      <c r="O72" s="140"/>
      <c r="P72" s="140"/>
      <c r="Q72" s="140"/>
      <c r="R72" s="140"/>
      <c r="S72" s="140"/>
      <c r="T72" s="140"/>
    </row>
    <row r="73" customFormat="false" ht="12.75" hidden="false" customHeight="false" outlineLevel="0" collapsed="false">
      <c r="D73" s="153"/>
      <c r="E73" s="153"/>
      <c r="F73" s="153"/>
      <c r="G73" s="140"/>
      <c r="H73" s="140"/>
      <c r="I73" s="140"/>
      <c r="J73" s="140"/>
      <c r="K73" s="153"/>
      <c r="L73" s="153"/>
      <c r="M73" s="153"/>
      <c r="N73" s="140"/>
      <c r="O73" s="140"/>
      <c r="P73" s="140"/>
      <c r="Q73" s="140"/>
      <c r="R73" s="140"/>
      <c r="S73" s="140"/>
      <c r="T73" s="140"/>
    </row>
    <row r="74" customFormat="false" ht="12.75" hidden="false" customHeight="false" outlineLevel="0" collapsed="false">
      <c r="D74" s="153"/>
      <c r="E74" s="153"/>
      <c r="F74" s="153"/>
      <c r="G74" s="140"/>
      <c r="H74" s="140"/>
      <c r="I74" s="140"/>
      <c r="J74" s="140"/>
      <c r="K74" s="153"/>
      <c r="L74" s="153"/>
      <c r="M74" s="153"/>
      <c r="N74" s="140"/>
      <c r="O74" s="140"/>
      <c r="P74" s="140"/>
      <c r="Q74" s="140"/>
      <c r="R74" s="140"/>
      <c r="S74" s="140"/>
      <c r="T74" s="140"/>
    </row>
    <row r="75" customFormat="false" ht="12.75" hidden="false" customHeight="false" outlineLevel="0" collapsed="false">
      <c r="D75" s="153"/>
      <c r="E75" s="153"/>
      <c r="F75" s="153"/>
      <c r="G75" s="140"/>
      <c r="H75" s="140"/>
      <c r="I75" s="140"/>
      <c r="J75" s="140"/>
      <c r="K75" s="153"/>
      <c r="L75" s="153"/>
      <c r="M75" s="153"/>
      <c r="N75" s="140"/>
      <c r="O75" s="140"/>
      <c r="P75" s="140"/>
      <c r="Q75" s="140"/>
      <c r="R75" s="140"/>
      <c r="S75" s="140"/>
      <c r="T75" s="140"/>
    </row>
    <row r="76" customFormat="false" ht="12.75" hidden="false" customHeight="false" outlineLevel="0" collapsed="false">
      <c r="D76" s="153"/>
      <c r="E76" s="153"/>
      <c r="F76" s="153"/>
      <c r="G76" s="140"/>
      <c r="H76" s="140"/>
      <c r="I76" s="140"/>
      <c r="J76" s="140"/>
      <c r="K76" s="153"/>
      <c r="L76" s="153"/>
      <c r="M76" s="153"/>
      <c r="N76" s="140"/>
      <c r="O76" s="140"/>
      <c r="P76" s="140"/>
      <c r="Q76" s="140"/>
      <c r="R76" s="140"/>
      <c r="S76" s="140"/>
      <c r="T76" s="140"/>
    </row>
    <row r="77" customFormat="false" ht="12.75" hidden="false" customHeight="false" outlineLevel="0" collapsed="false">
      <c r="D77" s="153"/>
      <c r="E77" s="153"/>
      <c r="F77" s="153"/>
      <c r="G77" s="140"/>
      <c r="H77" s="140"/>
      <c r="I77" s="140"/>
      <c r="J77" s="140"/>
      <c r="K77" s="153"/>
      <c r="L77" s="153"/>
      <c r="M77" s="153"/>
      <c r="N77" s="140"/>
      <c r="O77" s="140"/>
      <c r="P77" s="140"/>
      <c r="Q77" s="140"/>
      <c r="R77" s="140"/>
      <c r="S77" s="140"/>
      <c r="T77" s="140"/>
    </row>
    <row r="78" customFormat="false" ht="12.75" hidden="false" customHeight="false" outlineLevel="0" collapsed="false">
      <c r="D78" s="153"/>
      <c r="E78" s="153"/>
      <c r="F78" s="153"/>
      <c r="G78" s="140"/>
      <c r="H78" s="140"/>
      <c r="I78" s="140"/>
      <c r="J78" s="140"/>
      <c r="K78" s="153"/>
      <c r="L78" s="153"/>
      <c r="M78" s="153"/>
      <c r="N78" s="140"/>
      <c r="O78" s="140"/>
      <c r="P78" s="140"/>
      <c r="Q78" s="140"/>
      <c r="R78" s="140"/>
      <c r="S78" s="140"/>
      <c r="T78" s="140"/>
    </row>
    <row r="79" customFormat="false" ht="12.75" hidden="false" customHeight="false" outlineLevel="0" collapsed="false">
      <c r="D79" s="140"/>
      <c r="E79" s="140"/>
      <c r="F79" s="140"/>
      <c r="G79" s="140"/>
      <c r="H79" s="140"/>
      <c r="I79" s="140"/>
      <c r="J79" s="140"/>
      <c r="K79" s="153"/>
      <c r="L79" s="153"/>
      <c r="M79" s="153"/>
      <c r="N79" s="140"/>
      <c r="O79" s="140"/>
      <c r="P79" s="140"/>
      <c r="Q79" s="140"/>
      <c r="R79" s="140"/>
      <c r="S79" s="140"/>
      <c r="T79" s="140"/>
    </row>
    <row r="80" customFormat="false" ht="12.75" hidden="false" customHeight="false" outlineLevel="0" collapsed="false">
      <c r="D80" s="140"/>
      <c r="E80" s="140"/>
      <c r="F80" s="140"/>
      <c r="G80" s="140"/>
      <c r="H80" s="140"/>
      <c r="I80" s="140"/>
      <c r="J80" s="140"/>
      <c r="K80" s="153"/>
      <c r="L80" s="153"/>
      <c r="M80" s="153"/>
      <c r="N80" s="140"/>
      <c r="O80" s="140"/>
      <c r="P80" s="140"/>
      <c r="Q80" s="140"/>
      <c r="R80" s="140"/>
      <c r="S80" s="140"/>
      <c r="T80" s="140"/>
    </row>
    <row r="81" customFormat="false" ht="12.75" hidden="false" customHeight="false" outlineLevel="0" collapsed="false">
      <c r="D81" s="140"/>
      <c r="E81" s="140"/>
      <c r="F81" s="140"/>
      <c r="G81" s="140"/>
      <c r="H81" s="140"/>
      <c r="I81" s="140"/>
      <c r="J81" s="140"/>
      <c r="K81" s="153"/>
      <c r="L81" s="153"/>
      <c r="M81" s="153"/>
      <c r="N81" s="140"/>
      <c r="O81" s="140"/>
      <c r="P81" s="140"/>
      <c r="Q81" s="140"/>
      <c r="R81" s="140"/>
      <c r="S81" s="140"/>
      <c r="T81" s="140"/>
    </row>
    <row r="82" customFormat="false" ht="12.75" hidden="false" customHeight="false" outlineLevel="0" collapsed="false">
      <c r="D82" s="140"/>
      <c r="E82" s="140"/>
      <c r="F82" s="140"/>
      <c r="G82" s="140"/>
      <c r="H82" s="140"/>
      <c r="I82" s="140"/>
      <c r="J82" s="140"/>
      <c r="K82" s="153"/>
      <c r="L82" s="153"/>
      <c r="M82" s="153"/>
      <c r="N82" s="140"/>
      <c r="O82" s="140"/>
      <c r="P82" s="140"/>
      <c r="Q82" s="140"/>
      <c r="R82" s="140"/>
      <c r="S82" s="140"/>
      <c r="T82" s="140"/>
    </row>
    <row r="83" customFormat="false" ht="12.75" hidden="false" customHeight="false" outlineLevel="0" collapsed="false">
      <c r="D83" s="140"/>
      <c r="E83" s="140"/>
      <c r="F83" s="140"/>
      <c r="G83" s="140"/>
      <c r="H83" s="140"/>
      <c r="I83" s="140"/>
      <c r="J83" s="140"/>
      <c r="K83" s="153"/>
      <c r="L83" s="153"/>
      <c r="M83" s="153"/>
      <c r="N83" s="140"/>
      <c r="O83" s="140"/>
      <c r="P83" s="140"/>
      <c r="Q83" s="140"/>
      <c r="R83" s="140"/>
      <c r="S83" s="140"/>
      <c r="T83" s="140"/>
    </row>
    <row r="84" customFormat="false" ht="12.75" hidden="false" customHeight="false" outlineLevel="0" collapsed="false">
      <c r="D84" s="140"/>
      <c r="E84" s="140"/>
      <c r="F84" s="140"/>
      <c r="G84" s="140"/>
      <c r="H84" s="140"/>
      <c r="I84" s="140"/>
      <c r="J84" s="140"/>
      <c r="K84" s="153"/>
      <c r="L84" s="153"/>
      <c r="M84" s="153"/>
      <c r="N84" s="140"/>
      <c r="O84" s="140"/>
      <c r="P84" s="140"/>
      <c r="Q84" s="140"/>
      <c r="R84" s="140"/>
      <c r="S84" s="140"/>
      <c r="T84" s="140"/>
    </row>
    <row r="85" customFormat="false" ht="12.75" hidden="false" customHeight="false" outlineLevel="0" collapsed="false">
      <c r="D85" s="140"/>
      <c r="E85" s="140"/>
      <c r="F85" s="140"/>
      <c r="G85" s="140"/>
      <c r="H85" s="140"/>
      <c r="I85" s="140"/>
      <c r="J85" s="140"/>
      <c r="K85" s="153"/>
      <c r="L85" s="153"/>
      <c r="M85" s="153"/>
      <c r="N85" s="140"/>
      <c r="O85" s="140"/>
      <c r="P85" s="140"/>
      <c r="Q85" s="140"/>
      <c r="R85" s="140"/>
      <c r="S85" s="140"/>
      <c r="T85" s="140"/>
    </row>
    <row r="86" customFormat="false" ht="12.75" hidden="false" customHeight="false" outlineLevel="0" collapsed="false">
      <c r="D86" s="140"/>
      <c r="E86" s="140"/>
      <c r="F86" s="140"/>
      <c r="G86" s="140"/>
      <c r="H86" s="140"/>
      <c r="I86" s="140"/>
      <c r="J86" s="140"/>
      <c r="K86" s="153"/>
      <c r="L86" s="153"/>
      <c r="M86" s="153"/>
      <c r="N86" s="140"/>
      <c r="O86" s="140"/>
      <c r="P86" s="140"/>
      <c r="Q86" s="140"/>
      <c r="R86" s="140"/>
      <c r="S86" s="140"/>
      <c r="T86" s="140"/>
    </row>
    <row r="87" customFormat="false" ht="12.75" hidden="false" customHeight="false" outlineLevel="0" collapsed="false">
      <c r="D87" s="140"/>
      <c r="E87" s="140"/>
      <c r="F87" s="140"/>
      <c r="G87" s="140"/>
      <c r="H87" s="140"/>
      <c r="I87" s="140"/>
      <c r="J87" s="140"/>
      <c r="K87" s="153"/>
      <c r="L87" s="153"/>
      <c r="M87" s="153"/>
      <c r="N87" s="140"/>
      <c r="O87" s="140"/>
      <c r="P87" s="140"/>
      <c r="Q87" s="140"/>
      <c r="R87" s="140"/>
      <c r="S87" s="140"/>
      <c r="T87" s="140"/>
    </row>
    <row r="88" customFormat="false" ht="12.75" hidden="false" customHeight="false" outlineLevel="0" collapsed="false">
      <c r="D88" s="140"/>
      <c r="E88" s="140"/>
      <c r="F88" s="140"/>
      <c r="G88" s="140"/>
      <c r="H88" s="140"/>
      <c r="I88" s="140"/>
      <c r="J88" s="140"/>
      <c r="K88" s="153"/>
      <c r="L88" s="153"/>
      <c r="M88" s="153"/>
      <c r="N88" s="140"/>
      <c r="O88" s="140"/>
      <c r="P88" s="140"/>
      <c r="Q88" s="140"/>
      <c r="R88" s="140"/>
      <c r="S88" s="140"/>
      <c r="T88" s="140"/>
    </row>
    <row r="89" customFormat="false" ht="12.75" hidden="false" customHeight="false" outlineLevel="0" collapsed="false">
      <c r="D89" s="140"/>
      <c r="E89" s="140"/>
      <c r="F89" s="140"/>
      <c r="G89" s="140"/>
      <c r="H89" s="140"/>
      <c r="I89" s="140"/>
      <c r="J89" s="140"/>
      <c r="K89" s="153"/>
      <c r="L89" s="153"/>
      <c r="M89" s="153"/>
      <c r="N89" s="140"/>
      <c r="O89" s="140"/>
      <c r="P89" s="140"/>
      <c r="Q89" s="140"/>
      <c r="R89" s="140"/>
      <c r="S89" s="140"/>
      <c r="T89" s="140"/>
    </row>
    <row r="90" customFormat="false" ht="12.75" hidden="false" customHeight="false" outlineLevel="0" collapsed="false">
      <c r="D90" s="140"/>
      <c r="E90" s="140"/>
      <c r="F90" s="140"/>
      <c r="G90" s="140"/>
      <c r="H90" s="140"/>
      <c r="I90" s="140"/>
      <c r="J90" s="140"/>
      <c r="K90" s="153"/>
      <c r="L90" s="153"/>
      <c r="M90" s="153"/>
      <c r="N90" s="140"/>
      <c r="O90" s="140"/>
      <c r="P90" s="140"/>
      <c r="Q90" s="140"/>
      <c r="R90" s="140"/>
      <c r="S90" s="140"/>
      <c r="T90" s="140"/>
    </row>
    <row r="91" customFormat="false" ht="12.75" hidden="false" customHeight="false" outlineLevel="0" collapsed="false">
      <c r="D91" s="140"/>
      <c r="E91" s="140"/>
      <c r="F91" s="140"/>
      <c r="G91" s="140"/>
      <c r="H91" s="140"/>
      <c r="I91" s="140"/>
      <c r="J91" s="140"/>
      <c r="K91" s="153"/>
      <c r="L91" s="153"/>
      <c r="M91" s="153"/>
      <c r="N91" s="140"/>
      <c r="O91" s="140"/>
      <c r="P91" s="140"/>
      <c r="Q91" s="140"/>
      <c r="R91" s="140"/>
      <c r="S91" s="140"/>
      <c r="T91" s="140"/>
    </row>
    <row r="92" customFormat="false" ht="12.75" hidden="false" customHeight="false" outlineLevel="0" collapsed="false">
      <c r="D92" s="140"/>
      <c r="E92" s="140"/>
      <c r="F92" s="140"/>
      <c r="G92" s="140"/>
      <c r="H92" s="140"/>
      <c r="I92" s="140"/>
      <c r="J92" s="140"/>
      <c r="K92" s="153"/>
      <c r="L92" s="153"/>
      <c r="M92" s="153"/>
      <c r="N92" s="140"/>
      <c r="O92" s="140"/>
      <c r="P92" s="140"/>
      <c r="Q92" s="140"/>
      <c r="R92" s="140"/>
      <c r="S92" s="140"/>
      <c r="T92" s="140"/>
    </row>
    <row r="93" customFormat="false" ht="12.75" hidden="false" customHeight="false" outlineLevel="0" collapsed="false">
      <c r="D93" s="140"/>
      <c r="E93" s="140"/>
      <c r="F93" s="140"/>
      <c r="G93" s="140"/>
      <c r="H93" s="140"/>
      <c r="I93" s="140"/>
      <c r="J93" s="140"/>
      <c r="K93" s="153"/>
      <c r="L93" s="153"/>
      <c r="M93" s="153"/>
      <c r="N93" s="140"/>
      <c r="O93" s="140"/>
      <c r="P93" s="140"/>
      <c r="Q93" s="140"/>
      <c r="R93" s="140"/>
      <c r="S93" s="140"/>
      <c r="T93" s="140"/>
    </row>
    <row r="94" customFormat="false" ht="12.75" hidden="false" customHeight="false" outlineLevel="0" collapsed="false">
      <c r="D94" s="140"/>
      <c r="E94" s="140"/>
      <c r="F94" s="140"/>
      <c r="G94" s="140"/>
      <c r="H94" s="140"/>
      <c r="I94" s="140"/>
      <c r="J94" s="140"/>
      <c r="K94" s="153"/>
      <c r="L94" s="153"/>
      <c r="M94" s="153"/>
      <c r="N94" s="140"/>
      <c r="O94" s="140"/>
      <c r="P94" s="140"/>
      <c r="Q94" s="140"/>
      <c r="R94" s="140"/>
      <c r="S94" s="140"/>
      <c r="T94" s="140"/>
    </row>
    <row r="95" customFormat="false" ht="12.75" hidden="false" customHeight="false" outlineLevel="0" collapsed="false">
      <c r="D95" s="140"/>
      <c r="E95" s="140"/>
      <c r="F95" s="140"/>
      <c r="G95" s="140"/>
      <c r="H95" s="140"/>
      <c r="I95" s="140"/>
      <c r="J95" s="140"/>
      <c r="K95" s="153"/>
      <c r="L95" s="153"/>
      <c r="M95" s="153"/>
      <c r="N95" s="140"/>
      <c r="O95" s="140"/>
      <c r="P95" s="140"/>
      <c r="Q95" s="140"/>
      <c r="R95" s="140"/>
      <c r="S95" s="140"/>
      <c r="T95" s="140"/>
    </row>
    <row r="96" customFormat="false" ht="12.75" hidden="false" customHeight="false" outlineLevel="0" collapsed="false">
      <c r="D96" s="140"/>
      <c r="E96" s="140"/>
      <c r="F96" s="140"/>
      <c r="G96" s="140"/>
      <c r="H96" s="140"/>
      <c r="I96" s="140"/>
      <c r="J96" s="140"/>
      <c r="K96" s="153"/>
      <c r="L96" s="153"/>
      <c r="M96" s="153"/>
      <c r="N96" s="140"/>
      <c r="O96" s="140"/>
      <c r="P96" s="140"/>
      <c r="Q96" s="140"/>
      <c r="R96" s="140"/>
      <c r="S96" s="140"/>
      <c r="T96" s="140"/>
    </row>
    <row r="97" customFormat="false" ht="12.75" hidden="false" customHeight="false" outlineLevel="0" collapsed="false">
      <c r="D97" s="140"/>
      <c r="E97" s="140"/>
      <c r="F97" s="140"/>
      <c r="G97" s="140"/>
      <c r="H97" s="140"/>
      <c r="I97" s="140"/>
      <c r="J97" s="140"/>
      <c r="K97" s="153"/>
      <c r="L97" s="153"/>
      <c r="M97" s="153"/>
      <c r="N97" s="140"/>
      <c r="O97" s="140"/>
      <c r="P97" s="140"/>
      <c r="Q97" s="140"/>
      <c r="R97" s="140"/>
      <c r="S97" s="140"/>
      <c r="T97" s="140"/>
    </row>
    <row r="98" customFormat="false" ht="12.75" hidden="false" customHeight="false" outlineLevel="0" collapsed="false">
      <c r="D98" s="140"/>
      <c r="E98" s="140"/>
      <c r="F98" s="140"/>
      <c r="G98" s="140"/>
      <c r="H98" s="140"/>
      <c r="I98" s="140"/>
      <c r="J98" s="140"/>
      <c r="K98" s="153"/>
      <c r="L98" s="153"/>
      <c r="M98" s="153"/>
      <c r="N98" s="140"/>
      <c r="O98" s="140"/>
      <c r="P98" s="140"/>
      <c r="Q98" s="140"/>
      <c r="R98" s="140"/>
      <c r="S98" s="140"/>
      <c r="T98" s="140"/>
    </row>
    <row r="99" customFormat="false" ht="12.75" hidden="false" customHeight="false" outlineLevel="0" collapsed="false">
      <c r="D99" s="140"/>
      <c r="E99" s="140"/>
      <c r="F99" s="140"/>
      <c r="G99" s="140"/>
      <c r="H99" s="140"/>
      <c r="I99" s="140"/>
      <c r="J99" s="140"/>
      <c r="K99" s="153"/>
      <c r="L99" s="153"/>
      <c r="M99" s="153"/>
      <c r="N99" s="140"/>
      <c r="O99" s="140"/>
      <c r="P99" s="140"/>
      <c r="Q99" s="140"/>
      <c r="R99" s="140"/>
      <c r="S99" s="140"/>
      <c r="T99" s="140"/>
    </row>
    <row r="100" customFormat="false" ht="12.75" hidden="false" customHeight="false" outlineLevel="0" collapsed="false">
      <c r="D100" s="140"/>
      <c r="E100" s="140"/>
      <c r="F100" s="140"/>
      <c r="G100" s="140"/>
      <c r="H100" s="140"/>
      <c r="I100" s="140"/>
      <c r="J100" s="140"/>
      <c r="K100" s="153"/>
      <c r="L100" s="153"/>
      <c r="M100" s="153"/>
      <c r="N100" s="140"/>
      <c r="O100" s="140"/>
      <c r="P100" s="140"/>
      <c r="Q100" s="140"/>
      <c r="R100" s="140"/>
      <c r="S100" s="140"/>
      <c r="T100" s="140"/>
    </row>
    <row r="101" customFormat="false" ht="12.75" hidden="false" customHeight="false" outlineLevel="0" collapsed="false">
      <c r="D101" s="140"/>
      <c r="E101" s="140"/>
      <c r="F101" s="140"/>
      <c r="G101" s="140"/>
      <c r="H101" s="140"/>
      <c r="I101" s="140"/>
      <c r="J101" s="140"/>
      <c r="K101" s="153"/>
      <c r="L101" s="153"/>
      <c r="M101" s="153"/>
      <c r="N101" s="140"/>
      <c r="O101" s="140"/>
      <c r="P101" s="140"/>
      <c r="Q101" s="140"/>
      <c r="R101" s="140"/>
      <c r="S101" s="140"/>
      <c r="T101" s="140"/>
    </row>
    <row r="102" customFormat="false" ht="12.75" hidden="false" customHeight="false" outlineLevel="0" collapsed="false">
      <c r="D102" s="140"/>
      <c r="E102" s="140"/>
      <c r="F102" s="140"/>
      <c r="G102" s="140"/>
      <c r="H102" s="140"/>
      <c r="I102" s="140"/>
      <c r="J102" s="140"/>
      <c r="K102" s="153"/>
      <c r="L102" s="153"/>
      <c r="M102" s="153"/>
      <c r="N102" s="140"/>
      <c r="O102" s="140"/>
      <c r="P102" s="140"/>
      <c r="Q102" s="140"/>
      <c r="R102" s="140"/>
      <c r="S102" s="140"/>
      <c r="T102" s="140"/>
    </row>
    <row r="103" customFormat="false" ht="12.75" hidden="false" customHeight="false" outlineLevel="0" collapsed="false">
      <c r="D103" s="140"/>
      <c r="E103" s="140"/>
      <c r="F103" s="140"/>
      <c r="G103" s="140"/>
      <c r="H103" s="140"/>
      <c r="I103" s="140"/>
      <c r="J103" s="140"/>
      <c r="K103" s="153"/>
      <c r="L103" s="153"/>
      <c r="M103" s="153"/>
      <c r="N103" s="140"/>
      <c r="O103" s="140"/>
      <c r="P103" s="140"/>
      <c r="Q103" s="140"/>
      <c r="R103" s="140"/>
      <c r="S103" s="140"/>
      <c r="T103" s="140"/>
    </row>
    <row r="104" customFormat="false" ht="12.75" hidden="false" customHeight="false" outlineLevel="0" collapsed="false">
      <c r="D104" s="140"/>
      <c r="E104" s="140"/>
      <c r="F104" s="140"/>
      <c r="G104" s="140"/>
      <c r="H104" s="140"/>
      <c r="I104" s="140"/>
      <c r="J104" s="140"/>
      <c r="K104" s="153"/>
      <c r="L104" s="153"/>
      <c r="M104" s="153"/>
      <c r="N104" s="140"/>
      <c r="O104" s="140"/>
      <c r="P104" s="140"/>
      <c r="Q104" s="140"/>
      <c r="R104" s="140"/>
      <c r="S104" s="140"/>
      <c r="T104" s="140"/>
    </row>
    <row r="105" customFormat="false" ht="12.75" hidden="false" customHeight="false" outlineLevel="0" collapsed="false">
      <c r="D105" s="140"/>
      <c r="E105" s="140"/>
      <c r="F105" s="140"/>
      <c r="G105" s="140"/>
      <c r="H105" s="140"/>
      <c r="I105" s="140"/>
      <c r="J105" s="140"/>
      <c r="K105" s="153"/>
      <c r="L105" s="153"/>
      <c r="M105" s="153"/>
      <c r="N105" s="140"/>
      <c r="O105" s="140"/>
      <c r="P105" s="140"/>
      <c r="Q105" s="140"/>
      <c r="R105" s="140"/>
      <c r="S105" s="140"/>
      <c r="T105" s="140"/>
    </row>
    <row r="106" customFormat="false" ht="12.75" hidden="false" customHeight="false" outlineLevel="0" collapsed="false">
      <c r="D106" s="140"/>
      <c r="E106" s="140"/>
      <c r="F106" s="140"/>
      <c r="G106" s="140"/>
      <c r="H106" s="140"/>
      <c r="I106" s="140"/>
      <c r="J106" s="140"/>
      <c r="K106" s="153"/>
      <c r="L106" s="153"/>
      <c r="M106" s="153"/>
      <c r="N106" s="140"/>
      <c r="O106" s="140"/>
      <c r="P106" s="140"/>
      <c r="Q106" s="140"/>
      <c r="R106" s="140"/>
      <c r="S106" s="140"/>
      <c r="T106" s="140"/>
    </row>
    <row r="107" customFormat="false" ht="12.75" hidden="false" customHeight="false" outlineLevel="0" collapsed="false">
      <c r="D107" s="140"/>
      <c r="E107" s="140"/>
      <c r="F107" s="140"/>
      <c r="G107" s="140"/>
      <c r="H107" s="140"/>
      <c r="I107" s="140"/>
      <c r="J107" s="140"/>
      <c r="K107" s="153"/>
      <c r="L107" s="153"/>
      <c r="M107" s="153"/>
      <c r="N107" s="140"/>
      <c r="O107" s="140"/>
      <c r="P107" s="140"/>
      <c r="Q107" s="140"/>
      <c r="R107" s="140"/>
      <c r="S107" s="140"/>
      <c r="T107" s="140"/>
    </row>
    <row r="108" customFormat="false" ht="12.75" hidden="false" customHeight="false" outlineLevel="0" collapsed="false">
      <c r="D108" s="140"/>
      <c r="E108" s="140"/>
      <c r="F108" s="140"/>
      <c r="G108" s="140"/>
      <c r="H108" s="140"/>
      <c r="I108" s="140"/>
      <c r="J108" s="140"/>
      <c r="K108" s="153"/>
      <c r="L108" s="153"/>
      <c r="M108" s="153"/>
      <c r="N108" s="140"/>
      <c r="O108" s="140"/>
      <c r="P108" s="140"/>
      <c r="Q108" s="140"/>
      <c r="R108" s="140"/>
      <c r="S108" s="140"/>
      <c r="T108" s="140"/>
    </row>
    <row r="109" customFormat="false" ht="12.75" hidden="false" customHeight="false" outlineLevel="0" collapsed="false">
      <c r="D109" s="140"/>
      <c r="E109" s="140"/>
      <c r="F109" s="140"/>
      <c r="G109" s="140"/>
      <c r="H109" s="140"/>
      <c r="I109" s="140"/>
      <c r="J109" s="140"/>
      <c r="K109" s="153"/>
      <c r="L109" s="153"/>
      <c r="M109" s="153"/>
      <c r="N109" s="140"/>
      <c r="O109" s="140"/>
      <c r="P109" s="140"/>
      <c r="Q109" s="140"/>
      <c r="R109" s="140"/>
      <c r="S109" s="140"/>
      <c r="T109" s="140"/>
    </row>
    <row r="110" customFormat="false" ht="12.75" hidden="false" customHeight="false" outlineLevel="0" collapsed="false">
      <c r="D110" s="140"/>
      <c r="E110" s="140"/>
      <c r="F110" s="140"/>
      <c r="G110" s="140"/>
      <c r="H110" s="140"/>
      <c r="I110" s="140"/>
      <c r="J110" s="140"/>
      <c r="K110" s="153"/>
      <c r="L110" s="153"/>
      <c r="M110" s="153"/>
      <c r="N110" s="140"/>
      <c r="O110" s="140"/>
      <c r="P110" s="140"/>
      <c r="Q110" s="140"/>
      <c r="R110" s="140"/>
      <c r="S110" s="140"/>
      <c r="T110" s="140"/>
    </row>
    <row r="111" customFormat="false" ht="12.75" hidden="false" customHeight="false" outlineLevel="0" collapsed="false">
      <c r="D111" s="140"/>
      <c r="E111" s="140"/>
      <c r="F111" s="140"/>
      <c r="G111" s="140"/>
      <c r="H111" s="140"/>
      <c r="I111" s="140"/>
      <c r="J111" s="140"/>
      <c r="K111" s="153"/>
      <c r="L111" s="153"/>
      <c r="M111" s="153"/>
      <c r="N111" s="140"/>
      <c r="O111" s="140"/>
      <c r="P111" s="140"/>
      <c r="Q111" s="140"/>
      <c r="R111" s="140"/>
      <c r="S111" s="140"/>
      <c r="T111" s="140"/>
    </row>
    <row r="112" customFormat="false" ht="12.75" hidden="false" customHeight="false" outlineLevel="0" collapsed="false">
      <c r="D112" s="140"/>
      <c r="E112" s="140"/>
      <c r="F112" s="140"/>
      <c r="G112" s="140"/>
      <c r="H112" s="140"/>
      <c r="I112" s="140"/>
      <c r="J112" s="140"/>
      <c r="K112" s="153"/>
      <c r="L112" s="153"/>
      <c r="M112" s="153"/>
      <c r="N112" s="140"/>
      <c r="O112" s="140"/>
      <c r="P112" s="140"/>
      <c r="Q112" s="140"/>
      <c r="R112" s="140"/>
      <c r="S112" s="140"/>
      <c r="T112" s="140"/>
    </row>
    <row r="113" customFormat="false" ht="12.75" hidden="false" customHeight="false" outlineLevel="0" collapsed="false">
      <c r="D113" s="140"/>
      <c r="E113" s="140"/>
      <c r="F113" s="140"/>
      <c r="G113" s="140"/>
      <c r="H113" s="140"/>
      <c r="I113" s="140"/>
      <c r="J113" s="140"/>
      <c r="K113" s="153"/>
      <c r="L113" s="153"/>
      <c r="M113" s="153"/>
      <c r="N113" s="140"/>
      <c r="O113" s="140"/>
      <c r="P113" s="140"/>
      <c r="Q113" s="140"/>
      <c r="R113" s="140"/>
      <c r="S113" s="140"/>
      <c r="T113" s="140"/>
    </row>
    <row r="114" customFormat="false" ht="12.75" hidden="false" customHeight="false" outlineLevel="0" collapsed="false">
      <c r="D114" s="140"/>
      <c r="E114" s="140"/>
      <c r="F114" s="140"/>
      <c r="G114" s="140"/>
      <c r="H114" s="140"/>
      <c r="I114" s="140"/>
      <c r="J114" s="140"/>
      <c r="K114" s="153"/>
      <c r="L114" s="153"/>
      <c r="M114" s="153"/>
      <c r="N114" s="140"/>
      <c r="O114" s="140"/>
      <c r="P114" s="140"/>
      <c r="Q114" s="140"/>
      <c r="R114" s="140"/>
      <c r="S114" s="140"/>
      <c r="T114" s="140"/>
    </row>
    <row r="115" customFormat="false" ht="12.75" hidden="false" customHeight="false" outlineLevel="0" collapsed="false">
      <c r="D115" s="140"/>
      <c r="E115" s="140"/>
      <c r="F115" s="140"/>
      <c r="G115" s="140"/>
      <c r="H115" s="140"/>
      <c r="I115" s="140"/>
      <c r="J115" s="140"/>
      <c r="K115" s="153"/>
      <c r="L115" s="153"/>
      <c r="M115" s="153"/>
      <c r="N115" s="140"/>
      <c r="O115" s="140"/>
      <c r="P115" s="140"/>
      <c r="Q115" s="140"/>
      <c r="R115" s="140"/>
      <c r="S115" s="140"/>
      <c r="T115" s="140"/>
    </row>
    <row r="116" customFormat="false" ht="12.75" hidden="false" customHeight="false" outlineLevel="0" collapsed="false">
      <c r="D116" s="140"/>
      <c r="E116" s="140"/>
      <c r="F116" s="140"/>
      <c r="G116" s="140"/>
      <c r="H116" s="140"/>
      <c r="I116" s="140"/>
      <c r="J116" s="140"/>
      <c r="K116" s="153"/>
      <c r="L116" s="153"/>
      <c r="M116" s="153"/>
      <c r="N116" s="140"/>
      <c r="O116" s="140"/>
      <c r="P116" s="140"/>
      <c r="Q116" s="140"/>
      <c r="R116" s="140"/>
      <c r="S116" s="140"/>
      <c r="T116" s="140"/>
    </row>
    <row r="117" customFormat="false" ht="12.75" hidden="false" customHeight="false" outlineLevel="0" collapsed="false">
      <c r="D117" s="140"/>
      <c r="E117" s="140"/>
      <c r="F117" s="140"/>
      <c r="G117" s="140"/>
      <c r="H117" s="140"/>
      <c r="I117" s="140"/>
      <c r="J117" s="140"/>
      <c r="K117" s="153"/>
      <c r="L117" s="153"/>
      <c r="M117" s="153"/>
      <c r="N117" s="140"/>
      <c r="O117" s="140"/>
      <c r="P117" s="140"/>
      <c r="Q117" s="140"/>
      <c r="R117" s="140"/>
      <c r="S117" s="140"/>
      <c r="T117" s="140"/>
    </row>
    <row r="118" customFormat="false" ht="12.75" hidden="false" customHeight="false" outlineLevel="0" collapsed="false">
      <c r="D118" s="140"/>
      <c r="E118" s="140"/>
      <c r="F118" s="140"/>
      <c r="G118" s="140"/>
      <c r="H118" s="140"/>
      <c r="I118" s="140"/>
      <c r="J118" s="140"/>
      <c r="K118" s="153"/>
      <c r="L118" s="153"/>
      <c r="M118" s="153"/>
      <c r="N118" s="140"/>
      <c r="O118" s="140"/>
      <c r="P118" s="140"/>
      <c r="Q118" s="140"/>
      <c r="R118" s="140"/>
      <c r="S118" s="140"/>
      <c r="T118" s="140"/>
    </row>
    <row r="119" customFormat="false" ht="12.75" hidden="false" customHeight="false" outlineLevel="0" collapsed="false">
      <c r="D119" s="140"/>
      <c r="E119" s="140"/>
      <c r="F119" s="140"/>
      <c r="G119" s="140"/>
      <c r="H119" s="140"/>
      <c r="I119" s="140"/>
      <c r="J119" s="140"/>
      <c r="K119" s="153"/>
      <c r="L119" s="153"/>
      <c r="M119" s="153"/>
      <c r="N119" s="140"/>
      <c r="O119" s="140"/>
      <c r="P119" s="140"/>
      <c r="Q119" s="140"/>
      <c r="R119" s="140"/>
      <c r="S119" s="140"/>
      <c r="T119" s="140"/>
    </row>
    <row r="120" customFormat="false" ht="12.75" hidden="false" customHeight="false" outlineLevel="0" collapsed="false">
      <c r="D120" s="140"/>
      <c r="E120" s="140"/>
      <c r="F120" s="140"/>
      <c r="G120" s="140"/>
      <c r="H120" s="140"/>
      <c r="I120" s="140"/>
      <c r="J120" s="140"/>
      <c r="K120" s="153"/>
      <c r="L120" s="153"/>
      <c r="M120" s="153"/>
      <c r="N120" s="140"/>
      <c r="O120" s="140"/>
      <c r="P120" s="140"/>
      <c r="Q120" s="140"/>
      <c r="R120" s="140"/>
      <c r="S120" s="140"/>
      <c r="T120" s="140"/>
    </row>
    <row r="121" customFormat="false" ht="12.75" hidden="false" customHeight="false" outlineLevel="0" collapsed="false">
      <c r="D121" s="140"/>
      <c r="E121" s="140"/>
      <c r="F121" s="140"/>
      <c r="G121" s="140"/>
      <c r="H121" s="140"/>
      <c r="I121" s="140"/>
      <c r="J121" s="140"/>
      <c r="K121" s="153"/>
      <c r="L121" s="153"/>
      <c r="M121" s="153"/>
      <c r="N121" s="140"/>
      <c r="O121" s="140"/>
      <c r="P121" s="140"/>
      <c r="Q121" s="140"/>
      <c r="R121" s="140"/>
      <c r="S121" s="140"/>
      <c r="T121" s="140"/>
    </row>
    <row r="122" customFormat="false" ht="12.75" hidden="false" customHeight="false" outlineLevel="0" collapsed="false">
      <c r="D122" s="140"/>
      <c r="E122" s="140"/>
      <c r="F122" s="140"/>
      <c r="G122" s="140"/>
      <c r="H122" s="140"/>
      <c r="I122" s="140"/>
      <c r="J122" s="140"/>
      <c r="K122" s="153"/>
      <c r="L122" s="153"/>
      <c r="M122" s="153"/>
      <c r="N122" s="140"/>
      <c r="O122" s="140"/>
      <c r="P122" s="140"/>
      <c r="Q122" s="140"/>
      <c r="R122" s="140"/>
      <c r="S122" s="140"/>
      <c r="T122" s="140"/>
    </row>
    <row r="123" customFormat="false" ht="12.75" hidden="false" customHeight="false" outlineLevel="0" collapsed="false">
      <c r="D123" s="140"/>
      <c r="E123" s="140"/>
      <c r="F123" s="140"/>
      <c r="G123" s="140"/>
      <c r="H123" s="140"/>
      <c r="I123" s="140"/>
      <c r="J123" s="140"/>
      <c r="K123" s="153"/>
      <c r="L123" s="153"/>
      <c r="M123" s="153"/>
      <c r="N123" s="140"/>
      <c r="O123" s="140"/>
      <c r="P123" s="140"/>
      <c r="Q123" s="140"/>
      <c r="R123" s="140"/>
      <c r="S123" s="140"/>
      <c r="T123" s="140"/>
    </row>
    <row r="124" customFormat="false" ht="12.75" hidden="false" customHeight="false" outlineLevel="0" collapsed="false">
      <c r="D124" s="140"/>
      <c r="E124" s="140"/>
      <c r="F124" s="140"/>
      <c r="G124" s="140"/>
      <c r="H124" s="140"/>
      <c r="I124" s="140"/>
      <c r="J124" s="140"/>
      <c r="K124" s="153"/>
      <c r="L124" s="153"/>
      <c r="M124" s="153"/>
      <c r="N124" s="140"/>
      <c r="O124" s="140"/>
      <c r="P124" s="140"/>
      <c r="Q124" s="140"/>
      <c r="R124" s="140"/>
      <c r="S124" s="140"/>
      <c r="T124" s="140"/>
    </row>
    <row r="125" customFormat="false" ht="12.75" hidden="false" customHeight="false" outlineLevel="0" collapsed="false">
      <c r="D125" s="140"/>
      <c r="E125" s="140"/>
      <c r="F125" s="140"/>
      <c r="G125" s="140"/>
      <c r="H125" s="140"/>
      <c r="I125" s="140"/>
      <c r="J125" s="140"/>
      <c r="K125" s="153"/>
      <c r="L125" s="153"/>
      <c r="M125" s="153"/>
      <c r="N125" s="140"/>
      <c r="O125" s="140"/>
      <c r="P125" s="140"/>
      <c r="Q125" s="140"/>
      <c r="R125" s="140"/>
      <c r="S125" s="140"/>
      <c r="T125" s="140"/>
    </row>
    <row r="126" customFormat="false" ht="12.75" hidden="false" customHeight="false" outlineLevel="0" collapsed="false">
      <c r="D126" s="140"/>
      <c r="E126" s="140"/>
      <c r="F126" s="140"/>
      <c r="G126" s="140"/>
      <c r="H126" s="140"/>
      <c r="I126" s="140"/>
      <c r="J126" s="140"/>
      <c r="K126" s="153"/>
      <c r="L126" s="153"/>
      <c r="M126" s="153"/>
      <c r="N126" s="140"/>
      <c r="O126" s="140"/>
      <c r="P126" s="140"/>
      <c r="Q126" s="140"/>
      <c r="R126" s="140"/>
      <c r="S126" s="140"/>
      <c r="T126" s="140"/>
    </row>
    <row r="127" customFormat="false" ht="12.75" hidden="false" customHeight="false" outlineLevel="0" collapsed="false">
      <c r="D127" s="140"/>
      <c r="E127" s="140"/>
      <c r="F127" s="140"/>
      <c r="G127" s="140"/>
      <c r="H127" s="140"/>
      <c r="I127" s="140"/>
      <c r="J127" s="140"/>
      <c r="K127" s="153"/>
      <c r="L127" s="153"/>
      <c r="M127" s="153"/>
      <c r="N127" s="140"/>
      <c r="O127" s="140"/>
      <c r="P127" s="140"/>
      <c r="Q127" s="140"/>
      <c r="R127" s="140"/>
      <c r="S127" s="140"/>
      <c r="T127" s="140"/>
    </row>
    <row r="128" customFormat="false" ht="12.75" hidden="false" customHeight="false" outlineLevel="0" collapsed="false">
      <c r="D128" s="140"/>
      <c r="E128" s="140"/>
      <c r="F128" s="140"/>
      <c r="G128" s="140"/>
      <c r="H128" s="140"/>
      <c r="I128" s="140"/>
      <c r="J128" s="140"/>
      <c r="K128" s="153"/>
      <c r="L128" s="153"/>
      <c r="M128" s="153"/>
      <c r="N128" s="140"/>
      <c r="O128" s="140"/>
      <c r="P128" s="140"/>
      <c r="Q128" s="140"/>
      <c r="R128" s="140"/>
      <c r="S128" s="140"/>
      <c r="T128" s="140"/>
    </row>
    <row r="129" customFormat="false" ht="12.75" hidden="false" customHeight="false" outlineLevel="0" collapsed="false">
      <c r="D129" s="140"/>
      <c r="E129" s="140"/>
      <c r="F129" s="140"/>
      <c r="G129" s="140"/>
      <c r="H129" s="140"/>
      <c r="I129" s="140"/>
      <c r="J129" s="140"/>
      <c r="K129" s="153"/>
      <c r="L129" s="153"/>
      <c r="M129" s="153"/>
      <c r="N129" s="140"/>
      <c r="O129" s="140"/>
      <c r="P129" s="140"/>
      <c r="Q129" s="140"/>
      <c r="R129" s="140"/>
      <c r="S129" s="140"/>
      <c r="T129" s="140"/>
    </row>
    <row r="130" customFormat="false" ht="12.75" hidden="false" customHeight="false" outlineLevel="0" collapsed="false">
      <c r="D130" s="140"/>
      <c r="E130" s="140"/>
      <c r="F130" s="140"/>
      <c r="G130" s="140"/>
      <c r="H130" s="140"/>
      <c r="I130" s="140"/>
      <c r="J130" s="140"/>
      <c r="K130" s="153"/>
      <c r="L130" s="153"/>
      <c r="M130" s="153"/>
      <c r="N130" s="140"/>
      <c r="O130" s="140"/>
      <c r="P130" s="140"/>
      <c r="Q130" s="140"/>
      <c r="R130" s="140"/>
      <c r="S130" s="140"/>
      <c r="T130" s="140"/>
    </row>
    <row r="131" customFormat="false" ht="12.75" hidden="false" customHeight="false" outlineLevel="0" collapsed="false">
      <c r="D131" s="140"/>
      <c r="E131" s="140"/>
      <c r="F131" s="140"/>
      <c r="G131" s="140"/>
      <c r="H131" s="140"/>
      <c r="I131" s="140"/>
      <c r="J131" s="140"/>
      <c r="K131" s="153"/>
      <c r="L131" s="153"/>
      <c r="M131" s="153"/>
      <c r="N131" s="140"/>
      <c r="O131" s="140"/>
      <c r="P131" s="140"/>
      <c r="Q131" s="140"/>
      <c r="R131" s="140"/>
      <c r="S131" s="140"/>
      <c r="T131" s="140"/>
    </row>
    <row r="132" customFormat="false" ht="12.75" hidden="false" customHeight="false" outlineLevel="0" collapsed="false">
      <c r="D132" s="140"/>
      <c r="E132" s="140"/>
      <c r="F132" s="140"/>
      <c r="G132" s="140"/>
      <c r="H132" s="140"/>
      <c r="I132" s="140"/>
      <c r="J132" s="140"/>
      <c r="K132" s="153"/>
      <c r="L132" s="153"/>
      <c r="M132" s="153"/>
      <c r="N132" s="140"/>
      <c r="O132" s="140"/>
      <c r="P132" s="140"/>
      <c r="Q132" s="140"/>
      <c r="R132" s="140"/>
      <c r="S132" s="140"/>
      <c r="T132" s="140"/>
    </row>
    <row r="133" customFormat="false" ht="12.75" hidden="false" customHeight="false" outlineLevel="0" collapsed="false">
      <c r="D133" s="140"/>
      <c r="E133" s="140"/>
      <c r="F133" s="140"/>
      <c r="G133" s="140"/>
      <c r="H133" s="140"/>
      <c r="I133" s="140"/>
      <c r="J133" s="140"/>
      <c r="K133" s="153"/>
      <c r="L133" s="153"/>
      <c r="M133" s="153"/>
      <c r="N133" s="140"/>
      <c r="O133" s="140"/>
      <c r="P133" s="140"/>
      <c r="Q133" s="140"/>
      <c r="R133" s="140"/>
      <c r="S133" s="140"/>
      <c r="T133" s="140"/>
    </row>
    <row r="134" customFormat="false" ht="12.75" hidden="false" customHeight="false" outlineLevel="0" collapsed="false">
      <c r="D134" s="140"/>
      <c r="E134" s="140"/>
      <c r="F134" s="140"/>
      <c r="G134" s="140"/>
      <c r="H134" s="140"/>
      <c r="I134" s="140"/>
      <c r="J134" s="140"/>
      <c r="K134" s="153"/>
      <c r="L134" s="153"/>
      <c r="M134" s="153"/>
      <c r="N134" s="140"/>
      <c r="O134" s="140"/>
      <c r="P134" s="140"/>
      <c r="Q134" s="140"/>
      <c r="R134" s="140"/>
      <c r="S134" s="140"/>
      <c r="T134" s="140"/>
    </row>
    <row r="135" customFormat="false" ht="12.75" hidden="false" customHeight="false" outlineLevel="0" collapsed="false">
      <c r="D135" s="140"/>
      <c r="E135" s="140"/>
      <c r="F135" s="140"/>
      <c r="G135" s="140"/>
      <c r="H135" s="140"/>
      <c r="I135" s="140"/>
      <c r="J135" s="140"/>
      <c r="K135" s="153"/>
      <c r="L135" s="153"/>
      <c r="M135" s="153"/>
      <c r="N135" s="140"/>
      <c r="O135" s="140"/>
      <c r="P135" s="140"/>
      <c r="Q135" s="140"/>
      <c r="R135" s="140"/>
      <c r="S135" s="140"/>
      <c r="T135" s="140"/>
    </row>
    <row r="136" customFormat="false" ht="12.75" hidden="false" customHeight="false" outlineLevel="0" collapsed="false">
      <c r="D136" s="140"/>
      <c r="E136" s="140"/>
      <c r="F136" s="140"/>
      <c r="G136" s="140"/>
      <c r="H136" s="140"/>
      <c r="I136" s="140"/>
      <c r="J136" s="140"/>
      <c r="K136" s="153"/>
      <c r="L136" s="153"/>
      <c r="M136" s="153"/>
      <c r="N136" s="140"/>
      <c r="O136" s="140"/>
      <c r="P136" s="140"/>
      <c r="Q136" s="140"/>
      <c r="R136" s="140"/>
      <c r="S136" s="140"/>
      <c r="T136" s="140"/>
    </row>
    <row r="137" customFormat="false" ht="12.75" hidden="false" customHeight="false" outlineLevel="0" collapsed="false">
      <c r="D137" s="140"/>
      <c r="E137" s="140"/>
      <c r="F137" s="140"/>
      <c r="G137" s="140"/>
      <c r="H137" s="140"/>
      <c r="I137" s="140"/>
      <c r="J137" s="140"/>
      <c r="K137" s="153"/>
      <c r="L137" s="153"/>
      <c r="M137" s="153"/>
      <c r="N137" s="140"/>
      <c r="O137" s="140"/>
      <c r="P137" s="140"/>
      <c r="Q137" s="140"/>
      <c r="R137" s="140"/>
      <c r="S137" s="140"/>
      <c r="T137" s="140"/>
    </row>
    <row r="138" customFormat="false" ht="12.75" hidden="false" customHeight="false" outlineLevel="0" collapsed="false">
      <c r="D138" s="140"/>
      <c r="E138" s="140"/>
      <c r="F138" s="140"/>
      <c r="G138" s="140"/>
      <c r="H138" s="140"/>
      <c r="I138" s="140"/>
      <c r="J138" s="140"/>
      <c r="K138" s="153"/>
      <c r="L138" s="153"/>
      <c r="M138" s="153"/>
      <c r="N138" s="140"/>
      <c r="O138" s="140"/>
      <c r="P138" s="140"/>
      <c r="Q138" s="140"/>
      <c r="R138" s="140"/>
      <c r="S138" s="140"/>
      <c r="T138" s="140"/>
    </row>
    <row r="139" customFormat="false" ht="12.75" hidden="false" customHeight="false" outlineLevel="0" collapsed="false">
      <c r="D139" s="140"/>
      <c r="E139" s="140"/>
      <c r="F139" s="140"/>
      <c r="G139" s="140"/>
      <c r="H139" s="140"/>
      <c r="I139" s="140"/>
      <c r="J139" s="140"/>
      <c r="K139" s="153"/>
      <c r="L139" s="153"/>
      <c r="M139" s="153"/>
      <c r="N139" s="140"/>
      <c r="O139" s="140"/>
      <c r="P139" s="140"/>
      <c r="Q139" s="140"/>
      <c r="R139" s="140"/>
      <c r="S139" s="140"/>
      <c r="T139" s="140"/>
    </row>
    <row r="140" customFormat="false" ht="12.75" hidden="false" customHeight="false" outlineLevel="0" collapsed="false">
      <c r="D140" s="140"/>
      <c r="E140" s="140"/>
      <c r="F140" s="140"/>
      <c r="G140" s="140"/>
      <c r="H140" s="140"/>
      <c r="I140" s="140"/>
      <c r="J140" s="140"/>
      <c r="K140" s="153"/>
      <c r="L140" s="153"/>
      <c r="M140" s="153"/>
      <c r="N140" s="140"/>
      <c r="O140" s="140"/>
      <c r="P140" s="140"/>
      <c r="Q140" s="140"/>
      <c r="R140" s="140"/>
      <c r="S140" s="140"/>
      <c r="T140" s="140"/>
    </row>
    <row r="141" customFormat="false" ht="12.75" hidden="false" customHeight="false" outlineLevel="0" collapsed="false">
      <c r="D141" s="140"/>
      <c r="E141" s="140"/>
      <c r="F141" s="140"/>
      <c r="G141" s="140"/>
      <c r="H141" s="140"/>
      <c r="I141" s="140"/>
      <c r="J141" s="140"/>
      <c r="K141" s="153"/>
      <c r="L141" s="153"/>
      <c r="M141" s="153"/>
      <c r="N141" s="140"/>
      <c r="O141" s="140"/>
      <c r="P141" s="140"/>
      <c r="Q141" s="140"/>
      <c r="R141" s="140"/>
      <c r="S141" s="140"/>
      <c r="T141" s="140"/>
    </row>
    <row r="142" customFormat="false" ht="12.75" hidden="false" customHeight="false" outlineLevel="0" collapsed="false">
      <c r="D142" s="140"/>
      <c r="E142" s="140"/>
      <c r="F142" s="140"/>
      <c r="G142" s="140"/>
      <c r="H142" s="140"/>
      <c r="I142" s="140"/>
      <c r="J142" s="140"/>
      <c r="K142" s="153"/>
      <c r="L142" s="153"/>
      <c r="M142" s="153"/>
      <c r="N142" s="140"/>
      <c r="O142" s="140"/>
      <c r="P142" s="140"/>
      <c r="Q142" s="140"/>
      <c r="R142" s="140"/>
      <c r="S142" s="140"/>
      <c r="T142" s="140"/>
    </row>
    <row r="143" customFormat="false" ht="12.75" hidden="false" customHeight="false" outlineLevel="0" collapsed="false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</row>
    <row r="144" customFormat="false" ht="12.75" hidden="false" customHeight="false" outlineLevel="0" collapsed="false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</row>
    <row r="145" customFormat="false" ht="12.75" hidden="false" customHeight="false" outlineLevel="0" collapsed="false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</row>
    <row r="146" customFormat="false" ht="12.75" hidden="false" customHeight="false" outlineLevel="0" collapsed="false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</row>
    <row r="147" customFormat="false" ht="12.75" hidden="false" customHeight="false" outlineLevel="0" collapsed="false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</row>
    <row r="148" customFormat="false" ht="12.75" hidden="false" customHeight="false" outlineLevel="0" collapsed="false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</row>
    <row r="149" customFormat="false" ht="12.75" hidden="false" customHeight="false" outlineLevel="0" collapsed="false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</row>
    <row r="150" customFormat="false" ht="12.75" hidden="false" customHeight="false" outlineLevel="0" collapsed="false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</row>
    <row r="151" customFormat="false" ht="12.75" hidden="false" customHeight="false" outlineLevel="0" collapsed="false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</row>
    <row r="152" customFormat="false" ht="12.75" hidden="false" customHeight="false" outlineLevel="0" collapsed="false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</row>
    <row r="153" customFormat="false" ht="12.75" hidden="false" customHeight="false" outlineLevel="0" collapsed="false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</row>
    <row r="154" customFormat="false" ht="12.75" hidden="false" customHeight="false" outlineLevel="0" collapsed="false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</row>
    <row r="155" customFormat="false" ht="12.75" hidden="false" customHeight="false" outlineLevel="0" collapsed="false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</row>
    <row r="156" customFormat="false" ht="12.75" hidden="false" customHeight="false" outlineLevel="0" collapsed="false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</row>
    <row r="157" customFormat="false" ht="12.75" hidden="false" customHeight="false" outlineLevel="0" collapsed="false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</row>
    <row r="158" customFormat="false" ht="12.75" hidden="false" customHeight="false" outlineLevel="0" collapsed="false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</row>
    <row r="159" customFormat="false" ht="12.75" hidden="false" customHeight="false" outlineLevel="0" collapsed="false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</row>
    <row r="160" customFormat="false" ht="12.75" hidden="false" customHeight="false" outlineLevel="0" collapsed="false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</row>
    <row r="161" customFormat="false" ht="12.75" hidden="false" customHeight="false" outlineLevel="0" collapsed="false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</row>
    <row r="162" customFormat="false" ht="12.75" hidden="false" customHeight="false" outlineLevel="0" collapsed="false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</row>
    <row r="163" customFormat="false" ht="12.75" hidden="false" customHeight="false" outlineLevel="0" collapsed="false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</row>
    <row r="164" customFormat="false" ht="12.75" hidden="false" customHeight="false" outlineLevel="0" collapsed="false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</row>
    <row r="165" customFormat="false" ht="12.75" hidden="false" customHeight="false" outlineLevel="0" collapsed="false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</row>
    <row r="166" customFormat="false" ht="12.75" hidden="false" customHeight="false" outlineLevel="0" collapsed="false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</row>
    <row r="167" customFormat="false" ht="12.75" hidden="false" customHeight="false" outlineLevel="0" collapsed="false"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</row>
    <row r="168" customFormat="false" ht="12.75" hidden="false" customHeight="false" outlineLevel="0" collapsed="false"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</row>
    <row r="169" customFormat="false" ht="12.75" hidden="false" customHeight="false" outlineLevel="0" collapsed="false"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</row>
    <row r="170" customFormat="false" ht="12.75" hidden="false" customHeight="false" outlineLevel="0" collapsed="false"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</row>
    <row r="171" customFormat="false" ht="12.75" hidden="false" customHeight="false" outlineLevel="0" collapsed="false"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</row>
    <row r="172" customFormat="false" ht="12.75" hidden="false" customHeight="false" outlineLevel="0" collapsed="false"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</row>
    <row r="173" customFormat="false" ht="12.75" hidden="false" customHeight="false" outlineLevel="0" collapsed="false"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</row>
    <row r="174" customFormat="false" ht="12.75" hidden="false" customHeight="false" outlineLevel="0" collapsed="false"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</row>
    <row r="175" customFormat="false" ht="12.75" hidden="false" customHeight="false" outlineLevel="0" collapsed="false"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</row>
    <row r="176" customFormat="false" ht="12.75" hidden="false" customHeight="false" outlineLevel="0" collapsed="false"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</row>
    <row r="177" customFormat="false" ht="12.75" hidden="false" customHeight="false" outlineLevel="0" collapsed="false"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</row>
    <row r="178" customFormat="false" ht="12.75" hidden="false" customHeight="false" outlineLevel="0" collapsed="false"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</row>
    <row r="179" customFormat="false" ht="12.75" hidden="false" customHeight="false" outlineLevel="0" collapsed="false"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</row>
    <row r="180" customFormat="false" ht="12.75" hidden="false" customHeight="false" outlineLevel="0" collapsed="false"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</row>
    <row r="181" customFormat="false" ht="12.75" hidden="false" customHeight="false" outlineLevel="0" collapsed="false"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</row>
    <row r="182" customFormat="false" ht="12.75" hidden="false" customHeight="false" outlineLevel="0" collapsed="false"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</row>
    <row r="183" customFormat="false" ht="12.75" hidden="false" customHeight="false" outlineLevel="0" collapsed="false"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</row>
    <row r="184" customFormat="false" ht="12.75" hidden="false" customHeight="false" outlineLevel="0" collapsed="false"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</row>
    <row r="185" customFormat="false" ht="12.75" hidden="false" customHeight="false" outlineLevel="0" collapsed="false"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</row>
    <row r="186" customFormat="false" ht="12.75" hidden="false" customHeight="false" outlineLevel="0" collapsed="false"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</row>
    <row r="187" customFormat="false" ht="12.75" hidden="false" customHeight="false" outlineLevel="0" collapsed="false"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</row>
    <row r="188" customFormat="false" ht="12.75" hidden="false" customHeight="false" outlineLevel="0" collapsed="false"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</row>
    <row r="189" customFormat="false" ht="12.75" hidden="false" customHeight="false" outlineLevel="0" collapsed="false"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</row>
    <row r="190" customFormat="false" ht="12.75" hidden="false" customHeight="false" outlineLevel="0" collapsed="false"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</row>
    <row r="191" customFormat="false" ht="12.75" hidden="false" customHeight="false" outlineLevel="0" collapsed="false"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</row>
    <row r="192" customFormat="false" ht="12.75" hidden="false" customHeight="false" outlineLevel="0" collapsed="false"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</row>
    <row r="193" customFormat="false" ht="12.75" hidden="false" customHeight="false" outlineLevel="0" collapsed="false"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</row>
    <row r="194" customFormat="false" ht="12.75" hidden="false" customHeight="false" outlineLevel="0" collapsed="false"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</row>
    <row r="195" customFormat="false" ht="12.75" hidden="false" customHeight="false" outlineLevel="0" collapsed="false"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</row>
    <row r="196" customFormat="false" ht="12.75" hidden="false" customHeight="false" outlineLevel="0" collapsed="false"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</row>
    <row r="197" customFormat="false" ht="12.75" hidden="false" customHeight="false" outlineLevel="0" collapsed="false"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</row>
    <row r="198" customFormat="false" ht="12.75" hidden="false" customHeight="false" outlineLevel="0" collapsed="false"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</row>
    <row r="199" customFormat="false" ht="12.75" hidden="false" customHeight="false" outlineLevel="0" collapsed="false"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</row>
    <row r="200" customFormat="false" ht="12.75" hidden="false" customHeight="false" outlineLevel="0" collapsed="false"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</row>
    <row r="201" customFormat="false" ht="12.75" hidden="false" customHeight="false" outlineLevel="0" collapsed="false"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</row>
    <row r="202" customFormat="false" ht="12.75" hidden="false" customHeight="false" outlineLevel="0" collapsed="false"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</row>
    <row r="203" customFormat="false" ht="12.75" hidden="false" customHeight="false" outlineLevel="0" collapsed="false"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</row>
    <row r="204" customFormat="false" ht="12.75" hidden="false" customHeight="false" outlineLevel="0" collapsed="false"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</row>
    <row r="205" customFormat="false" ht="12.75" hidden="false" customHeight="false" outlineLevel="0" collapsed="false"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</row>
    <row r="206" customFormat="false" ht="12.75" hidden="false" customHeight="false" outlineLevel="0" collapsed="false"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</row>
    <row r="207" customFormat="false" ht="12.75" hidden="false" customHeight="false" outlineLevel="0" collapsed="false"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</row>
    <row r="208" customFormat="false" ht="12.75" hidden="false" customHeight="false" outlineLevel="0" collapsed="false"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</row>
    <row r="209" customFormat="false" ht="12.75" hidden="false" customHeight="false" outlineLevel="0" collapsed="false"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</row>
    <row r="210" customFormat="false" ht="12.75" hidden="false" customHeight="false" outlineLevel="0" collapsed="false"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</row>
    <row r="211" customFormat="false" ht="12.75" hidden="false" customHeight="false" outlineLevel="0" collapsed="false"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</row>
    <row r="212" customFormat="false" ht="12.75" hidden="false" customHeight="false" outlineLevel="0" collapsed="false"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</row>
    <row r="213" customFormat="false" ht="12.75" hidden="false" customHeight="false" outlineLevel="0" collapsed="false"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</row>
    <row r="214" customFormat="false" ht="12.75" hidden="false" customHeight="false" outlineLevel="0" collapsed="false"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</row>
    <row r="215" customFormat="false" ht="12.75" hidden="false" customHeight="false" outlineLevel="0" collapsed="false"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</row>
    <row r="216" customFormat="false" ht="12.75" hidden="false" customHeight="false" outlineLevel="0" collapsed="false"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</row>
    <row r="217" customFormat="false" ht="12.75" hidden="false" customHeight="false" outlineLevel="0" collapsed="false"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</row>
    <row r="218" customFormat="false" ht="12.75" hidden="false" customHeight="false" outlineLevel="0" collapsed="false"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</row>
    <row r="219" customFormat="false" ht="12.75" hidden="false" customHeight="false" outlineLevel="0" collapsed="false"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</row>
    <row r="220" customFormat="false" ht="12.75" hidden="false" customHeight="false" outlineLevel="0" collapsed="false"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</row>
    <row r="221" customFormat="false" ht="12.75" hidden="false" customHeight="false" outlineLevel="0" collapsed="false"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</row>
    <row r="222" customFormat="false" ht="12.75" hidden="false" customHeight="false" outlineLevel="0" collapsed="false"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</row>
    <row r="223" customFormat="false" ht="12.75" hidden="false" customHeight="false" outlineLevel="0" collapsed="false"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</row>
    <row r="224" customFormat="false" ht="12.75" hidden="false" customHeight="false" outlineLevel="0" collapsed="false"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99"/>
    <col collapsed="false" customWidth="true" hidden="false" outlineLevel="0" max="3" min="3" style="0" width="5.71"/>
    <col collapsed="false" customWidth="true" hidden="false" outlineLevel="0" max="4" min="4" style="0" width="10.71"/>
    <col collapsed="false" customWidth="true" hidden="false" outlineLevel="0" max="5" min="5" style="0" width="5.71"/>
    <col collapsed="false" customWidth="true" hidden="false" outlineLevel="0" max="6" min="6" style="0" width="10.71"/>
    <col collapsed="false" customWidth="true" hidden="false" outlineLevel="0" max="7" min="7" style="0" width="5.71"/>
    <col collapsed="false" customWidth="true" hidden="false" outlineLevel="0" max="8" min="8" style="0" width="10.71"/>
  </cols>
  <sheetData>
    <row r="1" customFormat="false" ht="18" hidden="false" customHeight="false" outlineLevel="0" collapsed="false">
      <c r="A1" s="187" t="s">
        <v>286</v>
      </c>
    </row>
    <row r="2" customFormat="false" ht="18" hidden="false" customHeight="false" outlineLevel="0" collapsed="false">
      <c r="A2" s="187" t="str">
        <f aca="false">+Summary!A3</f>
        <v>Results based on Activity through March 10, 2000</v>
      </c>
    </row>
    <row r="3" customFormat="false" ht="31.5" hidden="false" customHeight="true" outlineLevel="0" collapsed="false"/>
    <row r="4" customFormat="false" ht="13.5" hidden="false" customHeight="false" outlineLevel="0" collapsed="false">
      <c r="D4" s="188" t="s">
        <v>183</v>
      </c>
      <c r="F4" s="188" t="s">
        <v>121</v>
      </c>
      <c r="H4" s="188" t="s">
        <v>184</v>
      </c>
    </row>
    <row r="6" customFormat="false" ht="15.75" hidden="false" customHeight="false" outlineLevel="0" collapsed="false">
      <c r="A6" s="189" t="s">
        <v>287</v>
      </c>
      <c r="B6" s="159"/>
      <c r="C6" s="159"/>
      <c r="D6" s="190" t="n">
        <f aca="false">ROUND(GrossMargin!I56/1000,1)</f>
        <v>363.6</v>
      </c>
      <c r="E6" s="159"/>
      <c r="F6" s="159"/>
      <c r="G6" s="159"/>
      <c r="H6" s="159"/>
    </row>
    <row r="7" customFormat="false" ht="15.75" hidden="false" customHeight="false" outlineLevel="0" collapsed="false">
      <c r="A7" s="189" t="s">
        <v>288</v>
      </c>
      <c r="B7" s="159"/>
      <c r="C7" s="159"/>
      <c r="D7" s="191" t="n">
        <f aca="false">ROUND(GrossMargin!J56/1000,1)</f>
        <v>28.6</v>
      </c>
      <c r="E7" s="159"/>
      <c r="F7" s="159"/>
      <c r="G7" s="159"/>
      <c r="H7" s="159"/>
    </row>
    <row r="8" customFormat="false" ht="15.75" hidden="false" customHeight="false" outlineLevel="0" collapsed="false">
      <c r="A8" s="189"/>
      <c r="B8" s="192"/>
      <c r="C8" s="192"/>
      <c r="D8" s="193" t="n">
        <f aca="false">SUM(D6:D7)</f>
        <v>392.2</v>
      </c>
      <c r="E8" s="192"/>
      <c r="F8" s="190" t="e">
        <f aca="false">ROUND(GrossMargin!M56/1000,1)</f>
        <v>#NAME?</v>
      </c>
      <c r="G8" s="192"/>
      <c r="H8" s="190" t="e">
        <f aca="false">+D8-F8</f>
        <v>#NAME?</v>
      </c>
    </row>
    <row r="9" customFormat="false" ht="15.75" hidden="false" customHeight="false" outlineLevel="0" collapsed="false">
      <c r="A9" s="194"/>
      <c r="B9" s="159"/>
      <c r="C9" s="159"/>
      <c r="D9" s="193"/>
      <c r="E9" s="159"/>
      <c r="F9" s="159"/>
      <c r="G9" s="159"/>
      <c r="H9" s="159"/>
    </row>
    <row r="10" customFormat="false" ht="15.75" hidden="false" customHeight="false" outlineLevel="0" collapsed="false">
      <c r="A10" s="189" t="s">
        <v>289</v>
      </c>
      <c r="B10" s="159"/>
      <c r="C10" s="159"/>
      <c r="D10" s="193"/>
      <c r="E10" s="159"/>
      <c r="F10" s="159"/>
      <c r="G10" s="159"/>
      <c r="H10" s="159"/>
    </row>
    <row r="11" customFormat="false" ht="12.75" hidden="false" customHeight="false" outlineLevel="0" collapsed="false">
      <c r="A11" s="195"/>
      <c r="B11" s="159" t="s">
        <v>290</v>
      </c>
      <c r="C11" s="159"/>
      <c r="D11" s="196" t="e">
        <f aca="false">ROUND((GrossMargin!K21-#REF!-GrossMargin!K12)/1000,1)</f>
        <v>#REF!</v>
      </c>
      <c r="E11" s="159"/>
      <c r="F11" s="1"/>
      <c r="G11" s="159"/>
      <c r="H11" s="159"/>
    </row>
    <row r="12" customFormat="false" ht="12.75" hidden="false" customHeight="false" outlineLevel="0" collapsed="false">
      <c r="A12" s="195"/>
      <c r="B12" s="159" t="s">
        <v>291</v>
      </c>
      <c r="C12" s="159"/>
      <c r="D12" s="196" t="e">
        <f aca="false">ROUND(GrossMargin!K12/1000,1)</f>
        <v>#NAME?</v>
      </c>
      <c r="E12" s="159"/>
      <c r="F12" s="1"/>
      <c r="G12" s="159"/>
      <c r="H12" s="159"/>
    </row>
    <row r="13" customFormat="false" ht="12.75" hidden="false" customHeight="false" outlineLevel="0" collapsed="false">
      <c r="A13" s="194"/>
      <c r="B13" s="159" t="s">
        <v>292</v>
      </c>
      <c r="C13" s="159"/>
      <c r="D13" s="196" t="e">
        <f aca="false">ROUND(#REF!/1000,1)</f>
        <v>#REF!</v>
      </c>
      <c r="E13" s="159"/>
      <c r="F13" s="159"/>
      <c r="G13" s="159"/>
      <c r="H13" s="159"/>
    </row>
    <row r="14" customFormat="false" ht="12.75" hidden="false" customHeight="false" outlineLevel="0" collapsed="false">
      <c r="A14" s="194"/>
      <c r="B14" s="159" t="s">
        <v>145</v>
      </c>
      <c r="C14" s="159"/>
      <c r="D14" s="196" t="e">
        <f aca="false">ROUND(#REF!/1000,1)</f>
        <v>#REF!</v>
      </c>
      <c r="E14" s="159"/>
      <c r="F14" s="159"/>
      <c r="G14" s="159"/>
      <c r="H14" s="159"/>
    </row>
    <row r="15" customFormat="false" ht="12.75" hidden="false" customHeight="false" outlineLevel="0" collapsed="false">
      <c r="A15" s="194"/>
      <c r="B15" s="159" t="s">
        <v>293</v>
      </c>
      <c r="C15" s="159"/>
      <c r="D15" s="196" t="e">
        <f aca="false">ROUND(#REF!/1000,1)</f>
        <v>#REF!</v>
      </c>
      <c r="E15" s="159"/>
      <c r="F15" s="159"/>
      <c r="G15" s="159"/>
      <c r="H15" s="159"/>
    </row>
    <row r="16" customFormat="false" ht="12.75" hidden="false" customHeight="false" outlineLevel="0" collapsed="false">
      <c r="A16" s="194"/>
      <c r="B16" s="159" t="s">
        <v>294</v>
      </c>
      <c r="C16" s="159"/>
      <c r="D16" s="196" t="e">
        <f aca="false">ROUND(#REF!/1000,1)</f>
        <v>#REF!</v>
      </c>
      <c r="E16" s="159"/>
      <c r="F16" s="159"/>
      <c r="G16" s="159"/>
      <c r="H16" s="159"/>
    </row>
    <row r="17" customFormat="false" ht="12.75" hidden="false" customHeight="false" outlineLevel="0" collapsed="false">
      <c r="A17" s="194"/>
      <c r="B17" s="159" t="s">
        <v>295</v>
      </c>
      <c r="C17" s="159"/>
      <c r="D17" s="197" t="n">
        <f aca="false">ROUND(GrossMargin!K33/1000,1)</f>
        <v>0</v>
      </c>
      <c r="E17" s="159"/>
      <c r="F17" s="159"/>
      <c r="G17" s="159"/>
      <c r="H17" s="159"/>
    </row>
    <row r="18" customFormat="false" ht="15.75" hidden="false" customHeight="false" outlineLevel="0" collapsed="false">
      <c r="A18" s="194"/>
      <c r="B18" s="159"/>
      <c r="C18" s="159"/>
      <c r="D18" s="193" t="e">
        <f aca="false">SUM(D11:D17)</f>
        <v>#REF!</v>
      </c>
      <c r="E18" s="159"/>
      <c r="F18" s="159"/>
      <c r="G18" s="159"/>
      <c r="H18" s="159"/>
    </row>
    <row r="19" customFormat="false" ht="15.75" hidden="false" customHeight="false" outlineLevel="0" collapsed="false">
      <c r="A19" s="194"/>
      <c r="B19" s="159"/>
      <c r="C19" s="159"/>
      <c r="D19" s="193"/>
      <c r="E19" s="159"/>
      <c r="F19" s="159"/>
      <c r="G19" s="159"/>
      <c r="H19" s="159"/>
    </row>
    <row r="20" customFormat="false" ht="15.75" hidden="false" customHeight="false" outlineLevel="0" collapsed="false">
      <c r="A20" s="189" t="s">
        <v>296</v>
      </c>
      <c r="F20" s="198"/>
    </row>
    <row r="21" customFormat="false" ht="12.75" hidden="false" customHeight="false" outlineLevel="0" collapsed="false">
      <c r="B21" s="0" t="s">
        <v>297</v>
      </c>
      <c r="D21" s="196" t="e">
        <f aca="false">-ROUND((Expenses!D47+Expenses!D49)/1000,1)</f>
        <v>#NAME?</v>
      </c>
      <c r="E21" s="199"/>
      <c r="F21" s="199" t="e">
        <f aca="false">-ROUND((Expenses!E47+Expenses!E49)/1000,1)</f>
        <v>#NAME?</v>
      </c>
      <c r="H21" s="200" t="e">
        <f aca="false">+D21-F21</f>
        <v>#NAME?</v>
      </c>
    </row>
    <row r="22" customFormat="false" ht="12.75" hidden="false" customHeight="false" outlineLevel="0" collapsed="false">
      <c r="B22" s="0" t="s">
        <v>298</v>
      </c>
      <c r="D22" s="196" t="n">
        <f aca="false">-ROUND((Expenses!D51-Summary!C59)/1000,1)</f>
        <v>-23.6</v>
      </c>
      <c r="F22" s="198" t="e">
        <f aca="false">-ROUND((Expenses!E51-Summary!D59)/1000,1)</f>
        <v>#NAME?</v>
      </c>
      <c r="H22" s="200" t="e">
        <f aca="false">+D22-F22</f>
        <v>#NAME?</v>
      </c>
    </row>
    <row r="23" customFormat="false" ht="15.75" hidden="false" customHeight="false" outlineLevel="0" collapsed="false">
      <c r="D23" s="201" t="e">
        <f aca="false">SUM(D21:D22)</f>
        <v>#NAME?</v>
      </c>
      <c r="F23" s="201" t="e">
        <f aca="false">SUM(F21:F22)</f>
        <v>#NAME?</v>
      </c>
      <c r="H23" s="201" t="e">
        <f aca="false">SUM(H21:H22)</f>
        <v>#NAME?</v>
      </c>
    </row>
    <row r="24" customFormat="false" ht="15.75" hidden="false" customHeight="false" outlineLevel="0" collapsed="false">
      <c r="D24" s="202"/>
      <c r="F24" s="202"/>
      <c r="H24" s="202"/>
    </row>
    <row r="25" customFormat="false" ht="15.75" hidden="false" customHeight="false" outlineLevel="0" collapsed="false">
      <c r="A25" s="189" t="s">
        <v>299</v>
      </c>
      <c r="B25" s="189"/>
      <c r="C25" s="189"/>
      <c r="D25" s="202" t="e">
        <f aca="false">+D8+D18+D23</f>
        <v>#REF!</v>
      </c>
      <c r="E25" s="189"/>
      <c r="F25" s="202" t="e">
        <f aca="false">+F8+F23</f>
        <v>#NAME?</v>
      </c>
      <c r="G25" s="189"/>
      <c r="H25" s="202" t="e">
        <f aca="false">+H8+H23</f>
        <v>#NAME?</v>
      </c>
    </row>
    <row r="26" customFormat="false" ht="15.75" hidden="false" customHeight="false" outlineLevel="0" collapsed="false">
      <c r="D26" s="202"/>
      <c r="F26" s="202"/>
      <c r="H26" s="202"/>
    </row>
    <row r="27" customFormat="false" ht="15.75" hidden="false" customHeight="false" outlineLevel="0" collapsed="false">
      <c r="A27" s="189" t="s">
        <v>300</v>
      </c>
      <c r="F27" s="194"/>
    </row>
    <row r="28" customFormat="false" ht="12.75" hidden="false" customHeight="false" outlineLevel="0" collapsed="false">
      <c r="A28" s="194"/>
      <c r="B28" s="159" t="s">
        <v>301</v>
      </c>
      <c r="C28" s="159"/>
      <c r="D28" s="196" t="e">
        <f aca="false">ROUND(#REF!/1000,1)</f>
        <v>#REF!</v>
      </c>
      <c r="E28" s="159"/>
      <c r="F28" s="194"/>
      <c r="G28" s="159"/>
      <c r="H28" s="159"/>
    </row>
    <row r="29" customFormat="false" ht="12.75" hidden="false" customHeight="false" outlineLevel="0" collapsed="false">
      <c r="A29" s="194"/>
      <c r="B29" s="159" t="s">
        <v>302</v>
      </c>
      <c r="C29" s="159"/>
      <c r="D29" s="203" t="e">
        <f aca="false">ROUND(#REF!/1000,1)</f>
        <v>#REF!</v>
      </c>
      <c r="E29" s="159"/>
      <c r="F29" s="194"/>
      <c r="G29" s="159"/>
      <c r="H29" s="159"/>
    </row>
    <row r="30" customFormat="false" ht="12.75" hidden="false" customHeight="false" outlineLevel="0" collapsed="false">
      <c r="A30" s="194"/>
      <c r="B30" s="159" t="s">
        <v>303</v>
      </c>
      <c r="C30" s="159"/>
      <c r="D30" s="203" t="n">
        <f aca="false">ROUND(GrossMargin!K23/1000,1)</f>
        <v>0</v>
      </c>
      <c r="E30" s="159"/>
      <c r="F30" s="194"/>
      <c r="G30" s="159"/>
      <c r="H30" s="159"/>
    </row>
    <row r="31" customFormat="false" ht="12.75" hidden="false" customHeight="false" outlineLevel="0" collapsed="false">
      <c r="A31" s="194"/>
      <c r="B31" s="159" t="s">
        <v>304</v>
      </c>
      <c r="C31" s="159"/>
      <c r="D31" s="203" t="e">
        <f aca="false">ROUND(#REF!/1000,1)</f>
        <v>#REF!</v>
      </c>
      <c r="E31" s="159"/>
      <c r="F31" s="194"/>
      <c r="G31" s="159"/>
      <c r="H31" s="159"/>
    </row>
    <row r="32" customFormat="false" ht="12.75" hidden="false" customHeight="false" outlineLevel="0" collapsed="false">
      <c r="A32" s="194"/>
      <c r="B32" s="159" t="s">
        <v>305</v>
      </c>
      <c r="C32" s="159"/>
      <c r="D32" s="203" t="n">
        <f aca="false">ROUND(GrossMargin!K40/1000,1)</f>
        <v>0</v>
      </c>
      <c r="E32" s="159"/>
      <c r="F32" s="194"/>
      <c r="G32" s="159"/>
      <c r="H32" s="159"/>
    </row>
    <row r="33" customFormat="false" ht="12.75" hidden="false" customHeight="false" outlineLevel="0" collapsed="false">
      <c r="A33" s="194"/>
      <c r="B33" s="159" t="s">
        <v>306</v>
      </c>
      <c r="C33" s="159"/>
      <c r="D33" s="203" t="e">
        <f aca="false">ROUND(#REF!/1000,10)</f>
        <v>#REF!</v>
      </c>
      <c r="E33" s="159"/>
      <c r="F33" s="194"/>
      <c r="G33" s="159"/>
      <c r="H33" s="159"/>
    </row>
    <row r="34" customFormat="false" ht="12.75" hidden="false" customHeight="false" outlineLevel="0" collapsed="false">
      <c r="A34" s="159"/>
      <c r="B34" s="159" t="s">
        <v>307</v>
      </c>
      <c r="C34" s="159"/>
      <c r="D34" s="204" t="e">
        <f aca="false">ROUND((#REF!+#REF!)/1000,1)</f>
        <v>#REF!</v>
      </c>
      <c r="E34" s="159"/>
      <c r="F34" s="205"/>
      <c r="G34" s="159"/>
      <c r="H34" s="159"/>
    </row>
    <row r="35" customFormat="false" ht="15.75" hidden="false" customHeight="false" outlineLevel="0" collapsed="false">
      <c r="A35" s="194"/>
      <c r="B35" s="159"/>
      <c r="C35" s="206"/>
      <c r="D35" s="207" t="e">
        <f aca="false">SUM(D28:D34)</f>
        <v>#REF!</v>
      </c>
      <c r="E35" s="159"/>
      <c r="F35" s="207"/>
      <c r="G35" s="159"/>
      <c r="H35" s="159"/>
    </row>
    <row r="36" customFormat="false" ht="12.75" hidden="false" customHeight="false" outlineLevel="0" collapsed="false">
      <c r="A36" s="159"/>
      <c r="B36" s="159"/>
      <c r="C36" s="159"/>
      <c r="D36" s="208"/>
      <c r="E36" s="159"/>
      <c r="F36" s="194"/>
      <c r="G36" s="159"/>
      <c r="H36" s="159"/>
    </row>
    <row r="37" customFormat="false" ht="15.75" hidden="false" customHeight="false" outlineLevel="0" collapsed="false">
      <c r="A37" s="189" t="s">
        <v>308</v>
      </c>
      <c r="D37" s="198"/>
      <c r="F37" s="194"/>
    </row>
    <row r="38" customFormat="false" ht="12.75" hidden="false" customHeight="false" outlineLevel="0" collapsed="false">
      <c r="A38" s="194"/>
      <c r="B38" s="177"/>
      <c r="C38" s="177"/>
      <c r="D38" s="209"/>
      <c r="E38" s="159"/>
      <c r="F38" s="194"/>
      <c r="G38" s="159"/>
      <c r="H38" s="159"/>
    </row>
    <row r="39" customFormat="false" ht="15.75" hidden="false" customHeight="false" outlineLevel="0" collapsed="false">
      <c r="B39" s="177"/>
      <c r="C39" s="177"/>
      <c r="D39" s="207" t="n">
        <f aca="false">SUM(D38)</f>
        <v>0</v>
      </c>
    </row>
    <row r="40" customFormat="false" ht="15.75" hidden="false" customHeight="false" outlineLevel="0" collapsed="false">
      <c r="B40" s="177"/>
      <c r="C40" s="177"/>
      <c r="D40" s="207"/>
    </row>
    <row r="41" customFormat="false" ht="15.75" hidden="false" customHeight="false" outlineLevel="0" collapsed="false">
      <c r="A41" s="189" t="s">
        <v>309</v>
      </c>
      <c r="B41" s="177"/>
      <c r="C41" s="177"/>
      <c r="D41" s="207"/>
    </row>
    <row r="42" customFormat="false" ht="12.75" hidden="false" customHeight="false" outlineLevel="0" collapsed="false">
      <c r="B42" s="177"/>
      <c r="C42" s="177"/>
      <c r="D42" s="209"/>
    </row>
    <row r="43" customFormat="false" ht="15.75" hidden="false" customHeight="false" outlineLevel="0" collapsed="false">
      <c r="B43" s="177"/>
      <c r="C43" s="177"/>
      <c r="D43" s="193" t="n">
        <f aca="false">SUM(D42)</f>
        <v>0</v>
      </c>
    </row>
    <row r="44" customFormat="false" ht="12.75" hidden="false" customHeight="false" outlineLevel="0" collapsed="false">
      <c r="B44" s="177"/>
      <c r="C44" s="177"/>
      <c r="D44" s="199"/>
    </row>
    <row r="45" customFormat="false" ht="16.5" hidden="false" customHeight="false" outlineLevel="0" collapsed="false">
      <c r="A45" s="189" t="s">
        <v>182</v>
      </c>
      <c r="B45" s="210"/>
      <c r="C45" s="211"/>
      <c r="D45" s="212" t="e">
        <f aca="false">+D25+D35+D43</f>
        <v>#REF!</v>
      </c>
      <c r="E45" s="213"/>
      <c r="F45" s="212" t="e">
        <f aca="false">+F25</f>
        <v>#NAME?</v>
      </c>
      <c r="G45" s="213"/>
      <c r="H45" s="212" t="e">
        <f aca="false">+D45-F45</f>
        <v>#NAME?</v>
      </c>
    </row>
    <row r="46" customFormat="false" ht="13.5" hidden="false" customHeight="false" outlineLevel="0" collapsed="false"/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Sayed Khoja</cp:lastModifiedBy>
  <cp:lastPrinted>2000-03-13T11:48:28Z</cp:lastPrinted>
  <cp:revision>0</cp:revision>
  <dc:subject/>
  <dc:title/>
</cp:coreProperties>
</file>