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Summary" sheetId="2" state="visible" r:id="rId4"/>
    <sheet name="Summary YTD" sheetId="3" state="hidden" r:id="rId5"/>
    <sheet name="Summary YTD-Qtr" sheetId="4" state="hidden" r:id="rId6"/>
    <sheet name="GrossMargin" sheetId="5" state="visible" r:id="rId7"/>
    <sheet name="GM-WklyChnge" sheetId="6" state="visible" r:id="rId8"/>
    <sheet name="Expenses" sheetId="7" state="visible" r:id="rId9"/>
    <sheet name="CapChrg-AllocExp" sheetId="8" state="visible" r:id="rId10"/>
    <sheet name="Upside Downside" sheetId="9" state="hidden" r:id="rId11"/>
    <sheet name="Headcount" sheetId="10" state="visible" r:id="rId12"/>
    <sheet name="Whalley" sheetId="11" state="hidden" r:id="rId13"/>
    <sheet name="Shankman" sheetId="12" state="hidden" r:id="rId14"/>
    <sheet name="Fallon" sheetId="13" state="hidden" r:id="rId15"/>
  </sheets>
  <externalReferences>
    <externalReference r:id="rId16"/>
  </externalReferences>
  <definedNames>
    <definedName function="false" hidden="false" localSheetId="7" name="_xlnm.Print_Area" vbProcedure="false">'CapChrg-AllocExp'!$B$2:$P$55</definedName>
    <definedName function="false" hidden="false" localSheetId="6" name="_xlnm.Print_Area" vbProcedure="false">Expenses!$B$2:$K$59</definedName>
    <definedName function="false" hidden="false" localSheetId="12" name="_xlnm.Print_Area" vbProcedure="false">Fallon!$A$1:$W$11</definedName>
    <definedName function="false" hidden="false" localSheetId="5" name="_xlnm.Print_Area" vbProcedure="false">'GM-WklyChnge'!$A$1:$K$65</definedName>
    <definedName function="false" hidden="false" localSheetId="0" name="_xlnm.Print_Area" vbProcedure="false">Greensheet!$A$1:$M$142</definedName>
    <definedName function="false" hidden="false" localSheetId="0" name="_xlnm.Print_Titles" vbProcedure="false">Greensheet!$1:$4</definedName>
    <definedName function="false" hidden="false" localSheetId="4" name="_xlnm.Print_Area" vbProcedure="false">GrossMargin!$B$2:$N$58</definedName>
    <definedName function="false" hidden="false" localSheetId="9" name="_xlnm.Print_Area" vbProcedure="false">Headcount!$B$1:$N$52</definedName>
    <definedName function="false" hidden="false" localSheetId="11" name="_xlnm.Print_Area" vbProcedure="false">Shankman!$A$1:$W$13</definedName>
    <definedName function="false" hidden="false" localSheetId="1" name="_xlnm.Print_Area" vbProcedure="false">Summary!$A$1:$W$63</definedName>
    <definedName function="false" hidden="false" localSheetId="2" name="_xlnm.Print_Area" vbProcedure="false">'Summary YTD'!$C$3:$T$65</definedName>
    <definedName function="false" hidden="false" localSheetId="3" name="_xlnm.Print_Area" vbProcedure="false">'Summary YTD-Qtr'!$C$3:$W$64</definedName>
    <definedName function="false" hidden="false" localSheetId="10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17</xdr:row>
                <xdr:rowOff>3</xdr:rowOff>
              </xdr:to>
            </anchor>
          </commentPr>
        </mc:Choice>
        <mc:Fallback/>
      </mc:AlternateContent>
    </comment>
    <comment ref="S8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0</xdr:rowOff>
              </xdr:from>
              <xdr:to>
                <xdr:col>21</xdr:col>
                <xdr:colOff>16</xdr:colOff>
                <xdr:row>82</xdr:row>
                <xdr:rowOff>-14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9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27</xdr:row>
                <xdr:rowOff>6</xdr:rowOff>
              </xdr:from>
              <xdr:to>
                <xdr:col>14</xdr:col>
                <xdr:colOff>24</xdr:colOff>
                <xdr:row>30</xdr:row>
                <xdr:rowOff>5</xdr:rowOff>
              </xdr:to>
            </anchor>
          </commentPr>
        </mc:Choice>
        <mc:Fallback/>
      </mc:AlternateContent>
    </comment>
    <comment ref="K3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Prudency Release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32</xdr:row>
                <xdr:rowOff>10</xdr:rowOff>
              </xdr:from>
              <xdr:to>
                <xdr:col>12</xdr:col>
                <xdr:colOff>48</xdr:colOff>
                <xdr:row>35</xdr:row>
                <xdr:rowOff>6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Net Interest $986
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34</xdr:row>
                <xdr:rowOff>6</xdr:rowOff>
              </xdr:from>
              <xdr:to>
                <xdr:col>13</xdr:col>
                <xdr:colOff>35</xdr:colOff>
                <xdr:row>36</xdr:row>
                <xdr:rowOff>16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41</xdr:row>
                <xdr:rowOff>6</xdr:rowOff>
              </xdr:from>
              <xdr:to>
                <xdr:col>12</xdr:col>
                <xdr:colOff>37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<sst xmlns="http://schemas.openxmlformats.org/spreadsheetml/2006/main" count="1095" uniqueCount="314">
  <si>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</si>
  <si>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</si>
  <si>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</si>
  <si>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</si>
  <si>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</si>
  <si>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</si>
  <si>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</si>
  <si>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</si>
  <si>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</si>
  <si>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Coal</t>
  </si>
  <si>
    <t xml:space="preserve">East Midstream Orgination</t>
  </si>
  <si>
    <t xml:space="preserve">Electricities</t>
  </si>
  <si>
    <t xml:space="preserve">Kroll</t>
  </si>
  <si>
    <t xml:space="preserve">P</t>
  </si>
  <si>
    <t xml:space="preserve">Wilton Centre 2</t>
  </si>
  <si>
    <t xml:space="preserve">Healy/Luce</t>
  </si>
  <si>
    <t xml:space="preserve">AEC</t>
  </si>
  <si>
    <t xml:space="preserve">Dalton</t>
  </si>
  <si>
    <t xml:space="preserve">Entex</t>
  </si>
  <si>
    <t xml:space="preserve">Ducote</t>
  </si>
  <si>
    <t xml:space="preserve">Mexico</t>
  </si>
  <si>
    <t xml:space="preserve">TFM</t>
  </si>
  <si>
    <t xml:space="preserve">Industrial Downstream - Paper</t>
  </si>
  <si>
    <t xml:space="preserve">Skeena</t>
  </si>
  <si>
    <t xml:space="preserve">Paper Team</t>
  </si>
  <si>
    <t xml:space="preserve">C</t>
  </si>
  <si>
    <t xml:space="preserve">Rebox</t>
  </si>
  <si>
    <t xml:space="preserve">Norampac, Inc.</t>
  </si>
  <si>
    <t xml:space="preserve">Moulton</t>
  </si>
  <si>
    <t xml:space="preserve">Perkins Tissue</t>
  </si>
  <si>
    <t xml:space="preserve">Money Mailer</t>
  </si>
  <si>
    <t xml:space="preserve">Shields</t>
  </si>
  <si>
    <t xml:space="preserve">Industrial Downstream - Chemicals</t>
  </si>
  <si>
    <t xml:space="preserve">Kaiser</t>
  </si>
  <si>
    <t xml:space="preserve">West Midstream Orgination</t>
  </si>
  <si>
    <t xml:space="preserve">Upstream Orgination</t>
  </si>
  <si>
    <t xml:space="preserve">Sapphire Bay</t>
  </si>
  <si>
    <t xml:space="preserve">F</t>
  </si>
  <si>
    <t xml:space="preserve">Generation Investments</t>
  </si>
  <si>
    <t xml:space="preserve">CMS Energy (Lakewood)</t>
  </si>
  <si>
    <t xml:space="preserve">Blair</t>
  </si>
  <si>
    <t xml:space="preserve">Motown</t>
  </si>
  <si>
    <t xml:space="preserve">Clifford</t>
  </si>
  <si>
    <t xml:space="preserve">Assets</t>
  </si>
  <si>
    <t xml:space="preserve">Mustang-Gallup NM Station</t>
  </si>
  <si>
    <t xml:space="preserve">Courtney</t>
  </si>
  <si>
    <t xml:space="preserve">A</t>
  </si>
  <si>
    <t xml:space="preserve">North Central Oil</t>
  </si>
  <si>
    <t xml:space="preserve">Bierbach</t>
  </si>
  <si>
    <t xml:space="preserve">Rollovers</t>
  </si>
  <si>
    <t xml:space="preserve">Martinez</t>
  </si>
  <si>
    <t xml:space="preserve">Saxet Osprey #3</t>
  </si>
  <si>
    <t xml:space="preserve">Bryan</t>
  </si>
  <si>
    <t xml:space="preserve">Costilla Freeman</t>
  </si>
  <si>
    <t xml:space="preserve">Zivley</t>
  </si>
  <si>
    <t xml:space="preserve">Chusei</t>
  </si>
  <si>
    <t xml:space="preserve">Lamphier</t>
  </si>
  <si>
    <t xml:space="preserve">Vastar Black Martin</t>
  </si>
  <si>
    <t xml:space="preserve">Louis Dreyfus Services</t>
  </si>
  <si>
    <t xml:space="preserve">Riley</t>
  </si>
  <si>
    <t xml:space="preserve">Tri-Union Services</t>
  </si>
  <si>
    <t xml:space="preserve">Cico Lennox #1</t>
  </si>
  <si>
    <t xml:space="preserve">22 Deals</t>
  </si>
  <si>
    <t xml:space="preserve">Various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</si>
  <si>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</si>
  <si>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</si>
  <si>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</si>
  <si>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</si>
  <si>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</si>
  <si>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</si>
  <si>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</si>
  <si>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Financial</t>
  </si>
  <si>
    <t xml:space="preserve">Fair Value</t>
  </si>
  <si>
    <t xml:space="preserve">Project Bighorn</t>
  </si>
  <si>
    <t xml:space="preserve">Donovan</t>
  </si>
  <si>
    <t xml:space="preserve">Paper</t>
  </si>
  <si>
    <t xml:space="preserve">Norampac Inc.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</si>
  <si>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</si>
  <si>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</si>
  <si>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</si>
  <si>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</si>
  <si>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</si>
  <si>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</si>
  <si>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</si>
  <si>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</si>
  <si>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</si>
  <si>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</si>
  <si>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Waste Management (3 deals)</t>
  </si>
  <si>
    <t xml:space="preserve">ConAgra Energy Services</t>
  </si>
  <si>
    <t xml:space="preserve">Quinn</t>
  </si>
  <si>
    <t xml:space="preserve">4 Deals Under $100K</t>
  </si>
  <si>
    <t xml:space="preserve">Burnett</t>
  </si>
  <si>
    <t xml:space="preserve">Canada</t>
  </si>
  <si>
    <t xml:space="preserve">Ranger/Berkley/ECC</t>
  </si>
  <si>
    <t xml:space="preserve">Tycholiz</t>
  </si>
  <si>
    <t xml:space="preserve">G</t>
  </si>
  <si>
    <t xml:space="preserve">Blue Range (Finance)</t>
  </si>
  <si>
    <t xml:space="preserve">Milnthorp/Kitigawa</t>
  </si>
  <si>
    <t xml:space="preserve">Blue Range (Commodity)</t>
  </si>
  <si>
    <t xml:space="preserve">Saxet Energy LTD</t>
  </si>
  <si>
    <t xml:space="preserve">Velsicol - GL</t>
  </si>
  <si>
    <t xml:space="preserve">EOG Resources</t>
  </si>
  <si>
    <t xml:space="preserve">Austin</t>
  </si>
  <si>
    <t xml:space="preserve">Lonza</t>
  </si>
  <si>
    <t xml:space="preserve">Papayoti</t>
  </si>
  <si>
    <t xml:space="preserve">South Hampton</t>
  </si>
  <si>
    <t xml:space="preserve">57 Deals</t>
  </si>
  <si>
    <t xml:space="preserve">Cook Inlet</t>
  </si>
  <si>
    <t xml:space="preserve">Schorr</t>
  </si>
  <si>
    <t xml:space="preserve">Tripoint</t>
  </si>
  <si>
    <t xml:space="preserve">Hopley</t>
  </si>
  <si>
    <t xml:space="preserve">TOTAL COMPLETED TRANSACTIONS</t>
  </si>
  <si>
    <t xml:space="preserve">1ST QUARTER 2000 EARNINGS ESTIMATE</t>
  </si>
  <si>
    <t xml:space="preserve">Results based on Activity through February 18, 2000</t>
  </si>
  <si>
    <t xml:space="preserve">Earnings Before Tax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</si>
  <si>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</si>
  <si>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</si>
  <si>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</si>
  <si>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</si>
  <si>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</si>
  <si>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</si>
  <si>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</si>
  <si>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</si>
  <si>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</si>
  <si>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</si>
  <si>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Estimate</t>
  </si>
  <si>
    <t xml:space="preserve">Plan</t>
  </si>
  <si>
    <t xml:space="preserve">Variance</t>
  </si>
  <si>
    <t xml:space="preserve">Margin</t>
  </si>
  <si>
    <t xml:space="preserve">Identified</t>
  </si>
  <si>
    <t xml:space="preserve">Expenses</t>
  </si>
  <si>
    <t xml:space="preserve">Charge</t>
  </si>
  <si>
    <t xml:space="preserve">Expense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</si>
  <si>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</si>
  <si>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</si>
  <si>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</si>
  <si>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</si>
  <si>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Weather</t>
  </si>
  <si>
    <t xml:space="preserve">Emissions</t>
  </si>
  <si>
    <t xml:space="preserve">Insurance Group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</si>
  <si>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</si>
  <si>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</si>
  <si>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</si>
  <si>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</si>
  <si>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</si>
  <si>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Upstream E&amp;P</t>
  </si>
  <si>
    <t xml:space="preserve">Asset Management</t>
  </si>
  <si>
    <t xml:space="preserve">Executive Origination</t>
  </si>
  <si>
    <t xml:space="preserve">Total Origination</t>
  </si>
  <si>
    <t xml:space="preserve">Genco</t>
  </si>
  <si>
    <t xml:space="preserve">Gas Assets</t>
  </si>
  <si>
    <t xml:space="preserve">Gas Assets - Trading</t>
  </si>
  <si>
    <t xml:space="preserve">Total Assets</t>
  </si>
  <si>
    <t xml:space="preserve">Canada - Investing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</si>
  <si>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</si>
  <si>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</si>
  <si>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</si>
  <si>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</si>
  <si>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</si>
  <si>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</si>
  <si>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</si>
  <si>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</si>
  <si>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</si>
  <si>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Income/(Expense)</t>
  </si>
  <si>
    <t xml:space="preserve">ENA Pre-tax Income</t>
  </si>
  <si>
    <t xml:space="preserve">MPR Change:</t>
  </si>
  <si>
    <t xml:space="preserve">PLAN99</t>
  </si>
  <si>
    <t xml:space="preserve">ACTUAL</t>
  </si>
  <si>
    <t xml:space="preserve">NET_INCOME</t>
  </si>
  <si>
    <t xml:space="preserve">GROSS_MARGIN</t>
  </si>
  <si>
    <t xml:space="preserve">TOT_OPS_EXPENSES</t>
  </si>
  <si>
    <t xml:space="preserve">TOT_ALLOCATION</t>
  </si>
  <si>
    <t xml:space="preserve">CAP_CHRG</t>
  </si>
  <si>
    <t xml:space="preserve">M.QTD</t>
  </si>
  <si>
    <t xml:space="preserve">M.YTD</t>
  </si>
  <si>
    <t xml:space="preserve">ECT</t>
  </si>
  <si>
    <t xml:space="preserve">4TH QUARTER 1999 EARNINGS ESTIMATE</t>
  </si>
  <si>
    <t xml:space="preserve">YTD Earnings through Q4</t>
  </si>
  <si>
    <t xml:space="preserve">Gross</t>
  </si>
  <si>
    <t xml:space="preserve">Fav/(Unfav)</t>
  </si>
  <si>
    <t xml:space="preserve">GAS_COMBINED</t>
  </si>
  <si>
    <t xml:space="preserve">E_PWR_TR</t>
  </si>
  <si>
    <t xml:space="preserve">East Power Trading</t>
  </si>
  <si>
    <t xml:space="preserve">W_PWR_TR</t>
  </si>
  <si>
    <t xml:space="preserve">West Power Trading</t>
  </si>
  <si>
    <t xml:space="preserve">IR_FX</t>
  </si>
  <si>
    <t xml:space="preserve">Interest Rate &amp; Currency Trading</t>
  </si>
  <si>
    <t xml:space="preserve">TRD_MKT</t>
  </si>
  <si>
    <t xml:space="preserve">Canada - Trading &amp; Marketing</t>
  </si>
  <si>
    <t xml:space="preserve">COAL</t>
  </si>
  <si>
    <t xml:space="preserve">EQU_TRD</t>
  </si>
  <si>
    <t xml:space="preserve">Equity Trading</t>
  </si>
  <si>
    <t xml:space="preserve">WEATHER</t>
  </si>
  <si>
    <t xml:space="preserve">SO2</t>
  </si>
  <si>
    <t xml:space="preserve">INSURANCE</t>
  </si>
  <si>
    <t xml:space="preserve">EXEC_TRD</t>
  </si>
  <si>
    <t xml:space="preserve">Total Trading &amp; Risk Management</t>
  </si>
  <si>
    <t xml:space="preserve">E_ORG</t>
  </si>
  <si>
    <t xml:space="preserve">CLEAN_ENG</t>
  </si>
  <si>
    <t xml:space="preserve">W_ORIG</t>
  </si>
  <si>
    <t xml:space="preserve">PAPER</t>
  </si>
  <si>
    <t xml:space="preserve">DWNSTRM_IND_ORIG</t>
  </si>
  <si>
    <t xml:space="preserve">PROD_FIN</t>
  </si>
  <si>
    <t xml:space="preserve">ENVR_ENGY</t>
  </si>
  <si>
    <t xml:space="preserve">ENGY_FIN</t>
  </si>
  <si>
    <t xml:space="preserve">Environmental Energy</t>
  </si>
  <si>
    <t xml:space="preserve">MEXICO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</si>
  <si>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</si>
  <si>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</si>
  <si>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</si>
  <si>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</si>
  <si>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</si>
  <si>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RESTRUCTURING</t>
  </si>
  <si>
    <t xml:space="preserve">FIN</t>
  </si>
  <si>
    <t xml:space="preserve">treasury</t>
  </si>
  <si>
    <t xml:space="preserve">Treasury</t>
  </si>
  <si>
    <t xml:space="preserve">CTG_OM</t>
  </si>
  <si>
    <t xml:space="preserve">OF_CHAIR</t>
  </si>
  <si>
    <t xml:space="preserve">GROUP</t>
  </si>
  <si>
    <t xml:space="preserve">TREASURY_INT</t>
  </si>
  <si>
    <t xml:space="preserve">TREAS</t>
  </si>
  <si>
    <t xml:space="preserve">PRETAX_INCOME</t>
  </si>
  <si>
    <t xml:space="preserve">PLAN2000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</si>
  <si>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</si>
  <si>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</si>
  <si>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</si>
  <si>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</si>
  <si>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</si>
  <si>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</si>
  <si>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</si>
  <si>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MDSTRM_IPP_ORIG</t>
  </si>
  <si>
    <t xml:space="preserve">EXEC_ORIG</t>
  </si>
  <si>
    <t xml:space="preserve">CTG</t>
  </si>
  <si>
    <t xml:space="preserve">INT_SERV</t>
  </si>
  <si>
    <t xml:space="preserve">1ST QUARTER 2000 DETAIL OF GROSS MARGIN</t>
  </si>
  <si>
    <t xml:space="preserve">ENA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</si>
  <si>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</si>
  <si>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</si>
  <si>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</si>
  <si>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</si>
  <si>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</si>
  <si>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</si>
  <si>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</si>
  <si>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PWR_TRD</t>
  </si>
  <si>
    <t xml:space="preserve">ECT_INV_IRFX</t>
  </si>
  <si>
    <t xml:space="preserve">* Excludes Cap. Charge &amp; Operating Costs</t>
  </si>
  <si>
    <t xml:space="preserve">Check Figures</t>
  </si>
  <si>
    <t xml:space="preserve">Emerging Businesses</t>
  </si>
  <si>
    <t xml:space="preserve">WEEKLY CHANGE</t>
  </si>
  <si>
    <t xml:space="preserve">Deals Added:</t>
  </si>
  <si>
    <t xml:space="preserve">Deals Changed:</t>
  </si>
  <si>
    <t xml:space="preserve">Deals Removed:</t>
  </si>
  <si>
    <t xml:space="preserve">Great River</t>
  </si>
  <si>
    <t xml:space="preserve">East Orig</t>
  </si>
  <si>
    <t xml:space="preserve">Deals Completed:</t>
  </si>
  <si>
    <t xml:space="preserve">2 Deals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</si>
  <si>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</si>
  <si>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</si>
  <si>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</si>
  <si>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</si>
  <si>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</t>
  </si>
  <si>
    <t xml:space="preserve">London expenses deferred from 4Q99 &amp; currnet quarter FX loss</t>
  </si>
  <si>
    <t xml:space="preserve">CANADA</t>
  </si>
  <si>
    <t xml:space="preserve">4Q99 FTA of $2,434</t>
  </si>
  <si>
    <t xml:space="preserve">London expenses deferred from 4Q99; 2 Directors promoted to VP; Current qtr FX loss</t>
  </si>
  <si>
    <t xml:space="preserve">Drift reimbursement adjustment</t>
  </si>
  <si>
    <t xml:space="preserve">Operating Expenses</t>
  </si>
  <si>
    <t xml:space="preserve">1ST QUARTER 2000 CAPITAL CHARGE &amp; ALLOCATED EXPENSES</t>
  </si>
  <si>
    <t xml:space="preserve">Capital Charge</t>
  </si>
  <si>
    <t xml:space="preserve">Allocated Expense</t>
  </si>
  <si>
    <t xml:space="preserve">Explanation</t>
  </si>
  <si>
    <t xml:space="preserve">Merlin (American Coal, Dakota, Panther)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</si>
  <si>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</si>
  <si>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</si>
  <si>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</si>
  <si>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</si>
  <si>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(HV Marine, LSI, Ridgelake) &amp; Iguana (Mariner)</t>
  </si>
  <si>
    <t xml:space="preserve">Merlin (CanFibre, Heartland, Kafus Bridge) &amp; Condor (Heartland)</t>
  </si>
  <si>
    <t xml:space="preserve">Iguana (East Coast Power)</t>
  </si>
  <si>
    <t xml:space="preserve">Hurricane delay &amp; Nahanni credit</t>
  </si>
  <si>
    <t xml:space="preserve">Condor (Quanta)</t>
  </si>
  <si>
    <t xml:space="preserve">Carrizo sale</t>
  </si>
  <si>
    <t xml:space="preserve">Upside / Downside Analysis</t>
  </si>
  <si>
    <t xml:space="preserve">Actual Margin</t>
  </si>
  <si>
    <t xml:space="preserve">Deals Identified</t>
  </si>
  <si>
    <t xml:space="preserve">Forecast Items:</t>
  </si>
  <si>
    <t xml:space="preserve">Trading Margin Required Meet Expectations</t>
  </si>
  <si>
    <t xml:space="preserve">Drift (IR &amp; F/X)</t>
  </si>
  <si>
    <t xml:space="preserve">Sycamore Forecast (Equity Trading)</t>
  </si>
  <si>
    <t xml:space="preserve">ECOGAS Credits</t>
  </si>
  <si>
    <t xml:space="preserve">Credit Release (Treasury)</t>
  </si>
  <si>
    <t xml:space="preserve">ComEd (Genco)</t>
  </si>
  <si>
    <t xml:space="preserve">Less Expenses:</t>
  </si>
  <si>
    <t xml:space="preserve">Commercial &amp; Group Expenses</t>
  </si>
  <si>
    <t xml:space="preserve">Interest &amp; Interest Related Charges</t>
  </si>
  <si>
    <t xml:space="preserve">Identified Earnings</t>
  </si>
  <si>
    <t xml:space="preserve">Potential Upsides:</t>
  </si>
  <si>
    <t xml:space="preserve">Upstream Transactions</t>
  </si>
  <si>
    <t xml:space="preserve">Generation Investments Transactions</t>
  </si>
  <si>
    <t xml:space="preserve">East Midstream Transactions</t>
  </si>
  <si>
    <t xml:space="preserve">West Midstream Transactions</t>
  </si>
  <si>
    <t xml:space="preserve">Principal Investing (Byers Locate?)</t>
  </si>
  <si>
    <t xml:space="preserve">Pulp &amp; Paper Forecast</t>
  </si>
  <si>
    <t xml:space="preserve">Assets (No support)</t>
  </si>
  <si>
    <t xml:space="preserve">Potential Downsides:</t>
  </si>
  <si>
    <t xml:space="preserve">Portfolio Valuation Issues:</t>
  </si>
  <si>
    <t xml:space="preserve">TOT_COM_HC</t>
  </si>
  <si>
    <t xml:space="preserve">1ST QUARTER 2000 HEADCOUNT</t>
  </si>
  <si>
    <t xml:space="preserve">TOT_NC_HC</t>
  </si>
  <si>
    <t xml:space="preserve">Actuals - January Team Report</t>
  </si>
  <si>
    <t xml:space="preserve">Plan - January</t>
  </si>
  <si>
    <t xml:space="preserve">Variance to Plan</t>
  </si>
  <si>
    <t xml:space="preserve">Commercial</t>
  </si>
  <si>
    <t xml:space="preserve">Results based on Activity through February 17, 2000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</si>
</sst>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_(\$* #,##0.0_);_(\$* \(#,##0.0\);_(\$* \-??_);_(@_)"/>
    <numFmt numFmtId="172" formatCode="_(* #,##0.0_);_(* \(#,##0.0\);_(* \-??_);_(@_)"/>
    <numFmt numFmtId="173" formatCode="_(* #,##0.0_);_(* \(#,##0.0\);_(* \-?_);_(@_)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b val="true"/>
      <sz val="6"/>
      <name val="Arial Narrow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3" borderId="1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2</xdr:row>
      <xdr:rowOff>76680</xdr:rowOff>
    </xdr:from>
    <xdr:to>
      <xdr:col>19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7893000" y="76680"/>
          <a:ext cx="15890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19800</xdr:colOff>
      <xdr:row>2</xdr:row>
      <xdr:rowOff>76680</xdr:rowOff>
    </xdr:from>
    <xdr:to>
      <xdr:col>22</xdr:col>
      <xdr:colOff>462960</xdr:colOff>
      <xdr:row>4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214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Upside Downside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>
        <row r="10">
          <cell r="D10">
            <v>28098</v>
          </cell>
        </row>
        <row r="10">
          <cell r="K10">
            <v>13514</v>
          </cell>
        </row>
        <row r="11">
          <cell r="D11">
            <v>24746</v>
          </cell>
        </row>
        <row r="11">
          <cell r="K11">
            <v>6939</v>
          </cell>
        </row>
        <row r="12">
          <cell r="D12">
            <v>11021</v>
          </cell>
        </row>
        <row r="12">
          <cell r="K12">
            <v>11387</v>
          </cell>
        </row>
        <row r="13">
          <cell r="D13">
            <v>8475</v>
          </cell>
        </row>
        <row r="13">
          <cell r="K13">
            <v>3015</v>
          </cell>
        </row>
        <row r="14">
          <cell r="D14">
            <v>6405</v>
          </cell>
          <cell r="E14">
            <v>1576</v>
          </cell>
          <cell r="F14">
            <v>1512</v>
          </cell>
          <cell r="G14">
            <v>6030</v>
          </cell>
          <cell r="H14">
            <v>-2820</v>
          </cell>
        </row>
        <row r="14">
          <cell r="J14">
            <v>0</v>
          </cell>
          <cell r="K14">
            <v>12674</v>
          </cell>
        </row>
        <row r="15">
          <cell r="D15">
            <v>1017</v>
          </cell>
          <cell r="E15">
            <v>-140</v>
          </cell>
          <cell r="F15">
            <v>38</v>
          </cell>
        </row>
        <row r="15">
          <cell r="K15">
            <v>12096</v>
          </cell>
        </row>
        <row r="16">
          <cell r="D16">
            <v>-2438</v>
          </cell>
        </row>
        <row r="16">
          <cell r="K16">
            <v>5852</v>
          </cell>
        </row>
        <row r="17">
          <cell r="D17">
            <v>1367</v>
          </cell>
        </row>
        <row r="17">
          <cell r="K17">
            <v>0</v>
          </cell>
        </row>
        <row r="18">
          <cell r="K18">
            <v>7712</v>
          </cell>
        </row>
        <row r="19">
          <cell r="D19">
            <v>-1033</v>
          </cell>
        </row>
        <row r="19">
          <cell r="K19">
            <v>6281</v>
          </cell>
        </row>
        <row r="23">
          <cell r="J23">
            <v>6000</v>
          </cell>
          <cell r="K23">
            <v>8243</v>
          </cell>
        </row>
        <row r="24">
          <cell r="E24">
            <v>2900</v>
          </cell>
          <cell r="F24">
            <v>823</v>
          </cell>
        </row>
        <row r="24">
          <cell r="K24">
            <v>10115</v>
          </cell>
        </row>
        <row r="25">
          <cell r="D25">
            <v>2625</v>
          </cell>
          <cell r="E25">
            <v>12</v>
          </cell>
          <cell r="F25">
            <v>178</v>
          </cell>
        </row>
        <row r="25">
          <cell r="J25">
            <v>10130</v>
          </cell>
          <cell r="K25">
            <v>276</v>
          </cell>
        </row>
        <row r="26">
          <cell r="F26">
            <v>1</v>
          </cell>
        </row>
        <row r="26">
          <cell r="K26">
            <v>2304</v>
          </cell>
        </row>
        <row r="27">
          <cell r="K27">
            <v>6477</v>
          </cell>
        </row>
        <row r="28">
          <cell r="E28">
            <v>6176</v>
          </cell>
          <cell r="F28">
            <v>1829</v>
          </cell>
        </row>
        <row r="28">
          <cell r="J28">
            <v>23</v>
          </cell>
          <cell r="K28">
            <v>5273</v>
          </cell>
        </row>
        <row r="29">
          <cell r="E29">
            <v>-17206</v>
          </cell>
          <cell r="F29">
            <v>467</v>
          </cell>
        </row>
        <row r="29">
          <cell r="K29">
            <v>21338</v>
          </cell>
        </row>
        <row r="30">
          <cell r="K30">
            <v>4770</v>
          </cell>
        </row>
        <row r="31">
          <cell r="K31">
            <v>0</v>
          </cell>
        </row>
        <row r="35">
          <cell r="D35">
            <v>-1566</v>
          </cell>
        </row>
        <row r="35">
          <cell r="K35">
            <v>-1670</v>
          </cell>
        </row>
        <row r="36">
          <cell r="K36">
            <v>9450</v>
          </cell>
        </row>
        <row r="37">
          <cell r="G37">
            <v>10875</v>
          </cell>
        </row>
        <row r="37">
          <cell r="J37">
            <v>5576</v>
          </cell>
          <cell r="K37">
            <v>14758</v>
          </cell>
        </row>
        <row r="38">
          <cell r="D38">
            <v>7599</v>
          </cell>
        </row>
        <row r="38">
          <cell r="K38">
            <v>0</v>
          </cell>
        </row>
        <row r="42">
          <cell r="E42">
            <v>8743</v>
          </cell>
          <cell r="F42">
            <v>575</v>
          </cell>
        </row>
        <row r="42">
          <cell r="J42">
            <v>2300</v>
          </cell>
          <cell r="K42">
            <v>2958</v>
          </cell>
        </row>
        <row r="43">
          <cell r="E43">
            <v>691</v>
          </cell>
          <cell r="F43">
            <v>2227</v>
          </cell>
        </row>
        <row r="43">
          <cell r="J43">
            <v>0</v>
          </cell>
          <cell r="K43">
            <v>725</v>
          </cell>
        </row>
        <row r="48">
          <cell r="K48">
            <v>2500</v>
          </cell>
        </row>
        <row r="50">
          <cell r="K50">
            <v>0</v>
          </cell>
        </row>
        <row r="52">
          <cell r="K52">
            <v>-12932</v>
          </cell>
        </row>
        <row r="54">
          <cell r="K54">
            <v>33680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February 18,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fals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tru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true" customHeight="false" outlineLevel="0" collapsed="false">
      <c r="A8" s="20"/>
      <c r="B8" s="20"/>
      <c r="C8" s="20"/>
      <c r="D8" s="20"/>
      <c r="E8" s="23"/>
      <c r="F8" s="23"/>
      <c r="G8" s="23"/>
      <c r="H8" s="23"/>
      <c r="I8" s="23"/>
      <c r="J8" s="23"/>
      <c r="K8" s="23"/>
      <c r="L8" s="23"/>
      <c r="M8" s="24"/>
      <c r="N8" s="17"/>
      <c r="O8" s="21"/>
      <c r="P8" s="17"/>
      <c r="Q8" s="17"/>
      <c r="R8" s="17"/>
      <c r="S8" s="17"/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true" customHeight="fals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4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true" customHeight="false" outlineLevel="0" collapsed="false">
      <c r="A10" s="20"/>
      <c r="B10" s="20"/>
      <c r="C10" s="20"/>
      <c r="D10" s="20"/>
      <c r="E10" s="23"/>
      <c r="F10" s="23"/>
      <c r="G10" s="23"/>
      <c r="H10" s="23"/>
      <c r="I10" s="23"/>
      <c r="J10" s="23"/>
      <c r="K10" s="23"/>
      <c r="L10" s="23"/>
      <c r="M10" s="23"/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tru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true" customHeight="false" outlineLevel="0" collapsed="false">
      <c r="A12" s="25"/>
      <c r="B12" s="25"/>
      <c r="C12" s="25"/>
      <c r="D12" s="25"/>
      <c r="E12" s="26" t="n">
        <f aca="false">SUM(E8:E10)</f>
        <v>0</v>
      </c>
      <c r="F12" s="27"/>
      <c r="G12" s="26" t="n">
        <f aca="false">SUM(G8:G10)</f>
        <v>0</v>
      </c>
      <c r="H12" s="27"/>
      <c r="I12" s="26" t="n">
        <f aca="false">SUM(I8:I10)</f>
        <v>0</v>
      </c>
      <c r="J12" s="27"/>
      <c r="K12" s="26" t="n">
        <f aca="false">SUM(K8:K10)</f>
        <v>0</v>
      </c>
      <c r="L12" s="27"/>
      <c r="M12" s="26" t="n">
        <f aca="false">SUM(E12:K12)</f>
        <v>0</v>
      </c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3" hidden="true" customHeight="true" outlineLevel="0" collapsed="false">
      <c r="A13" s="20"/>
      <c r="B13" s="20"/>
      <c r="C13" s="20"/>
      <c r="D13" s="20"/>
      <c r="E13" s="23"/>
      <c r="F13" s="23"/>
      <c r="G13" s="23"/>
      <c r="H13" s="23"/>
      <c r="I13" s="23"/>
      <c r="J13" s="23"/>
      <c r="K13" s="23"/>
      <c r="L13" s="23"/>
      <c r="M13" s="23"/>
      <c r="N13" s="17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0" collapsed="false">
      <c r="A14" s="22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7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0" collapsed="false">
      <c r="A15" s="20"/>
      <c r="B15" s="20" t="s">
        <v>11</v>
      </c>
      <c r="C15" s="20" t="s">
        <v>12</v>
      </c>
      <c r="D15" s="20"/>
      <c r="E15" s="23"/>
      <c r="F15" s="23"/>
      <c r="G15" s="23"/>
      <c r="H15" s="23"/>
      <c r="I15" s="23" t="n">
        <v>4000</v>
      </c>
      <c r="J15" s="23"/>
      <c r="K15" s="23"/>
      <c r="L15" s="23"/>
      <c r="M15" s="24"/>
      <c r="N15" s="17"/>
      <c r="O15" s="21"/>
      <c r="P15" s="17"/>
      <c r="Q15" s="17"/>
      <c r="R15" s="17"/>
      <c r="S15" s="17" t="s">
        <v>13</v>
      </c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0" collapsed="false">
      <c r="A16" s="20"/>
      <c r="B16" s="20" t="s">
        <v>14</v>
      </c>
      <c r="C16" s="20" t="s">
        <v>15</v>
      </c>
      <c r="D16" s="20"/>
      <c r="E16" s="23"/>
      <c r="F16" s="23"/>
      <c r="G16" s="23"/>
      <c r="H16" s="23"/>
      <c r="I16" s="23" t="n">
        <v>2000</v>
      </c>
      <c r="J16" s="23"/>
      <c r="K16" s="23"/>
      <c r="L16" s="23"/>
      <c r="M16" s="24"/>
      <c r="N16" s="17"/>
      <c r="O16" s="21"/>
      <c r="P16" s="17"/>
      <c r="Q16" s="17"/>
      <c r="R16" s="17"/>
      <c r="S16" s="17" t="s">
        <v>13</v>
      </c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20"/>
      <c r="B17" s="20" t="s">
        <v>16</v>
      </c>
      <c r="C17" s="20" t="s">
        <v>17</v>
      </c>
      <c r="D17" s="20"/>
      <c r="E17" s="23" t="n">
        <v>1200</v>
      </c>
      <c r="F17" s="23"/>
      <c r="G17" s="23"/>
      <c r="H17" s="23"/>
      <c r="I17" s="23"/>
      <c r="J17" s="23"/>
      <c r="K17" s="23"/>
      <c r="L17" s="23"/>
      <c r="M17" s="24"/>
      <c r="N17" s="17"/>
      <c r="O17" s="21"/>
      <c r="P17" s="17"/>
      <c r="Q17" s="17"/>
      <c r="R17" s="17"/>
      <c r="S17" s="17" t="s">
        <v>13</v>
      </c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A18" s="20"/>
      <c r="B18" s="20" t="s">
        <v>18</v>
      </c>
      <c r="C18" s="20" t="s">
        <v>19</v>
      </c>
      <c r="D18" s="20"/>
      <c r="E18" s="23"/>
      <c r="F18" s="23"/>
      <c r="G18" s="23"/>
      <c r="H18" s="23"/>
      <c r="I18" s="23" t="n">
        <v>500</v>
      </c>
      <c r="J18" s="23"/>
      <c r="K18" s="23"/>
      <c r="L18" s="23"/>
      <c r="M18" s="24"/>
      <c r="N18" s="17"/>
      <c r="O18" s="21"/>
      <c r="P18" s="17"/>
      <c r="Q18" s="17"/>
      <c r="R18" s="17"/>
      <c r="S18" s="17" t="s">
        <v>13</v>
      </c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3" hidden="false" customHeight="true" outlineLevel="0" collapsed="false">
      <c r="A19" s="20"/>
      <c r="B19" s="20"/>
      <c r="C19" s="20"/>
      <c r="D19" s="20"/>
      <c r="E19" s="23"/>
      <c r="F19" s="23"/>
      <c r="G19" s="23"/>
      <c r="H19" s="23"/>
      <c r="I19" s="23"/>
      <c r="J19" s="23"/>
      <c r="K19" s="23"/>
      <c r="L19" s="23"/>
      <c r="M19" s="23"/>
      <c r="N19" s="17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0" collapsed="false">
      <c r="A20" s="25"/>
      <c r="B20" s="25"/>
      <c r="C20" s="25"/>
      <c r="D20" s="25"/>
      <c r="E20" s="26" t="n">
        <f aca="false">SUM(E15:E18)</f>
        <v>1200</v>
      </c>
      <c r="F20" s="27"/>
      <c r="G20" s="26" t="n">
        <f aca="false">SUM(G15:G18)</f>
        <v>0</v>
      </c>
      <c r="H20" s="27"/>
      <c r="I20" s="26" t="n">
        <f aca="false">SUM(I15:I18)</f>
        <v>6500</v>
      </c>
      <c r="J20" s="27"/>
      <c r="K20" s="26" t="n">
        <f aca="false">SUM(K15:K18)</f>
        <v>0</v>
      </c>
      <c r="L20" s="27"/>
      <c r="M20" s="26" t="n">
        <f aca="false">SUM(E20:K20)</f>
        <v>7700</v>
      </c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3" hidden="false" customHeight="true" outlineLevel="0" collapsed="false">
      <c r="A21" s="20"/>
      <c r="B21" s="20"/>
      <c r="C21" s="20"/>
      <c r="D21" s="20"/>
      <c r="E21" s="23"/>
      <c r="F21" s="23"/>
      <c r="G21" s="23"/>
      <c r="H21" s="23"/>
      <c r="I21" s="23"/>
      <c r="J21" s="23"/>
      <c r="K21" s="23"/>
      <c r="L21" s="23"/>
      <c r="M21" s="23"/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true" outlineLevel="0" collapsed="false">
      <c r="A22" s="22" t="s">
        <v>20</v>
      </c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true" outlineLevel="0" collapsed="false">
      <c r="A23" s="20"/>
      <c r="B23" s="20" t="s">
        <v>21</v>
      </c>
      <c r="C23" s="20"/>
      <c r="D23" s="20"/>
      <c r="E23" s="23"/>
      <c r="F23" s="23"/>
      <c r="G23" s="23"/>
      <c r="H23" s="23"/>
      <c r="I23" s="23" t="n">
        <v>1000</v>
      </c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3" hidden="false" customHeight="true" outlineLevel="0" collapsed="false">
      <c r="A24" s="20"/>
      <c r="B24" s="20"/>
      <c r="C24" s="20"/>
      <c r="D24" s="20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true" outlineLevel="0" collapsed="false">
      <c r="A25" s="25"/>
      <c r="B25" s="25"/>
      <c r="C25" s="25"/>
      <c r="D25" s="25"/>
      <c r="E25" s="26" t="n">
        <f aca="false">SUM(E23)</f>
        <v>0</v>
      </c>
      <c r="F25" s="27"/>
      <c r="G25" s="26" t="n">
        <f aca="false">SUM(G23)</f>
        <v>0</v>
      </c>
      <c r="H25" s="27"/>
      <c r="I25" s="26" t="n">
        <f aca="false">SUM(I23)</f>
        <v>1000</v>
      </c>
      <c r="J25" s="27"/>
      <c r="K25" s="26" t="n">
        <f aca="false">SUM(K23)</f>
        <v>0</v>
      </c>
      <c r="L25" s="27"/>
      <c r="M25" s="26" t="n">
        <f aca="false">SUM(E25:K25)</f>
        <v>1000</v>
      </c>
      <c r="N25" s="17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3" hidden="false" customHeight="true" outlineLevel="0" collapsed="false">
      <c r="A26" s="20"/>
      <c r="B26" s="20"/>
      <c r="C26" s="20"/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0" collapsed="false">
      <c r="A27" s="22" t="s">
        <v>22</v>
      </c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0" collapsed="false">
      <c r="A28" s="20"/>
      <c r="B28" s="20" t="s">
        <v>23</v>
      </c>
      <c r="C28" s="20" t="s">
        <v>24</v>
      </c>
      <c r="D28" s="20"/>
      <c r="E28" s="23"/>
      <c r="F28" s="23"/>
      <c r="G28" s="23"/>
      <c r="H28" s="23"/>
      <c r="I28" s="23" t="n">
        <v>40000</v>
      </c>
      <c r="J28" s="23"/>
      <c r="K28" s="23"/>
      <c r="L28" s="23"/>
      <c r="M28" s="23"/>
      <c r="N28" s="17"/>
      <c r="O28" s="21"/>
      <c r="P28" s="17"/>
      <c r="Q28" s="17"/>
      <c r="R28" s="17"/>
      <c r="S28" s="17" t="s">
        <v>25</v>
      </c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0" collapsed="false">
      <c r="A29" s="20"/>
      <c r="B29" s="20" t="s">
        <v>26</v>
      </c>
      <c r="C29" s="20" t="s">
        <v>24</v>
      </c>
      <c r="D29" s="20"/>
      <c r="E29" s="23"/>
      <c r="F29" s="23"/>
      <c r="G29" s="23"/>
      <c r="H29" s="23"/>
      <c r="I29" s="23" t="n">
        <v>9500</v>
      </c>
      <c r="J29" s="23"/>
      <c r="K29" s="23"/>
      <c r="L29" s="23"/>
      <c r="M29" s="23"/>
      <c r="N29" s="17"/>
      <c r="O29" s="21"/>
      <c r="P29" s="17"/>
      <c r="Q29" s="17"/>
      <c r="R29" s="17"/>
      <c r="S29" s="17" t="s">
        <v>25</v>
      </c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0" collapsed="false">
      <c r="A30" s="20"/>
      <c r="B30" s="20" t="s">
        <v>27</v>
      </c>
      <c r="C30" s="20" t="s">
        <v>28</v>
      </c>
      <c r="D30" s="20"/>
      <c r="E30" s="23"/>
      <c r="F30" s="23"/>
      <c r="G30" s="23"/>
      <c r="H30" s="23"/>
      <c r="I30" s="23" t="n">
        <v>360</v>
      </c>
      <c r="J30" s="23"/>
      <c r="K30" s="23"/>
      <c r="L30" s="23"/>
      <c r="M30" s="23"/>
      <c r="N30" s="17"/>
      <c r="O30" s="21"/>
      <c r="P30" s="17"/>
      <c r="Q30" s="17"/>
      <c r="R30" s="17"/>
      <c r="S30" s="17" t="s">
        <v>25</v>
      </c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0" collapsed="false">
      <c r="A31" s="20"/>
      <c r="B31" s="20" t="s">
        <v>29</v>
      </c>
      <c r="C31" s="20" t="s">
        <v>28</v>
      </c>
      <c r="D31" s="20"/>
      <c r="E31" s="23"/>
      <c r="F31" s="23"/>
      <c r="G31" s="23"/>
      <c r="H31" s="23"/>
      <c r="I31" s="23" t="n">
        <v>150</v>
      </c>
      <c r="J31" s="23"/>
      <c r="K31" s="23"/>
      <c r="L31" s="23"/>
      <c r="M31" s="23"/>
      <c r="N31" s="17"/>
      <c r="O31" s="21"/>
      <c r="P31" s="17"/>
      <c r="Q31" s="17"/>
      <c r="R31" s="17"/>
      <c r="S31" s="17" t="s">
        <v>25</v>
      </c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0" collapsed="false">
      <c r="A32" s="20"/>
      <c r="B32" s="20" t="s">
        <v>30</v>
      </c>
      <c r="C32" s="20" t="s">
        <v>31</v>
      </c>
      <c r="D32" s="20"/>
      <c r="E32" s="23"/>
      <c r="F32" s="23"/>
      <c r="G32" s="23"/>
      <c r="H32" s="23"/>
      <c r="I32" s="23"/>
      <c r="J32" s="23"/>
      <c r="K32" s="23" t="n">
        <v>50</v>
      </c>
      <c r="L32" s="23"/>
      <c r="M32" s="23"/>
      <c r="N32" s="17"/>
      <c r="O32" s="21"/>
      <c r="P32" s="17"/>
      <c r="Q32" s="17"/>
      <c r="R32" s="17"/>
      <c r="S32" s="17" t="s">
        <v>25</v>
      </c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fals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0" collapsed="false">
      <c r="A34" s="25"/>
      <c r="B34" s="25"/>
      <c r="C34" s="25"/>
      <c r="D34" s="25"/>
      <c r="E34" s="26" t="n">
        <f aca="false">SUM(E28:E32)</f>
        <v>0</v>
      </c>
      <c r="F34" s="27"/>
      <c r="G34" s="26" t="n">
        <f aca="false">SUM(G28:G32)</f>
        <v>0</v>
      </c>
      <c r="H34" s="27"/>
      <c r="I34" s="26" t="n">
        <f aca="false">SUM(I28:I32)</f>
        <v>50010</v>
      </c>
      <c r="J34" s="27"/>
      <c r="K34" s="26" t="n">
        <f aca="false">SUM(K28:K32)</f>
        <v>50</v>
      </c>
      <c r="L34" s="27"/>
      <c r="M34" s="26" t="n">
        <f aca="false">SUM(E34:K34)</f>
        <v>50060</v>
      </c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3" hidden="false" customHeight="tru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0" collapsed="false">
      <c r="A36" s="22" t="s">
        <v>32</v>
      </c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0" collapsed="false">
      <c r="A37" s="20"/>
      <c r="B37" s="20" t="s">
        <v>33</v>
      </c>
      <c r="C37" s="20"/>
      <c r="D37" s="20"/>
      <c r="E37" s="23"/>
      <c r="F37" s="23"/>
      <c r="G37" s="23"/>
      <c r="H37" s="23"/>
      <c r="I37" s="23" t="n">
        <v>5000</v>
      </c>
      <c r="J37" s="23"/>
      <c r="K37" s="23"/>
      <c r="L37" s="23"/>
      <c r="M37" s="23"/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fals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0" collapsed="false">
      <c r="A39" s="25"/>
      <c r="B39" s="25"/>
      <c r="C39" s="25"/>
      <c r="D39" s="25"/>
      <c r="E39" s="26" t="n">
        <f aca="false">SUM(E37)</f>
        <v>0</v>
      </c>
      <c r="F39" s="27"/>
      <c r="G39" s="26" t="n">
        <f aca="false">SUM(G37)</f>
        <v>0</v>
      </c>
      <c r="H39" s="27"/>
      <c r="I39" s="26" t="n">
        <f aca="false">SUM(I37)</f>
        <v>5000</v>
      </c>
      <c r="J39" s="27"/>
      <c r="K39" s="26" t="n">
        <f aca="false">SUM(K37)</f>
        <v>0</v>
      </c>
      <c r="L39" s="27"/>
      <c r="M39" s="26" t="n">
        <f aca="false">SUM(E39:K39)</f>
        <v>5000</v>
      </c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3" hidden="false" customHeight="tru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0" collapsed="false">
      <c r="A41" s="22" t="s">
        <v>34</v>
      </c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0"/>
      <c r="B42" s="20"/>
      <c r="C42" s="20"/>
      <c r="D42" s="20"/>
      <c r="E42" s="23"/>
      <c r="F42" s="23"/>
      <c r="G42" s="23"/>
      <c r="H42" s="23"/>
      <c r="I42" s="23"/>
      <c r="J42" s="23"/>
      <c r="K42" s="23"/>
      <c r="L42" s="23"/>
      <c r="M42" s="23"/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5"/>
      <c r="B44" s="25"/>
      <c r="C44" s="25"/>
      <c r="D44" s="25"/>
      <c r="E44" s="26" t="n">
        <f aca="false">SUM(E42)</f>
        <v>0</v>
      </c>
      <c r="F44" s="27"/>
      <c r="G44" s="26" t="n">
        <f aca="false">SUM(G42)</f>
        <v>0</v>
      </c>
      <c r="H44" s="27"/>
      <c r="I44" s="26" t="n">
        <f aca="false">SUM(I42)</f>
        <v>0</v>
      </c>
      <c r="J44" s="27"/>
      <c r="K44" s="26" t="n">
        <f aca="false">SUM(K42)</f>
        <v>0</v>
      </c>
      <c r="L44" s="27"/>
      <c r="M44" s="26" t="n">
        <f aca="false">SUM(E44:K44)</f>
        <v>0</v>
      </c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3" hidden="true" customHeight="tru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0" collapsed="false">
      <c r="A46" s="22" t="s">
        <v>35</v>
      </c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false" customHeight="false" outlineLevel="0" collapsed="false">
      <c r="A47" s="20"/>
      <c r="B47" s="20" t="s">
        <v>36</v>
      </c>
      <c r="C47" s="20"/>
      <c r="D47" s="20"/>
      <c r="E47" s="23"/>
      <c r="F47" s="23"/>
      <c r="G47" s="23"/>
      <c r="H47" s="23"/>
      <c r="I47" s="23"/>
      <c r="J47" s="23"/>
      <c r="K47" s="23" t="n">
        <v>23</v>
      </c>
      <c r="L47" s="23"/>
      <c r="M47" s="23"/>
      <c r="N47" s="17"/>
      <c r="O47" s="21"/>
      <c r="P47" s="17"/>
      <c r="Q47" s="17"/>
      <c r="R47" s="17"/>
      <c r="S47" s="17" t="s">
        <v>37</v>
      </c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fals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0" collapsed="false">
      <c r="A49" s="25"/>
      <c r="B49" s="25"/>
      <c r="C49" s="25"/>
      <c r="D49" s="25"/>
      <c r="E49" s="26" t="n">
        <f aca="false">SUM(E47)</f>
        <v>0</v>
      </c>
      <c r="F49" s="27"/>
      <c r="G49" s="26" t="n">
        <f aca="false">SUM(G47)</f>
        <v>0</v>
      </c>
      <c r="H49" s="27"/>
      <c r="I49" s="26" t="n">
        <f aca="false">SUM(I47)</f>
        <v>0</v>
      </c>
      <c r="J49" s="27"/>
      <c r="K49" s="26" t="n">
        <f aca="false">SUM(K47)</f>
        <v>23</v>
      </c>
      <c r="L49" s="27"/>
      <c r="M49" s="26" t="n">
        <f aca="false">SUM(E49:K49)</f>
        <v>23</v>
      </c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3" hidden="false" customHeight="true" outlineLevel="0" collapsed="false">
      <c r="A50" s="20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/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0" collapsed="false">
      <c r="A51" s="22" t="s">
        <v>38</v>
      </c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0" collapsed="false">
      <c r="A52" s="22"/>
      <c r="B52" s="20" t="s">
        <v>39</v>
      </c>
      <c r="C52" s="20" t="s">
        <v>40</v>
      </c>
      <c r="D52" s="20"/>
      <c r="E52" s="23"/>
      <c r="F52" s="23"/>
      <c r="G52" s="23"/>
      <c r="H52" s="23"/>
      <c r="I52" s="23" t="n">
        <v>5000</v>
      </c>
      <c r="J52" s="23"/>
      <c r="K52" s="23"/>
      <c r="L52" s="23"/>
      <c r="M52" s="23"/>
      <c r="N52" s="17"/>
      <c r="O52" s="21"/>
      <c r="P52" s="17"/>
      <c r="Q52" s="17"/>
      <c r="R52" s="17"/>
      <c r="S52" s="17" t="s">
        <v>37</v>
      </c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false" outlineLevel="0" collapsed="false">
      <c r="A53" s="22"/>
      <c r="B53" s="20" t="s">
        <v>41</v>
      </c>
      <c r="C53" s="20" t="s">
        <v>42</v>
      </c>
      <c r="D53" s="20"/>
      <c r="E53" s="23"/>
      <c r="F53" s="23"/>
      <c r="G53" s="23"/>
      <c r="H53" s="23"/>
      <c r="I53" s="23" t="n">
        <v>5000</v>
      </c>
      <c r="J53" s="23"/>
      <c r="K53" s="23"/>
      <c r="L53" s="23"/>
      <c r="M53" s="23"/>
      <c r="N53" s="17"/>
      <c r="O53" s="21"/>
      <c r="P53" s="17"/>
      <c r="Q53" s="17"/>
      <c r="R53" s="17"/>
      <c r="S53" s="17" t="s">
        <v>37</v>
      </c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3" hidden="false" customHeight="true" outlineLevel="0" collapsed="false">
      <c r="A54" s="20"/>
      <c r="B54" s="20"/>
      <c r="C54" s="20"/>
      <c r="D54" s="20"/>
      <c r="E54" s="23"/>
      <c r="F54" s="23"/>
      <c r="G54" s="23"/>
      <c r="H54" s="23"/>
      <c r="I54" s="23"/>
      <c r="J54" s="23"/>
      <c r="K54" s="23"/>
      <c r="L54" s="23"/>
      <c r="M54" s="23"/>
      <c r="N54" s="17"/>
      <c r="O54" s="21"/>
      <c r="P54" s="17"/>
      <c r="Q54" s="17"/>
      <c r="R54" s="17"/>
      <c r="S54" s="17"/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0" collapsed="false">
      <c r="A55" s="25"/>
      <c r="B55" s="25"/>
      <c r="C55" s="25"/>
      <c r="D55" s="25"/>
      <c r="E55" s="26" t="n">
        <f aca="false">SUM(E52:E53)</f>
        <v>0</v>
      </c>
      <c r="F55" s="27"/>
      <c r="G55" s="26" t="n">
        <f aca="false">SUM(G52:G53)</f>
        <v>0</v>
      </c>
      <c r="H55" s="27"/>
      <c r="I55" s="26" t="n">
        <f aca="false">SUM(I52:I53)</f>
        <v>10000</v>
      </c>
      <c r="J55" s="27"/>
      <c r="K55" s="26" t="n">
        <f aca="false">SUM(K52:K53)</f>
        <v>0</v>
      </c>
      <c r="L55" s="27"/>
      <c r="M55" s="26" t="n">
        <f aca="false">SUM(E55:K55)</f>
        <v>10000</v>
      </c>
      <c r="N55" s="17"/>
      <c r="O55" s="21"/>
      <c r="P55" s="17"/>
      <c r="Q55" s="17"/>
      <c r="R55" s="17"/>
      <c r="S55" s="17"/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3" hidden="false" customHeight="true" outlineLevel="0" collapsed="false">
      <c r="A56" s="20"/>
      <c r="B56" s="20"/>
      <c r="C56" s="20"/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/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0" collapsed="false">
      <c r="A57" s="22" t="s">
        <v>43</v>
      </c>
      <c r="B57" s="20"/>
      <c r="C57" s="20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17"/>
      <c r="O57" s="21"/>
      <c r="P57" s="17"/>
      <c r="Q57" s="17"/>
      <c r="R57" s="17"/>
      <c r="S57" s="17"/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20"/>
      <c r="B58" s="20" t="s">
        <v>44</v>
      </c>
      <c r="C58" s="20" t="s">
        <v>45</v>
      </c>
      <c r="D58" s="20"/>
      <c r="E58" s="23" t="n">
        <v>1500</v>
      </c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 t="s">
        <v>46</v>
      </c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20"/>
      <c r="B59" s="20" t="s">
        <v>47</v>
      </c>
      <c r="C59" s="20" t="s">
        <v>48</v>
      </c>
      <c r="D59" s="20"/>
      <c r="E59" s="23" t="n">
        <v>1500</v>
      </c>
      <c r="F59" s="23"/>
      <c r="G59" s="23"/>
      <c r="H59" s="23"/>
      <c r="I59" s="23"/>
      <c r="J59" s="23"/>
      <c r="K59" s="23"/>
      <c r="L59" s="23"/>
      <c r="M59" s="23"/>
      <c r="N59" s="17"/>
      <c r="O59" s="21"/>
      <c r="P59" s="17"/>
      <c r="Q59" s="17"/>
      <c r="R59" s="17"/>
      <c r="S59" s="17" t="s">
        <v>46</v>
      </c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0" collapsed="false">
      <c r="A60" s="20"/>
      <c r="B60" s="20" t="s">
        <v>49</v>
      </c>
      <c r="C60" s="20" t="s">
        <v>50</v>
      </c>
      <c r="D60" s="20"/>
      <c r="E60" s="23"/>
      <c r="F60" s="23"/>
      <c r="G60" s="23"/>
      <c r="H60" s="23"/>
      <c r="I60" s="23" t="n">
        <v>600</v>
      </c>
      <c r="J60" s="23"/>
      <c r="K60" s="23"/>
      <c r="L60" s="23"/>
      <c r="M60" s="23"/>
      <c r="N60" s="17"/>
      <c r="O60" s="21"/>
      <c r="P60" s="17"/>
      <c r="Q60" s="17"/>
      <c r="R60" s="17"/>
      <c r="S60" s="17" t="s">
        <v>46</v>
      </c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0" collapsed="false">
      <c r="A61" s="20"/>
      <c r="B61" s="20" t="s">
        <v>51</v>
      </c>
      <c r="C61" s="20" t="s">
        <v>52</v>
      </c>
      <c r="D61" s="20"/>
      <c r="E61" s="23" t="n">
        <v>500</v>
      </c>
      <c r="F61" s="23"/>
      <c r="G61" s="23"/>
      <c r="H61" s="23"/>
      <c r="I61" s="23"/>
      <c r="J61" s="23"/>
      <c r="K61" s="23"/>
      <c r="L61" s="23"/>
      <c r="M61" s="23"/>
      <c r="N61" s="17"/>
      <c r="O61" s="21"/>
      <c r="P61" s="17"/>
      <c r="Q61" s="17"/>
      <c r="R61" s="17"/>
      <c r="S61" s="17" t="s">
        <v>46</v>
      </c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0" collapsed="false">
      <c r="A62" s="20"/>
      <c r="B62" s="20" t="s">
        <v>53</v>
      </c>
      <c r="C62" s="20" t="s">
        <v>54</v>
      </c>
      <c r="D62" s="20"/>
      <c r="E62" s="23" t="n">
        <v>300</v>
      </c>
      <c r="F62" s="23"/>
      <c r="G62" s="23"/>
      <c r="H62" s="23"/>
      <c r="I62" s="23"/>
      <c r="J62" s="23"/>
      <c r="K62" s="23"/>
      <c r="L62" s="23"/>
      <c r="M62" s="23"/>
      <c r="N62" s="17"/>
      <c r="O62" s="21"/>
      <c r="P62" s="17"/>
      <c r="Q62" s="17"/>
      <c r="R62" s="17"/>
      <c r="S62" s="17" t="s">
        <v>46</v>
      </c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false" customHeight="false" outlineLevel="0" collapsed="false">
      <c r="A63" s="20"/>
      <c r="B63" s="20" t="s">
        <v>55</v>
      </c>
      <c r="C63" s="20" t="s">
        <v>56</v>
      </c>
      <c r="D63" s="20"/>
      <c r="E63" s="23" t="n">
        <v>200</v>
      </c>
      <c r="F63" s="23"/>
      <c r="G63" s="23"/>
      <c r="H63" s="23"/>
      <c r="I63" s="23"/>
      <c r="J63" s="23"/>
      <c r="K63" s="23"/>
      <c r="L63" s="23"/>
      <c r="M63" s="23"/>
      <c r="N63" s="17"/>
      <c r="O63" s="21"/>
      <c r="P63" s="17"/>
      <c r="Q63" s="17"/>
      <c r="R63" s="17"/>
      <c r="S63" s="17" t="s">
        <v>46</v>
      </c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0" collapsed="false">
      <c r="A64" s="20"/>
      <c r="B64" s="20" t="s">
        <v>57</v>
      </c>
      <c r="C64" s="20" t="s">
        <v>52</v>
      </c>
      <c r="D64" s="20"/>
      <c r="E64" s="23"/>
      <c r="F64" s="23"/>
      <c r="G64" s="23"/>
      <c r="H64" s="23"/>
      <c r="I64" s="23" t="n">
        <v>150</v>
      </c>
      <c r="J64" s="23"/>
      <c r="K64" s="23"/>
      <c r="L64" s="23"/>
      <c r="M64" s="23"/>
      <c r="N64" s="17"/>
      <c r="O64" s="21"/>
      <c r="P64" s="17"/>
      <c r="Q64" s="17"/>
      <c r="R64" s="17"/>
      <c r="S64" s="17" t="s">
        <v>46</v>
      </c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false" customHeight="false" outlineLevel="0" collapsed="false">
      <c r="A65" s="20"/>
      <c r="B65" s="20" t="s">
        <v>58</v>
      </c>
      <c r="C65" s="20" t="s">
        <v>59</v>
      </c>
      <c r="D65" s="20"/>
      <c r="E65" s="23" t="n">
        <v>132</v>
      </c>
      <c r="F65" s="23"/>
      <c r="G65" s="23"/>
      <c r="H65" s="23"/>
      <c r="I65" s="23"/>
      <c r="J65" s="23"/>
      <c r="K65" s="23"/>
      <c r="L65" s="23"/>
      <c r="M65" s="23"/>
      <c r="N65" s="17"/>
      <c r="O65" s="21"/>
      <c r="P65" s="17"/>
      <c r="Q65" s="17"/>
      <c r="R65" s="17"/>
      <c r="S65" s="17" t="s">
        <v>46</v>
      </c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false" customHeight="false" outlineLevel="0" collapsed="false">
      <c r="A66" s="20"/>
      <c r="B66" s="20" t="s">
        <v>60</v>
      </c>
      <c r="C66" s="20" t="s">
        <v>59</v>
      </c>
      <c r="D66" s="20"/>
      <c r="E66" s="23" t="n">
        <v>100</v>
      </c>
      <c r="F66" s="23"/>
      <c r="G66" s="23"/>
      <c r="H66" s="23"/>
      <c r="I66" s="23"/>
      <c r="J66" s="23"/>
      <c r="K66" s="23"/>
      <c r="L66" s="23"/>
      <c r="M66" s="23"/>
      <c r="N66" s="17"/>
      <c r="O66" s="21"/>
      <c r="P66" s="17"/>
      <c r="Q66" s="17"/>
      <c r="R66" s="17"/>
      <c r="S66" s="17" t="s">
        <v>46</v>
      </c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false" customHeight="false" outlineLevel="0" collapsed="false">
      <c r="A67" s="20"/>
      <c r="B67" s="20" t="s">
        <v>61</v>
      </c>
      <c r="C67" s="20" t="s">
        <v>54</v>
      </c>
      <c r="D67" s="20"/>
      <c r="E67" s="23"/>
      <c r="F67" s="23"/>
      <c r="G67" s="23" t="n">
        <v>100</v>
      </c>
      <c r="H67" s="23"/>
      <c r="I67" s="23"/>
      <c r="J67" s="23"/>
      <c r="K67" s="23"/>
      <c r="L67" s="23"/>
      <c r="M67" s="23"/>
      <c r="N67" s="17"/>
      <c r="O67" s="21"/>
      <c r="P67" s="17"/>
      <c r="Q67" s="17"/>
      <c r="R67" s="17"/>
      <c r="S67" s="17" t="s">
        <v>46</v>
      </c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false" customHeight="false" outlineLevel="0" collapsed="false">
      <c r="A68" s="20"/>
      <c r="B68" s="20" t="s">
        <v>62</v>
      </c>
      <c r="C68" s="20" t="s">
        <v>63</v>
      </c>
      <c r="D68" s="20"/>
      <c r="E68" s="23"/>
      <c r="F68" s="23"/>
      <c r="G68" s="23"/>
      <c r="H68" s="23"/>
      <c r="I68" s="23"/>
      <c r="J68" s="23"/>
      <c r="K68" s="23" t="n">
        <v>511</v>
      </c>
      <c r="L68" s="23"/>
      <c r="M68" s="23"/>
      <c r="N68" s="17"/>
      <c r="O68" s="21"/>
      <c r="P68" s="17"/>
      <c r="Q68" s="17"/>
      <c r="R68" s="17"/>
      <c r="S68" s="17" t="s">
        <v>46</v>
      </c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3" hidden="false" customHeight="true" outlineLevel="0" collapsed="false">
      <c r="A69" s="20"/>
      <c r="B69" s="20"/>
      <c r="C69" s="20"/>
      <c r="D69" s="20"/>
      <c r="E69" s="23"/>
      <c r="F69" s="23"/>
      <c r="G69" s="23"/>
      <c r="H69" s="23"/>
      <c r="I69" s="23"/>
      <c r="J69" s="23"/>
      <c r="K69" s="23"/>
      <c r="L69" s="23"/>
      <c r="M69" s="23"/>
      <c r="N69" s="17"/>
      <c r="O69" s="21"/>
      <c r="P69" s="17"/>
      <c r="Q69" s="17"/>
      <c r="R69" s="17"/>
      <c r="S69" s="17"/>
      <c r="T69" s="17"/>
      <c r="U69" s="17"/>
      <c r="V69" s="17"/>
      <c r="W69" s="17"/>
      <c r="X69" s="1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false" customHeight="false" outlineLevel="0" collapsed="false">
      <c r="A70" s="25"/>
      <c r="B70" s="25"/>
      <c r="C70" s="25"/>
      <c r="D70" s="25"/>
      <c r="E70" s="26" t="n">
        <f aca="false">SUM(E58:E68)</f>
        <v>4232</v>
      </c>
      <c r="F70" s="27"/>
      <c r="G70" s="26" t="n">
        <f aca="false">SUM(G58:G68)</f>
        <v>100</v>
      </c>
      <c r="H70" s="27"/>
      <c r="I70" s="26" t="n">
        <f aca="false">SUM(I58:I68)</f>
        <v>750</v>
      </c>
      <c r="J70" s="27"/>
      <c r="K70" s="26" t="n">
        <f aca="false">SUM(K58:K68)</f>
        <v>511</v>
      </c>
      <c r="L70" s="27"/>
      <c r="M70" s="26" t="n">
        <f aca="false">SUM(E70:K70)</f>
        <v>5593</v>
      </c>
      <c r="N70" s="17"/>
      <c r="O70" s="21"/>
      <c r="P70" s="17"/>
      <c r="Q70" s="17"/>
      <c r="R70" s="17"/>
      <c r="S70" s="17"/>
      <c r="T70" s="17"/>
      <c r="U70" s="17"/>
      <c r="V70" s="17"/>
      <c r="W70" s="17"/>
      <c r="X70" s="1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true" customHeight="false" outlineLevel="0" collapsed="false">
      <c r="A71" s="22" t="s">
        <v>64</v>
      </c>
      <c r="B71" s="20"/>
      <c r="C71" s="20"/>
      <c r="D71" s="20"/>
      <c r="E71" s="23"/>
      <c r="F71" s="23"/>
      <c r="G71" s="23"/>
      <c r="H71" s="23"/>
      <c r="I71" s="23"/>
      <c r="J71" s="23"/>
      <c r="K71" s="23"/>
      <c r="L71" s="23"/>
      <c r="M71" s="23"/>
      <c r="N71" s="17"/>
      <c r="O71" s="21"/>
      <c r="P71" s="17"/>
      <c r="Q71" s="17"/>
      <c r="R71" s="17"/>
      <c r="S71" s="17"/>
      <c r="T71" s="17"/>
      <c r="U71" s="17"/>
      <c r="V71" s="17"/>
      <c r="W71" s="17"/>
      <c r="X71" s="17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true" customHeight="false" outlineLevel="0" collapsed="false">
      <c r="A72" s="20"/>
      <c r="B72" s="20"/>
      <c r="C72" s="20"/>
      <c r="D72" s="20"/>
      <c r="E72" s="23"/>
      <c r="F72" s="23"/>
      <c r="G72" s="23"/>
      <c r="H72" s="23"/>
      <c r="I72" s="23"/>
      <c r="J72" s="23"/>
      <c r="K72" s="23"/>
      <c r="L72" s="23"/>
      <c r="M72" s="23"/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3" hidden="true" customHeight="true" outlineLevel="0" collapsed="false">
      <c r="A73" s="20"/>
      <c r="B73" s="20"/>
      <c r="C73" s="20"/>
      <c r="D73" s="20"/>
      <c r="E73" s="23"/>
      <c r="F73" s="23"/>
      <c r="G73" s="23"/>
      <c r="H73" s="23"/>
      <c r="I73" s="23"/>
      <c r="J73" s="23"/>
      <c r="K73" s="23"/>
      <c r="L73" s="23"/>
      <c r="M73" s="23"/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true" customHeight="false" outlineLevel="0" collapsed="false">
      <c r="A74" s="25"/>
      <c r="B74" s="25"/>
      <c r="C74" s="25"/>
      <c r="D74" s="25"/>
      <c r="E74" s="26" t="n">
        <f aca="false">SUM(E72)</f>
        <v>0</v>
      </c>
      <c r="F74" s="27"/>
      <c r="G74" s="26" t="n">
        <f aca="false">SUM(G72)</f>
        <v>0</v>
      </c>
      <c r="H74" s="27"/>
      <c r="I74" s="26" t="n">
        <f aca="false">SUM(I72)</f>
        <v>0</v>
      </c>
      <c r="J74" s="27"/>
      <c r="K74" s="26" t="n">
        <f aca="false">SUM(K72)</f>
        <v>0</v>
      </c>
      <c r="L74" s="27"/>
      <c r="M74" s="26" t="n">
        <f aca="false">SUM(E74:K74)</f>
        <v>0</v>
      </c>
      <c r="N74" s="17"/>
      <c r="O74" s="21"/>
      <c r="P74" s="17"/>
      <c r="Q74" s="17"/>
      <c r="R74" s="17"/>
      <c r="S74" s="17"/>
      <c r="T74" s="17"/>
      <c r="U74" s="17"/>
      <c r="V74" s="17"/>
      <c r="W74" s="17"/>
      <c r="X74" s="17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3" hidden="true" customHeight="true" outlineLevel="0" collapsed="false">
      <c r="A75" s="20"/>
      <c r="B75" s="20"/>
      <c r="C75" s="20"/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17"/>
      <c r="O75" s="21"/>
      <c r="P75" s="17"/>
      <c r="Q75" s="17"/>
      <c r="R75" s="17"/>
      <c r="S75" s="17"/>
      <c r="T75" s="17"/>
      <c r="U75" s="17"/>
      <c r="V75" s="17"/>
      <c r="W75" s="17"/>
      <c r="X75" s="17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true" customHeight="false" outlineLevel="0" collapsed="false">
      <c r="A76" s="22" t="s">
        <v>65</v>
      </c>
      <c r="B76" s="20"/>
      <c r="C76" s="20"/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17"/>
      <c r="O76" s="21"/>
      <c r="P76" s="17"/>
      <c r="Q76" s="17"/>
      <c r="R76" s="17"/>
      <c r="S76" s="17"/>
      <c r="T76" s="17"/>
      <c r="U76" s="17"/>
      <c r="V76" s="17"/>
      <c r="W76" s="17"/>
      <c r="X76" s="17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2.75" hidden="true" customHeight="false" outlineLevel="0" collapsed="false">
      <c r="A77" s="20"/>
      <c r="B77" s="20"/>
      <c r="C77" s="20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17"/>
      <c r="O77" s="21"/>
      <c r="P77" s="17"/>
      <c r="Q77" s="17"/>
      <c r="R77" s="17"/>
      <c r="S77" s="17"/>
      <c r="T77" s="17"/>
      <c r="U77" s="17"/>
      <c r="V77" s="17"/>
      <c r="W77" s="17"/>
      <c r="X77" s="17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3" hidden="true" customHeight="true" outlineLevel="0" collapsed="false">
      <c r="A78" s="20"/>
      <c r="B78" s="20"/>
      <c r="C78" s="20"/>
      <c r="D78" s="20"/>
      <c r="E78" s="23"/>
      <c r="F78" s="23"/>
      <c r="G78" s="23"/>
      <c r="H78" s="23"/>
      <c r="I78" s="23"/>
      <c r="J78" s="23"/>
      <c r="K78" s="23"/>
      <c r="L78" s="23"/>
      <c r="M78" s="23"/>
      <c r="N78" s="17"/>
      <c r="O78" s="21"/>
      <c r="P78" s="17"/>
      <c r="Q78" s="17"/>
      <c r="R78" s="17"/>
      <c r="S78" s="17"/>
      <c r="T78" s="17"/>
      <c r="U78" s="17"/>
      <c r="V78" s="17"/>
      <c r="W78" s="17"/>
      <c r="X78" s="17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true" customHeight="false" outlineLevel="0" collapsed="false">
      <c r="A79" s="25"/>
      <c r="B79" s="25"/>
      <c r="C79" s="25"/>
      <c r="D79" s="25"/>
      <c r="E79" s="26" t="n">
        <f aca="false">SUM(E77)</f>
        <v>0</v>
      </c>
      <c r="F79" s="27"/>
      <c r="G79" s="26" t="n">
        <f aca="false">SUM(G77)</f>
        <v>0</v>
      </c>
      <c r="H79" s="27"/>
      <c r="I79" s="26" t="n">
        <f aca="false">SUM(I77)</f>
        <v>0</v>
      </c>
      <c r="J79" s="27"/>
      <c r="K79" s="26" t="n">
        <f aca="false">SUM(K77)</f>
        <v>0</v>
      </c>
      <c r="L79" s="27"/>
      <c r="M79" s="26" t="n">
        <f aca="false">SUM(E79:K79)</f>
        <v>0</v>
      </c>
      <c r="N79" s="17"/>
      <c r="O79" s="21"/>
      <c r="P79" s="17"/>
      <c r="Q79" s="17"/>
      <c r="R79" s="17"/>
      <c r="S79" s="17"/>
      <c r="T79" s="17"/>
      <c r="U79" s="17"/>
      <c r="V79" s="17"/>
      <c r="W79" s="17"/>
      <c r="X79" s="17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3" hidden="true" customHeight="true" outlineLevel="0" collapsed="false">
      <c r="A80" s="20"/>
      <c r="B80" s="20"/>
      <c r="C80" s="20"/>
      <c r="D80" s="20"/>
      <c r="E80" s="23"/>
      <c r="F80" s="23"/>
      <c r="G80" s="23"/>
      <c r="H80" s="23"/>
      <c r="I80" s="23"/>
      <c r="J80" s="23"/>
      <c r="K80" s="23"/>
      <c r="L80" s="23"/>
      <c r="M80" s="23"/>
      <c r="N80" s="17"/>
      <c r="O80" s="21"/>
      <c r="P80" s="17"/>
      <c r="Q80" s="17"/>
      <c r="R80" s="17"/>
      <c r="S80" s="17"/>
      <c r="T80" s="17"/>
      <c r="U80" s="17"/>
      <c r="V80" s="17"/>
      <c r="W80" s="17"/>
      <c r="X80" s="17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3" hidden="false" customHeight="true" outlineLevel="0" collapsed="false">
      <c r="A81" s="20"/>
      <c r="B81" s="20"/>
      <c r="C81" s="20"/>
      <c r="D81" s="20"/>
      <c r="E81" s="23"/>
      <c r="F81" s="23"/>
      <c r="G81" s="23"/>
      <c r="H81" s="23"/>
      <c r="I81" s="23"/>
      <c r="J81" s="23"/>
      <c r="K81" s="23"/>
      <c r="L81" s="23"/>
      <c r="M81" s="23"/>
      <c r="N81" s="17"/>
      <c r="O81" s="21"/>
      <c r="P81" s="17"/>
      <c r="Q81" s="17"/>
      <c r="R81" s="17"/>
      <c r="S81" s="17"/>
      <c r="T81" s="17"/>
      <c r="U81" s="17"/>
      <c r="V81" s="17"/>
      <c r="W81" s="17"/>
      <c r="X81" s="17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3.5" hidden="false" customHeight="false" outlineLevel="0" collapsed="false">
      <c r="A82" s="28" t="s">
        <v>66</v>
      </c>
      <c r="B82" s="29"/>
      <c r="C82" s="29"/>
      <c r="D82" s="29"/>
      <c r="E82" s="30" t="n">
        <f aca="false">E12+E20+E25+E34+E39+E44+E49+E55+E70+E74</f>
        <v>5432</v>
      </c>
      <c r="F82" s="31"/>
      <c r="G82" s="30" t="n">
        <f aca="false">G12+G20+G25+G34+G39+G44+G49+G55+G70+G74</f>
        <v>100</v>
      </c>
      <c r="H82" s="31"/>
      <c r="I82" s="30" t="n">
        <f aca="false">I12+I20+I25+I34+I39+I44+I49+I55+I70+I74</f>
        <v>73260</v>
      </c>
      <c r="J82" s="31"/>
      <c r="K82" s="30" t="n">
        <f aca="false">K12+K20+K25+K34+K39+K44+K49+K55+K70+K74</f>
        <v>584</v>
      </c>
      <c r="L82" s="31"/>
      <c r="M82" s="30" t="n">
        <f aca="false">SUM(E82:K82)</f>
        <v>79376</v>
      </c>
      <c r="N82" s="17"/>
      <c r="O82" s="21"/>
      <c r="P82" s="17"/>
      <c r="Q82" s="17"/>
      <c r="R82" s="17"/>
      <c r="S82" s="17"/>
      <c r="T82" s="17"/>
      <c r="U82" s="17"/>
      <c r="V82" s="17"/>
      <c r="W82" s="17"/>
      <c r="X82" s="17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3" hidden="false" customHeight="true" outlineLevel="0" collapsed="false"/>
    <row r="84" customFormat="false" ht="12" hidden="false" customHeight="true" outlineLevel="0" collapsed="false"/>
    <row r="85" customFormat="false" ht="12.75" hidden="false" customHeight="false" outlineLevel="0" collapsed="false">
      <c r="A85" s="13" t="s">
        <v>67</v>
      </c>
      <c r="B85" s="14"/>
      <c r="C85" s="14"/>
      <c r="D85" s="14"/>
      <c r="E85" s="15"/>
      <c r="F85" s="14"/>
      <c r="G85" s="15"/>
      <c r="H85" s="14"/>
      <c r="I85" s="15"/>
      <c r="J85" s="14"/>
      <c r="K85" s="15"/>
      <c r="L85" s="14"/>
      <c r="M85" s="16" t="s">
        <v>7</v>
      </c>
      <c r="N85" s="17"/>
      <c r="O85" s="21"/>
      <c r="P85" s="17"/>
      <c r="Q85" s="17"/>
      <c r="R85" s="17"/>
      <c r="S85" s="19" t="s">
        <v>8</v>
      </c>
      <c r="T85" s="32" t="s">
        <v>68</v>
      </c>
      <c r="U85" s="32" t="s">
        <v>69</v>
      </c>
      <c r="V85" s="32" t="s">
        <v>70</v>
      </c>
      <c r="W85" s="32" t="s">
        <v>43</v>
      </c>
      <c r="X85" s="32" t="s">
        <v>71</v>
      </c>
      <c r="Y85" s="19" t="s">
        <v>72</v>
      </c>
      <c r="Z85" s="19" t="s">
        <v>7</v>
      </c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3" hidden="false" customHeight="tru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17"/>
      <c r="O86" s="21"/>
      <c r="P86" s="17"/>
      <c r="Q86" s="17"/>
      <c r="R86" s="17"/>
      <c r="S86" s="17"/>
      <c r="T86" s="17"/>
      <c r="U86" s="17"/>
      <c r="V86" s="17"/>
      <c r="W86" s="17"/>
      <c r="X86" s="17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0" collapsed="false">
      <c r="A87" s="22" t="s">
        <v>34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17"/>
      <c r="O87" s="21"/>
      <c r="P87" s="17"/>
      <c r="Q87" s="17"/>
      <c r="R87" s="17"/>
      <c r="S87" s="17"/>
      <c r="T87" s="17"/>
      <c r="U87" s="17"/>
      <c r="V87" s="17"/>
      <c r="W87" s="17"/>
      <c r="X87" s="17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false" customHeight="false" outlineLevel="0" collapsed="false">
      <c r="A88" s="20"/>
      <c r="B88" s="20" t="s">
        <v>73</v>
      </c>
      <c r="C88" s="20" t="s">
        <v>74</v>
      </c>
      <c r="D88" s="20"/>
      <c r="E88" s="23"/>
      <c r="F88" s="23"/>
      <c r="G88" s="23"/>
      <c r="H88" s="23"/>
      <c r="I88" s="23"/>
      <c r="J88" s="23"/>
      <c r="K88" s="23"/>
      <c r="L88" s="23"/>
      <c r="M88" s="23" t="n">
        <v>2900</v>
      </c>
      <c r="N88" s="17"/>
      <c r="O88" s="21"/>
      <c r="P88" s="17"/>
      <c r="Q88" s="17"/>
      <c r="R88" s="17"/>
      <c r="S88" s="17" t="s">
        <v>37</v>
      </c>
      <c r="T88" s="23" t="n">
        <f aca="false">IF($S88="G",$M88,0)</f>
        <v>0</v>
      </c>
      <c r="U88" s="23" t="n">
        <f aca="false">IF($S88="P",$M88,0)</f>
        <v>0</v>
      </c>
      <c r="V88" s="23" t="n">
        <f aca="false">IF($S88="C",$M88,0)</f>
        <v>0</v>
      </c>
      <c r="W88" s="23" t="n">
        <f aca="false">IF($S88="A",$M88,0)</f>
        <v>0</v>
      </c>
      <c r="X88" s="23" t="n">
        <f aca="false">IF($S88="F",$M88,0)</f>
        <v>2900</v>
      </c>
      <c r="Y88" s="23" t="n">
        <f aca="false">IF($S88="V",$M88,0)</f>
        <v>0</v>
      </c>
      <c r="Z88" s="33" t="n">
        <f aca="false">SUM(T88:Y88)</f>
        <v>2900</v>
      </c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3" hidden="false" customHeight="true" outlineLevel="0" collapsed="false">
      <c r="A89" s="20"/>
      <c r="B89" s="20"/>
      <c r="C89" s="20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17"/>
      <c r="O89" s="21"/>
      <c r="P89" s="17"/>
      <c r="Q89" s="17"/>
      <c r="R89" s="17"/>
      <c r="S89" s="17"/>
      <c r="T89" s="17"/>
      <c r="U89" s="17"/>
      <c r="V89" s="17"/>
      <c r="W89" s="17"/>
      <c r="X89" s="17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0" collapsed="false">
      <c r="A90" s="25"/>
      <c r="B90" s="25"/>
      <c r="C90" s="25"/>
      <c r="D90" s="25"/>
      <c r="E90" s="26"/>
      <c r="F90" s="27"/>
      <c r="G90" s="26"/>
      <c r="H90" s="27"/>
      <c r="I90" s="26"/>
      <c r="J90" s="27"/>
      <c r="K90" s="26"/>
      <c r="L90" s="27"/>
      <c r="M90" s="26" t="n">
        <f aca="false">SUM(M88)</f>
        <v>2900</v>
      </c>
      <c r="N90" s="17"/>
      <c r="O90" s="21"/>
      <c r="P90" s="17"/>
      <c r="Q90" s="17"/>
      <c r="R90" s="17"/>
      <c r="S90" s="17"/>
      <c r="T90" s="17"/>
      <c r="U90" s="17"/>
      <c r="V90" s="17"/>
      <c r="W90" s="17"/>
      <c r="X90" s="17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3" hidden="false" customHeight="true" outlineLevel="0" collapsed="false">
      <c r="A91" s="20"/>
      <c r="B91" s="20"/>
      <c r="C91" s="20"/>
      <c r="D91" s="20"/>
      <c r="E91" s="23"/>
      <c r="F91" s="23"/>
      <c r="G91" s="23"/>
      <c r="H91" s="23"/>
      <c r="I91" s="23"/>
      <c r="J91" s="23"/>
      <c r="K91" s="23"/>
      <c r="L91" s="23"/>
      <c r="M91" s="23"/>
      <c r="N91" s="17"/>
      <c r="O91" s="21"/>
      <c r="P91" s="17"/>
      <c r="Q91" s="17"/>
      <c r="R91" s="17"/>
      <c r="S91" s="17"/>
      <c r="T91" s="17"/>
      <c r="U91" s="17"/>
      <c r="V91" s="17"/>
      <c r="W91" s="17"/>
      <c r="X91" s="17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2" t="s">
        <v>75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17"/>
      <c r="O92" s="21"/>
      <c r="P92" s="17"/>
      <c r="Q92" s="17"/>
      <c r="R92" s="17"/>
      <c r="S92" s="17"/>
      <c r="T92" s="17"/>
      <c r="U92" s="17"/>
      <c r="V92" s="17"/>
      <c r="W92" s="17"/>
      <c r="X92" s="17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2"/>
      <c r="B93" s="20" t="s">
        <v>76</v>
      </c>
      <c r="C93" s="20" t="s">
        <v>28</v>
      </c>
      <c r="D93" s="20"/>
      <c r="E93" s="20"/>
      <c r="F93" s="20"/>
      <c r="G93" s="20"/>
      <c r="H93" s="20"/>
      <c r="I93" s="20"/>
      <c r="J93" s="20"/>
      <c r="K93" s="20"/>
      <c r="L93" s="20"/>
      <c r="M93" s="23" t="n">
        <v>1280</v>
      </c>
      <c r="N93" s="17"/>
      <c r="O93" s="21"/>
      <c r="P93" s="17"/>
      <c r="Q93" s="17"/>
      <c r="R93" s="17"/>
      <c r="S93" s="17" t="s">
        <v>25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1280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3" t="n">
        <f aca="false">SUM(T93:Y93)</f>
        <v>1280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0"/>
      <c r="B94" s="20" t="s">
        <v>77</v>
      </c>
      <c r="C94" s="20" t="s">
        <v>78</v>
      </c>
      <c r="D94" s="20"/>
      <c r="E94" s="23"/>
      <c r="F94" s="23"/>
      <c r="G94" s="23"/>
      <c r="H94" s="23"/>
      <c r="I94" s="23"/>
      <c r="J94" s="23"/>
      <c r="K94" s="23"/>
      <c r="L94" s="23"/>
      <c r="M94" s="23" t="n">
        <v>700</v>
      </c>
      <c r="N94" s="17"/>
      <c r="O94" s="21"/>
      <c r="P94" s="17"/>
      <c r="Q94" s="17"/>
      <c r="R94" s="17"/>
      <c r="S94" s="17" t="s">
        <v>25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700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3" t="n">
        <f aca="false">SUM(T94:Y94)</f>
        <v>700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79</v>
      </c>
      <c r="C95" s="20" t="s">
        <v>80</v>
      </c>
      <c r="D95" s="20"/>
      <c r="E95" s="20"/>
      <c r="F95" s="20"/>
      <c r="G95" s="20"/>
      <c r="H95" s="20"/>
      <c r="I95" s="20"/>
      <c r="J95" s="20"/>
      <c r="K95" s="20"/>
      <c r="L95" s="20"/>
      <c r="M95" s="23" t="n">
        <v>378</v>
      </c>
      <c r="N95" s="17"/>
      <c r="O95" s="21"/>
      <c r="P95" s="17"/>
      <c r="Q95" s="17"/>
      <c r="R95" s="17"/>
      <c r="S95" s="17" t="s">
        <v>25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378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3" t="n">
        <f aca="false">SUM(T95:Y95)</f>
        <v>378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81</v>
      </c>
      <c r="C96" s="20" t="s">
        <v>82</v>
      </c>
      <c r="D96" s="20"/>
      <c r="E96" s="20"/>
      <c r="F96" s="20"/>
      <c r="G96" s="20"/>
      <c r="H96" s="20"/>
      <c r="I96" s="20"/>
      <c r="J96" s="20"/>
      <c r="K96" s="20"/>
      <c r="L96" s="20"/>
      <c r="M96" s="23" t="n">
        <v>239</v>
      </c>
      <c r="N96" s="17"/>
      <c r="O96" s="21"/>
      <c r="P96" s="17"/>
      <c r="Q96" s="17"/>
      <c r="R96" s="17"/>
      <c r="S96" s="17" t="s">
        <v>25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239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3" t="n">
        <f aca="false">SUM(T96:Y96)</f>
        <v>239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83</v>
      </c>
      <c r="C97" s="20" t="s">
        <v>84</v>
      </c>
      <c r="D97" s="20"/>
      <c r="E97" s="23"/>
      <c r="F97" s="23"/>
      <c r="G97" s="23"/>
      <c r="H97" s="23"/>
      <c r="I97" s="23"/>
      <c r="J97" s="23"/>
      <c r="K97" s="23"/>
      <c r="L97" s="23"/>
      <c r="M97" s="23" t="n">
        <v>210</v>
      </c>
      <c r="N97" s="17"/>
      <c r="O97" s="21"/>
      <c r="P97" s="17"/>
      <c r="Q97" s="17"/>
      <c r="R97" s="17"/>
      <c r="S97" s="17" t="s">
        <v>25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210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3" t="n">
        <f aca="false">SUM(T97:Y97)</f>
        <v>210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85</v>
      </c>
      <c r="C98" s="20" t="s">
        <v>28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186</v>
      </c>
      <c r="N98" s="34"/>
      <c r="O98" s="21"/>
      <c r="P98" s="17"/>
      <c r="Q98" s="17"/>
      <c r="R98" s="17"/>
      <c r="S98" s="17" t="s">
        <v>25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186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3" t="n">
        <f aca="false">SUM(T98:Y98)</f>
        <v>186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A99" s="22"/>
      <c r="B99" s="20" t="s">
        <v>86</v>
      </c>
      <c r="C99" s="20" t="s">
        <v>28</v>
      </c>
      <c r="D99" s="20"/>
      <c r="E99" s="20"/>
      <c r="F99" s="20"/>
      <c r="G99" s="20"/>
      <c r="H99" s="20"/>
      <c r="I99" s="20"/>
      <c r="J99" s="20"/>
      <c r="K99" s="20"/>
      <c r="L99" s="20"/>
      <c r="M99" s="23" t="n">
        <v>183</v>
      </c>
      <c r="N99" s="17"/>
      <c r="O99" s="21"/>
      <c r="P99" s="17"/>
      <c r="Q99" s="17"/>
      <c r="R99" s="17"/>
      <c r="S99" s="17" t="s">
        <v>25</v>
      </c>
      <c r="T99" s="23" t="n">
        <f aca="false">IF($S99="G",$M99,0)</f>
        <v>0</v>
      </c>
      <c r="U99" s="23" t="n">
        <f aca="false">IF($S99="P",$M99,0)</f>
        <v>0</v>
      </c>
      <c r="V99" s="23" t="n">
        <f aca="false">IF($S99="C",$M99,0)</f>
        <v>183</v>
      </c>
      <c r="W99" s="23" t="n">
        <f aca="false">IF($S99="A",$M99,0)</f>
        <v>0</v>
      </c>
      <c r="X99" s="23" t="n">
        <f aca="false">IF($S99="F",$M99,0)</f>
        <v>0</v>
      </c>
      <c r="Y99" s="23" t="n">
        <f aca="false">IF($S99="V",$M99,0)</f>
        <v>0</v>
      </c>
      <c r="Z99" s="33" t="n">
        <f aca="false">SUM(T99:Y99)</f>
        <v>183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2"/>
      <c r="B100" s="20" t="s">
        <v>85</v>
      </c>
      <c r="C100" s="20" t="s">
        <v>28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3" t="n">
        <v>130</v>
      </c>
      <c r="N100" s="34"/>
      <c r="O100" s="21"/>
      <c r="P100" s="17"/>
      <c r="Q100" s="17"/>
      <c r="R100" s="17"/>
      <c r="S100" s="17" t="s">
        <v>25</v>
      </c>
      <c r="T100" s="23" t="n">
        <f aca="false">IF($S100="G",$M100,0)</f>
        <v>0</v>
      </c>
      <c r="U100" s="23" t="n">
        <f aca="false">IF($S100="P",$M100,0)</f>
        <v>0</v>
      </c>
      <c r="V100" s="23" t="n">
        <f aca="false">IF($S100="C",$M100,0)</f>
        <v>130</v>
      </c>
      <c r="W100" s="23" t="n">
        <f aca="false">IF($S100="A",$M100,0)</f>
        <v>0</v>
      </c>
      <c r="X100" s="23" t="n">
        <f aca="false">IF($S100="F",$M100,0)</f>
        <v>0</v>
      </c>
      <c r="Y100" s="23" t="n">
        <f aca="false">IF($S100="V",$M100,0)</f>
        <v>0</v>
      </c>
      <c r="Z100" s="33" t="n">
        <f aca="false">SUM(T100:Y100)</f>
        <v>130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0" collapsed="false">
      <c r="A101" s="22"/>
      <c r="B101" s="20" t="s">
        <v>81</v>
      </c>
      <c r="C101" s="20" t="s">
        <v>82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3" t="n">
        <v>123</v>
      </c>
      <c r="N101" s="17"/>
      <c r="O101" s="21"/>
      <c r="P101" s="17"/>
      <c r="Q101" s="17"/>
      <c r="R101" s="17"/>
      <c r="S101" s="17" t="s">
        <v>25</v>
      </c>
      <c r="T101" s="23" t="n">
        <f aca="false">IF($S101="G",$M101,0)</f>
        <v>0</v>
      </c>
      <c r="U101" s="23" t="n">
        <f aca="false">IF($S101="P",$M101,0)</f>
        <v>0</v>
      </c>
      <c r="V101" s="23" t="n">
        <f aca="false">IF($S101="C",$M101,0)</f>
        <v>123</v>
      </c>
      <c r="W101" s="23" t="n">
        <f aca="false">IF($S101="A",$M101,0)</f>
        <v>0</v>
      </c>
      <c r="X101" s="23" t="n">
        <f aca="false">IF($S101="F",$M101,0)</f>
        <v>0</v>
      </c>
      <c r="Y101" s="23" t="n">
        <f aca="false">IF($S101="V",$M101,0)</f>
        <v>0</v>
      </c>
      <c r="Z101" s="33" t="n">
        <f aca="false">SUM(T101:Y101)</f>
        <v>123</v>
      </c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0" collapsed="false">
      <c r="A102" s="22"/>
      <c r="B102" s="20" t="s">
        <v>87</v>
      </c>
      <c r="C102" s="20" t="s">
        <v>28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3" t="n">
        <v>123</v>
      </c>
      <c r="N102" s="34"/>
      <c r="O102" s="21"/>
      <c r="P102" s="17"/>
      <c r="Q102" s="17"/>
      <c r="R102" s="17"/>
      <c r="S102" s="17" t="s">
        <v>25</v>
      </c>
      <c r="T102" s="23" t="n">
        <f aca="false">IF($S102="G",$M102,0)</f>
        <v>0</v>
      </c>
      <c r="U102" s="23" t="n">
        <f aca="false">IF($S102="P",$M102,0)</f>
        <v>0</v>
      </c>
      <c r="V102" s="23" t="n">
        <f aca="false">IF($S102="C",$M102,0)</f>
        <v>123</v>
      </c>
      <c r="W102" s="23" t="n">
        <f aca="false">IF($S102="A",$M102,0)</f>
        <v>0</v>
      </c>
      <c r="X102" s="23" t="n">
        <f aca="false">IF($S102="F",$M102,0)</f>
        <v>0</v>
      </c>
      <c r="Y102" s="23" t="n">
        <f aca="false">IF($S102="V",$M102,0)</f>
        <v>0</v>
      </c>
      <c r="Z102" s="33" t="n">
        <f aca="false">SUM(T102:Y102)</f>
        <v>123</v>
      </c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2"/>
      <c r="B103" s="20" t="s">
        <v>88</v>
      </c>
      <c r="C103" s="20" t="s">
        <v>89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3" t="n">
        <v>123</v>
      </c>
      <c r="N103" s="34"/>
      <c r="O103" s="21"/>
      <c r="P103" s="17"/>
      <c r="Q103" s="17"/>
      <c r="R103" s="17"/>
      <c r="S103" s="17" t="s">
        <v>25</v>
      </c>
      <c r="T103" s="23" t="n">
        <f aca="false">IF($S103="G",$M103,0)</f>
        <v>0</v>
      </c>
      <c r="U103" s="23" t="n">
        <f aca="false">IF($S103="P",$M103,0)</f>
        <v>0</v>
      </c>
      <c r="V103" s="23" t="n">
        <f aca="false">IF($S103="C",$M103,0)</f>
        <v>123</v>
      </c>
      <c r="W103" s="23" t="n">
        <f aca="false">IF($S103="A",$M103,0)</f>
        <v>0</v>
      </c>
      <c r="X103" s="23" t="n">
        <f aca="false">IF($S103="F",$M103,0)</f>
        <v>0</v>
      </c>
      <c r="Y103" s="23" t="n">
        <f aca="false">IF($S103="V",$M103,0)</f>
        <v>0</v>
      </c>
      <c r="Z103" s="33" t="n">
        <f aca="false">SUM(T103:Y103)</f>
        <v>123</v>
      </c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0" collapsed="false">
      <c r="A104" s="22"/>
      <c r="B104" s="20" t="s">
        <v>90</v>
      </c>
      <c r="C104" s="20" t="s">
        <v>91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3" t="n">
        <v>148</v>
      </c>
      <c r="N104" s="34"/>
      <c r="O104" s="21"/>
      <c r="P104" s="17"/>
      <c r="Q104" s="17"/>
      <c r="R104" s="17"/>
      <c r="S104" s="17" t="s">
        <v>25</v>
      </c>
      <c r="T104" s="23" t="n">
        <f aca="false">IF($S104="G",$M104,0)</f>
        <v>0</v>
      </c>
      <c r="U104" s="23" t="n">
        <f aca="false">IF($S104="P",$M104,0)</f>
        <v>0</v>
      </c>
      <c r="V104" s="23" t="n">
        <f aca="false">IF($S104="C",$M104,0)</f>
        <v>148</v>
      </c>
      <c r="W104" s="23" t="n">
        <f aca="false">IF($S104="A",$M104,0)</f>
        <v>0</v>
      </c>
      <c r="X104" s="23" t="n">
        <f aca="false">IF($S104="F",$M104,0)</f>
        <v>0</v>
      </c>
      <c r="Y104" s="23" t="n">
        <f aca="false">IF($S104="V",$M104,0)</f>
        <v>0</v>
      </c>
      <c r="Z104" s="33" t="n">
        <f aca="false">SUM(T104:Y104)</f>
        <v>148</v>
      </c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3" hidden="false" customHeight="true" outlineLevel="0" collapsed="false">
      <c r="A105" s="20"/>
      <c r="B105" s="20"/>
      <c r="C105" s="20"/>
      <c r="D105" s="20"/>
      <c r="E105" s="23"/>
      <c r="F105" s="23"/>
      <c r="G105" s="23"/>
      <c r="H105" s="23"/>
      <c r="I105" s="23"/>
      <c r="J105" s="23"/>
      <c r="K105" s="23"/>
      <c r="L105" s="23"/>
      <c r="M105" s="23"/>
      <c r="N105" s="17"/>
      <c r="O105" s="21"/>
      <c r="P105" s="17"/>
      <c r="Q105" s="17"/>
      <c r="R105" s="17"/>
      <c r="S105" s="17"/>
      <c r="T105" s="17"/>
      <c r="U105" s="17"/>
      <c r="V105" s="17"/>
      <c r="W105" s="17"/>
      <c r="X105" s="17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false" customHeight="false" outlineLevel="0" collapsed="false">
      <c r="A106" s="25"/>
      <c r="B106" s="25"/>
      <c r="C106" s="25"/>
      <c r="D106" s="25"/>
      <c r="E106" s="26"/>
      <c r="F106" s="27"/>
      <c r="G106" s="26"/>
      <c r="H106" s="27"/>
      <c r="I106" s="26"/>
      <c r="J106" s="27"/>
      <c r="K106" s="26"/>
      <c r="L106" s="27"/>
      <c r="M106" s="26" t="n">
        <f aca="false">SUM(M93:M104)</f>
        <v>3823</v>
      </c>
      <c r="N106" s="17"/>
      <c r="O106" s="21"/>
      <c r="P106" s="17"/>
      <c r="Q106" s="17"/>
      <c r="R106" s="17"/>
      <c r="S106" s="17"/>
      <c r="T106" s="17"/>
      <c r="U106" s="17"/>
      <c r="V106" s="17"/>
      <c r="W106" s="17"/>
      <c r="X106" s="17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3" hidden="false" customHeight="true" outlineLevel="0" collapsed="false">
      <c r="A107" s="20"/>
      <c r="B107" s="20"/>
      <c r="C107" s="20"/>
      <c r="D107" s="20"/>
      <c r="E107" s="23"/>
      <c r="F107" s="23"/>
      <c r="G107" s="23"/>
      <c r="H107" s="23"/>
      <c r="I107" s="23"/>
      <c r="J107" s="23"/>
      <c r="K107" s="23"/>
      <c r="L107" s="23"/>
      <c r="M107" s="23"/>
      <c r="N107" s="17"/>
      <c r="O107" s="21"/>
      <c r="P107" s="17"/>
      <c r="Q107" s="17"/>
      <c r="R107" s="17"/>
      <c r="S107" s="17"/>
      <c r="T107" s="17"/>
      <c r="U107" s="17"/>
      <c r="V107" s="17"/>
      <c r="W107" s="17"/>
      <c r="X107" s="17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0" collapsed="false">
      <c r="A108" s="22" t="s">
        <v>92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7"/>
      <c r="O108" s="21"/>
      <c r="P108" s="17"/>
      <c r="Q108" s="17"/>
      <c r="R108" s="17"/>
      <c r="S108" s="17"/>
      <c r="T108" s="17"/>
      <c r="U108" s="17"/>
      <c r="V108" s="17"/>
      <c r="W108" s="17"/>
      <c r="X108" s="17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0" collapsed="false">
      <c r="A109" s="22"/>
      <c r="B109" s="20" t="s">
        <v>93</v>
      </c>
      <c r="C109" s="20" t="s">
        <v>94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3" t="n">
        <v>2400</v>
      </c>
      <c r="N109" s="17"/>
      <c r="O109" s="21"/>
      <c r="P109" s="17"/>
      <c r="Q109" s="17"/>
      <c r="R109" s="17"/>
      <c r="S109" s="17" t="s">
        <v>95</v>
      </c>
      <c r="T109" s="23" t="n">
        <f aca="false">IF($S109="G",$M109,0)</f>
        <v>2400</v>
      </c>
      <c r="U109" s="23" t="n">
        <f aca="false">IF($S109="P",$M109,0)</f>
        <v>0</v>
      </c>
      <c r="V109" s="23" t="n">
        <f aca="false">IF($S109="C",$M109,0)</f>
        <v>0</v>
      </c>
      <c r="W109" s="23" t="n">
        <f aca="false">IF($S109="A",$M109,0)</f>
        <v>0</v>
      </c>
      <c r="X109" s="23" t="n">
        <f aca="false">IF($S109="F",$M109,0)</f>
        <v>0</v>
      </c>
      <c r="Y109" s="23" t="n">
        <f aca="false">IF($S109="V",$M109,0)</f>
        <v>0</v>
      </c>
      <c r="Z109" s="33" t="n">
        <f aca="false">SUM(T109:Y109)</f>
        <v>2400</v>
      </c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2.75" hidden="false" customHeight="false" outlineLevel="0" collapsed="false">
      <c r="A110" s="22"/>
      <c r="B110" s="20" t="s">
        <v>96</v>
      </c>
      <c r="C110" s="20" t="s">
        <v>97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3" t="n">
        <v>3015</v>
      </c>
      <c r="N110" s="17"/>
      <c r="O110" s="21"/>
      <c r="P110" s="17"/>
      <c r="Q110" s="17"/>
      <c r="R110" s="17"/>
      <c r="S110" s="17" t="s">
        <v>95</v>
      </c>
      <c r="T110" s="23" t="n">
        <f aca="false">IF($S110="G",$M110,0)</f>
        <v>3015</v>
      </c>
      <c r="U110" s="23" t="n">
        <f aca="false">IF($S110="P",$M110,0)</f>
        <v>0</v>
      </c>
      <c r="V110" s="23" t="n">
        <f aca="false">IF($S110="C",$M110,0)</f>
        <v>0</v>
      </c>
      <c r="W110" s="23" t="n">
        <f aca="false">IF($S110="A",$M110,0)</f>
        <v>0</v>
      </c>
      <c r="X110" s="23" t="n">
        <f aca="false">IF($S110="F",$M110,0)</f>
        <v>0</v>
      </c>
      <c r="Y110" s="23" t="n">
        <f aca="false">IF($S110="V",$M110,0)</f>
        <v>0</v>
      </c>
      <c r="Z110" s="33" t="n">
        <f aca="false">SUM(T110:Y110)</f>
        <v>3015</v>
      </c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0" collapsed="false">
      <c r="A111" s="20"/>
      <c r="B111" s="20" t="s">
        <v>98</v>
      </c>
      <c r="C111" s="20" t="s">
        <v>97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 t="n">
        <v>3015</v>
      </c>
      <c r="N111" s="17"/>
      <c r="O111" s="21"/>
      <c r="P111" s="17"/>
      <c r="Q111" s="17"/>
      <c r="R111" s="17"/>
      <c r="S111" s="17" t="s">
        <v>37</v>
      </c>
      <c r="T111" s="23" t="n">
        <f aca="false">IF($S111="G",$M111,0)</f>
        <v>0</v>
      </c>
      <c r="U111" s="23" t="n">
        <f aca="false">IF($S111="P",$M111,0)</f>
        <v>0</v>
      </c>
      <c r="V111" s="23" t="n">
        <f aca="false">IF($S111="C",$M111,0)</f>
        <v>0</v>
      </c>
      <c r="W111" s="23" t="n">
        <f aca="false">IF($S111="A",$M111,0)</f>
        <v>0</v>
      </c>
      <c r="X111" s="23" t="n">
        <f aca="false">IF($S111="F",$M111,0)</f>
        <v>3015</v>
      </c>
      <c r="Y111" s="23" t="n">
        <f aca="false">IF($S111="V",$M111,0)</f>
        <v>0</v>
      </c>
      <c r="Z111" s="33" t="n">
        <f aca="false">SUM(T111:Y111)</f>
        <v>3015</v>
      </c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3" hidden="false" customHeight="true" outlineLevel="0" collapsed="false">
      <c r="A112" s="20"/>
      <c r="B112" s="20"/>
      <c r="C112" s="20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17"/>
      <c r="O112" s="21"/>
      <c r="P112" s="17"/>
      <c r="Q112" s="17"/>
      <c r="R112" s="17"/>
      <c r="S112" s="17"/>
      <c r="T112" s="17"/>
      <c r="U112" s="17"/>
      <c r="V112" s="17"/>
      <c r="W112" s="17"/>
      <c r="X112" s="17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5"/>
      <c r="B113" s="25"/>
      <c r="C113" s="25"/>
      <c r="D113" s="25"/>
      <c r="E113" s="26"/>
      <c r="F113" s="27"/>
      <c r="G113" s="26"/>
      <c r="H113" s="27"/>
      <c r="I113" s="26"/>
      <c r="J113" s="27"/>
      <c r="K113" s="26"/>
      <c r="L113" s="27"/>
      <c r="M113" s="26" t="n">
        <f aca="false">SUM(M109:M111)</f>
        <v>8430</v>
      </c>
      <c r="N113" s="17"/>
      <c r="O113" s="21"/>
      <c r="P113" s="17"/>
      <c r="Q113" s="17"/>
      <c r="R113" s="17"/>
      <c r="S113" s="17"/>
      <c r="T113" s="17"/>
      <c r="U113" s="17"/>
      <c r="V113" s="17"/>
      <c r="W113" s="17"/>
      <c r="X113" s="17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3" hidden="false" customHeight="true" outlineLevel="0" collapsed="false">
      <c r="A114" s="20"/>
      <c r="B114" s="20"/>
      <c r="C114" s="20"/>
      <c r="D114" s="20"/>
      <c r="E114" s="23"/>
      <c r="F114" s="23"/>
      <c r="G114" s="23"/>
      <c r="H114" s="23"/>
      <c r="I114" s="23"/>
      <c r="J114" s="23"/>
      <c r="K114" s="23"/>
      <c r="L114" s="23"/>
      <c r="M114" s="23"/>
      <c r="N114" s="17"/>
      <c r="O114" s="21"/>
      <c r="P114" s="17"/>
      <c r="Q114" s="17"/>
      <c r="R114" s="17"/>
      <c r="S114" s="17"/>
      <c r="T114" s="17"/>
      <c r="U114" s="17"/>
      <c r="V114" s="17"/>
      <c r="W114" s="17"/>
      <c r="X114" s="17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0" collapsed="false">
      <c r="A115" s="22" t="s">
        <v>43</v>
      </c>
      <c r="B115" s="20"/>
      <c r="C115" s="20"/>
      <c r="D115" s="20"/>
      <c r="E115" s="23"/>
      <c r="F115" s="23"/>
      <c r="G115" s="23"/>
      <c r="H115" s="23"/>
      <c r="I115" s="23"/>
      <c r="J115" s="23"/>
      <c r="K115" s="23"/>
      <c r="L115" s="23"/>
      <c r="M115" s="23"/>
      <c r="N115" s="17"/>
      <c r="O115" s="21"/>
      <c r="P115" s="17"/>
      <c r="Q115" s="17"/>
      <c r="R115" s="17"/>
      <c r="S115" s="17"/>
      <c r="T115" s="17"/>
      <c r="U115" s="17"/>
      <c r="V115" s="17"/>
      <c r="W115" s="17"/>
      <c r="X115" s="17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2.75" hidden="false" customHeight="false" outlineLevel="0" collapsed="false">
      <c r="A116" s="22"/>
      <c r="B116" s="20" t="s">
        <v>99</v>
      </c>
      <c r="C116" s="20" t="s">
        <v>52</v>
      </c>
      <c r="D116" s="20"/>
      <c r="E116" s="23"/>
      <c r="F116" s="23"/>
      <c r="G116" s="23"/>
      <c r="H116" s="23"/>
      <c r="I116" s="23"/>
      <c r="J116" s="23"/>
      <c r="K116" s="23"/>
      <c r="L116" s="23"/>
      <c r="M116" s="23" t="n">
        <v>660</v>
      </c>
      <c r="N116" s="17"/>
      <c r="O116" s="21"/>
      <c r="P116" s="17"/>
      <c r="Q116" s="17"/>
      <c r="R116" s="17"/>
      <c r="S116" s="17" t="s">
        <v>46</v>
      </c>
      <c r="T116" s="23" t="n">
        <f aca="false">IF($S116="G",$M116,0)</f>
        <v>0</v>
      </c>
      <c r="U116" s="23" t="n">
        <f aca="false">IF($S116="P",$M116,0)</f>
        <v>0</v>
      </c>
      <c r="V116" s="23" t="n">
        <f aca="false">IF($S116="C",$M116,0)</f>
        <v>0</v>
      </c>
      <c r="W116" s="23" t="n">
        <f aca="false">IF($S116="A",$M116,0)</f>
        <v>660</v>
      </c>
      <c r="X116" s="23" t="n">
        <f aca="false">IF($S116="F",$M116,0)</f>
        <v>0</v>
      </c>
      <c r="Y116" s="23" t="n">
        <f aca="false">IF($S116="V",$M116,0)</f>
        <v>0</v>
      </c>
      <c r="Z116" s="33" t="n">
        <f aca="false">SUM(T116:Y116)</f>
        <v>660</v>
      </c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0" collapsed="false">
      <c r="A117" s="22"/>
      <c r="B117" s="20" t="s">
        <v>100</v>
      </c>
      <c r="C117" s="20" t="s">
        <v>56</v>
      </c>
      <c r="D117" s="20"/>
      <c r="E117" s="23"/>
      <c r="F117" s="23"/>
      <c r="G117" s="23"/>
      <c r="H117" s="23"/>
      <c r="I117" s="23"/>
      <c r="J117" s="23"/>
      <c r="K117" s="23"/>
      <c r="L117" s="23"/>
      <c r="M117" s="23" t="n">
        <v>356</v>
      </c>
      <c r="N117" s="17"/>
      <c r="O117" s="21"/>
      <c r="P117" s="17"/>
      <c r="Q117" s="17"/>
      <c r="R117" s="17"/>
      <c r="S117" s="17" t="s">
        <v>46</v>
      </c>
      <c r="T117" s="23" t="n">
        <f aca="false">IF($S117="G",$M117,0)</f>
        <v>0</v>
      </c>
      <c r="U117" s="23" t="n">
        <f aca="false">IF($S117="P",$M117,0)</f>
        <v>0</v>
      </c>
      <c r="V117" s="23" t="n">
        <f aca="false">IF($S117="C",$M117,0)</f>
        <v>0</v>
      </c>
      <c r="W117" s="23" t="n">
        <f aca="false">IF($S117="A",$M117,0)</f>
        <v>356</v>
      </c>
      <c r="X117" s="23" t="n">
        <f aca="false">IF($S117="F",$M117,0)</f>
        <v>0</v>
      </c>
      <c r="Y117" s="23" t="n">
        <f aca="false">IF($S117="V",$M117,0)</f>
        <v>0</v>
      </c>
      <c r="Z117" s="33" t="n">
        <f aca="false">SUM(T117:Y117)</f>
        <v>356</v>
      </c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2.75" hidden="false" customHeight="false" outlineLevel="0" collapsed="false">
      <c r="A118" s="22"/>
      <c r="B118" s="20" t="s">
        <v>101</v>
      </c>
      <c r="C118" s="20" t="s">
        <v>102</v>
      </c>
      <c r="D118" s="20"/>
      <c r="E118" s="23"/>
      <c r="F118" s="23"/>
      <c r="G118" s="23"/>
      <c r="H118" s="23"/>
      <c r="I118" s="23"/>
      <c r="J118" s="23"/>
      <c r="K118" s="23"/>
      <c r="L118" s="23"/>
      <c r="M118" s="23" t="n">
        <v>309</v>
      </c>
      <c r="N118" s="17"/>
      <c r="O118" s="21"/>
      <c r="P118" s="17"/>
      <c r="Q118" s="17"/>
      <c r="R118" s="17"/>
      <c r="S118" s="17" t="s">
        <v>46</v>
      </c>
      <c r="T118" s="23" t="n">
        <f aca="false">IF($S118="G",$M118,0)</f>
        <v>0</v>
      </c>
      <c r="U118" s="23" t="n">
        <f aca="false">IF($S118="P",$M118,0)</f>
        <v>0</v>
      </c>
      <c r="V118" s="23" t="n">
        <f aca="false">IF($S118="C",$M118,0)</f>
        <v>0</v>
      </c>
      <c r="W118" s="23" t="n">
        <f aca="false">IF($S118="A",$M118,0)</f>
        <v>309</v>
      </c>
      <c r="X118" s="23" t="n">
        <f aca="false">IF($S118="F",$M118,0)</f>
        <v>0</v>
      </c>
      <c r="Y118" s="23" t="n">
        <f aca="false">IF($S118="V",$M118,0)</f>
        <v>0</v>
      </c>
      <c r="Z118" s="33" t="n">
        <f aca="false">SUM(T118:Y118)</f>
        <v>309</v>
      </c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/>
      <c r="B119" s="20" t="s">
        <v>103</v>
      </c>
      <c r="C119" s="20" t="s">
        <v>104</v>
      </c>
      <c r="D119" s="20"/>
      <c r="E119" s="23"/>
      <c r="F119" s="23"/>
      <c r="G119" s="23"/>
      <c r="H119" s="23"/>
      <c r="I119" s="23"/>
      <c r="J119" s="23"/>
      <c r="K119" s="23"/>
      <c r="L119" s="23"/>
      <c r="M119" s="23" t="n">
        <v>279</v>
      </c>
      <c r="N119" s="17"/>
      <c r="O119" s="21"/>
      <c r="P119" s="17"/>
      <c r="Q119" s="17"/>
      <c r="R119" s="17"/>
      <c r="S119" s="17" t="s">
        <v>46</v>
      </c>
      <c r="T119" s="23" t="n">
        <f aca="false">IF($S119="G",$M119,0)</f>
        <v>0</v>
      </c>
      <c r="U119" s="23" t="n">
        <f aca="false">IF($S119="P",$M119,0)</f>
        <v>0</v>
      </c>
      <c r="V119" s="23" t="n">
        <f aca="false">IF($S119="C",$M119,0)</f>
        <v>0</v>
      </c>
      <c r="W119" s="23" t="n">
        <f aca="false">IF($S119="A",$M119,0)</f>
        <v>279</v>
      </c>
      <c r="X119" s="23" t="n">
        <f aca="false">IF($S119="F",$M119,0)</f>
        <v>0</v>
      </c>
      <c r="Y119" s="23" t="n">
        <f aca="false">IF($S119="V",$M119,0)</f>
        <v>0</v>
      </c>
      <c r="Z119" s="33" t="n">
        <f aca="false">SUM(T119:Y119)</f>
        <v>279</v>
      </c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101</v>
      </c>
      <c r="C120" s="20" t="s">
        <v>102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139</v>
      </c>
      <c r="N120" s="17"/>
      <c r="O120" s="21"/>
      <c r="P120" s="17"/>
      <c r="Q120" s="17"/>
      <c r="R120" s="17"/>
      <c r="S120" s="17" t="s">
        <v>46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139</v>
      </c>
      <c r="X120" s="23" t="n">
        <f aca="false">IF($S120="F",$M120,0)</f>
        <v>0</v>
      </c>
      <c r="Y120" s="23" t="n">
        <f aca="false">IF($S120="V",$M120,0)</f>
        <v>0</v>
      </c>
      <c r="Z120" s="33" t="n">
        <f aca="false">SUM(T120:Y120)</f>
        <v>139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105</v>
      </c>
      <c r="C121" s="20" t="s">
        <v>56</v>
      </c>
      <c r="D121" s="20"/>
      <c r="E121" s="23"/>
      <c r="F121" s="23"/>
      <c r="G121" s="23"/>
      <c r="H121" s="23"/>
      <c r="I121" s="23"/>
      <c r="J121" s="23"/>
      <c r="K121" s="23"/>
      <c r="L121" s="23"/>
      <c r="M121" s="23" t="n">
        <v>104</v>
      </c>
      <c r="N121" s="17"/>
      <c r="O121" s="21"/>
      <c r="P121" s="17"/>
      <c r="Q121" s="17"/>
      <c r="R121" s="17"/>
      <c r="S121" s="17" t="s">
        <v>46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104</v>
      </c>
      <c r="X121" s="23" t="n">
        <f aca="false">IF($S121="F",$M121,0)</f>
        <v>0</v>
      </c>
      <c r="Y121" s="23" t="n">
        <f aca="false">IF($S121="V",$M121,0)</f>
        <v>0</v>
      </c>
      <c r="Z121" s="33" t="n">
        <f aca="false">SUM(T121:Y121)</f>
        <v>104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106</v>
      </c>
      <c r="C122" s="20" t="s">
        <v>63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584</v>
      </c>
      <c r="N122" s="17"/>
      <c r="O122" s="21"/>
      <c r="P122" s="17"/>
      <c r="Q122" s="17"/>
      <c r="R122" s="17"/>
      <c r="S122" s="17" t="s">
        <v>46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584</v>
      </c>
      <c r="X122" s="23" t="n">
        <f aca="false">IF($S122="F",$M122,0)</f>
        <v>0</v>
      </c>
      <c r="Y122" s="23" t="n">
        <f aca="false">IF($S122="V",$M122,0)</f>
        <v>0</v>
      </c>
      <c r="Z122" s="33" t="n">
        <f aca="false">SUM(T122:Y122)</f>
        <v>584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3" hidden="false" customHeight="true" outlineLevel="0" collapsed="false">
      <c r="A123" s="20"/>
      <c r="B123" s="20"/>
      <c r="C123" s="20"/>
      <c r="D123" s="20"/>
      <c r="E123" s="23"/>
      <c r="F123" s="23"/>
      <c r="G123" s="23"/>
      <c r="H123" s="23"/>
      <c r="I123" s="23"/>
      <c r="J123" s="23"/>
      <c r="K123" s="23"/>
      <c r="L123" s="23"/>
      <c r="M123" s="23"/>
      <c r="N123" s="17"/>
      <c r="O123" s="21"/>
      <c r="P123" s="17"/>
      <c r="Q123" s="17"/>
      <c r="R123" s="17"/>
      <c r="S123" s="17"/>
      <c r="T123" s="17"/>
      <c r="U123" s="17"/>
      <c r="V123" s="17"/>
      <c r="W123" s="17"/>
      <c r="X123" s="17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0" collapsed="false">
      <c r="A124" s="25"/>
      <c r="B124" s="25"/>
      <c r="C124" s="25"/>
      <c r="D124" s="25"/>
      <c r="E124" s="26"/>
      <c r="F124" s="27"/>
      <c r="G124" s="26"/>
      <c r="H124" s="27"/>
      <c r="I124" s="26"/>
      <c r="J124" s="27"/>
      <c r="K124" s="26"/>
      <c r="L124" s="27"/>
      <c r="M124" s="26" t="n">
        <f aca="false">SUM(M116:M122)</f>
        <v>2431</v>
      </c>
      <c r="N124" s="17"/>
      <c r="O124" s="21"/>
      <c r="P124" s="17"/>
      <c r="Q124" s="17"/>
      <c r="R124" s="17"/>
      <c r="S124" s="17"/>
      <c r="T124" s="17"/>
      <c r="U124" s="17"/>
      <c r="V124" s="17"/>
      <c r="W124" s="17"/>
      <c r="X124" s="17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3" hidden="false" customHeight="true" outlineLevel="0" collapsed="false">
      <c r="A125" s="21"/>
      <c r="B125" s="21"/>
      <c r="C125" s="21"/>
      <c r="D125" s="21"/>
      <c r="E125" s="35"/>
      <c r="F125" s="23"/>
      <c r="G125" s="35"/>
      <c r="H125" s="23"/>
      <c r="I125" s="35"/>
      <c r="J125" s="23"/>
      <c r="K125" s="35"/>
      <c r="L125" s="23"/>
      <c r="M125" s="35"/>
      <c r="N125" s="17"/>
      <c r="O125" s="21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22" t="s">
        <v>64</v>
      </c>
      <c r="B126" s="20"/>
      <c r="C126" s="20"/>
      <c r="D126" s="20"/>
      <c r="E126" s="23"/>
      <c r="F126" s="23"/>
      <c r="G126" s="23"/>
      <c r="H126" s="23"/>
      <c r="I126" s="23"/>
      <c r="J126" s="23"/>
      <c r="K126" s="23"/>
      <c r="L126" s="23"/>
      <c r="M126" s="23"/>
      <c r="N126" s="17"/>
      <c r="O126" s="21"/>
      <c r="P126" s="17"/>
      <c r="Q126" s="17"/>
      <c r="R126" s="17"/>
      <c r="S126" s="17"/>
      <c r="T126" s="17"/>
      <c r="U126" s="17"/>
      <c r="V126" s="17"/>
      <c r="W126" s="17"/>
      <c r="X126" s="17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0" collapsed="false">
      <c r="A127" s="20"/>
      <c r="B127" s="20" t="s">
        <v>107</v>
      </c>
      <c r="C127" s="20" t="s">
        <v>108</v>
      </c>
      <c r="D127" s="20"/>
      <c r="E127" s="23"/>
      <c r="F127" s="23"/>
      <c r="G127" s="23"/>
      <c r="H127" s="23"/>
      <c r="I127" s="23"/>
      <c r="J127" s="23"/>
      <c r="K127" s="23"/>
      <c r="L127" s="23"/>
      <c r="M127" s="23" t="n">
        <v>2300</v>
      </c>
      <c r="N127" s="17"/>
      <c r="O127" s="21"/>
      <c r="P127" s="17"/>
      <c r="Q127" s="17"/>
      <c r="R127" s="17"/>
      <c r="S127" s="17" t="s">
        <v>37</v>
      </c>
      <c r="T127" s="23" t="n">
        <f aca="false">IF($S127="G",$M127,0)</f>
        <v>0</v>
      </c>
      <c r="U127" s="23" t="n">
        <f aca="false">IF($S127="P",$M127,0)</f>
        <v>0</v>
      </c>
      <c r="V127" s="23" t="n">
        <f aca="false">IF($S127="C",$M127,0)</f>
        <v>0</v>
      </c>
      <c r="W127" s="23" t="n">
        <f aca="false">IF($S127="A",$M127,0)</f>
        <v>0</v>
      </c>
      <c r="X127" s="23" t="n">
        <f aca="false">IF($S127="F",$M127,0)</f>
        <v>2300</v>
      </c>
      <c r="Y127" s="23" t="n">
        <f aca="false">IF($S127="V",$M127,0)</f>
        <v>0</v>
      </c>
      <c r="Z127" s="33" t="n">
        <f aca="false">SUM(T127:Y127)</f>
        <v>2300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3" hidden="false" customHeight="true" outlineLevel="0" collapsed="false">
      <c r="A128" s="20"/>
      <c r="B128" s="20"/>
      <c r="C128" s="20"/>
      <c r="D128" s="20"/>
      <c r="E128" s="23"/>
      <c r="F128" s="23"/>
      <c r="G128" s="23"/>
      <c r="H128" s="23"/>
      <c r="I128" s="23"/>
      <c r="J128" s="23"/>
      <c r="K128" s="23"/>
      <c r="L128" s="23"/>
      <c r="M128" s="23"/>
      <c r="N128" s="17"/>
      <c r="O128" s="21"/>
      <c r="P128" s="17"/>
      <c r="Q128" s="17"/>
      <c r="R128" s="17"/>
      <c r="S128" s="17"/>
      <c r="T128" s="17"/>
      <c r="U128" s="17"/>
      <c r="V128" s="17"/>
      <c r="W128" s="17"/>
      <c r="X128" s="17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0" collapsed="false">
      <c r="A129" s="25"/>
      <c r="B129" s="25"/>
      <c r="C129" s="25"/>
      <c r="D129" s="25"/>
      <c r="E129" s="26"/>
      <c r="F129" s="27"/>
      <c r="G129" s="26"/>
      <c r="H129" s="27"/>
      <c r="I129" s="26"/>
      <c r="J129" s="27"/>
      <c r="K129" s="26"/>
      <c r="L129" s="27"/>
      <c r="M129" s="26" t="n">
        <f aca="false">SUM(M127:M128)</f>
        <v>2300</v>
      </c>
      <c r="N129" s="17"/>
      <c r="O129" s="21"/>
      <c r="P129" s="17"/>
      <c r="Q129" s="17"/>
      <c r="R129" s="17"/>
      <c r="S129" s="17"/>
      <c r="T129" s="17"/>
      <c r="U129" s="17"/>
      <c r="V129" s="17"/>
      <c r="W129" s="17"/>
      <c r="X129" s="17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3" hidden="true" customHeight="true" outlineLevel="0" collapsed="false">
      <c r="A130" s="20"/>
      <c r="B130" s="20"/>
      <c r="C130" s="20"/>
      <c r="D130" s="20"/>
      <c r="E130" s="23"/>
      <c r="F130" s="23"/>
      <c r="G130" s="23"/>
      <c r="H130" s="23"/>
      <c r="I130" s="23"/>
      <c r="J130" s="23"/>
      <c r="K130" s="23"/>
      <c r="L130" s="23"/>
      <c r="M130" s="23"/>
      <c r="N130" s="17"/>
      <c r="O130" s="21"/>
      <c r="P130" s="17"/>
      <c r="Q130" s="17"/>
      <c r="R130" s="17"/>
      <c r="S130" s="17"/>
      <c r="T130" s="17"/>
      <c r="U130" s="17"/>
      <c r="V130" s="17"/>
      <c r="W130" s="17"/>
      <c r="X130" s="17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2.75" hidden="true" customHeight="false" outlineLevel="0" collapsed="false">
      <c r="A131" s="22" t="s">
        <v>65</v>
      </c>
      <c r="B131" s="20"/>
      <c r="C131" s="20"/>
      <c r="D131" s="20"/>
      <c r="E131" s="23"/>
      <c r="F131" s="23"/>
      <c r="G131" s="23"/>
      <c r="H131" s="23"/>
      <c r="I131" s="23"/>
      <c r="J131" s="23"/>
      <c r="K131" s="23"/>
      <c r="L131" s="23"/>
      <c r="M131" s="23"/>
      <c r="N131" s="17"/>
      <c r="O131" s="21"/>
      <c r="P131" s="17"/>
      <c r="Q131" s="17"/>
      <c r="R131" s="17"/>
      <c r="S131" s="17"/>
      <c r="T131" s="17"/>
      <c r="U131" s="17"/>
      <c r="V131" s="17"/>
      <c r="W131" s="17"/>
      <c r="X131" s="17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12.75" hidden="true" customHeight="false" outlineLevel="0" collapsed="false">
      <c r="A132" s="20"/>
      <c r="B132" s="20"/>
      <c r="C132" s="20"/>
      <c r="D132" s="20"/>
      <c r="E132" s="23"/>
      <c r="F132" s="23"/>
      <c r="G132" s="23"/>
      <c r="H132" s="23"/>
      <c r="I132" s="23"/>
      <c r="J132" s="23"/>
      <c r="K132" s="23"/>
      <c r="L132" s="23"/>
      <c r="M132" s="23"/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3" hidden="true" customHeight="true" outlineLevel="0" collapsed="false">
      <c r="A133" s="20"/>
      <c r="B133" s="20"/>
      <c r="C133" s="20"/>
      <c r="D133" s="20"/>
      <c r="E133" s="23"/>
      <c r="F133" s="23"/>
      <c r="G133" s="23"/>
      <c r="H133" s="23"/>
      <c r="I133" s="23"/>
      <c r="J133" s="23"/>
      <c r="K133" s="23"/>
      <c r="L133" s="23"/>
      <c r="M133" s="23"/>
      <c r="N133" s="17"/>
      <c r="O133" s="21"/>
      <c r="P133" s="17"/>
      <c r="Q133" s="17"/>
      <c r="R133" s="17"/>
      <c r="S133" s="17"/>
      <c r="T133" s="17"/>
      <c r="U133" s="17"/>
      <c r="V133" s="17"/>
      <c r="W133" s="17"/>
      <c r="X133" s="17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12.75" hidden="true" customHeight="false" outlineLevel="0" collapsed="false">
      <c r="A134" s="25"/>
      <c r="B134" s="25"/>
      <c r="C134" s="25"/>
      <c r="D134" s="25"/>
      <c r="E134" s="26" t="n">
        <f aca="false">SUM(E132)</f>
        <v>0</v>
      </c>
      <c r="F134" s="27"/>
      <c r="G134" s="26" t="n">
        <f aca="false">SUM(G132)</f>
        <v>0</v>
      </c>
      <c r="H134" s="27"/>
      <c r="I134" s="26" t="n">
        <f aca="false">SUM(I132)</f>
        <v>0</v>
      </c>
      <c r="J134" s="27"/>
      <c r="K134" s="26" t="n">
        <f aca="false">SUM(K132)</f>
        <v>0</v>
      </c>
      <c r="L134" s="27"/>
      <c r="M134" s="26" t="n">
        <f aca="false">SUM(E134:K134)</f>
        <v>0</v>
      </c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3" hidden="true" customHeight="true" outlineLevel="0" collapsed="false">
      <c r="A135" s="20"/>
      <c r="B135" s="20"/>
      <c r="C135" s="20"/>
      <c r="D135" s="20"/>
      <c r="E135" s="23"/>
      <c r="F135" s="23"/>
      <c r="G135" s="23"/>
      <c r="H135" s="23"/>
      <c r="I135" s="23"/>
      <c r="J135" s="23"/>
      <c r="K135" s="23"/>
      <c r="L135" s="23"/>
      <c r="M135" s="23"/>
      <c r="N135" s="17"/>
      <c r="O135" s="21"/>
      <c r="P135" s="17"/>
      <c r="Q135" s="17"/>
      <c r="R135" s="17"/>
      <c r="S135" s="17"/>
      <c r="T135" s="17"/>
      <c r="U135" s="17"/>
      <c r="V135" s="17"/>
      <c r="W135" s="17"/>
      <c r="X135" s="1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3" hidden="false" customHeight="true" outlineLevel="0" collapsed="false">
      <c r="A136" s="20"/>
      <c r="B136" s="20"/>
      <c r="C136" s="20"/>
      <c r="D136" s="20"/>
      <c r="E136" s="23"/>
      <c r="F136" s="23"/>
      <c r="G136" s="23"/>
      <c r="H136" s="23"/>
      <c r="I136" s="23"/>
      <c r="J136" s="23"/>
      <c r="K136" s="23"/>
      <c r="L136" s="23"/>
      <c r="M136" s="23"/>
      <c r="N136" s="17"/>
      <c r="O136" s="21"/>
      <c r="P136" s="17"/>
      <c r="Q136" s="17"/>
      <c r="R136" s="17"/>
      <c r="S136" s="17"/>
      <c r="T136" s="17"/>
      <c r="U136" s="17"/>
      <c r="V136" s="17"/>
      <c r="W136" s="17"/>
      <c r="X136" s="17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12.75" hidden="false" customHeight="false" outlineLevel="0" collapsed="false">
      <c r="A137" s="22" t="s">
        <v>65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0" collapsed="false">
      <c r="A138" s="20"/>
      <c r="B138" s="20" t="s">
        <v>109</v>
      </c>
      <c r="C138" s="20" t="s">
        <v>110</v>
      </c>
      <c r="D138" s="20"/>
      <c r="E138" s="23"/>
      <c r="F138" s="23"/>
      <c r="G138" s="23"/>
      <c r="H138" s="23"/>
      <c r="I138" s="23"/>
      <c r="J138" s="23"/>
      <c r="K138" s="23"/>
      <c r="L138" s="23"/>
      <c r="M138" s="23" t="n">
        <v>1388</v>
      </c>
      <c r="N138" s="17"/>
      <c r="O138" s="21"/>
      <c r="P138" s="17"/>
      <c r="Q138" s="17"/>
      <c r="R138" s="17"/>
      <c r="S138" s="17" t="s">
        <v>37</v>
      </c>
      <c r="T138" s="23" t="n">
        <f aca="false">IF($S138="G",$M138,0)</f>
        <v>0</v>
      </c>
      <c r="U138" s="23" t="n">
        <f aca="false">IF($S138="P",$M138,0)</f>
        <v>0</v>
      </c>
      <c r="V138" s="23" t="n">
        <f aca="false">IF($S138="C",$M138,0)</f>
        <v>0</v>
      </c>
      <c r="W138" s="23" t="n">
        <f aca="false">IF($S138="A",$M138,0)</f>
        <v>0</v>
      </c>
      <c r="X138" s="23" t="n">
        <f aca="false">IF($S138="F",$M138,0)</f>
        <v>1388</v>
      </c>
      <c r="Y138" s="23" t="n">
        <f aca="false">IF($S138="V",$M138,0)</f>
        <v>0</v>
      </c>
      <c r="Z138" s="33" t="n">
        <f aca="false">SUM(T138:Y138)</f>
        <v>1388</v>
      </c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3" hidden="false" customHeight="true" outlineLevel="0" collapsed="false">
      <c r="A139" s="20"/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5"/>
      <c r="B140" s="25"/>
      <c r="C140" s="25"/>
      <c r="D140" s="25"/>
      <c r="E140" s="26"/>
      <c r="F140" s="27"/>
      <c r="G140" s="26"/>
      <c r="H140" s="27"/>
      <c r="I140" s="26"/>
      <c r="J140" s="27"/>
      <c r="K140" s="26"/>
      <c r="L140" s="27"/>
      <c r="M140" s="26" t="n">
        <f aca="false">SUM(M138)</f>
        <v>1388</v>
      </c>
      <c r="N140" s="17"/>
      <c r="O140" s="21"/>
      <c r="P140" s="17"/>
      <c r="Q140" s="17"/>
      <c r="R140" s="17"/>
      <c r="S140" s="17"/>
      <c r="T140" s="17"/>
      <c r="U140" s="17"/>
      <c r="V140" s="17"/>
      <c r="W140" s="17"/>
      <c r="X140" s="1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3" hidden="false" customHeight="true" outlineLevel="0" collapsed="false">
      <c r="A141" s="20"/>
      <c r="B141" s="20"/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/>
      <c r="N141" s="17"/>
      <c r="O141" s="21"/>
      <c r="P141" s="17"/>
      <c r="Q141" s="17"/>
      <c r="R141" s="17"/>
      <c r="S141" s="17"/>
      <c r="T141" s="17"/>
      <c r="U141" s="17"/>
      <c r="V141" s="17"/>
      <c r="W141" s="17"/>
      <c r="X141" s="17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3.5" hidden="false" customHeight="false" outlineLevel="0" collapsed="false">
      <c r="A142" s="28" t="s">
        <v>111</v>
      </c>
      <c r="B142" s="29"/>
      <c r="C142" s="29"/>
      <c r="D142" s="29"/>
      <c r="E142" s="30"/>
      <c r="F142" s="31"/>
      <c r="G142" s="30"/>
      <c r="H142" s="31"/>
      <c r="I142" s="30"/>
      <c r="J142" s="31"/>
      <c r="K142" s="30"/>
      <c r="L142" s="31"/>
      <c r="M142" s="30" t="n">
        <f aca="false">M90+M106+M113+M124+M140+M129</f>
        <v>21272</v>
      </c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3.5" hidden="false" customHeight="false" outlineLevel="0" collapsed="false">
      <c r="A143" s="20"/>
      <c r="B143" s="20"/>
      <c r="C143" s="20"/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2.75" hidden="false" customHeight="false" outlineLevel="0" collapsed="false">
      <c r="A144" s="20"/>
      <c r="B144" s="20"/>
      <c r="C144" s="20"/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0"/>
      <c r="B145" s="20"/>
      <c r="C145" s="20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17"/>
      <c r="O145" s="21"/>
      <c r="P145" s="17"/>
      <c r="Q145" s="17"/>
      <c r="R145" s="17"/>
      <c r="S145" s="17"/>
      <c r="T145" s="17"/>
      <c r="U145" s="17"/>
      <c r="V145" s="17"/>
      <c r="W145" s="17"/>
      <c r="X145" s="17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0" collapsed="false">
      <c r="A146" s="20"/>
      <c r="B146" s="20"/>
      <c r="C146" s="20"/>
      <c r="D146" s="20"/>
      <c r="E146" s="23"/>
      <c r="F146" s="23"/>
      <c r="G146" s="23"/>
      <c r="H146" s="23"/>
      <c r="I146" s="23"/>
      <c r="J146" s="23"/>
      <c r="K146" s="23"/>
      <c r="L146" s="23"/>
      <c r="M146" s="23"/>
      <c r="N146" s="17"/>
      <c r="O146" s="21"/>
      <c r="P146" s="17"/>
      <c r="Q146" s="17"/>
      <c r="R146" s="17"/>
      <c r="S146" s="17"/>
      <c r="T146" s="17"/>
      <c r="U146" s="17"/>
      <c r="V146" s="17"/>
      <c r="W146" s="17"/>
      <c r="X146" s="17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2.75" hidden="false" customHeight="false" outlineLevel="0" collapsed="false">
      <c r="A147" s="20"/>
      <c r="B147" s="20"/>
      <c r="C147" s="20"/>
      <c r="D147" s="20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0" collapsed="false">
      <c r="A148" s="20"/>
      <c r="B148" s="20"/>
      <c r="C148" s="20"/>
      <c r="D148" s="20"/>
      <c r="E148" s="23"/>
      <c r="F148" s="23"/>
      <c r="G148" s="23"/>
      <c r="H148" s="23"/>
      <c r="I148" s="23"/>
      <c r="J148" s="23"/>
      <c r="K148" s="23"/>
      <c r="L148" s="23"/>
      <c r="M148" s="23"/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12.75" hidden="false" customHeight="false" outlineLevel="0" collapsed="false">
      <c r="A149" s="20"/>
      <c r="B149" s="20"/>
      <c r="C149" s="20"/>
      <c r="D149" s="20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2.75" hidden="false" customHeight="false" outlineLevel="0" collapsed="false">
      <c r="A150" s="20"/>
      <c r="B150" s="20"/>
      <c r="C150" s="20"/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2.7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334" customFormat="false" ht="13.5" hidden="false" customHeight="false" outlineLevel="0" collapsed="false">
      <c r="T334" s="36" t="n">
        <f aca="false">SUM(T88:T333)</f>
        <v>5415</v>
      </c>
      <c r="U334" s="36" t="n">
        <f aca="false">SUM(U88:U333)</f>
        <v>0</v>
      </c>
      <c r="V334" s="36" t="n">
        <f aca="false">SUM(V88:V333)</f>
        <v>3823</v>
      </c>
      <c r="W334" s="36" t="n">
        <f aca="false">SUM(W88:W333)</f>
        <v>2431</v>
      </c>
      <c r="X334" s="36" t="n">
        <f aca="false">SUM(X88:X333)</f>
        <v>9603</v>
      </c>
      <c r="Y334" s="36" t="n">
        <f aca="false">SUM(Y88:Y333)</f>
        <v>0</v>
      </c>
      <c r="Z334" s="36" t="n">
        <f aca="false">SUM(T334:Y334)</f>
        <v>21272</v>
      </c>
    </row>
    <row r="335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2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rowBreaks count="1" manualBreakCount="1">
    <brk id="84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4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84" t="s">
        <v>222</v>
      </c>
      <c r="B1" s="138" t="s">
        <v>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customFormat="false" ht="15" hidden="false" customHeight="false" outlineLevel="0" collapsed="false">
      <c r="A2" s="84" t="s">
        <v>306</v>
      </c>
      <c r="B2" s="140" t="s">
        <v>307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customFormat="false" ht="12.75" hidden="false" customHeight="false" outlineLevel="0" collapsed="false">
      <c r="A3" s="84" t="s">
        <v>308</v>
      </c>
      <c r="B3" s="141" t="str">
        <f aca="false">Summary!A3</f>
        <v>Results based on Activity through February 18, 2000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customFormat="false" ht="3" hidden="false" customHeight="true" outlineLevel="0" collapsed="false">
      <c r="A4" s="139" t="n">
        <v>36586</v>
      </c>
    </row>
    <row r="5" customFormat="false" ht="12.75" hidden="false" customHeight="false" outlineLevel="0" collapsed="false">
      <c r="A5" s="139" t="n">
        <v>36526</v>
      </c>
      <c r="B5" s="142"/>
      <c r="D5" s="145"/>
      <c r="E5" s="146"/>
      <c r="F5" s="147"/>
      <c r="G5" s="144"/>
      <c r="H5" s="145"/>
      <c r="I5" s="146"/>
      <c r="J5" s="147"/>
      <c r="K5" s="144"/>
      <c r="L5" s="145"/>
      <c r="M5" s="146"/>
      <c r="N5" s="147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</row>
    <row r="6" customFormat="false" ht="12.75" hidden="false" customHeight="false" outlineLevel="0" collapsed="false">
      <c r="A6" s="84" t="s">
        <v>173</v>
      </c>
      <c r="B6" s="153"/>
      <c r="D6" s="152" t="s">
        <v>309</v>
      </c>
      <c r="E6" s="152"/>
      <c r="F6" s="152"/>
      <c r="G6" s="144"/>
      <c r="H6" s="152" t="s">
        <v>310</v>
      </c>
      <c r="I6" s="152"/>
      <c r="J6" s="152"/>
      <c r="K6" s="144"/>
      <c r="L6" s="152" t="s">
        <v>311</v>
      </c>
      <c r="M6" s="152"/>
      <c r="N6" s="152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</row>
    <row r="7" customFormat="false" ht="12.75" hidden="false" customHeight="false" outlineLevel="0" collapsed="false">
      <c r="A7" s="84" t="s">
        <v>235</v>
      </c>
      <c r="B7" s="148" t="s">
        <v>124</v>
      </c>
      <c r="D7" s="143" t="s">
        <v>312</v>
      </c>
      <c r="E7" s="143" t="s">
        <v>241</v>
      </c>
      <c r="F7" s="143" t="s">
        <v>7</v>
      </c>
      <c r="G7" s="144"/>
      <c r="H7" s="143" t="s">
        <v>312</v>
      </c>
      <c r="I7" s="143" t="s">
        <v>241</v>
      </c>
      <c r="J7" s="143" t="s">
        <v>7</v>
      </c>
      <c r="K7" s="144"/>
      <c r="L7" s="143" t="s">
        <v>312</v>
      </c>
      <c r="M7" s="143" t="s">
        <v>241</v>
      </c>
      <c r="N7" s="143" t="s">
        <v>7</v>
      </c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</row>
    <row r="8" customFormat="false" ht="3" hidden="false" customHeight="true" outlineLevel="0" collapsed="false">
      <c r="B8" s="142"/>
      <c r="D8" s="145"/>
      <c r="E8" s="146"/>
      <c r="F8" s="147"/>
      <c r="G8" s="144"/>
      <c r="H8" s="145"/>
      <c r="I8" s="146"/>
      <c r="J8" s="147"/>
      <c r="K8" s="144"/>
      <c r="L8" s="145"/>
      <c r="M8" s="146"/>
      <c r="N8" s="147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</row>
    <row r="9" customFormat="false" ht="11.25" hidden="false" customHeight="true" outlineLevel="0" collapsed="false">
      <c r="A9" s="84" t="s">
        <v>180</v>
      </c>
      <c r="B9" s="153" t="s">
        <v>133</v>
      </c>
      <c r="D9" s="218" t="e">
        <f aca="false">HPVAL($A9,$A$51,$A$2,$A$5,$A$6,$A$7)</f>
        <v>#NAME?</v>
      </c>
      <c r="E9" s="219" t="e">
        <f aca="false">HPVAL($A9,$A$51,$A$3,$A$5,$A$6,$A$7)</f>
        <v>#NAME?</v>
      </c>
      <c r="F9" s="220" t="e">
        <f aca="false">+D9+E9</f>
        <v>#NAME?</v>
      </c>
      <c r="G9" s="157"/>
      <c r="H9" s="218" t="e">
        <f aca="false">HPVAL($A9,$A$1,$A$2,$A$5,$A$6,$A$7)</f>
        <v>#NAME?</v>
      </c>
      <c r="I9" s="219" t="e">
        <f aca="false">HPVAL($A9,$A$1,$A$3,$A$5,$A$6,$A$7)</f>
        <v>#NAME?</v>
      </c>
      <c r="J9" s="220" t="e">
        <f aca="false">+H9+I9</f>
        <v>#NAME?</v>
      </c>
      <c r="K9" s="144"/>
      <c r="L9" s="218" t="e">
        <f aca="false">+D9-H9</f>
        <v>#NAME?</v>
      </c>
      <c r="M9" s="219" t="e">
        <f aca="false">+E9-I9</f>
        <v>#NAME?</v>
      </c>
      <c r="N9" s="220" t="e">
        <f aca="false">+L9+M9</f>
        <v>#NAME?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</row>
    <row r="10" customFormat="false" ht="11.25" hidden="false" customHeight="true" outlineLevel="0" collapsed="false">
      <c r="A10" s="84" t="s">
        <v>243</v>
      </c>
      <c r="B10" s="153" t="s">
        <v>134</v>
      </c>
      <c r="D10" s="218" t="e">
        <f aca="false">HPVAL($A10,$A$51,$A$2,$A$5,$A$6,$A$7)</f>
        <v>#NAME?</v>
      </c>
      <c r="E10" s="219" t="e">
        <f aca="false">HPVAL($A10,$A$51,$A$3,$A$5,$A$6,$A$7)</f>
        <v>#NAME?</v>
      </c>
      <c r="F10" s="220" t="e">
        <f aca="false">+D10+E10</f>
        <v>#NAME?</v>
      </c>
      <c r="G10" s="157"/>
      <c r="H10" s="218" t="e">
        <f aca="false">HPVAL($A10,$A$1,$A$2,$A$5,$A$6,$A$7)</f>
        <v>#NAME?</v>
      </c>
      <c r="I10" s="219" t="e">
        <f aca="false">HPVAL($A10,$A$1,$A$3,$A$5,$A$6,$A$7)</f>
        <v>#NAME?</v>
      </c>
      <c r="J10" s="220" t="e">
        <f aca="false">+H10+I10</f>
        <v>#NAME?</v>
      </c>
      <c r="K10" s="144"/>
      <c r="L10" s="218" t="e">
        <f aca="false">+D10-H10</f>
        <v>#NAME?</v>
      </c>
      <c r="M10" s="219" t="e">
        <f aca="false">+E10-I10</f>
        <v>#NAME?</v>
      </c>
      <c r="N10" s="220" t="e">
        <f aca="false">+L10+M10</f>
        <v>#NAME?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</row>
    <row r="11" customFormat="false" ht="11.25" hidden="false" customHeight="true" outlineLevel="0" collapsed="false">
      <c r="A11" s="84" t="s">
        <v>185</v>
      </c>
      <c r="B11" s="153" t="s">
        <v>135</v>
      </c>
      <c r="D11" s="218" t="e">
        <f aca="false">HPVAL($A11,$A$51,$A$2,$A$5,$A$6,$A$7)</f>
        <v>#NAME?</v>
      </c>
      <c r="E11" s="219" t="e">
        <f aca="false">HPVAL($A11,$A$51,$A$3,$A$5,$A$6,$A$7)</f>
        <v>#NAME?</v>
      </c>
      <c r="F11" s="220" t="e">
        <f aca="false">+D11+E11</f>
        <v>#NAME?</v>
      </c>
      <c r="G11" s="157"/>
      <c r="H11" s="218" t="e">
        <f aca="false">HPVAL($A11,$A$1,$A$2,$A$5,$A$6,$A$7)</f>
        <v>#NAME?</v>
      </c>
      <c r="I11" s="219" t="e">
        <f aca="false">HPVAL($A11,$A$1,$A$3,$A$5,$A$6,$A$7)</f>
        <v>#NAME?</v>
      </c>
      <c r="J11" s="220" t="e">
        <f aca="false">+H11+I11</f>
        <v>#NAME?</v>
      </c>
      <c r="K11" s="144"/>
      <c r="L11" s="218" t="e">
        <f aca="false">+D11-H11</f>
        <v>#NAME?</v>
      </c>
      <c r="M11" s="219" t="e">
        <f aca="false">+E11-I11</f>
        <v>#NAME?</v>
      </c>
      <c r="N11" s="220" t="e">
        <f aca="false">+L11+M11</f>
        <v>#NAME?</v>
      </c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</row>
    <row r="12" customFormat="false" ht="11.25" hidden="false" customHeight="true" outlineLevel="0" collapsed="false">
      <c r="A12" s="84" t="s">
        <v>190</v>
      </c>
      <c r="B12" s="153" t="s">
        <v>136</v>
      </c>
      <c r="D12" s="218" t="e">
        <f aca="false">HPVAL($A12,$A$51,$A$2,$A$5,$A$6,$A$7)</f>
        <v>#NAME?</v>
      </c>
      <c r="E12" s="219" t="e">
        <f aca="false">HPVAL($A12,$A$51,$A$3,$A$5,$A$6,$A$7)</f>
        <v>#NAME?</v>
      </c>
      <c r="F12" s="220" t="e">
        <f aca="false">+D12+E12</f>
        <v>#NAME?</v>
      </c>
      <c r="G12" s="157"/>
      <c r="H12" s="218" t="e">
        <f aca="false">HPVAL($A12,$A$1,$A$2,$A$5,$A$6,$A$7)</f>
        <v>#NAME?</v>
      </c>
      <c r="I12" s="219" t="e">
        <f aca="false">HPVAL($A12,$A$1,$A$3,$A$5,$A$6,$A$7)</f>
        <v>#NAME?</v>
      </c>
      <c r="J12" s="220" t="e">
        <f aca="false">+H12+I12</f>
        <v>#NAME?</v>
      </c>
      <c r="K12" s="144"/>
      <c r="L12" s="218" t="e">
        <f aca="false">+D12-H12</f>
        <v>#NAME?</v>
      </c>
      <c r="M12" s="219" t="e">
        <f aca="false">+E12-I12</f>
        <v>#NAME?</v>
      </c>
      <c r="N12" s="220" t="e">
        <f aca="false">+L12+M12</f>
        <v>#NAME?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</row>
    <row r="13" customFormat="false" ht="11.25" hidden="false" customHeight="true" outlineLevel="0" collapsed="false">
      <c r="A13" s="82" t="s">
        <v>262</v>
      </c>
      <c r="B13" s="153" t="s">
        <v>92</v>
      </c>
      <c r="C13" s="163"/>
      <c r="D13" s="218" t="e">
        <f aca="false">HPVAL($A13,$A$51,$A$2,$A$5,$A$6,$A$7)</f>
        <v>#NAME?</v>
      </c>
      <c r="E13" s="219" t="e">
        <f aca="false">HPVAL($A13,$A$51,$A$3,$A$5,$A$6,$A$7)</f>
        <v>#NAME?</v>
      </c>
      <c r="F13" s="220" t="e">
        <f aca="false">+D13+E13</f>
        <v>#NAME?</v>
      </c>
      <c r="G13" s="157"/>
      <c r="H13" s="218" t="e">
        <f aca="false">HPVAL($A13,$A$1,$A$2,$A$5,$A$6,$A$7)</f>
        <v>#NAME?</v>
      </c>
      <c r="I13" s="219" t="e">
        <f aca="false">HPVAL($A13,$A$1,$A$3,$A$5,$A$6,$A$7)</f>
        <v>#NAME?</v>
      </c>
      <c r="J13" s="220" t="e">
        <f aca="false">+H13+I13</f>
        <v>#NAME?</v>
      </c>
      <c r="K13" s="144"/>
      <c r="L13" s="218" t="e">
        <f aca="false">+D13-H13</f>
        <v>#NAME?</v>
      </c>
      <c r="M13" s="219" t="e">
        <f aca="false">+E13-I13</f>
        <v>#NAME?</v>
      </c>
      <c r="N13" s="220" t="e">
        <f aca="false">+L13+M13</f>
        <v>#NAME?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</row>
    <row r="14" customFormat="false" ht="11.25" hidden="false" customHeight="true" outlineLevel="0" collapsed="false">
      <c r="A14" s="84" t="s">
        <v>189</v>
      </c>
      <c r="B14" s="153" t="s">
        <v>9</v>
      </c>
      <c r="D14" s="218" t="e">
        <f aca="false">HPVAL($A14,$A$51,$A$2,$A$5,$A$6,$A$7)</f>
        <v>#NAME?</v>
      </c>
      <c r="E14" s="219" t="e">
        <f aca="false">HPVAL($A14,$A$51,$A$3,$A$5,$A$6,$A$7)</f>
        <v>#NAME?</v>
      </c>
      <c r="F14" s="220" t="e">
        <f aca="false">+D14+E14</f>
        <v>#NAME?</v>
      </c>
      <c r="G14" s="157"/>
      <c r="H14" s="218" t="e">
        <f aca="false">HPVAL($A14,$A$1,$A$2,$A$5,$A$6,$A$7)</f>
        <v>#NAME?</v>
      </c>
      <c r="I14" s="219" t="e">
        <f aca="false">HPVAL($A14,$A$1,$A$3,$A$5,$A$6,$A$7)</f>
        <v>#NAME?</v>
      </c>
      <c r="J14" s="220" t="e">
        <f aca="false">+H14+I14</f>
        <v>#NAME?</v>
      </c>
      <c r="K14" s="144"/>
      <c r="L14" s="218" t="e">
        <f aca="false">+D14-H14</f>
        <v>#NAME?</v>
      </c>
      <c r="M14" s="219" t="e">
        <f aca="false">+E14-I14</f>
        <v>#NAME?</v>
      </c>
      <c r="N14" s="220" t="e">
        <f aca="false">+L14+M14</f>
        <v>#NAME?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</row>
    <row r="15" customFormat="false" ht="11.25" hidden="false" customHeight="true" outlineLevel="0" collapsed="false">
      <c r="A15" s="84" t="s">
        <v>192</v>
      </c>
      <c r="B15" s="153" t="s">
        <v>137</v>
      </c>
      <c r="D15" s="218" t="e">
        <f aca="false">HPVAL($A15,$A$51,$A$2,$A$5,$A$6,$A$7)</f>
        <v>#NAME?</v>
      </c>
      <c r="E15" s="219" t="e">
        <f aca="false">HPVAL($A15,$A$51,$A$3,$A$5,$A$6,$A$7)</f>
        <v>#NAME?</v>
      </c>
      <c r="F15" s="220" t="e">
        <f aca="false">+D15+E15</f>
        <v>#NAME?</v>
      </c>
      <c r="G15" s="157"/>
      <c r="H15" s="218" t="e">
        <f aca="false">HPVAL($A15,$A$1,$A$2,$A$5,$A$6,$A$7)</f>
        <v>#NAME?</v>
      </c>
      <c r="I15" s="219" t="e">
        <f aca="false">HPVAL($A15,$A$1,$A$3,$A$5,$A$6,$A$7)</f>
        <v>#NAME?</v>
      </c>
      <c r="J15" s="220" t="e">
        <f aca="false">+H15+I15</f>
        <v>#NAME?</v>
      </c>
      <c r="K15" s="144"/>
      <c r="L15" s="218" t="e">
        <f aca="false">+D15-H15</f>
        <v>#NAME?</v>
      </c>
      <c r="M15" s="219" t="e">
        <f aca="false">+E15-I15</f>
        <v>#NAME?</v>
      </c>
      <c r="N15" s="220" t="e">
        <f aca="false">+L15+M15</f>
        <v>#NAME?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</row>
    <row r="16" customFormat="false" ht="11.25" hidden="false" customHeight="true" outlineLevel="0" collapsed="false">
      <c r="A16" s="84" t="s">
        <v>193</v>
      </c>
      <c r="B16" s="153" t="s">
        <v>138</v>
      </c>
      <c r="D16" s="218" t="e">
        <f aca="false">HPVAL($A16,$A$51,$A$2,$A$5,$A$6,$A$7)</f>
        <v>#NAME?</v>
      </c>
      <c r="E16" s="219" t="e">
        <f aca="false">HPVAL($A16,$A$51,$A$3,$A$5,$A$6,$A$7)</f>
        <v>#NAME?</v>
      </c>
      <c r="F16" s="220" t="e">
        <f aca="false">+D16+E16</f>
        <v>#NAME?</v>
      </c>
      <c r="G16" s="157"/>
      <c r="H16" s="218" t="e">
        <f aca="false">HPVAL($A16,$A$1,$A$2,$A$5,$A$6,$A$7)</f>
        <v>#NAME?</v>
      </c>
      <c r="I16" s="219" t="e">
        <f aca="false">HPVAL($A16,$A$1,$A$3,$A$5,$A$6,$A$7)</f>
        <v>#NAME?</v>
      </c>
      <c r="J16" s="220" t="e">
        <f aca="false">+H16+I16</f>
        <v>#NAME?</v>
      </c>
      <c r="K16" s="144"/>
      <c r="L16" s="218" t="e">
        <f aca="false">+D16-H16</f>
        <v>#NAME?</v>
      </c>
      <c r="M16" s="219" t="e">
        <f aca="false">+E16-I16</f>
        <v>#NAME?</v>
      </c>
      <c r="N16" s="220" t="e">
        <f aca="false">+L16+M16</f>
        <v>#NAME?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</row>
    <row r="17" customFormat="false" ht="11.25" hidden="false" customHeight="true" outlineLevel="0" collapsed="false">
      <c r="A17" s="84" t="s">
        <v>194</v>
      </c>
      <c r="B17" s="153" t="s">
        <v>139</v>
      </c>
      <c r="D17" s="218" t="e">
        <f aca="false">HPVAL($A17,$A$51,$A$2,$A$5,$A$6,$A$7)</f>
        <v>#NAME?</v>
      </c>
      <c r="E17" s="219" t="e">
        <f aca="false">HPVAL($A17,$A$51,$A$3,$A$5,$A$6,$A$7)</f>
        <v>#NAME?</v>
      </c>
      <c r="F17" s="220" t="e">
        <f aca="false">+D17+E17</f>
        <v>#NAME?</v>
      </c>
      <c r="G17" s="157"/>
      <c r="H17" s="218" t="e">
        <f aca="false">HPVAL($A17,$A$1,$A$2,$A$5,$A$6,$A$7)</f>
        <v>#NAME?</v>
      </c>
      <c r="I17" s="219" t="e">
        <f aca="false">HPVAL($A17,$A$1,$A$3,$A$5,$A$6,$A$7)</f>
        <v>#NAME?</v>
      </c>
      <c r="J17" s="220" t="e">
        <f aca="false">+H17+I17</f>
        <v>#NAME?</v>
      </c>
      <c r="K17" s="144"/>
      <c r="L17" s="218" t="e">
        <f aca="false">+D17-H17</f>
        <v>#NAME?</v>
      </c>
      <c r="M17" s="219" t="e">
        <f aca="false">+E17-I17</f>
        <v>#NAME?</v>
      </c>
      <c r="N17" s="220" t="e">
        <f aca="false">+L17+M17</f>
        <v>#NAME?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</row>
    <row r="18" customFormat="false" ht="11.25" hidden="false" customHeight="true" outlineLevel="0" collapsed="false">
      <c r="A18" s="84" t="s">
        <v>195</v>
      </c>
      <c r="B18" s="153" t="s">
        <v>140</v>
      </c>
      <c r="D18" s="218" t="e">
        <f aca="false">HPVAL($A18,$A$51,$A$2,$A$5,$A$6,$A$7)</f>
        <v>#NAME?</v>
      </c>
      <c r="E18" s="219" t="e">
        <f aca="false">HPVAL($A18,$A$51,$A$3,$A$5,$A$6,$A$7)</f>
        <v>#NAME?</v>
      </c>
      <c r="F18" s="220" t="e">
        <f aca="false">+D18+E18</f>
        <v>#NAME?</v>
      </c>
      <c r="G18" s="157"/>
      <c r="H18" s="218" t="e">
        <f aca="false">HPVAL($A18,$A$1,$A$2,$A$5,$A$6,$A$7)</f>
        <v>#NAME?</v>
      </c>
      <c r="I18" s="219" t="e">
        <f aca="false">HPVAL($A18,$A$1,$A$3,$A$5,$A$6,$A$7)</f>
        <v>#NAME?</v>
      </c>
      <c r="J18" s="220" t="e">
        <f aca="false">+H18+I18</f>
        <v>#NAME?</v>
      </c>
      <c r="K18" s="144"/>
      <c r="L18" s="218" t="e">
        <f aca="false">+D18-H18</f>
        <v>#NAME?</v>
      </c>
      <c r="M18" s="219" t="e">
        <f aca="false">+E18-I18</f>
        <v>#NAME?</v>
      </c>
      <c r="N18" s="220" t="e">
        <f aca="false">+L18+M18</f>
        <v>#NAME?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</row>
    <row r="19" customFormat="false" ht="11.25" hidden="false" customHeight="true" outlineLevel="0" collapsed="false">
      <c r="B19" s="164" t="s">
        <v>196</v>
      </c>
      <c r="C19" s="165"/>
      <c r="D19" s="221" t="e">
        <f aca="false">SUM(D9:D18)</f>
        <v>#NAME?</v>
      </c>
      <c r="E19" s="222" t="e">
        <f aca="false">SUM(E9:E18)</f>
        <v>#NAME?</v>
      </c>
      <c r="F19" s="223" t="e">
        <f aca="false">SUM(F9:F18)</f>
        <v>#NAME?</v>
      </c>
      <c r="G19" s="169"/>
      <c r="H19" s="221" t="e">
        <f aca="false">SUM(H9:H18)</f>
        <v>#NAME?</v>
      </c>
      <c r="I19" s="222" t="e">
        <f aca="false">SUM(I9:I18)</f>
        <v>#NAME?</v>
      </c>
      <c r="J19" s="223" t="e">
        <f aca="false">SUM(J9:J18)</f>
        <v>#NAME?</v>
      </c>
      <c r="K19" s="165"/>
      <c r="L19" s="221" t="e">
        <f aca="false">SUM(L9:L18)</f>
        <v>#NAME?</v>
      </c>
      <c r="M19" s="222" t="e">
        <f aca="false">SUM(M9:M18)</f>
        <v>#NAME?</v>
      </c>
      <c r="N19" s="223" t="e">
        <f aca="false">SUM(N9:N18)</f>
        <v>#NAME?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</row>
    <row r="20" customFormat="false" ht="3" hidden="false" customHeight="true" outlineLevel="0" collapsed="false">
      <c r="B20" s="153"/>
      <c r="D20" s="218"/>
      <c r="E20" s="219"/>
      <c r="F20" s="220"/>
      <c r="G20" s="157"/>
      <c r="H20" s="218"/>
      <c r="I20" s="219"/>
      <c r="J20" s="220"/>
      <c r="K20" s="144"/>
      <c r="L20" s="218"/>
      <c r="M20" s="219"/>
      <c r="N20" s="220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</row>
    <row r="21" customFormat="false" ht="11.25" hidden="false" customHeight="true" outlineLevel="0" collapsed="false">
      <c r="A21" s="84" t="s">
        <v>197</v>
      </c>
      <c r="B21" s="153" t="s">
        <v>142</v>
      </c>
      <c r="D21" s="218" t="e">
        <f aca="false">HPVAL($A21,$A$51,$A$2,$A$5,$A$6,$A$7)</f>
        <v>#NAME?</v>
      </c>
      <c r="E21" s="219" t="e">
        <f aca="false">HPVAL($A21,$A$51,$A$3,$A$5,$A$6,$A$7)</f>
        <v>#NAME?</v>
      </c>
      <c r="F21" s="220" t="e">
        <f aca="false">+D21+E21</f>
        <v>#NAME?</v>
      </c>
      <c r="G21" s="157"/>
      <c r="H21" s="218" t="e">
        <f aca="false">HPVAL($A21,$A$1,$A$2,$A$5,$A$6,$A$7)</f>
        <v>#NAME?</v>
      </c>
      <c r="I21" s="219" t="e">
        <f aca="false">HPVAL($A21,$A$1,$A$3,$A$5,$A$6,$A$7)</f>
        <v>#NAME?</v>
      </c>
      <c r="J21" s="220" t="e">
        <f aca="false">+H21+I21</f>
        <v>#NAME?</v>
      </c>
      <c r="K21" s="144"/>
      <c r="L21" s="218" t="e">
        <f aca="false">+D21-H21</f>
        <v>#NAME?</v>
      </c>
      <c r="M21" s="219" t="e">
        <f aca="false">+E21-I21</f>
        <v>#NAME?</v>
      </c>
      <c r="N21" s="220" t="e">
        <f aca="false">+L21+M21</f>
        <v>#NAME?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</row>
    <row r="22" customFormat="false" ht="11.25" hidden="false" customHeight="true" outlineLevel="0" collapsed="false">
      <c r="A22" s="84" t="s">
        <v>199</v>
      </c>
      <c r="B22" s="153" t="s">
        <v>143</v>
      </c>
      <c r="D22" s="218" t="e">
        <f aca="false">HPVAL($A22,$A$51,$A$2,$A$5,$A$6,$A$7)</f>
        <v>#NAME?</v>
      </c>
      <c r="E22" s="219" t="e">
        <f aca="false">HPVAL($A22,$A$51,$A$3,$A$5,$A$6,$A$7)</f>
        <v>#NAME?</v>
      </c>
      <c r="F22" s="220" t="e">
        <f aca="false">+D22+E22</f>
        <v>#NAME?</v>
      </c>
      <c r="G22" s="157"/>
      <c r="H22" s="218" t="e">
        <f aca="false">HPVAL($A22,$A$1,$A$2,$A$5,$A$6,$A$7)</f>
        <v>#NAME?</v>
      </c>
      <c r="I22" s="219" t="e">
        <f aca="false">HPVAL($A22,$A$1,$A$3,$A$5,$A$6,$A$7)</f>
        <v>#NAME?</v>
      </c>
      <c r="J22" s="220" t="e">
        <f aca="false">+H22+I22</f>
        <v>#NAME?</v>
      </c>
      <c r="K22" s="144"/>
      <c r="L22" s="218" t="e">
        <f aca="false">+D22-H22</f>
        <v>#NAME?</v>
      </c>
      <c r="M22" s="219" t="e">
        <f aca="false">+E22-I22</f>
        <v>#NAME?</v>
      </c>
      <c r="N22" s="220" t="e">
        <f aca="false">+L22+M22</f>
        <v>#NAME?</v>
      </c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</row>
    <row r="23" customFormat="false" ht="11.25" hidden="false" customHeight="true" outlineLevel="0" collapsed="false">
      <c r="A23" s="84" t="s">
        <v>200</v>
      </c>
      <c r="B23" s="153" t="s">
        <v>22</v>
      </c>
      <c r="D23" s="218" t="e">
        <f aca="false">HPVAL($A23,$A$51,$A$2,$A$5,$A$6,$A$7)</f>
        <v>#NAME?</v>
      </c>
      <c r="E23" s="219" t="e">
        <f aca="false">HPVAL($A23,$A$51,$A$3,$A$5,$A$6,$A$7)</f>
        <v>#NAME?</v>
      </c>
      <c r="F23" s="220" t="e">
        <f aca="false">+D23+E23</f>
        <v>#NAME?</v>
      </c>
      <c r="G23" s="157"/>
      <c r="H23" s="218" t="e">
        <f aca="false">HPVAL($A23,$A$1,$A$2,$A$5,$A$6,$A$7)</f>
        <v>#NAME?</v>
      </c>
      <c r="I23" s="219" t="e">
        <f aca="false">HPVAL($A23,$A$1,$A$3,$A$5,$A$6,$A$7)</f>
        <v>#NAME?</v>
      </c>
      <c r="J23" s="220" t="e">
        <f aca="false">+H23+I23</f>
        <v>#NAME?</v>
      </c>
      <c r="K23" s="144"/>
      <c r="L23" s="218" t="e">
        <f aca="false">+D23-H23</f>
        <v>#NAME?</v>
      </c>
      <c r="M23" s="219" t="e">
        <f aca="false">+E23-I23</f>
        <v>#NAME?</v>
      </c>
      <c r="N23" s="220" t="e">
        <f aca="false">+L23+M23</f>
        <v>#NAME?</v>
      </c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</row>
    <row r="24" customFormat="false" ht="11.25" hidden="false" customHeight="true" outlineLevel="0" collapsed="false">
      <c r="A24" s="84" t="s">
        <v>201</v>
      </c>
      <c r="B24" s="153" t="s">
        <v>32</v>
      </c>
      <c r="D24" s="218" t="e">
        <f aca="false">HPVAL($A24,$A$51,$A$2,$A$5,$A$6,$A$7)</f>
        <v>#NAME?</v>
      </c>
      <c r="E24" s="219" t="e">
        <f aca="false">HPVAL($A24,$A$51,$A$3,$A$5,$A$6,$A$7)</f>
        <v>#NAME?</v>
      </c>
      <c r="F24" s="220" t="e">
        <f aca="false">+D24+E24</f>
        <v>#NAME?</v>
      </c>
      <c r="G24" s="157"/>
      <c r="H24" s="218" t="e">
        <f aca="false">HPVAL($A24,$A$1,$A$2,$A$5,$A$6,$A$7)</f>
        <v>#NAME?</v>
      </c>
      <c r="I24" s="219" t="e">
        <f aca="false">HPVAL($A24,$A$1,$A$3,$A$5,$A$6,$A$7)</f>
        <v>#NAME?</v>
      </c>
      <c r="J24" s="220" t="e">
        <f aca="false">+H24+I24</f>
        <v>#NAME?</v>
      </c>
      <c r="K24" s="144"/>
      <c r="L24" s="218" t="e">
        <f aca="false">+D24-H24</f>
        <v>#NAME?</v>
      </c>
      <c r="M24" s="219" t="e">
        <f aca="false">+E24-I24</f>
        <v>#NAME?</v>
      </c>
      <c r="N24" s="220" t="e">
        <f aca="false">+L24+M24</f>
        <v>#NAME?</v>
      </c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</row>
    <row r="25" customFormat="false" ht="11.25" hidden="false" customHeight="true" outlineLevel="0" collapsed="false">
      <c r="A25" s="84" t="s">
        <v>230</v>
      </c>
      <c r="B25" s="153" t="s">
        <v>144</v>
      </c>
      <c r="D25" s="218" t="e">
        <f aca="false">HPVAL($A25,$A$51,$A$2,$A$5,$A$6,$A$7)</f>
        <v>#NAME?</v>
      </c>
      <c r="E25" s="219" t="e">
        <f aca="false">HPVAL($A25,$A$51,$A$3,$A$5,$A$6,$A$7)</f>
        <v>#NAME?</v>
      </c>
      <c r="F25" s="220" t="e">
        <f aca="false">+D25+E25</f>
        <v>#NAME?</v>
      </c>
      <c r="G25" s="157"/>
      <c r="H25" s="218" t="e">
        <f aca="false">HPVAL($A25,$A$1,$A$2,$A$5,$A$6,$A$7)</f>
        <v>#NAME?</v>
      </c>
      <c r="I25" s="219" t="e">
        <f aca="false">HPVAL($A25,$A$1,$A$3,$A$5,$A$6,$A$7)</f>
        <v>#NAME?</v>
      </c>
      <c r="J25" s="220" t="e">
        <f aca="false">+H25+I25</f>
        <v>#NAME?</v>
      </c>
      <c r="K25" s="144"/>
      <c r="L25" s="218" t="e">
        <f aca="false">+D25-H25</f>
        <v>#NAME?</v>
      </c>
      <c r="M25" s="219" t="e">
        <f aca="false">+E25-I25</f>
        <v>#NAME?</v>
      </c>
      <c r="N25" s="220" t="e">
        <f aca="false">+L25+M25</f>
        <v>#NAME?</v>
      </c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</row>
    <row r="26" customFormat="false" ht="11.25" hidden="false" customHeight="true" outlineLevel="0" collapsed="false">
      <c r="A26" s="84" t="s">
        <v>202</v>
      </c>
      <c r="B26" s="153" t="s">
        <v>145</v>
      </c>
      <c r="D26" s="218" t="e">
        <f aca="false">HPVAL($A26,$A$51,$A$2,$A$5,$A$6,$A$7)</f>
        <v>#NAME?</v>
      </c>
      <c r="E26" s="219" t="e">
        <f aca="false">HPVAL($A26,$A$51,$A$3,$A$5,$A$6,$A$7)</f>
        <v>#NAME?</v>
      </c>
      <c r="F26" s="220" t="e">
        <f aca="false">+D26+E26</f>
        <v>#NAME?</v>
      </c>
      <c r="G26" s="157"/>
      <c r="H26" s="218" t="e">
        <f aca="false">HPVAL($A26,$A$1,$A$2,$A$5,$A$6,$A$7)</f>
        <v>#NAME?</v>
      </c>
      <c r="I26" s="219" t="e">
        <f aca="false">HPVAL($A26,$A$1,$A$3,$A$5,$A$6,$A$7)</f>
        <v>#NAME?</v>
      </c>
      <c r="J26" s="220" t="e">
        <f aca="false">+H26+I26</f>
        <v>#NAME?</v>
      </c>
      <c r="K26" s="144"/>
      <c r="L26" s="218" t="e">
        <f aca="false">+D26-H26</f>
        <v>#NAME?</v>
      </c>
      <c r="M26" s="219" t="e">
        <f aca="false">+E26-I26</f>
        <v>#NAME?</v>
      </c>
      <c r="N26" s="220" t="e">
        <f aca="false">+L26+M26</f>
        <v>#NAME?</v>
      </c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</row>
    <row r="27" customFormat="false" ht="11.25" hidden="false" customHeight="true" outlineLevel="0" collapsed="false">
      <c r="A27" s="84" t="s">
        <v>203</v>
      </c>
      <c r="B27" s="153" t="s">
        <v>146</v>
      </c>
      <c r="D27" s="218" t="e">
        <f aca="false">HPVAL($A27,$A$51,$A$2,$A$5,$A$6,$A$7)</f>
        <v>#NAME?</v>
      </c>
      <c r="E27" s="219" t="e">
        <f aca="false">HPVAL($A27,$A$51,$A$3,$A$5,$A$6,$A$7)</f>
        <v>#NAME?</v>
      </c>
      <c r="F27" s="220" t="e">
        <f aca="false">+D27+E27</f>
        <v>#NAME?</v>
      </c>
      <c r="G27" s="157"/>
      <c r="H27" s="218" t="e">
        <f aca="false">HPVAL($A27,$A$1,$A$2,$A$5,$A$6,$A$7)</f>
        <v>#NAME?</v>
      </c>
      <c r="I27" s="219" t="e">
        <f aca="false">HPVAL($A27,$A$1,$A$3,$A$5,$A$6,$A$7)</f>
        <v>#NAME?</v>
      </c>
      <c r="J27" s="220" t="e">
        <f aca="false">+H27+I27</f>
        <v>#NAME?</v>
      </c>
      <c r="K27" s="144"/>
      <c r="L27" s="218" t="e">
        <f aca="false">+D27-H27</f>
        <v>#NAME?</v>
      </c>
      <c r="M27" s="219" t="e">
        <f aca="false">+E27-I27</f>
        <v>#NAME?</v>
      </c>
      <c r="N27" s="220" t="e">
        <f aca="false">+L27+M27</f>
        <v>#NAME?</v>
      </c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customFormat="false" ht="11.25" hidden="false" customHeight="true" outlineLevel="0" collapsed="false">
      <c r="A28" s="84" t="s">
        <v>206</v>
      </c>
      <c r="B28" s="153" t="s">
        <v>20</v>
      </c>
      <c r="D28" s="218" t="e">
        <f aca="false">HPVAL($A28,$A$51,$A$2,$A$5,$A$6,$A$7)</f>
        <v>#NAME?</v>
      </c>
      <c r="E28" s="219" t="e">
        <f aca="false">HPVAL($A28,$A$51,$A$3,$A$5,$A$6,$A$7)</f>
        <v>#NAME?</v>
      </c>
      <c r="F28" s="220" t="e">
        <f aca="false">+D28+E28</f>
        <v>#NAME?</v>
      </c>
      <c r="G28" s="157"/>
      <c r="H28" s="218" t="e">
        <f aca="false">HPVAL($A28,$A$1,$A$2,$A$5,$A$6,$A$7)</f>
        <v>#NAME?</v>
      </c>
      <c r="I28" s="219" t="e">
        <f aca="false">HPVAL($A28,$A$1,$A$3,$A$5,$A$6,$A$7)</f>
        <v>#NAME?</v>
      </c>
      <c r="J28" s="220" t="e">
        <f aca="false">+H28+I28</f>
        <v>#NAME?</v>
      </c>
      <c r="K28" s="144"/>
      <c r="L28" s="218" t="e">
        <f aca="false">+D28-H28</f>
        <v>#NAME?</v>
      </c>
      <c r="M28" s="219" t="e">
        <f aca="false">+E28-I28</f>
        <v>#NAME?</v>
      </c>
      <c r="N28" s="220" t="e">
        <f aca="false">+L28+M28</f>
        <v>#NAME?</v>
      </c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</row>
    <row r="29" customFormat="false" ht="11.25" hidden="false" customHeight="true" outlineLevel="0" collapsed="false">
      <c r="A29" s="84" t="s">
        <v>231</v>
      </c>
      <c r="B29" s="153" t="s">
        <v>147</v>
      </c>
      <c r="D29" s="218" t="e">
        <f aca="false">HPVAL($A29,$A$51,$A$2,$A$5,$A$6,$A$7)</f>
        <v>#NAME?</v>
      </c>
      <c r="E29" s="219" t="e">
        <f aca="false">HPVAL($A29,$A$51,$A$3,$A$5,$A$6,$A$7)</f>
        <v>#NAME?</v>
      </c>
      <c r="F29" s="220" t="e">
        <f aca="false">+D29+E29</f>
        <v>#NAME?</v>
      </c>
      <c r="G29" s="157"/>
      <c r="H29" s="218" t="e">
        <f aca="false">HPVAL($A29,$A$1,$A$2,$A$5,$A$6,$A$7)</f>
        <v>#NAME?</v>
      </c>
      <c r="I29" s="219" t="e">
        <f aca="false">HPVAL($A29,$A$1,$A$3,$A$5,$A$6,$A$7)</f>
        <v>#NAME?</v>
      </c>
      <c r="J29" s="220" t="e">
        <f aca="false">+H29+I29</f>
        <v>#NAME?</v>
      </c>
      <c r="K29" s="144"/>
      <c r="L29" s="218" t="e">
        <f aca="false">+D29-H29</f>
        <v>#NAME?</v>
      </c>
      <c r="M29" s="219" t="e">
        <f aca="false">+E29-I29</f>
        <v>#NAME?</v>
      </c>
      <c r="N29" s="220" t="e">
        <f aca="false">+L29+M29</f>
        <v>#NAME?</v>
      </c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</row>
    <row r="30" customFormat="false" ht="11.25" hidden="false" customHeight="true" outlineLevel="0" collapsed="false">
      <c r="B30" s="164" t="s">
        <v>148</v>
      </c>
      <c r="C30" s="165"/>
      <c r="D30" s="221" t="e">
        <f aca="false">SUM(D21:D29)</f>
        <v>#NAME?</v>
      </c>
      <c r="E30" s="222" t="e">
        <f aca="false">SUM(E21:E29)</f>
        <v>#NAME?</v>
      </c>
      <c r="F30" s="223" t="e">
        <f aca="false">SUM(F21:F29)</f>
        <v>#NAME?</v>
      </c>
      <c r="G30" s="169"/>
      <c r="H30" s="221" t="e">
        <f aca="false">SUM(H21:H29)</f>
        <v>#NAME?</v>
      </c>
      <c r="I30" s="222" t="e">
        <f aca="false">SUM(I21:I29)</f>
        <v>#NAME?</v>
      </c>
      <c r="J30" s="223" t="e">
        <f aca="false">SUM(J21:J29)</f>
        <v>#NAME?</v>
      </c>
      <c r="K30" s="165"/>
      <c r="L30" s="221" t="e">
        <f aca="false">SUM(L21:L29)</f>
        <v>#NAME?</v>
      </c>
      <c r="M30" s="222" t="e">
        <f aca="false">SUM(M21:M29)</f>
        <v>#NAME?</v>
      </c>
      <c r="N30" s="223" t="e">
        <f aca="false">SUM(N21:N29)</f>
        <v>#NAME?</v>
      </c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</row>
    <row r="31" customFormat="false" ht="3" hidden="false" customHeight="true" outlineLevel="0" collapsed="false">
      <c r="B31" s="153"/>
      <c r="D31" s="218"/>
      <c r="E31" s="219"/>
      <c r="F31" s="220"/>
      <c r="G31" s="157"/>
      <c r="H31" s="218"/>
      <c r="I31" s="219"/>
      <c r="J31" s="220"/>
      <c r="K31" s="144"/>
      <c r="L31" s="218"/>
      <c r="M31" s="219"/>
      <c r="N31" s="220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</row>
    <row r="32" customFormat="false" ht="11.25" hidden="false" customHeight="true" outlineLevel="0" collapsed="false">
      <c r="A32" s="84" t="s">
        <v>207</v>
      </c>
      <c r="B32" s="153" t="s">
        <v>149</v>
      </c>
      <c r="D32" s="218" t="e">
        <f aca="false">HPVAL($A32,$A$51,$A$2,$A$5,$A$6,$A$7)</f>
        <v>#NAME?</v>
      </c>
      <c r="E32" s="219" t="e">
        <f aca="false">HPVAL($A32,$A$51,$A$3,$A$5,$A$6,$A$7)</f>
        <v>#NAME?</v>
      </c>
      <c r="F32" s="220" t="e">
        <f aca="false">+D32+E32</f>
        <v>#NAME?</v>
      </c>
      <c r="G32" s="157"/>
      <c r="H32" s="218" t="e">
        <f aca="false">HPVAL($A32,$A$1,$A$2,$A$5,$A$6,$A$7)</f>
        <v>#NAME?</v>
      </c>
      <c r="I32" s="219" t="e">
        <f aca="false">HPVAL($A32,$A$1,$A$3,$A$5,$A$6,$A$7)</f>
        <v>#NAME?</v>
      </c>
      <c r="J32" s="220" t="e">
        <f aca="false">+H32+I32</f>
        <v>#NAME?</v>
      </c>
      <c r="K32" s="144"/>
      <c r="L32" s="218" t="e">
        <f aca="false">+D32-H32</f>
        <v>#NAME?</v>
      </c>
      <c r="M32" s="219" t="e">
        <f aca="false">+E32-I32</f>
        <v>#NAME?</v>
      </c>
      <c r="N32" s="220" t="e">
        <f aca="false">+L32+M32</f>
        <v>#NAME?</v>
      </c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</row>
    <row r="33" customFormat="false" ht="11.25" hidden="false" customHeight="true" outlineLevel="0" collapsed="false">
      <c r="A33" s="84" t="s">
        <v>208</v>
      </c>
      <c r="B33" s="153" t="s">
        <v>38</v>
      </c>
      <c r="D33" s="218" t="e">
        <f aca="false">HPVAL($A33,$A$51,$A$2,$A$5,$A$6,$A$7)</f>
        <v>#NAME?</v>
      </c>
      <c r="E33" s="219" t="e">
        <f aca="false">HPVAL($A33,$A$51,$A$3,$A$5,$A$6,$A$7)</f>
        <v>#NAME?</v>
      </c>
      <c r="F33" s="220" t="e">
        <f aca="false">+D33+E33</f>
        <v>#NAME?</v>
      </c>
      <c r="G33" s="157"/>
      <c r="H33" s="218" t="e">
        <f aca="false">HPVAL($A33,$A$1,$A$2,$A$5,$A$6,$A$7)</f>
        <v>#NAME?</v>
      </c>
      <c r="I33" s="219" t="e">
        <f aca="false">HPVAL($A33,$A$1,$A$3,$A$5,$A$6,$A$7)</f>
        <v>#NAME?</v>
      </c>
      <c r="J33" s="220" t="e">
        <f aca="false">+H33+I33</f>
        <v>#NAME?</v>
      </c>
      <c r="K33" s="144"/>
      <c r="L33" s="218" t="e">
        <f aca="false">+D33-H33</f>
        <v>#NAME?</v>
      </c>
      <c r="M33" s="219" t="e">
        <f aca="false">+E33-I33</f>
        <v>#NAME?</v>
      </c>
      <c r="N33" s="220" t="e">
        <f aca="false">+L33+M33</f>
        <v>#NAME?</v>
      </c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</row>
    <row r="34" customFormat="false" ht="11.25" hidden="false" customHeight="true" outlineLevel="0" collapsed="false">
      <c r="A34" s="84" t="s">
        <v>209</v>
      </c>
      <c r="B34" s="153" t="s">
        <v>150</v>
      </c>
      <c r="C34" s="163"/>
      <c r="D34" s="218" t="e">
        <f aca="false">HPVAL($A34,$A$51,$A$2,$A$5,$A$6,$A$7)</f>
        <v>#NAME?</v>
      </c>
      <c r="E34" s="219" t="e">
        <f aca="false">HPVAL($A34,$A$51,$A$3,$A$5,$A$6,$A$7)</f>
        <v>#NAME?</v>
      </c>
      <c r="F34" s="220" t="e">
        <f aca="false">+D34+E34</f>
        <v>#NAME?</v>
      </c>
      <c r="G34" s="157"/>
      <c r="H34" s="218" t="e">
        <f aca="false">HPVAL($A34,$A$1,$A$2,$A$5,$A$6,$A$7)</f>
        <v>#NAME?</v>
      </c>
      <c r="I34" s="219" t="e">
        <f aca="false">HPVAL($A34,$A$1,$A$3,$A$5,$A$6,$A$7)</f>
        <v>#NAME?</v>
      </c>
      <c r="J34" s="220" t="e">
        <f aca="false">+H34+I34</f>
        <v>#NAME?</v>
      </c>
      <c r="K34" s="144"/>
      <c r="L34" s="218" t="e">
        <f aca="false">+D34-H34</f>
        <v>#NAME?</v>
      </c>
      <c r="M34" s="219" t="e">
        <f aca="false">+E34-I34</f>
        <v>#NAME?</v>
      </c>
      <c r="N34" s="220" t="e">
        <f aca="false">+L34+M34</f>
        <v>#NAME?</v>
      </c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</row>
    <row r="35" customFormat="false" ht="11.25" hidden="false" customHeight="true" outlineLevel="0" collapsed="false">
      <c r="A35" s="84" t="s">
        <v>210</v>
      </c>
      <c r="B35" s="153" t="s">
        <v>151</v>
      </c>
      <c r="C35" s="163"/>
      <c r="D35" s="218" t="e">
        <f aca="false">HPVAL($A35,$A$51,$A$2,$A$5,$A$6,$A$7)</f>
        <v>#NAME?</v>
      </c>
      <c r="E35" s="219" t="e">
        <f aca="false">HPVAL($A35,$A$51,$A$3,$A$5,$A$6,$A$7)</f>
        <v>#NAME?</v>
      </c>
      <c r="F35" s="220" t="e">
        <f aca="false">+D35+E35</f>
        <v>#NAME?</v>
      </c>
      <c r="G35" s="157"/>
      <c r="H35" s="218" t="e">
        <f aca="false">HPVAL($A35,$A$1,$A$2,$A$5,$A$6,$A$7)</f>
        <v>#NAME?</v>
      </c>
      <c r="I35" s="219" t="e">
        <f aca="false">HPVAL($A35,$A$1,$A$3,$A$5,$A$6,$A$7)</f>
        <v>#NAME?</v>
      </c>
      <c r="J35" s="220" t="e">
        <f aca="false">+H35+I35</f>
        <v>#NAME?</v>
      </c>
      <c r="K35" s="144"/>
      <c r="L35" s="218" t="e">
        <f aca="false">+D35-H35</f>
        <v>#NAME?</v>
      </c>
      <c r="M35" s="219" t="e">
        <f aca="false">+E35-I35</f>
        <v>#NAME?</v>
      </c>
      <c r="N35" s="220" t="e">
        <f aca="false">+L35+M35</f>
        <v>#NAME?</v>
      </c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</row>
    <row r="36" customFormat="false" ht="11.25" hidden="false" customHeight="true" outlineLevel="0" collapsed="false">
      <c r="B36" s="164" t="s">
        <v>152</v>
      </c>
      <c r="C36" s="165"/>
      <c r="D36" s="221" t="e">
        <f aca="false">SUM(D32:D35)</f>
        <v>#NAME?</v>
      </c>
      <c r="E36" s="222" t="e">
        <f aca="false">SUM(E32:E35)</f>
        <v>#NAME?</v>
      </c>
      <c r="F36" s="223" t="e">
        <f aca="false">SUM(F32:F35)</f>
        <v>#NAME?</v>
      </c>
      <c r="G36" s="169"/>
      <c r="H36" s="221" t="e">
        <f aca="false">SUM(H32:H35)</f>
        <v>#NAME?</v>
      </c>
      <c r="I36" s="222" t="e">
        <f aca="false">SUM(I32:I35)</f>
        <v>#NAME?</v>
      </c>
      <c r="J36" s="223" t="e">
        <f aca="false">SUM(J32:J35)</f>
        <v>#NAME?</v>
      </c>
      <c r="K36" s="165"/>
      <c r="L36" s="221" t="e">
        <f aca="false">SUM(L32:L35)</f>
        <v>#NAME?</v>
      </c>
      <c r="M36" s="222" t="e">
        <f aca="false">SUM(M32:M35)</f>
        <v>#NAME?</v>
      </c>
      <c r="N36" s="223" t="e">
        <f aca="false">SUM(N32:N35)</f>
        <v>#NAME?</v>
      </c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</row>
    <row r="37" customFormat="false" ht="3" hidden="false" customHeight="true" outlineLevel="0" collapsed="false">
      <c r="B37" s="153"/>
      <c r="D37" s="218"/>
      <c r="E37" s="219"/>
      <c r="F37" s="220"/>
      <c r="G37" s="157"/>
      <c r="H37" s="218"/>
      <c r="I37" s="219"/>
      <c r="J37" s="220"/>
      <c r="K37" s="144"/>
      <c r="L37" s="218"/>
      <c r="M37" s="219"/>
      <c r="N37" s="220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</row>
    <row r="38" customFormat="false" ht="11.25" hidden="false" customHeight="true" outlineLevel="0" collapsed="false">
      <c r="A38" s="84" t="s">
        <v>211</v>
      </c>
      <c r="B38" s="153" t="s">
        <v>64</v>
      </c>
      <c r="D38" s="218" t="e">
        <f aca="false">HPVAL($A38,$A$51,$A$2,$A$5,$A$6,$A$7)</f>
        <v>#NAME?</v>
      </c>
      <c r="E38" s="219" t="e">
        <f aca="false">HPVAL($A38,$A$51,$A$3,$A$5,$A$6,$A$7)</f>
        <v>#NAME?</v>
      </c>
      <c r="F38" s="220" t="e">
        <f aca="false">+D38+E38</f>
        <v>#NAME?</v>
      </c>
      <c r="G38" s="157"/>
      <c r="H38" s="218" t="e">
        <f aca="false">HPVAL($A38,$A$1,$A$2,$A$5,$A$6,$A$7)</f>
        <v>#NAME?</v>
      </c>
      <c r="I38" s="219" t="e">
        <f aca="false">HPVAL($A38,$A$1,$A$3,$A$5,$A$6,$A$7)</f>
        <v>#NAME?</v>
      </c>
      <c r="J38" s="220" t="e">
        <f aca="false">+H38+I38</f>
        <v>#NAME?</v>
      </c>
      <c r="K38" s="144"/>
      <c r="L38" s="218" t="e">
        <f aca="false">+D38-H38</f>
        <v>#NAME?</v>
      </c>
      <c r="M38" s="219" t="e">
        <f aca="false">+E38-I38</f>
        <v>#NAME?</v>
      </c>
      <c r="N38" s="220" t="e">
        <f aca="false">+L38+M38</f>
        <v>#NAME?</v>
      </c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</row>
    <row r="39" customFormat="false" ht="11.25" hidden="false" customHeight="true" outlineLevel="0" collapsed="false">
      <c r="A39" s="84" t="s">
        <v>212</v>
      </c>
      <c r="B39" s="153" t="s">
        <v>65</v>
      </c>
      <c r="D39" s="218" t="e">
        <f aca="false">HPVAL($A39,$A$51,$A$2,$A$5,$A$6,$A$7)</f>
        <v>#NAME?</v>
      </c>
      <c r="E39" s="219" t="e">
        <f aca="false">HPVAL($A39,$A$51,$A$3,$A$5,$A$6,$A$7)</f>
        <v>#NAME?</v>
      </c>
      <c r="F39" s="220" t="e">
        <f aca="false">+D39+E39</f>
        <v>#NAME?</v>
      </c>
      <c r="G39" s="157"/>
      <c r="H39" s="218" t="e">
        <f aca="false">HPVAL($A39,$A$1,$A$2,$A$5,$A$6,$A$7)</f>
        <v>#NAME?</v>
      </c>
      <c r="I39" s="219" t="e">
        <f aca="false">HPVAL($A39,$A$1,$A$3,$A$5,$A$6,$A$7)</f>
        <v>#NAME?</v>
      </c>
      <c r="J39" s="220" t="e">
        <f aca="false">+H39+I39</f>
        <v>#NAME?</v>
      </c>
      <c r="K39" s="144"/>
      <c r="L39" s="218" t="e">
        <f aca="false">+D39-H39</f>
        <v>#NAME?</v>
      </c>
      <c r="M39" s="219" t="e">
        <f aca="false">+E39-I39</f>
        <v>#NAME?</v>
      </c>
      <c r="N39" s="220" t="e">
        <f aca="false">+L39+M39</f>
        <v>#NAME?</v>
      </c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</row>
    <row r="40" customFormat="false" ht="11.25" hidden="true" customHeight="true" outlineLevel="0" collapsed="false">
      <c r="A40" s="82" t="s">
        <v>213</v>
      </c>
      <c r="B40" s="153" t="s">
        <v>153</v>
      </c>
      <c r="D40" s="218"/>
      <c r="E40" s="219"/>
      <c r="F40" s="220"/>
      <c r="G40" s="157"/>
      <c r="H40" s="218"/>
      <c r="I40" s="219"/>
      <c r="J40" s="220"/>
      <c r="K40" s="144"/>
      <c r="L40" s="218"/>
      <c r="M40" s="219"/>
      <c r="N40" s="220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</row>
    <row r="41" customFormat="false" ht="11.25" hidden="false" customHeight="true" outlineLevel="0" collapsed="false">
      <c r="B41" s="164" t="s">
        <v>154</v>
      </c>
      <c r="C41" s="165"/>
      <c r="D41" s="221" t="e">
        <f aca="false">SUM(D38:D40)</f>
        <v>#NAME?</v>
      </c>
      <c r="E41" s="222" t="e">
        <f aca="false">SUM(E38:E40)</f>
        <v>#NAME?</v>
      </c>
      <c r="F41" s="223" t="e">
        <f aca="false">SUM(F38:F40)</f>
        <v>#NAME?</v>
      </c>
      <c r="G41" s="169"/>
      <c r="H41" s="221" t="e">
        <f aca="false">SUM(H38:H40)</f>
        <v>#NAME?</v>
      </c>
      <c r="I41" s="222" t="e">
        <f aca="false">SUM(I38:I40)</f>
        <v>#NAME?</v>
      </c>
      <c r="J41" s="223" t="e">
        <f aca="false">SUM(J38:J40)</f>
        <v>#NAME?</v>
      </c>
      <c r="K41" s="165"/>
      <c r="L41" s="221" t="e">
        <f aca="false">SUM(L38:L40)</f>
        <v>#NAME?</v>
      </c>
      <c r="M41" s="222" t="e">
        <f aca="false">SUM(M38:M40)</f>
        <v>#NAME?</v>
      </c>
      <c r="N41" s="223" t="e">
        <f aca="false">SUM(N38:N40)</f>
        <v>#NAME?</v>
      </c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</row>
    <row r="42" customFormat="false" ht="3" hidden="false" customHeight="true" outlineLevel="0" collapsed="false">
      <c r="B42" s="153"/>
      <c r="D42" s="218"/>
      <c r="E42" s="219"/>
      <c r="F42" s="220"/>
      <c r="G42" s="157"/>
      <c r="H42" s="218"/>
      <c r="I42" s="219"/>
      <c r="J42" s="220"/>
      <c r="K42" s="144"/>
      <c r="L42" s="218"/>
      <c r="M42" s="219"/>
      <c r="N42" s="220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</row>
    <row r="43" customFormat="false" ht="11.25" hidden="false" customHeight="true" outlineLevel="0" collapsed="false">
      <c r="A43" s="84" t="s">
        <v>232</v>
      </c>
      <c r="B43" s="153" t="s">
        <v>155</v>
      </c>
      <c r="C43" s="163"/>
      <c r="D43" s="218" t="e">
        <f aca="false">HPVAL($A43,$A$51,$A$2,$A$5,$A$6,$A$7)</f>
        <v>#NAME?</v>
      </c>
      <c r="E43" s="219" t="e">
        <f aca="false">HPVAL($A43,$A$51,$A$3,$A$5,$A$6,$A$7)</f>
        <v>#NAME?</v>
      </c>
      <c r="F43" s="220" t="e">
        <f aca="false">+D43+E43</f>
        <v>#NAME?</v>
      </c>
      <c r="G43" s="157"/>
      <c r="H43" s="218" t="e">
        <f aca="false">HPVAL($A43,$A$1,$A$2,$A$5,$A$6,$A$7)</f>
        <v>#NAME?</v>
      </c>
      <c r="I43" s="219" t="e">
        <f aca="false">HPVAL($A43,$A$1,$A$3,$A$5,$A$6,$A$7)</f>
        <v>#NAME?</v>
      </c>
      <c r="J43" s="220" t="e">
        <f aca="false">+H43+I43</f>
        <v>#NAME?</v>
      </c>
      <c r="K43" s="144"/>
      <c r="L43" s="218" t="e">
        <f aca="false">+D43-H43</f>
        <v>#NAME?</v>
      </c>
      <c r="M43" s="219" t="e">
        <f aca="false">+E43-I43</f>
        <v>#NAME?</v>
      </c>
      <c r="N43" s="220" t="e">
        <f aca="false">+L43+M43</f>
        <v>#NAME?</v>
      </c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</row>
    <row r="44" customFormat="false" ht="3" hidden="false" customHeight="true" outlineLevel="0" collapsed="false">
      <c r="B44" s="153"/>
      <c r="C44" s="163"/>
      <c r="D44" s="218"/>
      <c r="E44" s="219"/>
      <c r="F44" s="220" t="n">
        <f aca="false">+D44+E44</f>
        <v>0</v>
      </c>
      <c r="G44" s="157"/>
      <c r="H44" s="218"/>
      <c r="I44" s="219"/>
      <c r="J44" s="220" t="n">
        <f aca="false">+H44+I44</f>
        <v>0</v>
      </c>
      <c r="K44" s="144"/>
      <c r="L44" s="218"/>
      <c r="M44" s="219"/>
      <c r="N44" s="220" t="n">
        <f aca="false">+L44+M44</f>
        <v>0</v>
      </c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</row>
    <row r="45" customFormat="false" ht="11.25" hidden="false" customHeight="true" outlineLevel="0" collapsed="false">
      <c r="A45" s="82" t="s">
        <v>217</v>
      </c>
      <c r="B45" s="153" t="s">
        <v>156</v>
      </c>
      <c r="C45" s="163"/>
      <c r="D45" s="218" t="e">
        <f aca="false">HPVAL($A45,$A$51,$A$2,$A$5,$A$6,$A$7)</f>
        <v>#NAME?</v>
      </c>
      <c r="E45" s="219" t="e">
        <f aca="false">HPVAL($A45,$A$51,$A$3,$A$5,$A$6,$A$7)</f>
        <v>#NAME?</v>
      </c>
      <c r="F45" s="220" t="e">
        <f aca="false">+D45+E45</f>
        <v>#NAME?</v>
      </c>
      <c r="G45" s="157"/>
      <c r="H45" s="218" t="e">
        <f aca="false">HPVAL($A45,$A$1,$A$2,$A$5,$A$6,$A$7)</f>
        <v>#NAME?</v>
      </c>
      <c r="I45" s="219" t="e">
        <f aca="false">HPVAL($A45,$A$1,$A$3,$A$5,$A$6,$A$7)</f>
        <v>#NAME?</v>
      </c>
      <c r="J45" s="220" t="e">
        <f aca="false">+H45+I45</f>
        <v>#NAME?</v>
      </c>
      <c r="K45" s="144"/>
      <c r="L45" s="218" t="e">
        <f aca="false">+D45-H45</f>
        <v>#NAME?</v>
      </c>
      <c r="M45" s="219" t="e">
        <f aca="false">+E45-I45</f>
        <v>#NAME?</v>
      </c>
      <c r="N45" s="220" t="e">
        <f aca="false">+L45+M45</f>
        <v>#NAME?</v>
      </c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</row>
    <row r="46" customFormat="false" ht="3" hidden="false" customHeight="true" outlineLevel="0" collapsed="false">
      <c r="B46" s="153"/>
      <c r="D46" s="218"/>
      <c r="E46" s="219"/>
      <c r="F46" s="220"/>
      <c r="G46" s="157"/>
      <c r="H46" s="218"/>
      <c r="I46" s="219"/>
      <c r="J46" s="220"/>
      <c r="K46" s="144"/>
      <c r="L46" s="218"/>
      <c r="M46" s="219"/>
      <c r="N46" s="220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</row>
    <row r="47" customFormat="false" ht="11.25" hidden="false" customHeight="true" outlineLevel="0" collapsed="false">
      <c r="B47" s="164" t="s">
        <v>157</v>
      </c>
      <c r="C47" s="165"/>
      <c r="D47" s="221" t="e">
        <f aca="false">SUM(D41:D45)+D19+D30+D36</f>
        <v>#NAME?</v>
      </c>
      <c r="E47" s="222" t="e">
        <f aca="false">SUM(E41:E45)+E19+E30+E36</f>
        <v>#NAME?</v>
      </c>
      <c r="F47" s="223" t="e">
        <f aca="false">SUM(F41:F45)+F19+F30+F36</f>
        <v>#NAME?</v>
      </c>
      <c r="G47" s="169"/>
      <c r="H47" s="221" t="e">
        <f aca="false">SUM(H41:H45)+H19+H30+H36</f>
        <v>#NAME?</v>
      </c>
      <c r="I47" s="222" t="e">
        <f aca="false">SUM(I41:I45)+I19+I30+I36</f>
        <v>#NAME?</v>
      </c>
      <c r="J47" s="223" t="e">
        <f aca="false">SUM(J41:J45)+J19+J30+J36</f>
        <v>#NAME?</v>
      </c>
      <c r="K47" s="165"/>
      <c r="L47" s="221" t="e">
        <f aca="false">SUM(L41:L45)+L19+L30+L36</f>
        <v>#NAME?</v>
      </c>
      <c r="M47" s="222" t="e">
        <f aca="false">SUM(M41:M45)+M19+M30+M36</f>
        <v>#NAME?</v>
      </c>
      <c r="N47" s="223" t="e">
        <f aca="false">SUM(N41:N45)+N19+N30+N36</f>
        <v>#NAME?</v>
      </c>
    </row>
    <row r="48" customFormat="false" ht="3" hidden="false" customHeight="true" outlineLevel="0" collapsed="false">
      <c r="A48" s="165"/>
      <c r="B48" s="153"/>
      <c r="D48" s="218"/>
      <c r="E48" s="219"/>
      <c r="F48" s="220"/>
      <c r="G48" s="157"/>
      <c r="H48" s="218"/>
      <c r="I48" s="219"/>
      <c r="J48" s="220"/>
      <c r="K48" s="144"/>
      <c r="L48" s="218"/>
      <c r="M48" s="219"/>
      <c r="N48" s="220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</row>
    <row r="49" customFormat="false" ht="11.25" hidden="false" customHeight="true" outlineLevel="0" collapsed="false">
      <c r="A49" s="84" t="s">
        <v>218</v>
      </c>
      <c r="B49" s="153" t="s">
        <v>158</v>
      </c>
      <c r="C49" s="163"/>
      <c r="D49" s="218"/>
      <c r="E49" s="219" t="e">
        <f aca="false">HPVAL($A49,$A$51,"total_headcount",$A$5,$A$6,$A$7)</f>
        <v>#NAME?</v>
      </c>
      <c r="F49" s="220" t="e">
        <f aca="false">+D49+E49</f>
        <v>#NAME?</v>
      </c>
      <c r="G49" s="157"/>
      <c r="H49" s="218"/>
      <c r="I49" s="219" t="e">
        <f aca="false">HPVAL($A49,$A$1,"total_headcount",$A$5,$A$6,$A$7)</f>
        <v>#NAME?</v>
      </c>
      <c r="J49" s="220" t="e">
        <f aca="false">+H49+I49</f>
        <v>#NAME?</v>
      </c>
      <c r="K49" s="144"/>
      <c r="L49" s="218" t="n">
        <f aca="false">+D49-H49</f>
        <v>0</v>
      </c>
      <c r="M49" s="219" t="e">
        <f aca="false">+E49-I49</f>
        <v>#NAME?</v>
      </c>
      <c r="N49" s="220" t="e">
        <f aca="false">+L49+M49</f>
        <v>#NAME?</v>
      </c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</row>
    <row r="50" customFormat="false" ht="3" hidden="false" customHeight="true" outlineLevel="0" collapsed="false">
      <c r="A50" s="84" t="s">
        <v>218</v>
      </c>
      <c r="B50" s="153"/>
      <c r="D50" s="218"/>
      <c r="E50" s="219"/>
      <c r="F50" s="220"/>
      <c r="G50" s="157"/>
      <c r="H50" s="218"/>
      <c r="I50" s="219"/>
      <c r="J50" s="220"/>
      <c r="K50" s="144"/>
      <c r="L50" s="218"/>
      <c r="M50" s="219"/>
      <c r="N50" s="220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</row>
    <row r="51" customFormat="false" ht="11.25" hidden="false" customHeight="true" outlineLevel="0" collapsed="false">
      <c r="A51" s="84" t="s">
        <v>167</v>
      </c>
      <c r="B51" s="224" t="s">
        <v>7</v>
      </c>
      <c r="C51" s="163"/>
      <c r="D51" s="221" t="e">
        <f aca="false">D47+D49</f>
        <v>#NAME?</v>
      </c>
      <c r="E51" s="222" t="e">
        <f aca="false">E47+E49</f>
        <v>#NAME?</v>
      </c>
      <c r="F51" s="223" t="e">
        <f aca="false">F47+F49</f>
        <v>#NAME?</v>
      </c>
      <c r="G51" s="157"/>
      <c r="H51" s="221" t="e">
        <f aca="false">H47+H49</f>
        <v>#NAME?</v>
      </c>
      <c r="I51" s="222" t="e">
        <f aca="false">I47+I49</f>
        <v>#NAME?</v>
      </c>
      <c r="J51" s="223" t="e">
        <f aca="false">J47+J49</f>
        <v>#NAME?</v>
      </c>
      <c r="K51" s="144"/>
      <c r="L51" s="221" t="e">
        <f aca="false">L47+L49</f>
        <v>#NAME?</v>
      </c>
      <c r="M51" s="222" t="e">
        <f aca="false">M47+M49</f>
        <v>#NAME?</v>
      </c>
      <c r="N51" s="223" t="e">
        <f aca="false">N47+N49</f>
        <v>#NAME?</v>
      </c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</row>
    <row r="52" customFormat="false" ht="3" hidden="false" customHeight="true" outlineLevel="0" collapsed="false">
      <c r="A52" s="165"/>
      <c r="B52" s="176"/>
      <c r="D52" s="177"/>
      <c r="E52" s="178"/>
      <c r="F52" s="179"/>
      <c r="G52" s="144"/>
      <c r="H52" s="177"/>
      <c r="I52" s="178"/>
      <c r="J52" s="179"/>
      <c r="K52" s="144"/>
      <c r="L52" s="177"/>
      <c r="M52" s="178"/>
      <c r="N52" s="179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</row>
    <row r="53" customFormat="false" ht="12.75" hidden="false" customHeight="false" outlineLevel="0" collapsed="false"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</row>
    <row r="54" customFormat="false" ht="12.75" hidden="false" customHeight="false" outlineLevel="0" collapsed="false"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</row>
    <row r="55" customFormat="false" ht="12.75" hidden="false" customHeight="false" outlineLevel="0" collapsed="false"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  <row r="56" customFormat="false" ht="12.75" hidden="false" customHeight="false" outlineLevel="0" collapsed="false"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</row>
    <row r="57" customFormat="false" ht="12.75" hidden="false" customHeight="false" outlineLevel="0" collapsed="false"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</row>
    <row r="58" customFormat="false" ht="12.75" hidden="false" customHeight="false" outlineLevel="0" collapsed="false"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</row>
    <row r="59" customFormat="false" ht="12.75" hidden="false" customHeight="false" outlineLevel="0" collapsed="false"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</row>
    <row r="60" customFormat="false" ht="12.75" hidden="false" customHeight="false" outlineLevel="0" collapsed="false"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</row>
    <row r="61" customFormat="false" ht="12.75" hidden="false" customHeight="false" outlineLevel="0" collapsed="false"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</row>
    <row r="62" customFormat="false" ht="12.75" hidden="false" customHeight="false" outlineLevel="0" collapsed="false"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</row>
    <row r="63" customFormat="false" ht="12.75" hidden="false" customHeight="false" outlineLevel="0" collapsed="false"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</row>
    <row r="64" customFormat="false" ht="12.75" hidden="false" customHeight="false" outlineLevel="0" collapsed="false"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</row>
    <row r="65" customFormat="false" ht="12.75" hidden="false" customHeight="false" outlineLevel="0" collapsed="false"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</row>
    <row r="66" customFormat="false" ht="12.75" hidden="false" customHeight="false" outlineLevel="0" collapsed="false"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</row>
    <row r="67" customFormat="false" ht="12.75" hidden="false" customHeight="false" outlineLevel="0" collapsed="false"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</row>
    <row r="68" customFormat="false" ht="12.75" hidden="false" customHeight="false" outlineLevel="0" collapsed="false"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</row>
    <row r="69" customFormat="false" ht="12.75" hidden="false" customHeight="false" outlineLevel="0" collapsed="false"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</row>
    <row r="70" customFormat="false" ht="12.75" hidden="false" customHeight="false" outlineLevel="0" collapsed="false"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</row>
    <row r="71" customFormat="false" ht="12.75" hidden="false" customHeight="false" outlineLevel="0" collapsed="false"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</row>
    <row r="72" customFormat="false" ht="12.75" hidden="false" customHeight="false" outlineLevel="0" collapsed="false"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</row>
    <row r="73" customFormat="false" ht="12.75" hidden="false" customHeight="false" outlineLevel="0" collapsed="false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</row>
    <row r="74" customFormat="false" ht="12.75" hidden="false" customHeight="false" outlineLevel="0" collapsed="false"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</row>
    <row r="75" customFormat="false" ht="12.75" hidden="false" customHeight="false" outlineLevel="0" collapsed="false"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</row>
    <row r="76" customFormat="false" ht="12.75" hidden="false" customHeight="false" outlineLevel="0" collapsed="false"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</row>
    <row r="77" customFormat="false" ht="12.75" hidden="false" customHeight="false" outlineLevel="0" collapsed="false"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</row>
    <row r="78" customFormat="false" ht="12.75" hidden="false" customHeight="false" outlineLevel="0" collapsed="false"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</row>
    <row r="79" customFormat="false" ht="12.75" hidden="false" customHeight="false" outlineLevel="0" collapsed="false"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</row>
    <row r="80" customFormat="false" ht="12.75" hidden="false" customHeight="false" outlineLevel="0" collapsed="false"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</row>
    <row r="81" customFormat="false" ht="12.75" hidden="false" customHeight="false" outlineLevel="0" collapsed="false"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</row>
    <row r="82" customFormat="false" ht="12.75" hidden="false" customHeight="false" outlineLevel="0" collapsed="false"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</row>
    <row r="83" customFormat="false" ht="12.75" hidden="false" customHeight="false" outlineLevel="0" collapsed="false"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</row>
    <row r="84" customFormat="false" ht="12.75" hidden="false" customHeight="false" outlineLevel="0" collapsed="false"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</row>
    <row r="85" customFormat="false" ht="12.75" hidden="false" customHeight="false" outlineLevel="0" collapsed="false"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</row>
    <row r="86" customFormat="false" ht="12.75" hidden="false" customHeight="false" outlineLevel="0" collapsed="false"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</row>
    <row r="87" customFormat="false" ht="12.75" hidden="false" customHeight="false" outlineLevel="0" collapsed="false"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</row>
    <row r="88" customFormat="false" ht="12.75" hidden="false" customHeight="false" outlineLevel="0" collapsed="false"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</row>
    <row r="89" customFormat="false" ht="12.75" hidden="false" customHeight="false" outlineLevel="0" collapsed="false"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</row>
    <row r="90" customFormat="false" ht="12.75" hidden="false" customHeight="false" outlineLevel="0" collapsed="false"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</row>
    <row r="91" customFormat="false" ht="12.75" hidden="false" customHeight="false" outlineLevel="0" collapsed="false"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</row>
    <row r="92" customFormat="false" ht="12.75" hidden="false" customHeight="false" outlineLevel="0" collapsed="false"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</row>
    <row r="93" customFormat="false" ht="12.75" hidden="false" customHeight="false" outlineLevel="0" collapsed="false"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</row>
    <row r="94" customFormat="false" ht="12.75" hidden="false" customHeight="false" outlineLevel="0" collapsed="false"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</row>
    <row r="95" customFormat="false" ht="12.75" hidden="false" customHeight="false" outlineLevel="0" collapsed="false"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</row>
    <row r="96" customFormat="false" ht="12.75" hidden="false" customHeight="false" outlineLevel="0" collapsed="false"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</row>
    <row r="97" customFormat="false" ht="12.75" hidden="false" customHeight="false" outlineLevel="0" collapsed="false"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</row>
    <row r="98" customFormat="false" ht="12.75" hidden="false" customHeight="false" outlineLevel="0" collapsed="false"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</row>
    <row r="99" customFormat="false" ht="12.75" hidden="false" customHeight="false" outlineLevel="0" collapsed="false"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</row>
    <row r="100" customFormat="false" ht="12.75" hidden="false" customHeight="false" outlineLevel="0" collapsed="false"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</row>
    <row r="101" customFormat="false" ht="12.75" hidden="false" customHeight="false" outlineLevel="0" collapsed="false"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</row>
    <row r="102" customFormat="false" ht="12.75" hidden="false" customHeight="false" outlineLevel="0" collapsed="false"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</row>
    <row r="103" customFormat="false" ht="12.75" hidden="false" customHeight="false" outlineLevel="0" collapsed="false"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</row>
    <row r="104" customFormat="false" ht="12.75" hidden="false" customHeight="false" outlineLevel="0" collapsed="false"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</row>
    <row r="105" customFormat="false" ht="12.75" hidden="false" customHeight="false" outlineLevel="0" collapsed="false"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</row>
    <row r="106" customFormat="false" ht="12.75" hidden="false" customHeight="false" outlineLevel="0" collapsed="false"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</row>
    <row r="107" customFormat="false" ht="12.75" hidden="false" customHeight="false" outlineLevel="0" collapsed="false"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</row>
    <row r="108" customFormat="false" ht="12.75" hidden="false" customHeight="false" outlineLevel="0" collapsed="false"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</row>
    <row r="109" customFormat="false" ht="12.75" hidden="false" customHeight="false" outlineLevel="0" collapsed="false"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</row>
    <row r="110" customFormat="false" ht="12.75" hidden="false" customHeight="false" outlineLevel="0" collapsed="false"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</row>
    <row r="111" customFormat="false" ht="12.75" hidden="false" customHeight="false" outlineLevel="0" collapsed="false"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</row>
    <row r="112" customFormat="false" ht="12.75" hidden="false" customHeight="false" outlineLevel="0" collapsed="false"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</row>
    <row r="113" customFormat="false" ht="12.75" hidden="false" customHeight="false" outlineLevel="0" collapsed="false"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</row>
    <row r="114" customFormat="false" ht="12.75" hidden="false" customHeight="false" outlineLevel="0" collapsed="false"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</row>
    <row r="115" customFormat="false" ht="12.75" hidden="false" customHeight="false" outlineLevel="0" collapsed="false"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</row>
    <row r="116" customFormat="false" ht="12.75" hidden="false" customHeight="false" outlineLevel="0" collapsed="false"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</row>
    <row r="117" customFormat="false" ht="12.75" hidden="false" customHeight="false" outlineLevel="0" collapsed="false"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</row>
    <row r="118" customFormat="false" ht="12.75" hidden="false" customHeight="false" outlineLevel="0" collapsed="false"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</row>
    <row r="119" customFormat="false" ht="12.75" hidden="false" customHeight="false" outlineLevel="0" collapsed="false"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</row>
    <row r="120" customFormat="false" ht="12.75" hidden="false" customHeight="false" outlineLevel="0" collapsed="false"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</row>
    <row r="121" customFormat="false" ht="12.75" hidden="false" customHeight="false" outlineLevel="0" collapsed="false"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</row>
    <row r="122" customFormat="false" ht="12.75" hidden="false" customHeight="false" outlineLevel="0" collapsed="false"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</row>
    <row r="123" customFormat="false" ht="12.75" hidden="false" customHeight="false" outlineLevel="0" collapsed="false"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</row>
    <row r="124" customFormat="false" ht="12.75" hidden="false" customHeight="false" outlineLevel="0" collapsed="false"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</row>
    <row r="125" customFormat="false" ht="12.75" hidden="false" customHeight="false" outlineLevel="0" collapsed="false"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</row>
    <row r="126" customFormat="false" ht="12.75" hidden="false" customHeight="false" outlineLevel="0" collapsed="false"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</row>
    <row r="127" customFormat="false" ht="12.75" hidden="false" customHeight="false" outlineLevel="0" collapsed="false"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</row>
    <row r="128" customFormat="false" ht="12.75" hidden="false" customHeight="false" outlineLevel="0" collapsed="false"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</row>
    <row r="129" customFormat="false" ht="12.75" hidden="false" customHeight="false" outlineLevel="0" collapsed="false"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</row>
    <row r="130" customFormat="false" ht="12.75" hidden="false" customHeight="false" outlineLevel="0" collapsed="false"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</row>
    <row r="131" customFormat="false" ht="12.75" hidden="false" customHeight="false" outlineLevel="0" collapsed="false"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</row>
    <row r="132" customFormat="false" ht="12.75" hidden="false" customHeight="false" outlineLevel="0" collapsed="false"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</row>
    <row r="133" customFormat="false" ht="12.75" hidden="false" customHeight="false" outlineLevel="0" collapsed="false"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</row>
    <row r="134" customFormat="false" ht="12.75" hidden="false" customHeight="false" outlineLevel="0" collapsed="false"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</row>
    <row r="135" customFormat="false" ht="12.75" hidden="false" customHeight="false" outlineLevel="0" collapsed="false"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</row>
    <row r="136" customFormat="false" ht="12.75" hidden="false" customHeight="false" outlineLevel="0" collapsed="false"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</row>
    <row r="137" customFormat="false" ht="12.75" hidden="false" customHeight="false" outlineLevel="0" collapsed="false"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</row>
    <row r="138" customFormat="false" ht="12.75" hidden="false" customHeight="false" outlineLevel="0" collapsed="false"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</row>
    <row r="139" customFormat="false" ht="12.75" hidden="false" customHeight="false" outlineLevel="0" collapsed="false"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</row>
    <row r="140" customFormat="false" ht="12.75" hidden="false" customHeight="false" outlineLevel="0" collapsed="false"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</row>
    <row r="141" customFormat="false" ht="12.75" hidden="false" customHeight="false" outlineLevel="0" collapsed="false"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</row>
    <row r="142" customFormat="false" ht="12.75" hidden="false" customHeight="false" outlineLevel="0" collapsed="false"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</row>
    <row r="143" customFormat="false" ht="12.75" hidden="false" customHeight="false" outlineLevel="0" collapsed="false"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</row>
    <row r="144" customFormat="false" ht="12.75" hidden="false" customHeight="false" outlineLevel="0" collapsed="false"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</row>
    <row r="145" customFormat="false" ht="12.75" hidden="false" customHeight="false" outlineLevel="0" collapsed="false"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</row>
    <row r="146" customFormat="false" ht="12.75" hidden="false" customHeight="false" outlineLevel="0" collapsed="false"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</row>
    <row r="147" customFormat="false" ht="12.75" hidden="false" customHeight="false" outlineLevel="0" collapsed="false"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</row>
    <row r="148" customFormat="false" ht="12.75" hidden="false" customHeight="false" outlineLevel="0" collapsed="false"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</row>
    <row r="149" customFormat="false" ht="12.75" hidden="false" customHeight="false" outlineLevel="0" collapsed="false"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</row>
    <row r="150" customFormat="false" ht="12.75" hidden="false" customHeight="false" outlineLevel="0" collapsed="false"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</row>
    <row r="151" customFormat="false" ht="12.75" hidden="false" customHeight="false" outlineLevel="0" collapsed="false"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</row>
    <row r="152" customFormat="false" ht="12.75" hidden="false" customHeight="false" outlineLevel="0" collapsed="false"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114</v>
      </c>
      <c r="D5" s="19"/>
      <c r="E5" s="19"/>
      <c r="G5" s="19" t="s">
        <v>115</v>
      </c>
      <c r="H5" s="19"/>
      <c r="I5" s="19"/>
      <c r="J5" s="19"/>
      <c r="K5" s="19"/>
      <c r="L5" s="19"/>
      <c r="M5" s="19"/>
      <c r="N5" s="19"/>
      <c r="O5" s="19"/>
      <c r="Q5" s="19" t="s">
        <v>116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117</v>
      </c>
      <c r="H6" s="42" t="s">
        <v>118</v>
      </c>
      <c r="I6" s="42" t="s">
        <v>119</v>
      </c>
      <c r="J6" s="42" t="s">
        <v>7</v>
      </c>
      <c r="K6" s="42" t="s">
        <v>120</v>
      </c>
      <c r="L6" s="42" t="s">
        <v>121</v>
      </c>
      <c r="M6" s="42" t="s">
        <v>122</v>
      </c>
      <c r="N6" s="42" t="s">
        <v>123</v>
      </c>
      <c r="O6" s="42"/>
      <c r="Q6" s="43" t="s">
        <v>7</v>
      </c>
      <c r="R6" s="43" t="s">
        <v>120</v>
      </c>
      <c r="S6" s="42" t="s">
        <v>121</v>
      </c>
      <c r="T6" s="43" t="s">
        <v>122</v>
      </c>
      <c r="U6" s="43" t="s">
        <v>123</v>
      </c>
      <c r="V6" s="37"/>
    </row>
    <row r="7" customFormat="false" ht="12" hidden="false" customHeight="true" outlineLevel="0" collapsed="false">
      <c r="A7" s="42" t="s">
        <v>124</v>
      </c>
      <c r="B7" s="38"/>
      <c r="C7" s="44" t="s">
        <v>125</v>
      </c>
      <c r="D7" s="45" t="s">
        <v>126</v>
      </c>
      <c r="E7" s="46" t="s">
        <v>127</v>
      </c>
      <c r="F7" s="47"/>
      <c r="G7" s="48" t="s">
        <v>128</v>
      </c>
      <c r="H7" s="48" t="s">
        <v>129</v>
      </c>
      <c r="I7" s="48" t="s">
        <v>128</v>
      </c>
      <c r="J7" s="48" t="s">
        <v>128</v>
      </c>
      <c r="K7" s="48" t="s">
        <v>130</v>
      </c>
      <c r="L7" s="48" t="s">
        <v>131</v>
      </c>
      <c r="M7" s="48" t="s">
        <v>130</v>
      </c>
      <c r="N7" s="48" t="s">
        <v>130</v>
      </c>
      <c r="O7" s="48" t="s">
        <v>7</v>
      </c>
      <c r="Q7" s="48" t="s">
        <v>128</v>
      </c>
      <c r="R7" s="48" t="s">
        <v>130</v>
      </c>
      <c r="S7" s="48" t="s">
        <v>131</v>
      </c>
      <c r="T7" s="48" t="s">
        <v>132</v>
      </c>
      <c r="U7" s="48" t="s">
        <v>132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133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34460</v>
      </c>
      <c r="H9" s="54" t="n">
        <f aca="false">GrossMargin!J10</f>
        <v>0</v>
      </c>
      <c r="I9" s="54" t="e">
        <f aca="false">GrossMargin!K10</f>
        <v>#NAME?</v>
      </c>
      <c r="J9" s="56" t="e">
        <f aca="false">SUM(G9:I9)</f>
        <v>#NAME?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134</v>
      </c>
      <c r="B10" s="49"/>
      <c r="C10" s="58" t="e">
        <f aca="false">J10-K10-M10-N10-L10</f>
        <v>#NAME?</v>
      </c>
      <c r="D10" s="23" t="e">
        <f aca="false">GrossMargin!M11-Expenses!E10-'CapChrg-AllocExp'!L11-'CapChrg-AllocExp'!E11</f>
        <v>#NAME?</v>
      </c>
      <c r="E10" s="59" t="e">
        <f aca="false">C10-D10</f>
        <v>#NAME?</v>
      </c>
      <c r="F10" s="23"/>
      <c r="G10" s="58" t="n">
        <f aca="false">GrossMargin!I11</f>
        <v>41124</v>
      </c>
      <c r="H10" s="23" t="n">
        <f aca="false">GrossMargin!J11</f>
        <v>0</v>
      </c>
      <c r="I10" s="23" t="e">
        <f aca="false">GrossMargin!K11</f>
        <v>#NAME?</v>
      </c>
      <c r="J10" s="60" t="e">
        <f aca="false">SUM(G10:I10)</f>
        <v>#NAME?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135</v>
      </c>
      <c r="B11" s="49"/>
      <c r="C11" s="58" t="e">
        <f aca="false">J11-K11-M11-N11-L11</f>
        <v>#NAME?</v>
      </c>
      <c r="D11" s="23" t="e">
        <f aca="false">GrossMargin!M12-Expenses!E11-'CapChrg-AllocExp'!L12-'CapChrg-AllocExp'!E12</f>
        <v>#NAME?</v>
      </c>
      <c r="E11" s="59" t="e">
        <f aca="false">C11-D11</f>
        <v>#NAME?</v>
      </c>
      <c r="F11" s="23"/>
      <c r="G11" s="58" t="n">
        <f aca="false">GrossMargin!I12</f>
        <v>13109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795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136</v>
      </c>
      <c r="B12" s="49"/>
      <c r="C12" s="58" t="e">
        <f aca="false">J12-K12-M12-N12-L12</f>
        <v>#NAME?</v>
      </c>
      <c r="D12" s="23" t="e">
        <f aca="false">GrossMargin!M13-Expenses!E12-'CapChrg-AllocExp'!L13-'CapChrg-AllocExp'!E13</f>
        <v>#NAME?</v>
      </c>
      <c r="E12" s="59" t="e">
        <f aca="false">C12-D12</f>
        <v>#NAME?</v>
      </c>
      <c r="F12" s="23"/>
      <c r="G12" s="58" t="n">
        <f aca="false">GrossMargin!I13</f>
        <v>16176</v>
      </c>
      <c r="H12" s="23" t="n">
        <f aca="false">GrossMargin!J13</f>
        <v>0</v>
      </c>
      <c r="I12" s="23" t="e">
        <f aca="false">GrossMargin!K13</f>
        <v>#NAME?</v>
      </c>
      <c r="J12" s="60" t="e">
        <f aca="false">SUM(G12:I12)</f>
        <v>#NAME?</v>
      </c>
      <c r="K12" s="24"/>
      <c r="L12" s="23" t="e">
        <f aca="false">'CapChrg-AllocExp'!D13</f>
        <v>#NAME?</v>
      </c>
      <c r="M12" s="23" t="n">
        <f aca="false">Expenses!D12</f>
        <v>1418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92</v>
      </c>
      <c r="B13" s="49"/>
      <c r="C13" s="58" t="e">
        <f aca="false">J13-K13-M13-N13-L13</f>
        <v>#NAME?</v>
      </c>
      <c r="D13" s="23" t="e">
        <f aca="false">GrossMargin!M14-Expenses!E13-'CapChrg-AllocExp'!L14-'CapChrg-AllocExp'!E14</f>
        <v>#NAME?</v>
      </c>
      <c r="E13" s="59" t="e">
        <f aca="false">C13-D13</f>
        <v>#NAME?</v>
      </c>
      <c r="F13" s="23"/>
      <c r="G13" s="58" t="n">
        <f aca="false">GrossMargin!I14</f>
        <v>18025</v>
      </c>
      <c r="H13" s="23" t="n">
        <f aca="false">GrossMargin!J14</f>
        <v>0</v>
      </c>
      <c r="I13" s="23" t="e">
        <f aca="false">GrossMargin!K14</f>
        <v>#NAME?</v>
      </c>
      <c r="J13" s="60" t="e">
        <f aca="false">SUM(G13:I13)</f>
        <v>#NAME?</v>
      </c>
      <c r="K13" s="24"/>
      <c r="L13" s="23" t="n">
        <f aca="false">'CapChrg-AllocExp'!D14</f>
        <v>207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9</v>
      </c>
      <c r="B14" s="49"/>
      <c r="C14" s="58" t="e">
        <f aca="false">J14-K14-M14-N14-L14</f>
        <v>#NAME?</v>
      </c>
      <c r="D14" s="23" t="e">
        <f aca="false">GrossMargin!M15-Expenses!E14-'CapChrg-AllocExp'!L15-'CapChrg-AllocExp'!E15</f>
        <v>#NAME?</v>
      </c>
      <c r="E14" s="59" t="e">
        <f aca="false">C14-D14</f>
        <v>#NAME?</v>
      </c>
      <c r="F14" s="23"/>
      <c r="G14" s="58" t="n">
        <f aca="false">GrossMargin!I15</f>
        <v>737</v>
      </c>
      <c r="H14" s="23" t="n">
        <f aca="false">GrossMargin!J15</f>
        <v>0</v>
      </c>
      <c r="I14" s="23" t="e">
        <f aca="false">GrossMargin!K15</f>
        <v>#NAME?</v>
      </c>
      <c r="J14" s="60" t="e">
        <f aca="false">SUM(G14:I14)</f>
        <v>#NAME?</v>
      </c>
      <c r="K14" s="24"/>
      <c r="L14" s="23" t="n">
        <f aca="false">'CapChrg-AllocExp'!D15</f>
        <v>618</v>
      </c>
      <c r="M14" s="23" t="n">
        <f aca="false">Expenses!D14</f>
        <v>3674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137</v>
      </c>
      <c r="B15" s="49"/>
      <c r="C15" s="58" t="e">
        <f aca="false">J15-K15-M15-N15-L15</f>
        <v>#NAME?</v>
      </c>
      <c r="D15" s="23" t="e">
        <f aca="false">GrossMargin!M16-Expenses!E15-'CapChrg-AllocExp'!L16-'CapChrg-AllocExp'!E16</f>
        <v>#NAME?</v>
      </c>
      <c r="E15" s="59" t="e">
        <f aca="false">C15-D15</f>
        <v>#NAME?</v>
      </c>
      <c r="F15" s="23"/>
      <c r="G15" s="58" t="n">
        <f aca="false">GrossMargin!I16</f>
        <v>-2394</v>
      </c>
      <c r="H15" s="23" t="n">
        <f aca="false">GrossMargin!J16</f>
        <v>0</v>
      </c>
      <c r="I15" s="23" t="e">
        <f aca="false">GrossMargin!K16</f>
        <v>#NAME?</v>
      </c>
      <c r="J15" s="60" t="e">
        <f aca="false">SUM(G15:I15)</f>
        <v>#NAME?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138</v>
      </c>
      <c r="B16" s="49"/>
      <c r="C16" s="58" t="e">
        <f aca="false">J16-K16-M16-N16-L16</f>
        <v>#NAME?</v>
      </c>
      <c r="D16" s="23" t="e">
        <f aca="false">GrossMargin!M17-Expenses!E16-'CapChrg-AllocExp'!L17-'CapChrg-AllocExp'!E17</f>
        <v>#NAME?</v>
      </c>
      <c r="E16" s="59" t="e">
        <f aca="false">C16-D16</f>
        <v>#NAME?</v>
      </c>
      <c r="F16" s="23"/>
      <c r="G16" s="58" t="n">
        <f aca="false">GrossMargin!I17</f>
        <v>923</v>
      </c>
      <c r="H16" s="23" t="n">
        <f aca="false">GrossMargin!J17</f>
        <v>0</v>
      </c>
      <c r="I16" s="23" t="e">
        <f aca="false">GrossMargin!K17</f>
        <v>#NAME?</v>
      </c>
      <c r="J16" s="60" t="e">
        <f aca="false">SUM(G16:I16)</f>
        <v>#NAME?</v>
      </c>
      <c r="K16" s="24"/>
      <c r="L16" s="23" t="e">
        <f aca="false">'CapChrg-AllocExp'!D17</f>
        <v>#NAME?</v>
      </c>
      <c r="M16" s="23" t="n">
        <f aca="false">Expenses!D16</f>
        <v>131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139</v>
      </c>
      <c r="B17" s="49"/>
      <c r="C17" s="58" t="e">
        <f aca="false">J17-K17-M17-N17-L17</f>
        <v>#NAME?</v>
      </c>
      <c r="D17" s="23" t="e">
        <f aca="false">GrossMargin!M18-Expenses!E17-'CapChrg-AllocExp'!L18-'CapChrg-AllocExp'!E18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0</v>
      </c>
      <c r="I17" s="23" t="e">
        <f aca="false">GrossMargin!K18</f>
        <v>#NAME?</v>
      </c>
      <c r="J17" s="60" t="e">
        <f aca="false">SUM(G17:I17)</f>
        <v>#NAME?</v>
      </c>
      <c r="K17" s="24"/>
      <c r="L17" s="23" t="e">
        <f aca="false">'CapChrg-AllocExp'!D18</f>
        <v>#NAME?</v>
      </c>
      <c r="M17" s="23" t="e">
        <f aca="false">Expenses!D17</f>
        <v>#NAME?</v>
      </c>
      <c r="N17" s="61" t="e">
        <f aca="false">'CapChrg-AllocExp'!K18</f>
        <v>#NAME?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151</v>
      </c>
      <c r="B18" s="49"/>
      <c r="C18" s="58" t="e">
        <f aca="false">J18-K18-M18-N18-L18</f>
        <v>#NAME?</v>
      </c>
      <c r="D18" s="23" t="e">
        <f aca="false">Summary!D35</f>
        <v>#NAME?</v>
      </c>
      <c r="E18" s="59" t="e">
        <f aca="false">C18-D18</f>
        <v>#NAME?</v>
      </c>
      <c r="F18" s="23"/>
      <c r="G18" s="58" t="n">
        <f aca="false">Summary!G35</f>
        <v>8498</v>
      </c>
      <c r="H18" s="23" t="n">
        <f aca="false">Summary!H35</f>
        <v>0</v>
      </c>
      <c r="I18" s="23" t="e">
        <f aca="false">Summary!I35</f>
        <v>#NAME?</v>
      </c>
      <c r="J18" s="60" t="e">
        <f aca="false">SUM(G18:I18)</f>
        <v>#NAME?</v>
      </c>
      <c r="K18" s="24"/>
      <c r="L18" s="24" t="e">
        <f aca="false">Summary!L35</f>
        <v>#NAME?</v>
      </c>
      <c r="M18" s="23" t="e">
        <f aca="false">Summary!M35</f>
        <v>#NAME?</v>
      </c>
      <c r="N18" s="61" t="e">
        <f aca="false">Summary!N35</f>
        <v>#NAME?</v>
      </c>
      <c r="O18" s="60" t="e">
        <f aca="false">J18-K18-M18-N18-L18</f>
        <v>#NAME?</v>
      </c>
      <c r="P18" s="23"/>
      <c r="Q18" s="58" t="e">
        <f aca="false">Summary!Q35</f>
        <v>#NAME?</v>
      </c>
      <c r="R18" s="23" t="n">
        <f aca="false">Summary!R35</f>
        <v>0</v>
      </c>
      <c r="S18" s="23" t="e">
        <f aca="false">Summary!S35</f>
        <v>#NAME?</v>
      </c>
      <c r="T18" s="23" t="e">
        <f aca="false">Summary!T35</f>
        <v>#NAME?</v>
      </c>
      <c r="U18" s="23" t="e">
        <f aca="false">Summary!U35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38" t="s">
        <v>140</v>
      </c>
      <c r="B19" s="49"/>
      <c r="C19" s="58" t="e">
        <f aca="false">J19-K19-M19-N19-L19</f>
        <v>#NAME?</v>
      </c>
      <c r="D19" s="23" t="e">
        <f aca="false">GrossMargin!M19-Expenses!E18-'CapChrg-AllocExp'!L19-'CapChrg-AllocExp'!E19</f>
        <v>#NAME?</v>
      </c>
      <c r="E19" s="59" t="e">
        <f aca="false">C19-D19</f>
        <v>#NAME?</v>
      </c>
      <c r="F19" s="23"/>
      <c r="G19" s="58" t="n">
        <f aca="false">GrossMargin!I19</f>
        <v>-738</v>
      </c>
      <c r="H19" s="23" t="n">
        <f aca="false">GrossMargin!J19</f>
        <v>0</v>
      </c>
      <c r="I19" s="23" t="e">
        <f aca="false">GrossMargin!K19</f>
        <v>#NAME?</v>
      </c>
      <c r="J19" s="60" t="e">
        <f aca="false">SUM(G19:I19)</f>
        <v>#NAME?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61" t="e">
        <f aca="false">'CapChrg-AllocExp'!K19</f>
        <v>#NAME?</v>
      </c>
      <c r="O19" s="60" t="e">
        <f aca="false">J19-K19-M19-N19-L19</f>
        <v>#NAME?</v>
      </c>
      <c r="P19" s="23"/>
      <c r="Q19" s="58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59" t="e">
        <f aca="false">ROUND(SUM(Q19:U19),0)</f>
        <v>#NAME?</v>
      </c>
    </row>
    <row r="20" customFormat="false" ht="12" hidden="false" customHeight="true" outlineLevel="0" collapsed="false">
      <c r="A20" s="225" t="s">
        <v>141</v>
      </c>
      <c r="B20" s="63"/>
      <c r="C20" s="226" t="e">
        <f aca="false">SUM(C9:C19)</f>
        <v>#NAME?</v>
      </c>
      <c r="D20" s="227" t="e">
        <f aca="false">SUM(D9:D19)</f>
        <v>#NAME?</v>
      </c>
      <c r="E20" s="228" t="e">
        <f aca="false">SUM(E9:E19)</f>
        <v>#NAME?</v>
      </c>
      <c r="F20" s="67"/>
      <c r="G20" s="226" t="n">
        <f aca="false">SUM(G9:G19)</f>
        <v>129920</v>
      </c>
      <c r="H20" s="227" t="n">
        <f aca="false">SUM(H9:H19)</f>
        <v>0</v>
      </c>
      <c r="I20" s="227" t="e">
        <f aca="false">SUM(I9:I19)</f>
        <v>#NAME?</v>
      </c>
      <c r="J20" s="229" t="e">
        <f aca="false">SUM(J9:J19)</f>
        <v>#NAME?</v>
      </c>
      <c r="K20" s="227" t="n">
        <f aca="false">SUM(K9:K19)</f>
        <v>0</v>
      </c>
      <c r="L20" s="227" t="e">
        <f aca="false">SUM(L9:L19)</f>
        <v>#NAME?</v>
      </c>
      <c r="M20" s="227" t="e">
        <f aca="false">SUM(M9:M19)</f>
        <v>#NAME?</v>
      </c>
      <c r="N20" s="228" t="e">
        <f aca="false">SUM(N9:N19)</f>
        <v>#NAME?</v>
      </c>
      <c r="O20" s="229" t="e">
        <f aca="false">J20-K20-M20-N20</f>
        <v>#NAME?</v>
      </c>
      <c r="P20" s="67"/>
      <c r="Q20" s="226" t="e">
        <f aca="false">SUM(Q9:Q19)</f>
        <v>#NAME?</v>
      </c>
      <c r="R20" s="227" t="n">
        <f aca="false">SUM(R9:R19)</f>
        <v>0</v>
      </c>
      <c r="S20" s="227" t="e">
        <f aca="false">SUM(S9:S19)</f>
        <v>#NAME?</v>
      </c>
      <c r="T20" s="227" t="e">
        <f aca="false">SUM(T9:T19)</f>
        <v>#NAME?</v>
      </c>
      <c r="U20" s="227" t="e">
        <f aca="false">SUM(U9:U19)</f>
        <v>#NAME?</v>
      </c>
      <c r="V20" s="228" t="e">
        <f aca="false">SUM(V9:V19)</f>
        <v>#NAME?</v>
      </c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114</v>
      </c>
      <c r="D5" s="19"/>
      <c r="E5" s="19"/>
      <c r="G5" s="19" t="s">
        <v>115</v>
      </c>
      <c r="H5" s="19"/>
      <c r="I5" s="19"/>
      <c r="J5" s="19"/>
      <c r="K5" s="19"/>
      <c r="L5" s="19"/>
      <c r="M5" s="19"/>
      <c r="N5" s="19"/>
      <c r="O5" s="19"/>
      <c r="Q5" s="19" t="s">
        <v>116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117</v>
      </c>
      <c r="H6" s="42" t="s">
        <v>118</v>
      </c>
      <c r="I6" s="42" t="s">
        <v>119</v>
      </c>
      <c r="J6" s="42" t="s">
        <v>7</v>
      </c>
      <c r="K6" s="42" t="s">
        <v>120</v>
      </c>
      <c r="L6" s="42" t="s">
        <v>121</v>
      </c>
      <c r="M6" s="42" t="s">
        <v>122</v>
      </c>
      <c r="N6" s="42" t="s">
        <v>123</v>
      </c>
      <c r="O6" s="42"/>
      <c r="Q6" s="43" t="s">
        <v>7</v>
      </c>
      <c r="R6" s="43" t="s">
        <v>120</v>
      </c>
      <c r="S6" s="42" t="s">
        <v>121</v>
      </c>
      <c r="T6" s="43" t="s">
        <v>122</v>
      </c>
      <c r="U6" s="43" t="s">
        <v>123</v>
      </c>
      <c r="V6" s="37"/>
    </row>
    <row r="7" customFormat="false" ht="12" hidden="false" customHeight="true" outlineLevel="0" collapsed="false">
      <c r="A7" s="42" t="s">
        <v>124</v>
      </c>
      <c r="B7" s="38"/>
      <c r="C7" s="44" t="s">
        <v>125</v>
      </c>
      <c r="D7" s="45" t="s">
        <v>126</v>
      </c>
      <c r="E7" s="46" t="s">
        <v>127</v>
      </c>
      <c r="F7" s="47"/>
      <c r="G7" s="48" t="s">
        <v>128</v>
      </c>
      <c r="H7" s="48" t="s">
        <v>129</v>
      </c>
      <c r="I7" s="48" t="s">
        <v>128</v>
      </c>
      <c r="J7" s="48" t="s">
        <v>128</v>
      </c>
      <c r="K7" s="48" t="s">
        <v>130</v>
      </c>
      <c r="L7" s="48" t="s">
        <v>131</v>
      </c>
      <c r="M7" s="48" t="s">
        <v>130</v>
      </c>
      <c r="N7" s="48" t="s">
        <v>130</v>
      </c>
      <c r="O7" s="48" t="s">
        <v>7</v>
      </c>
      <c r="Q7" s="48" t="s">
        <v>128</v>
      </c>
      <c r="R7" s="48" t="s">
        <v>130</v>
      </c>
      <c r="S7" s="48" t="s">
        <v>131</v>
      </c>
      <c r="T7" s="48" t="s">
        <v>132</v>
      </c>
      <c r="U7" s="48" t="s">
        <v>132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133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34460</v>
      </c>
      <c r="H9" s="54" t="n">
        <f aca="false">GrossMargin!J10</f>
        <v>0</v>
      </c>
      <c r="I9" s="54" t="e">
        <f aca="false">GrossMargin!K10</f>
        <v>#NAME?</v>
      </c>
      <c r="J9" s="56" t="e">
        <f aca="false">SUM(G9:I9)</f>
        <v>#NAME?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92</v>
      </c>
      <c r="B10" s="49"/>
      <c r="C10" s="58" t="e">
        <f aca="false">J10-K10-M10-N10-L10</f>
        <v>#NAME?</v>
      </c>
      <c r="D10" s="23" t="e">
        <f aca="false">GrossMargin!M14-Expenses!E13-'CapChrg-AllocExp'!L14-'CapChrg-AllocExp'!E14</f>
        <v>#NAME?</v>
      </c>
      <c r="E10" s="59" t="e">
        <f aca="false">C10-D10</f>
        <v>#NAME?</v>
      </c>
      <c r="F10" s="23"/>
      <c r="G10" s="58" t="n">
        <f aca="false">GrossMargin!I14</f>
        <v>18025</v>
      </c>
      <c r="H10" s="23" t="n">
        <f aca="false">GrossMargin!J14</f>
        <v>0</v>
      </c>
      <c r="I10" s="23" t="e">
        <f aca="false">GrossMargin!K14</f>
        <v>#NAME?</v>
      </c>
      <c r="J10" s="60" t="e">
        <f aca="false">SUM(G10:I10)</f>
        <v>#NAME?</v>
      </c>
      <c r="K10" s="24"/>
      <c r="L10" s="23" t="n">
        <f aca="false">'CapChrg-AllocExp'!D14</f>
        <v>207</v>
      </c>
      <c r="M10" s="23" t="e">
        <f aca="false">Expenses!D13</f>
        <v>#NAME?</v>
      </c>
      <c r="N10" s="61" t="e">
        <f aca="false">'CapChrg-AllocExp'!K14</f>
        <v>#NAME?</v>
      </c>
      <c r="O10" s="60" t="e">
        <f aca="false">J10-K10-M10-N10-L10</f>
        <v>#NAME?</v>
      </c>
      <c r="P10" s="23"/>
      <c r="Q10" s="58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151</v>
      </c>
      <c r="B11" s="49"/>
      <c r="C11" s="58" t="e">
        <f aca="false">J11-K11-M11-N11-L11</f>
        <v>#NAME?</v>
      </c>
      <c r="D11" s="23" t="e">
        <f aca="false">Summary!D35</f>
        <v>#NAME?</v>
      </c>
      <c r="E11" s="59" t="e">
        <f aca="false">C11-D11</f>
        <v>#NAME?</v>
      </c>
      <c r="F11" s="23"/>
      <c r="G11" s="58" t="n">
        <f aca="false">Summary!G35</f>
        <v>8498</v>
      </c>
      <c r="H11" s="23" t="n">
        <f aca="false">Summary!H35</f>
        <v>0</v>
      </c>
      <c r="I11" s="23" t="e">
        <f aca="false">Summary!I35</f>
        <v>#NAME?</v>
      </c>
      <c r="J11" s="60" t="e">
        <f aca="false">SUM(G11:I11)</f>
        <v>#NAME?</v>
      </c>
      <c r="K11" s="24"/>
      <c r="L11" s="24" t="e">
        <f aca="false">Summary!L35</f>
        <v>#NAME?</v>
      </c>
      <c r="M11" s="23" t="e">
        <f aca="false">Summary!M35</f>
        <v>#NAME?</v>
      </c>
      <c r="N11" s="61" t="e">
        <f aca="false">Summary!N35</f>
        <v>#NAME?</v>
      </c>
      <c r="O11" s="60" t="e">
        <f aca="false">J11-K11-M11-N11-L11</f>
        <v>#NAME?</v>
      </c>
      <c r="P11" s="23"/>
      <c r="Q11" s="58" t="e">
        <f aca="false">Summary!Q35</f>
        <v>#NAME?</v>
      </c>
      <c r="R11" s="23" t="n">
        <f aca="false">Summary!R35</f>
        <v>0</v>
      </c>
      <c r="S11" s="23" t="e">
        <f aca="false">Summary!S35</f>
        <v>#NAME?</v>
      </c>
      <c r="T11" s="23" t="e">
        <f aca="false">Summary!T35</f>
        <v>#NAME?</v>
      </c>
      <c r="U11" s="23" t="e">
        <f aca="false">Summary!U35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140</v>
      </c>
      <c r="B12" s="49"/>
      <c r="C12" s="58" t="e">
        <f aca="false">J12-K12-M12-N12-L12</f>
        <v>#NAME?</v>
      </c>
      <c r="D12" s="23" t="e">
        <f aca="false">GrossMargin!M19-Expenses!E18-'CapChrg-AllocExp'!L19-'CapChrg-AllocExp'!E19</f>
        <v>#NAME?</v>
      </c>
      <c r="E12" s="59" t="e">
        <f aca="false">C12-D12</f>
        <v>#NAME?</v>
      </c>
      <c r="F12" s="23"/>
      <c r="G12" s="58" t="n">
        <f aca="false">GrossMargin!I19</f>
        <v>-738</v>
      </c>
      <c r="H12" s="23" t="n">
        <f aca="false">GrossMargin!J19</f>
        <v>0</v>
      </c>
      <c r="I12" s="23" t="e">
        <f aca="false">GrossMargin!K19</f>
        <v>#NAME?</v>
      </c>
      <c r="J12" s="60" t="e">
        <f aca="false">SUM(G12:I12)</f>
        <v>#NAME?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61" t="e">
        <f aca="false">'CapChrg-AllocExp'!K19</f>
        <v>#NAME?</v>
      </c>
      <c r="O12" s="60" t="e">
        <f aca="false">J12-K12-M12-N12-L12</f>
        <v>#NAME?</v>
      </c>
      <c r="P12" s="23"/>
      <c r="Q12" s="58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225" t="s">
        <v>141</v>
      </c>
      <c r="B13" s="63"/>
      <c r="C13" s="226" t="e">
        <f aca="false">SUM(C9:C12)</f>
        <v>#NAME?</v>
      </c>
      <c r="D13" s="227" t="e">
        <f aca="false">SUM(D9:D12)</f>
        <v>#NAME?</v>
      </c>
      <c r="E13" s="228" t="e">
        <f aca="false">SUM(E9:E12)</f>
        <v>#NAME?</v>
      </c>
      <c r="F13" s="67"/>
      <c r="G13" s="226" t="n">
        <f aca="false">SUM(G9:G12)</f>
        <v>60245</v>
      </c>
      <c r="H13" s="227" t="n">
        <f aca="false">SUM(H9:H12)</f>
        <v>0</v>
      </c>
      <c r="I13" s="227" t="e">
        <f aca="false">SUM(I9:I12)</f>
        <v>#NAME?</v>
      </c>
      <c r="J13" s="229" t="e">
        <f aca="false">SUM(J9:J12)</f>
        <v>#NAME?</v>
      </c>
      <c r="K13" s="227" t="n">
        <f aca="false">SUM(K9:K12)</f>
        <v>0</v>
      </c>
      <c r="L13" s="227" t="e">
        <f aca="false">SUM(L9:L12)</f>
        <v>#NAME?</v>
      </c>
      <c r="M13" s="227" t="e">
        <f aca="false">SUM(M9:M12)</f>
        <v>#NAME?</v>
      </c>
      <c r="N13" s="228" t="e">
        <f aca="false">SUM(N9:N12)</f>
        <v>#NAME?</v>
      </c>
      <c r="O13" s="229" t="e">
        <f aca="false">J13-K13-M13-N13</f>
        <v>#NAME?</v>
      </c>
      <c r="P13" s="67"/>
      <c r="Q13" s="226" t="e">
        <f aca="false">SUM(Q9:Q12)</f>
        <v>#NAME?</v>
      </c>
      <c r="R13" s="227" t="n">
        <f aca="false">SUM(R9:R12)</f>
        <v>0</v>
      </c>
      <c r="S13" s="227" t="e">
        <f aca="false">SUM(S9:S12)</f>
        <v>#NAME?</v>
      </c>
      <c r="T13" s="227" t="e">
        <f aca="false">SUM(T9:T12)</f>
        <v>#NAME?</v>
      </c>
      <c r="U13" s="227" t="e">
        <f aca="false">SUM(U9:U12)</f>
        <v>#NAME?</v>
      </c>
      <c r="V13" s="228" t="e">
        <f aca="false">SUM(V9:V12)</f>
        <v>#NAME?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114</v>
      </c>
      <c r="D5" s="19"/>
      <c r="E5" s="19"/>
      <c r="G5" s="19" t="s">
        <v>115</v>
      </c>
      <c r="H5" s="19"/>
      <c r="I5" s="19"/>
      <c r="J5" s="19"/>
      <c r="K5" s="19"/>
      <c r="L5" s="19"/>
      <c r="M5" s="19"/>
      <c r="N5" s="19"/>
      <c r="O5" s="19"/>
      <c r="Q5" s="19" t="s">
        <v>116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117</v>
      </c>
      <c r="H6" s="42" t="s">
        <v>118</v>
      </c>
      <c r="I6" s="42" t="s">
        <v>119</v>
      </c>
      <c r="J6" s="42" t="s">
        <v>7</v>
      </c>
      <c r="K6" s="42" t="s">
        <v>120</v>
      </c>
      <c r="L6" s="42" t="s">
        <v>121</v>
      </c>
      <c r="M6" s="42" t="s">
        <v>122</v>
      </c>
      <c r="N6" s="42" t="s">
        <v>123</v>
      </c>
      <c r="O6" s="42"/>
      <c r="Q6" s="43" t="s">
        <v>7</v>
      </c>
      <c r="R6" s="43" t="s">
        <v>120</v>
      </c>
      <c r="S6" s="42" t="s">
        <v>121</v>
      </c>
      <c r="T6" s="43" t="s">
        <v>122</v>
      </c>
      <c r="U6" s="43" t="s">
        <v>123</v>
      </c>
      <c r="V6" s="37"/>
    </row>
    <row r="7" customFormat="false" ht="12" hidden="false" customHeight="true" outlineLevel="0" collapsed="false">
      <c r="A7" s="42" t="s">
        <v>124</v>
      </c>
      <c r="B7" s="38"/>
      <c r="C7" s="44" t="s">
        <v>125</v>
      </c>
      <c r="D7" s="45" t="s">
        <v>126</v>
      </c>
      <c r="E7" s="46" t="s">
        <v>127</v>
      </c>
      <c r="F7" s="47"/>
      <c r="G7" s="48" t="s">
        <v>128</v>
      </c>
      <c r="H7" s="48" t="s">
        <v>129</v>
      </c>
      <c r="I7" s="48" t="s">
        <v>128</v>
      </c>
      <c r="J7" s="48" t="s">
        <v>128</v>
      </c>
      <c r="K7" s="48" t="s">
        <v>130</v>
      </c>
      <c r="L7" s="48" t="s">
        <v>131</v>
      </c>
      <c r="M7" s="48" t="s">
        <v>130</v>
      </c>
      <c r="N7" s="48" t="s">
        <v>130</v>
      </c>
      <c r="O7" s="48" t="s">
        <v>7</v>
      </c>
      <c r="Q7" s="48" t="s">
        <v>128</v>
      </c>
      <c r="R7" s="48" t="s">
        <v>130</v>
      </c>
      <c r="S7" s="48" t="s">
        <v>131</v>
      </c>
      <c r="T7" s="48" t="s">
        <v>132</v>
      </c>
      <c r="U7" s="48" t="s">
        <v>132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134</v>
      </c>
      <c r="B9" s="49"/>
      <c r="C9" s="53" t="e">
        <f aca="false">J9-K9-M9-N9-L9</f>
        <v>#NAME?</v>
      </c>
      <c r="D9" s="54" t="e">
        <f aca="false">GrossMargin!M11-Expenses!E10-'CapChrg-AllocExp'!L11-'CapChrg-AllocExp'!E11</f>
        <v>#NAME?</v>
      </c>
      <c r="E9" s="55" t="e">
        <f aca="false">C9-D9</f>
        <v>#NAME?</v>
      </c>
      <c r="F9" s="23"/>
      <c r="G9" s="53" t="n">
        <f aca="false">GrossMargin!I11</f>
        <v>41124</v>
      </c>
      <c r="H9" s="54" t="n">
        <f aca="false">GrossMargin!J11</f>
        <v>0</v>
      </c>
      <c r="I9" s="54" t="e">
        <f aca="false">GrossMargin!K11</f>
        <v>#NAME?</v>
      </c>
      <c r="J9" s="56" t="e">
        <f aca="false">SUM(G9:I9)</f>
        <v>#NAME?</v>
      </c>
      <c r="K9" s="35"/>
      <c r="L9" s="54" t="e">
        <f aca="false">'CapChrg-AllocExp'!D11</f>
        <v>#NAME?</v>
      </c>
      <c r="M9" s="54" t="e">
        <f aca="false">Expenses!D10</f>
        <v>#NAME?</v>
      </c>
      <c r="N9" s="57" t="e">
        <f aca="false">'CapChrg-AllocExp'!K11</f>
        <v>#NAME?</v>
      </c>
      <c r="O9" s="56" t="e">
        <f aca="false">J9-K9-M9-N9-L9</f>
        <v>#NAME?</v>
      </c>
      <c r="P9" s="23"/>
      <c r="Q9" s="53" t="e">
        <f aca="false">GrossMargin!N11</f>
        <v>#NAME?</v>
      </c>
      <c r="R9" s="54"/>
      <c r="S9" s="54" t="e">
        <f aca="false">'CapChrg-AllocExp'!F11</f>
        <v>#NAME?</v>
      </c>
      <c r="T9" s="54" t="e">
        <f aca="false">Expenses!F10</f>
        <v>#NAME?</v>
      </c>
      <c r="U9" s="54" t="e">
        <f aca="false">'CapChrg-AllocExp'!M11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138</v>
      </c>
      <c r="B10" s="49"/>
      <c r="C10" s="58" t="e">
        <f aca="false">J10-K10-M10-N10-L10</f>
        <v>#NAME?</v>
      </c>
      <c r="D10" s="23" t="e">
        <f aca="false">GrossMargin!M17-Expenses!E16-'CapChrg-AllocExp'!L17-'CapChrg-AllocExp'!E17</f>
        <v>#NAME?</v>
      </c>
      <c r="E10" s="59" t="e">
        <f aca="false">C10-D10</f>
        <v>#NAME?</v>
      </c>
      <c r="F10" s="23"/>
      <c r="G10" s="58" t="n">
        <f aca="false">GrossMargin!I17</f>
        <v>923</v>
      </c>
      <c r="H10" s="23" t="n">
        <f aca="false">GrossMargin!J17</f>
        <v>0</v>
      </c>
      <c r="I10" s="23" t="e">
        <f aca="false">GrossMargin!K17</f>
        <v>#NAME?</v>
      </c>
      <c r="J10" s="60" t="e">
        <f aca="false">SUM(G10:I10)</f>
        <v>#NAME?</v>
      </c>
      <c r="K10" s="24"/>
      <c r="L10" s="23" t="e">
        <f aca="false">'CapChrg-AllocExp'!D17</f>
        <v>#NAME?</v>
      </c>
      <c r="M10" s="23" t="n">
        <f aca="false">Expenses!D16</f>
        <v>131</v>
      </c>
      <c r="N10" s="61" t="e">
        <f aca="false">'CapChrg-AllocExp'!K17</f>
        <v>#NAME?</v>
      </c>
      <c r="O10" s="60" t="e">
        <f aca="false">J10-K10-M10-N10-L10</f>
        <v>#NAME?</v>
      </c>
      <c r="P10" s="23"/>
      <c r="Q10" s="58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225" t="s">
        <v>141</v>
      </c>
      <c r="B11" s="63"/>
      <c r="C11" s="226" t="e">
        <f aca="false">SUM(C9:C10)</f>
        <v>#NAME?</v>
      </c>
      <c r="D11" s="227" t="e">
        <f aca="false">SUM(D9:D10)</f>
        <v>#NAME?</v>
      </c>
      <c r="E11" s="228" t="e">
        <f aca="false">SUM(E9:E10)</f>
        <v>#NAME?</v>
      </c>
      <c r="F11" s="67"/>
      <c r="G11" s="226" t="n">
        <f aca="false">SUM(G9:G10)</f>
        <v>42047</v>
      </c>
      <c r="H11" s="227" t="n">
        <f aca="false">SUM(H9:H10)</f>
        <v>0</v>
      </c>
      <c r="I11" s="227" t="e">
        <f aca="false">SUM(I9:I10)</f>
        <v>#NAME?</v>
      </c>
      <c r="J11" s="229" t="e">
        <f aca="false">SUM(J9:J10)</f>
        <v>#NAME?</v>
      </c>
      <c r="K11" s="227" t="n">
        <f aca="false">SUM(K9:K10)</f>
        <v>0</v>
      </c>
      <c r="L11" s="227" t="e">
        <f aca="false">SUM(L9:L10)</f>
        <v>#NAME?</v>
      </c>
      <c r="M11" s="227" t="e">
        <f aca="false">SUM(M9:M10)</f>
        <v>#NAME?</v>
      </c>
      <c r="N11" s="228" t="e">
        <f aca="false">SUM(N9:N10)</f>
        <v>#NAME?</v>
      </c>
      <c r="O11" s="229" t="e">
        <f aca="false">J11-K11-M11-N11</f>
        <v>#NAME?</v>
      </c>
      <c r="P11" s="67"/>
      <c r="Q11" s="226" t="e">
        <f aca="false">SUM(Q9:Q10)</f>
        <v>#NAME?</v>
      </c>
      <c r="R11" s="227" t="n">
        <f aca="false">SUM(R9:R10)</f>
        <v>0</v>
      </c>
      <c r="S11" s="227" t="e">
        <f aca="false">SUM(S9:S10)</f>
        <v>#NAME?</v>
      </c>
      <c r="T11" s="227" t="e">
        <f aca="false">SUM(T9:T10)</f>
        <v>#NAME?</v>
      </c>
      <c r="U11" s="227" t="e">
        <f aca="false">SUM(U9:U10)</f>
        <v>#NAME?</v>
      </c>
      <c r="V11" s="228" t="e">
        <f aca="false">SUM(V9:V10)</f>
        <v>#NAME?</v>
      </c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113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114</v>
      </c>
      <c r="D5" s="19"/>
      <c r="E5" s="19"/>
      <c r="G5" s="19" t="s">
        <v>115</v>
      </c>
      <c r="H5" s="19"/>
      <c r="I5" s="19"/>
      <c r="J5" s="19"/>
      <c r="K5" s="19"/>
      <c r="L5" s="19"/>
      <c r="M5" s="19"/>
      <c r="N5" s="19"/>
      <c r="O5" s="19"/>
      <c r="Q5" s="19" t="s">
        <v>116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117</v>
      </c>
      <c r="H6" s="42" t="s">
        <v>118</v>
      </c>
      <c r="I6" s="42" t="s">
        <v>119</v>
      </c>
      <c r="J6" s="42" t="s">
        <v>7</v>
      </c>
      <c r="K6" s="42" t="s">
        <v>120</v>
      </c>
      <c r="L6" s="42" t="s">
        <v>121</v>
      </c>
      <c r="M6" s="42" t="s">
        <v>122</v>
      </c>
      <c r="N6" s="42" t="s">
        <v>123</v>
      </c>
      <c r="O6" s="42"/>
      <c r="Q6" s="43" t="s">
        <v>7</v>
      </c>
      <c r="R6" s="43" t="s">
        <v>120</v>
      </c>
      <c r="S6" s="42" t="s">
        <v>121</v>
      </c>
      <c r="T6" s="43" t="s">
        <v>122</v>
      </c>
      <c r="U6" s="43" t="s">
        <v>123</v>
      </c>
      <c r="V6" s="37"/>
    </row>
    <row r="7" customFormat="false" ht="12" hidden="false" customHeight="true" outlineLevel="0" collapsed="false">
      <c r="A7" s="42" t="s">
        <v>124</v>
      </c>
      <c r="B7" s="38"/>
      <c r="C7" s="44" t="s">
        <v>125</v>
      </c>
      <c r="D7" s="45" t="s">
        <v>126</v>
      </c>
      <c r="E7" s="46" t="s">
        <v>127</v>
      </c>
      <c r="F7" s="47"/>
      <c r="G7" s="48" t="s">
        <v>128</v>
      </c>
      <c r="H7" s="48" t="s">
        <v>129</v>
      </c>
      <c r="I7" s="48" t="s">
        <v>128</v>
      </c>
      <c r="J7" s="48" t="s">
        <v>128</v>
      </c>
      <c r="K7" s="48" t="s">
        <v>130</v>
      </c>
      <c r="L7" s="48" t="s">
        <v>131</v>
      </c>
      <c r="M7" s="48" t="s">
        <v>130</v>
      </c>
      <c r="N7" s="48" t="s">
        <v>130</v>
      </c>
      <c r="O7" s="48" t="s">
        <v>7</v>
      </c>
      <c r="Q7" s="48" t="s">
        <v>128</v>
      </c>
      <c r="R7" s="48" t="s">
        <v>130</v>
      </c>
      <c r="S7" s="48" t="s">
        <v>131</v>
      </c>
      <c r="T7" s="48" t="s">
        <v>132</v>
      </c>
      <c r="U7" s="48" t="s">
        <v>132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133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34460</v>
      </c>
      <c r="H9" s="54" t="n">
        <f aca="false">GrossMargin!J10</f>
        <v>0</v>
      </c>
      <c r="I9" s="54" t="e">
        <f aca="false">GrossMargin!K10</f>
        <v>#NAME?</v>
      </c>
      <c r="J9" s="56" t="e">
        <f aca="false">SUM(G9:I9)</f>
        <v>#NAME?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134</v>
      </c>
      <c r="B10" s="49"/>
      <c r="C10" s="58" t="e">
        <f aca="false">J10-K10-M10-N10-L10</f>
        <v>#NAME?</v>
      </c>
      <c r="D10" s="23" t="e">
        <f aca="false">GrossMargin!M11-Expenses!E10-'CapChrg-AllocExp'!L11-'CapChrg-AllocExp'!E11</f>
        <v>#NAME?</v>
      </c>
      <c r="E10" s="59" t="e">
        <f aca="false">C10-D10</f>
        <v>#NAME?</v>
      </c>
      <c r="F10" s="23"/>
      <c r="G10" s="58" t="n">
        <f aca="false">GrossMargin!I11</f>
        <v>41124</v>
      </c>
      <c r="H10" s="23" t="n">
        <f aca="false">GrossMargin!J11</f>
        <v>0</v>
      </c>
      <c r="I10" s="23" t="e">
        <f aca="false">GrossMargin!K11</f>
        <v>#NAME?</v>
      </c>
      <c r="J10" s="60" t="e">
        <f aca="false">SUM(G10:I10)</f>
        <v>#NAME?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135</v>
      </c>
      <c r="B11" s="49"/>
      <c r="C11" s="58" t="e">
        <f aca="false">J11-K11-M11-N11-L11</f>
        <v>#NAME?</v>
      </c>
      <c r="D11" s="23" t="e">
        <f aca="false">GrossMargin!M12-Expenses!E11-'CapChrg-AllocExp'!L12-'CapChrg-AllocExp'!E12</f>
        <v>#NAME?</v>
      </c>
      <c r="E11" s="59" t="e">
        <f aca="false">C11-D11</f>
        <v>#NAME?</v>
      </c>
      <c r="F11" s="23"/>
      <c r="G11" s="58" t="n">
        <f aca="false">GrossMargin!I12</f>
        <v>13109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795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136</v>
      </c>
      <c r="B12" s="49"/>
      <c r="C12" s="58" t="e">
        <f aca="false">J12-K12-M12-N12-L12</f>
        <v>#NAME?</v>
      </c>
      <c r="D12" s="23" t="e">
        <f aca="false">GrossMargin!M13-Expenses!E12-'CapChrg-AllocExp'!L13-'CapChrg-AllocExp'!E13</f>
        <v>#NAME?</v>
      </c>
      <c r="E12" s="59" t="e">
        <f aca="false">C12-D12</f>
        <v>#NAME?</v>
      </c>
      <c r="F12" s="23"/>
      <c r="G12" s="58" t="n">
        <f aca="false">GrossMargin!I13</f>
        <v>16176</v>
      </c>
      <c r="H12" s="23" t="n">
        <f aca="false">GrossMargin!J13</f>
        <v>0</v>
      </c>
      <c r="I12" s="23" t="e">
        <f aca="false">GrossMargin!K13</f>
        <v>#NAME?</v>
      </c>
      <c r="J12" s="60" t="e">
        <f aca="false">SUM(G12:I12)</f>
        <v>#NAME?</v>
      </c>
      <c r="K12" s="24"/>
      <c r="L12" s="23" t="e">
        <f aca="false">'CapChrg-AllocExp'!D13</f>
        <v>#NAME?</v>
      </c>
      <c r="M12" s="23" t="n">
        <f aca="false">Expenses!D12</f>
        <v>1418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92</v>
      </c>
      <c r="B13" s="49"/>
      <c r="C13" s="58" t="e">
        <f aca="false">J13-K13-M13-N13-L13</f>
        <v>#NAME?</v>
      </c>
      <c r="D13" s="23" t="e">
        <f aca="false">GrossMargin!M14-Expenses!E13-'CapChrg-AllocExp'!L14-'CapChrg-AllocExp'!E14</f>
        <v>#NAME?</v>
      </c>
      <c r="E13" s="59" t="e">
        <f aca="false">C13-D13</f>
        <v>#NAME?</v>
      </c>
      <c r="F13" s="23"/>
      <c r="G13" s="58" t="n">
        <f aca="false">GrossMargin!I14</f>
        <v>18025</v>
      </c>
      <c r="H13" s="23" t="n">
        <f aca="false">GrossMargin!J14</f>
        <v>0</v>
      </c>
      <c r="I13" s="23" t="e">
        <f aca="false">GrossMargin!K14</f>
        <v>#NAME?</v>
      </c>
      <c r="J13" s="60" t="e">
        <f aca="false">SUM(G13:I13)</f>
        <v>#NAME?</v>
      </c>
      <c r="K13" s="24"/>
      <c r="L13" s="23" t="n">
        <f aca="false">'CapChrg-AllocExp'!D14</f>
        <v>207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9</v>
      </c>
      <c r="B14" s="49"/>
      <c r="C14" s="58" t="e">
        <f aca="false">J14-K14-M14-N14-L14</f>
        <v>#NAME?</v>
      </c>
      <c r="D14" s="23" t="e">
        <f aca="false">GrossMargin!M15-Expenses!E14-'CapChrg-AllocExp'!L15-'CapChrg-AllocExp'!E15</f>
        <v>#NAME?</v>
      </c>
      <c r="E14" s="59" t="e">
        <f aca="false">C14-D14</f>
        <v>#NAME?</v>
      </c>
      <c r="F14" s="23"/>
      <c r="G14" s="58" t="n">
        <f aca="false">GrossMargin!I15</f>
        <v>737</v>
      </c>
      <c r="H14" s="23" t="n">
        <f aca="false">GrossMargin!J15</f>
        <v>0</v>
      </c>
      <c r="I14" s="23" t="e">
        <f aca="false">GrossMargin!K15</f>
        <v>#NAME?</v>
      </c>
      <c r="J14" s="60" t="e">
        <f aca="false">SUM(G14:I14)</f>
        <v>#NAME?</v>
      </c>
      <c r="K14" s="24"/>
      <c r="L14" s="23" t="n">
        <f aca="false">'CapChrg-AllocExp'!D15</f>
        <v>618</v>
      </c>
      <c r="M14" s="23" t="n">
        <f aca="false">Expenses!D14</f>
        <v>3674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137</v>
      </c>
      <c r="B15" s="49"/>
      <c r="C15" s="58" t="e">
        <f aca="false">J15-K15-M15-N15-L15</f>
        <v>#NAME?</v>
      </c>
      <c r="D15" s="23" t="e">
        <f aca="false">GrossMargin!M16-Expenses!E15-'CapChrg-AllocExp'!L16-'CapChrg-AllocExp'!E16</f>
        <v>#NAME?</v>
      </c>
      <c r="E15" s="59" t="e">
        <f aca="false">C15-D15</f>
        <v>#NAME?</v>
      </c>
      <c r="F15" s="23"/>
      <c r="G15" s="58" t="n">
        <f aca="false">GrossMargin!I16</f>
        <v>-2394</v>
      </c>
      <c r="H15" s="23" t="n">
        <f aca="false">GrossMargin!J16</f>
        <v>0</v>
      </c>
      <c r="I15" s="23" t="e">
        <f aca="false">GrossMargin!K16</f>
        <v>#NAME?</v>
      </c>
      <c r="J15" s="60" t="e">
        <f aca="false">SUM(G15:I15)</f>
        <v>#NAME?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138</v>
      </c>
      <c r="B16" s="49"/>
      <c r="C16" s="58" t="e">
        <f aca="false">J16-K16-M16-N16-L16</f>
        <v>#NAME?</v>
      </c>
      <c r="D16" s="23" t="e">
        <f aca="false">GrossMargin!M17-Expenses!E16-'CapChrg-AllocExp'!L17-'CapChrg-AllocExp'!E17</f>
        <v>#NAME?</v>
      </c>
      <c r="E16" s="59" t="e">
        <f aca="false">C16-D16</f>
        <v>#NAME?</v>
      </c>
      <c r="F16" s="23"/>
      <c r="G16" s="58" t="n">
        <f aca="false">GrossMargin!I17</f>
        <v>923</v>
      </c>
      <c r="H16" s="23" t="n">
        <f aca="false">GrossMargin!J17</f>
        <v>0</v>
      </c>
      <c r="I16" s="23" t="e">
        <f aca="false">GrossMargin!K17</f>
        <v>#NAME?</v>
      </c>
      <c r="J16" s="60" t="e">
        <f aca="false">SUM(G16:I16)</f>
        <v>#NAME?</v>
      </c>
      <c r="K16" s="24"/>
      <c r="L16" s="23" t="e">
        <f aca="false">'CapChrg-AllocExp'!D17</f>
        <v>#NAME?</v>
      </c>
      <c r="M16" s="23" t="n">
        <f aca="false">Expenses!D16</f>
        <v>131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139</v>
      </c>
      <c r="B17" s="49"/>
      <c r="C17" s="58" t="e">
        <f aca="false">J17-K17-M17-N17-L17</f>
        <v>#NAME?</v>
      </c>
      <c r="D17" s="23" t="e">
        <f aca="false">GrossMargin!M18-Expenses!E17-'CapChrg-AllocExp'!L18-'CapChrg-AllocExp'!E18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0</v>
      </c>
      <c r="I17" s="23" t="e">
        <f aca="false">GrossMargin!K18</f>
        <v>#NAME?</v>
      </c>
      <c r="J17" s="60" t="e">
        <f aca="false">SUM(G17:I17)</f>
        <v>#NAME?</v>
      </c>
      <c r="K17" s="24"/>
      <c r="L17" s="23" t="e">
        <f aca="false">'CapChrg-AllocExp'!D18</f>
        <v>#NAME?</v>
      </c>
      <c r="M17" s="23" t="e">
        <f aca="false">Expenses!D17</f>
        <v>#NAME?</v>
      </c>
      <c r="N17" s="61" t="e">
        <f aca="false">'CapChrg-AllocExp'!K18</f>
        <v>#NAME?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140</v>
      </c>
      <c r="B18" s="49"/>
      <c r="C18" s="58" t="e">
        <f aca="false">J18-K18-M18-N18-L18</f>
        <v>#NAME?</v>
      </c>
      <c r="D18" s="23" t="e">
        <f aca="false">GrossMargin!M19-Expenses!E18-'CapChrg-AllocExp'!L19-'CapChrg-AllocExp'!E19</f>
        <v>#NAME?</v>
      </c>
      <c r="E18" s="59" t="e">
        <f aca="false">C18-D18</f>
        <v>#NAME?</v>
      </c>
      <c r="F18" s="23"/>
      <c r="G18" s="58" t="n">
        <f aca="false">GrossMargin!I19</f>
        <v>-738</v>
      </c>
      <c r="H18" s="23" t="n">
        <f aca="false">GrossMargin!J19</f>
        <v>0</v>
      </c>
      <c r="I18" s="23" t="e">
        <f aca="false">GrossMargin!K19</f>
        <v>#NAME?</v>
      </c>
      <c r="J18" s="60" t="e">
        <f aca="false">SUM(G18:I18)</f>
        <v>#NAME?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61" t="e">
        <f aca="false">'CapChrg-AllocExp'!K19</f>
        <v>#NAME?</v>
      </c>
      <c r="O18" s="60" t="e">
        <f aca="false">J18-K18-M18-N18-L18</f>
        <v>#NAME?</v>
      </c>
      <c r="P18" s="23"/>
      <c r="Q18" s="58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62" t="s">
        <v>141</v>
      </c>
      <c r="B19" s="63"/>
      <c r="C19" s="64" t="e">
        <f aca="false">SUM(C9:C18)</f>
        <v>#NAME?</v>
      </c>
      <c r="D19" s="65" t="e">
        <f aca="false">SUM(D9:D18)</f>
        <v>#NAME?</v>
      </c>
      <c r="E19" s="66" t="e">
        <f aca="false">SUM(E9:E18)</f>
        <v>#NAME?</v>
      </c>
      <c r="F19" s="67"/>
      <c r="G19" s="64" t="n">
        <f aca="false">SUM(G9:G18)</f>
        <v>121422</v>
      </c>
      <c r="H19" s="65" t="n">
        <f aca="false">SUM(H9:H18)</f>
        <v>0</v>
      </c>
      <c r="I19" s="65" t="e">
        <f aca="false">SUM(I9:I18)</f>
        <v>#NAME?</v>
      </c>
      <c r="J19" s="68" t="e">
        <f aca="false">SUM(J9:J18)</f>
        <v>#NAME?</v>
      </c>
      <c r="K19" s="65" t="n">
        <f aca="false">SUM(K9:K18)</f>
        <v>0</v>
      </c>
      <c r="L19" s="65" t="e">
        <f aca="false">SUM(L9:L18)</f>
        <v>#NAME?</v>
      </c>
      <c r="M19" s="65" t="e">
        <f aca="false">SUM(M9:M18)</f>
        <v>#NAME?</v>
      </c>
      <c r="N19" s="66" t="e">
        <f aca="false">SUM(N9:N18)</f>
        <v>#NAME?</v>
      </c>
      <c r="O19" s="68" t="e">
        <f aca="false">J19-K19-M19-N19</f>
        <v>#NAME?</v>
      </c>
      <c r="P19" s="67"/>
      <c r="Q19" s="64" t="e">
        <f aca="false">SUM(Q9:Q18)</f>
        <v>#NAME?</v>
      </c>
      <c r="R19" s="65" t="n">
        <f aca="false">SUM(R9:R18)</f>
        <v>0</v>
      </c>
      <c r="S19" s="65" t="e">
        <f aca="false">SUM(S9:S18)</f>
        <v>#NAME?</v>
      </c>
      <c r="T19" s="65" t="e">
        <f aca="false">SUM(T9:T18)</f>
        <v>#NAME?</v>
      </c>
      <c r="U19" s="65" t="e">
        <f aca="false">SUM(U9:U18)</f>
        <v>#NAME?</v>
      </c>
      <c r="V19" s="66" t="e">
        <f aca="false">SUM(V9:V18)</f>
        <v>#NAME?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3" hidden="false" customHeight="true" outlineLevel="0" collapsed="false">
      <c r="A20" s="38"/>
      <c r="B20" s="49"/>
      <c r="C20" s="58"/>
      <c r="D20" s="23"/>
      <c r="E20" s="59"/>
      <c r="F20" s="23"/>
      <c r="G20" s="58"/>
      <c r="H20" s="23"/>
      <c r="I20" s="23"/>
      <c r="J20" s="60"/>
      <c r="K20" s="24"/>
      <c r="L20" s="24"/>
      <c r="M20" s="23"/>
      <c r="N20" s="61"/>
      <c r="O20" s="60"/>
      <c r="P20" s="23"/>
      <c r="Q20" s="58"/>
      <c r="R20" s="23"/>
      <c r="S20" s="23"/>
      <c r="T20" s="23"/>
      <c r="U20" s="23"/>
      <c r="V20" s="59"/>
    </row>
    <row r="21" customFormat="false" ht="12" hidden="false" customHeight="true" outlineLevel="0" collapsed="false">
      <c r="A21" s="38" t="s">
        <v>142</v>
      </c>
      <c r="B21" s="49"/>
      <c r="C21" s="58" t="e">
        <f aca="false">J21-K21-M21-N21-L21</f>
        <v>#NAME?</v>
      </c>
      <c r="D21" s="23" t="e">
        <f aca="false">GrossMargin!M23-Expenses!E21-'CapChrg-AllocExp'!L22-'CapChrg-AllocExp'!E22</f>
        <v>#NAME?</v>
      </c>
      <c r="E21" s="59" t="e">
        <f aca="false">C21-D21</f>
        <v>#NAME?</v>
      </c>
      <c r="F21" s="23"/>
      <c r="G21" s="58" t="n">
        <f aca="false">GrossMargin!I23</f>
        <v>0</v>
      </c>
      <c r="H21" s="23" t="n">
        <f aca="false">GrossMargin!J23</f>
        <v>7700</v>
      </c>
      <c r="I21" s="23" t="n">
        <f aca="false">GrossMargin!K23</f>
        <v>0</v>
      </c>
      <c r="J21" s="60" t="n">
        <f aca="false">SUM(G21:I21)</f>
        <v>7700</v>
      </c>
      <c r="K21" s="24"/>
      <c r="L21" s="23" t="e">
        <f aca="false">'CapChrg-AllocExp'!D22</f>
        <v>#NAME?</v>
      </c>
      <c r="M21" s="23" t="e">
        <f aca="false">Expenses!D21</f>
        <v>#NAME?</v>
      </c>
      <c r="N21" s="61" t="e">
        <f aca="false">'CapChrg-AllocExp'!K22</f>
        <v>#NAME?</v>
      </c>
      <c r="O21" s="60" t="e">
        <f aca="false">J21-K21-M21-N21-L21</f>
        <v>#NAME?</v>
      </c>
      <c r="P21" s="23"/>
      <c r="Q21" s="58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59" t="e">
        <f aca="false">ROUND(SUM(Q21:U21),0)</f>
        <v>#NAME?</v>
      </c>
    </row>
    <row r="22" customFormat="false" ht="12" hidden="false" customHeight="true" outlineLevel="0" collapsed="false">
      <c r="A22" s="38" t="s">
        <v>143</v>
      </c>
      <c r="B22" s="49"/>
      <c r="C22" s="58" t="e">
        <f aca="false">J22-K22-M22-N22-L22</f>
        <v>#NAME?</v>
      </c>
      <c r="D22" s="23" t="e">
        <f aca="false">GrossMargin!M24-Expenses!E22-'CapChrg-AllocExp'!L23-'CapChrg-AllocExp'!E23</f>
        <v>#NAME?</v>
      </c>
      <c r="E22" s="59" t="e">
        <f aca="false">C22-D22</f>
        <v>#NAME?</v>
      </c>
      <c r="F22" s="23"/>
      <c r="G22" s="58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60" t="n">
        <f aca="false">SUM(G22:I22)</f>
        <v>3723</v>
      </c>
      <c r="K22" s="24"/>
      <c r="L22" s="23" t="n">
        <f aca="false">'CapChrg-AllocExp'!D23</f>
        <v>1377</v>
      </c>
      <c r="M22" s="23" t="e">
        <f aca="false">Expenses!D22</f>
        <v>#NAME?</v>
      </c>
      <c r="N22" s="61" t="e">
        <f aca="false">'CapChrg-AllocExp'!K23</f>
        <v>#NAME?</v>
      </c>
      <c r="O22" s="60" t="e">
        <f aca="false">J22-K22-M22-N22-L22</f>
        <v>#NAME?</v>
      </c>
      <c r="P22" s="23"/>
      <c r="Q22" s="58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59" t="e">
        <f aca="false">ROUND(SUM(Q22:U22),0)</f>
        <v>#NAME?</v>
      </c>
    </row>
    <row r="23" customFormat="false" ht="12" hidden="false" customHeight="true" outlineLevel="0" collapsed="false">
      <c r="A23" s="38" t="s">
        <v>22</v>
      </c>
      <c r="B23" s="49"/>
      <c r="C23" s="58" t="e">
        <f aca="false">J23-K23-M23-N23-L23</f>
        <v>#NAME?</v>
      </c>
      <c r="D23" s="23" t="e">
        <f aca="false">GrossMargin!M25-Expenses!E23-'CapChrg-AllocExp'!L24-'CapChrg-AllocExp'!E24</f>
        <v>#NAME?</v>
      </c>
      <c r="E23" s="59" t="e">
        <f aca="false">C23-D23</f>
        <v>#NAME?</v>
      </c>
      <c r="F23" s="23"/>
      <c r="G23" s="58" t="n">
        <f aca="false">GrossMargin!I25</f>
        <v>2982</v>
      </c>
      <c r="H23" s="23" t="n">
        <f aca="false">GrossMargin!J25</f>
        <v>50060</v>
      </c>
      <c r="I23" s="23" t="n">
        <f aca="false">GrossMargin!K25</f>
        <v>0</v>
      </c>
      <c r="J23" s="60" t="n">
        <f aca="false">SUM(G23:I23)</f>
        <v>53042</v>
      </c>
      <c r="K23" s="24"/>
      <c r="L23" s="23" t="n">
        <f aca="false">'CapChrg-AllocExp'!D24</f>
        <v>285</v>
      </c>
      <c r="M23" s="23" t="e">
        <f aca="false">Expenses!D23</f>
        <v>#NAME?</v>
      </c>
      <c r="N23" s="61" t="e">
        <f aca="false">'CapChrg-AllocExp'!K24</f>
        <v>#NAME?</v>
      </c>
      <c r="O23" s="60" t="e">
        <f aca="false">J23-K23-M23-N23-L23</f>
        <v>#NAME?</v>
      </c>
      <c r="P23" s="23"/>
      <c r="Q23" s="58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59" t="e">
        <f aca="false">ROUND(SUM(Q23:U23),0)</f>
        <v>#NAME?</v>
      </c>
    </row>
    <row r="24" customFormat="false" ht="12" hidden="false" customHeight="true" outlineLevel="0" collapsed="false">
      <c r="A24" s="38" t="s">
        <v>32</v>
      </c>
      <c r="B24" s="49"/>
      <c r="C24" s="58" t="e">
        <f aca="false">J24-K24-M24-N24-L24</f>
        <v>#NAME?</v>
      </c>
      <c r="D24" s="23" t="e">
        <f aca="false">GrossMargin!M26-Expenses!E24-'CapChrg-AllocExp'!L25-'CapChrg-AllocExp'!E25</f>
        <v>#NAME?</v>
      </c>
      <c r="E24" s="59" t="e">
        <f aca="false">C24-D24</f>
        <v>#NAME?</v>
      </c>
      <c r="F24" s="23"/>
      <c r="G24" s="58" t="n">
        <f aca="false">GrossMargin!I26</f>
        <v>1</v>
      </c>
      <c r="H24" s="23" t="n">
        <f aca="false">GrossMargin!J26</f>
        <v>5000</v>
      </c>
      <c r="I24" s="23" t="n">
        <f aca="false">GrossMargin!K26</f>
        <v>0</v>
      </c>
      <c r="J24" s="60" t="n">
        <f aca="false">SUM(G24:I24)</f>
        <v>5001</v>
      </c>
      <c r="K24" s="24"/>
      <c r="L24" s="23" t="n">
        <f aca="false">'CapChrg-AllocExp'!D25</f>
        <v>76</v>
      </c>
      <c r="M24" s="23" t="e">
        <f aca="false">Expenses!D24</f>
        <v>#NAME?</v>
      </c>
      <c r="N24" s="61" t="e">
        <f aca="false">'CapChrg-AllocExp'!K25</f>
        <v>#NAME?</v>
      </c>
      <c r="O24" s="60" t="e">
        <f aca="false">J24-K24-M24-N24-L24</f>
        <v>#NAME?</v>
      </c>
      <c r="P24" s="23"/>
      <c r="Q24" s="58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59" t="e">
        <f aca="false">ROUND(SUM(Q24:U24),0)</f>
        <v>#NAME?</v>
      </c>
    </row>
    <row r="25" customFormat="false" ht="12" hidden="false" customHeight="true" outlineLevel="0" collapsed="false">
      <c r="A25" s="38" t="s">
        <v>144</v>
      </c>
      <c r="B25" s="49"/>
      <c r="C25" s="58" t="e">
        <f aca="false">J25-K25-M25-N25-L25</f>
        <v>#NAME?</v>
      </c>
      <c r="D25" s="23" t="e">
        <f aca="false">GrossMargin!M27-Expenses!E25-'CapChrg-AllocExp'!L26-'CapChrg-AllocExp'!E26</f>
        <v>#NAME?</v>
      </c>
      <c r="E25" s="59" t="e">
        <f aca="false">C25-D25</f>
        <v>#NAME?</v>
      </c>
      <c r="F25" s="23"/>
      <c r="G25" s="58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60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61" t="e">
        <f aca="false">'CapChrg-AllocExp'!K26</f>
        <v>#NAME?</v>
      </c>
      <c r="O25" s="60" t="e">
        <f aca="false">J25-K25-M25-N25-L25</f>
        <v>#NAME?</v>
      </c>
      <c r="P25" s="23"/>
      <c r="Q25" s="58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59" t="e">
        <f aca="false">ROUND(SUM(Q25:U25),0)</f>
        <v>#NAME?</v>
      </c>
    </row>
    <row r="26" customFormat="false" ht="12" hidden="false" customHeight="true" outlineLevel="0" collapsed="false">
      <c r="A26" s="38" t="s">
        <v>145</v>
      </c>
      <c r="B26" s="49"/>
      <c r="C26" s="58" t="e">
        <f aca="false">J26-K26-M26-N26-L26</f>
        <v>#NAME?</v>
      </c>
      <c r="D26" s="23" t="e">
        <f aca="false">GrossMargin!M28-Expenses!E26-'CapChrg-AllocExp'!L27-'CapChrg-AllocExp'!E27</f>
        <v>#NAME?</v>
      </c>
      <c r="E26" s="59" t="e">
        <f aca="false">C26-D26</f>
        <v>#NAME?</v>
      </c>
      <c r="F26" s="23"/>
      <c r="G26" s="58" t="n">
        <f aca="false">GrossMargin!I28</f>
        <v>11936</v>
      </c>
      <c r="H26" s="23" t="n">
        <f aca="false">GrossMargin!J28</f>
        <v>23</v>
      </c>
      <c r="I26" s="23" t="n">
        <f aca="false">GrossMargin!K28</f>
        <v>0</v>
      </c>
      <c r="J26" s="60" t="n">
        <f aca="false">SUM(G26:I26)</f>
        <v>11959</v>
      </c>
      <c r="K26" s="24"/>
      <c r="L26" s="23" t="n">
        <f aca="false">'CapChrg-AllocExp'!D27</f>
        <v>5696</v>
      </c>
      <c r="M26" s="23" t="n">
        <f aca="false">Expenses!D26</f>
        <v>1017</v>
      </c>
      <c r="N26" s="61" t="e">
        <f aca="false">'CapChrg-AllocExp'!K27</f>
        <v>#NAME?</v>
      </c>
      <c r="O26" s="60" t="e">
        <f aca="false">J26-K26-M26-N26-L26</f>
        <v>#NAME?</v>
      </c>
      <c r="P26" s="23"/>
      <c r="Q26" s="58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59" t="e">
        <f aca="false">ROUND(SUM(Q26:U26),0)</f>
        <v>#NAME?</v>
      </c>
    </row>
    <row r="27" customFormat="false" ht="12" hidden="false" customHeight="true" outlineLevel="0" collapsed="false">
      <c r="A27" s="38" t="s">
        <v>146</v>
      </c>
      <c r="B27" s="49"/>
      <c r="C27" s="58" t="e">
        <f aca="false">J27-K27-M27-N27-L27</f>
        <v>#NAME?</v>
      </c>
      <c r="D27" s="23" t="e">
        <f aca="false">GrossMargin!M29-Expenses!E27-'CapChrg-AllocExp'!L28-'CapChrg-AllocExp'!E28</f>
        <v>#NAME?</v>
      </c>
      <c r="E27" s="59" t="e">
        <f aca="false">C27-D27</f>
        <v>#NAME?</v>
      </c>
      <c r="F27" s="23"/>
      <c r="G27" s="58" t="n">
        <f aca="false">GrossMargin!I29</f>
        <v>-14830</v>
      </c>
      <c r="H27" s="23" t="n">
        <f aca="false">GrossMargin!J29</f>
        <v>0</v>
      </c>
      <c r="I27" s="23" t="n">
        <f aca="false">GrossMargin!K29</f>
        <v>-3000</v>
      </c>
      <c r="J27" s="60" t="n">
        <f aca="false">SUM(G27:I27)</f>
        <v>-17830</v>
      </c>
      <c r="K27" s="24"/>
      <c r="L27" s="23" t="n">
        <f aca="false">'CapChrg-AllocExp'!D28</f>
        <v>1308</v>
      </c>
      <c r="M27" s="23" t="e">
        <f aca="false">Expenses!D27</f>
        <v>#NAME?</v>
      </c>
      <c r="N27" s="61" t="e">
        <f aca="false">'CapChrg-AllocExp'!K28</f>
        <v>#NAME?</v>
      </c>
      <c r="O27" s="60" t="e">
        <f aca="false">J27-K27-M27-N27-L27</f>
        <v>#NAME?</v>
      </c>
      <c r="P27" s="23"/>
      <c r="Q27" s="58" t="e">
        <f aca="false">GrossMargin!N29</f>
        <v>#NAME?</v>
      </c>
      <c r="R27" s="23"/>
      <c r="S27" s="23" t="e">
        <f aca="false">'CapChrg-AllocExp'!F28</f>
        <v>#NAME?</v>
      </c>
      <c r="T27" s="23" t="e">
        <f aca="false">Expenses!F27</f>
        <v>#NAME?</v>
      </c>
      <c r="U27" s="23" t="e">
        <f aca="false">'CapChrg-AllocExp'!M28</f>
        <v>#NAME?</v>
      </c>
      <c r="V27" s="59" t="e">
        <f aca="false">ROUND(SUM(Q27:U27),0)</f>
        <v>#NAME?</v>
      </c>
    </row>
    <row r="28" customFormat="false" ht="12" hidden="false" customHeight="true" outlineLevel="0" collapsed="false">
      <c r="A28" s="38" t="s">
        <v>20</v>
      </c>
      <c r="B28" s="49"/>
      <c r="C28" s="58" t="e">
        <f aca="false">J28-K28-M28-N28-L28</f>
        <v>#NAME?</v>
      </c>
      <c r="D28" s="23" t="e">
        <f aca="false">GrossMargin!M30-Expenses!E28-'CapChrg-AllocExp'!L29-'CapChrg-AllocExp'!E29</f>
        <v>#NAME?</v>
      </c>
      <c r="E28" s="59" t="e">
        <f aca="false">C28-D28</f>
        <v>#NAME?</v>
      </c>
      <c r="F28" s="23"/>
      <c r="G28" s="58" t="n">
        <f aca="false">GrossMargin!I30</f>
        <v>0</v>
      </c>
      <c r="H28" s="23" t="n">
        <f aca="false">GrossMargin!J30</f>
        <v>1000</v>
      </c>
      <c r="I28" s="23" t="n">
        <f aca="false">GrossMargin!K30</f>
        <v>0</v>
      </c>
      <c r="J28" s="60" t="n">
        <f aca="false">SUM(G28:I28)</f>
        <v>1000</v>
      </c>
      <c r="K28" s="24"/>
      <c r="L28" s="23" t="e">
        <f aca="false">'CapChrg-AllocExp'!D29</f>
        <v>#NAME?</v>
      </c>
      <c r="M28" s="23" t="e">
        <f aca="false">Expenses!D28</f>
        <v>#NAME?</v>
      </c>
      <c r="N28" s="61" t="e">
        <f aca="false">'CapChrg-AllocExp'!K29</f>
        <v>#NAME?</v>
      </c>
      <c r="O28" s="60" t="e">
        <f aca="false">J28-K28-M28-N28-L28</f>
        <v>#NAME?</v>
      </c>
      <c r="P28" s="23"/>
      <c r="Q28" s="58" t="e">
        <f aca="false">GrossMargin!N30</f>
        <v>#NAME?</v>
      </c>
      <c r="R28" s="23"/>
      <c r="S28" s="23" t="e">
        <f aca="false">'CapChrg-AllocExp'!F29</f>
        <v>#NAME?</v>
      </c>
      <c r="T28" s="23" t="e">
        <f aca="false">Expenses!F28</f>
        <v>#NAME?</v>
      </c>
      <c r="U28" s="23" t="e">
        <f aca="false">'CapChrg-AllocExp'!M29</f>
        <v>#NAME?</v>
      </c>
      <c r="V28" s="59" t="e">
        <f aca="false">ROUND(SUM(Q28:U28),0)</f>
        <v>#NAME?</v>
      </c>
    </row>
    <row r="29" customFormat="false" ht="12" hidden="false" customHeight="true" outlineLevel="0" collapsed="false">
      <c r="A29" s="38" t="s">
        <v>147</v>
      </c>
      <c r="B29" s="49"/>
      <c r="C29" s="58" t="e">
        <f aca="false">J29-K29-M29-N29-L29</f>
        <v>#NAME?</v>
      </c>
      <c r="D29" s="23" t="e">
        <f aca="false">GrossMargin!M31-Expenses!E29-'CapChrg-AllocExp'!L30-'CapChrg-AllocExp'!E30</f>
        <v>#NAME?</v>
      </c>
      <c r="E29" s="59" t="e">
        <f aca="false">C29-D29</f>
        <v>#NAME?</v>
      </c>
      <c r="F29" s="23"/>
      <c r="G29" s="58" t="n">
        <f aca="false">GrossMargin!I31</f>
        <v>0</v>
      </c>
      <c r="H29" s="23" t="n">
        <f aca="false">GrossMargin!J31</f>
        <v>0</v>
      </c>
      <c r="I29" s="23" t="n">
        <f aca="false">GrossMargin!K31</f>
        <v>0</v>
      </c>
      <c r="J29" s="60" t="n">
        <f aca="false">SUM(G29:I29)</f>
        <v>0</v>
      </c>
      <c r="K29" s="24"/>
      <c r="L29" s="23" t="e">
        <f aca="false">'CapChrg-AllocExp'!D30</f>
        <v>#NAME?</v>
      </c>
      <c r="M29" s="23" t="e">
        <f aca="false">Expenses!D29</f>
        <v>#NAME?</v>
      </c>
      <c r="N29" s="61" t="e">
        <f aca="false">'CapChrg-AllocExp'!K30</f>
        <v>#NAME?</v>
      </c>
      <c r="O29" s="60" t="e">
        <f aca="false">J29-K29-M29-N29-L29</f>
        <v>#NAME?</v>
      </c>
      <c r="P29" s="23"/>
      <c r="Q29" s="58" t="e">
        <f aca="false">GrossMargin!N31</f>
        <v>#NAME?</v>
      </c>
      <c r="R29" s="23"/>
      <c r="S29" s="23" t="e">
        <f aca="false">'CapChrg-AllocExp'!F30</f>
        <v>#NAME?</v>
      </c>
      <c r="T29" s="23" t="e">
        <f aca="false">Expenses!F29</f>
        <v>#NAME?</v>
      </c>
      <c r="U29" s="23" t="e">
        <f aca="false">'CapChrg-AllocExp'!M30</f>
        <v>#NAME?</v>
      </c>
      <c r="V29" s="59" t="e">
        <f aca="false">ROUND(SUM(Q29:U29),0)</f>
        <v>#NAME?</v>
      </c>
    </row>
    <row r="30" customFormat="false" ht="12" hidden="false" customHeight="true" outlineLevel="0" collapsed="false">
      <c r="A30" s="62" t="s">
        <v>148</v>
      </c>
      <c r="B30" s="63"/>
      <c r="C30" s="64" t="e">
        <f aca="false">SUM(C21:C29)</f>
        <v>#NAME?</v>
      </c>
      <c r="D30" s="65" t="e">
        <f aca="false">SUM(D21:D29)</f>
        <v>#NAME?</v>
      </c>
      <c r="E30" s="66" t="e">
        <f aca="false">SUM(E21:E29)</f>
        <v>#NAME?</v>
      </c>
      <c r="F30" s="67" t="n">
        <f aca="false">SUM(F21:F29)</f>
        <v>0</v>
      </c>
      <c r="G30" s="64" t="n">
        <f aca="false">SUM(G21:G29)</f>
        <v>3812</v>
      </c>
      <c r="H30" s="65" t="n">
        <f aca="false">SUM(H21:H29)</f>
        <v>63783</v>
      </c>
      <c r="I30" s="65" t="n">
        <f aca="false">SUM(I21:I29)</f>
        <v>-3000</v>
      </c>
      <c r="J30" s="68" t="n">
        <f aca="false">SUM(J21:J29)</f>
        <v>64595</v>
      </c>
      <c r="K30" s="65" t="n">
        <f aca="false">SUM(K21:K29)</f>
        <v>0</v>
      </c>
      <c r="L30" s="65" t="e">
        <f aca="false">SUM(L21:L29)</f>
        <v>#NAME?</v>
      </c>
      <c r="M30" s="65" t="e">
        <f aca="false">SUM(M21:M29)</f>
        <v>#NAME?</v>
      </c>
      <c r="N30" s="66" t="e">
        <f aca="false">SUM(N21:N29)</f>
        <v>#NAME?</v>
      </c>
      <c r="O30" s="68" t="e">
        <f aca="false">J30-K30-M30-N30</f>
        <v>#NAME?</v>
      </c>
      <c r="P30" s="67"/>
      <c r="Q30" s="64" t="e">
        <f aca="false">SUM(Q21:Q29)</f>
        <v>#NAME?</v>
      </c>
      <c r="R30" s="65" t="n">
        <f aca="false">SUM(R21:R29)</f>
        <v>0</v>
      </c>
      <c r="S30" s="65" t="e">
        <f aca="false">SUM(S21:S29)</f>
        <v>#NAME?</v>
      </c>
      <c r="T30" s="65" t="e">
        <f aca="false">SUM(T21:T29)</f>
        <v>#NAME?</v>
      </c>
      <c r="U30" s="65" t="e">
        <f aca="false">SUM(U21:U29)</f>
        <v>#NAME?</v>
      </c>
      <c r="V30" s="66" t="e">
        <f aca="false">SUM(V21:V29)</f>
        <v>#NAME?</v>
      </c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</row>
    <row r="31" customFormat="false" ht="3" hidden="false" customHeight="true" outlineLevel="0" collapsed="false">
      <c r="A31" s="38"/>
      <c r="B31" s="49"/>
      <c r="C31" s="58"/>
      <c r="D31" s="23"/>
      <c r="E31" s="59"/>
      <c r="F31" s="23"/>
      <c r="G31" s="58"/>
      <c r="H31" s="23"/>
      <c r="I31" s="23"/>
      <c r="J31" s="60"/>
      <c r="K31" s="24"/>
      <c r="L31" s="24"/>
      <c r="M31" s="23"/>
      <c r="N31" s="61"/>
      <c r="O31" s="60"/>
      <c r="P31" s="23"/>
      <c r="Q31" s="58"/>
      <c r="R31" s="23"/>
      <c r="S31" s="23"/>
      <c r="T31" s="23"/>
      <c r="U31" s="23"/>
      <c r="V31" s="59"/>
    </row>
    <row r="32" customFormat="false" ht="12" hidden="false" customHeight="true" outlineLevel="0" collapsed="false">
      <c r="A32" s="38" t="s">
        <v>149</v>
      </c>
      <c r="B32" s="49"/>
      <c r="C32" s="58" t="e">
        <f aca="false">J32-K32-M32-N32-L32</f>
        <v>#NAME?</v>
      </c>
      <c r="D32" s="23" t="e">
        <f aca="false">GrossMargin!M35-Expenses!E32-'CapChrg-AllocExp'!L33-Expenses!E58-'CapChrg-AllocExp'!E33</f>
        <v>#NAME?</v>
      </c>
      <c r="E32" s="59" t="e">
        <f aca="false">C32-D32</f>
        <v>#NAME?</v>
      </c>
      <c r="F32" s="23"/>
      <c r="G32" s="58" t="n">
        <f aca="false">GrossMargin!I35</f>
        <v>-2186</v>
      </c>
      <c r="H32" s="23" t="n">
        <f aca="false">GrossMargin!J35</f>
        <v>0</v>
      </c>
      <c r="I32" s="23" t="n">
        <f aca="false">GrossMargin!K35</f>
        <v>20000</v>
      </c>
      <c r="J32" s="60" t="n">
        <f aca="false">SUM(G32:I32)</f>
        <v>17814</v>
      </c>
      <c r="K32" s="23" t="n">
        <f aca="false">Expenses!D58</f>
        <v>6714</v>
      </c>
      <c r="L32" s="23" t="n">
        <f aca="false">'CapChrg-AllocExp'!D33</f>
        <v>6247</v>
      </c>
      <c r="M32" s="23" t="e">
        <f aca="false">Expenses!D32</f>
        <v>#NAME?</v>
      </c>
      <c r="N32" s="61" t="e">
        <f aca="false">'CapChrg-AllocExp'!K33</f>
        <v>#NAME?</v>
      </c>
      <c r="O32" s="60" t="e">
        <f aca="false">J32-K32-M32-N32-L32</f>
        <v>#NAME?</v>
      </c>
      <c r="P32" s="23"/>
      <c r="Q32" s="58" t="e">
        <f aca="false">GrossMargin!N35</f>
        <v>#NAME?</v>
      </c>
      <c r="R32" s="23" t="n">
        <f aca="false">Expenses!F58</f>
        <v>-109</v>
      </c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59" t="e">
        <f aca="false">ROUND(SUM(Q32:U32),0)</f>
        <v>#NAME?</v>
      </c>
    </row>
    <row r="33" customFormat="false" ht="12" hidden="false" customHeight="true" outlineLevel="0" collapsed="false">
      <c r="A33" s="38" t="s">
        <v>38</v>
      </c>
      <c r="B33" s="49"/>
      <c r="C33" s="58" t="e">
        <f aca="false">J33-K33-M33-N33-L33</f>
        <v>#NAME?</v>
      </c>
      <c r="D33" s="23" t="e">
        <f aca="false">GrossMargin!M36-Expenses!E33-'CapChrg-AllocExp'!L34-'CapChrg-AllocExp'!E34</f>
        <v>#NAME?</v>
      </c>
      <c r="E33" s="59" t="e">
        <f aca="false">C33-D33</f>
        <v>#NAME?</v>
      </c>
      <c r="F33" s="23"/>
      <c r="G33" s="58" t="n">
        <f aca="false">GrossMargin!I36</f>
        <v>0</v>
      </c>
      <c r="H33" s="23" t="n">
        <f aca="false">GrossMargin!J36</f>
        <v>10000</v>
      </c>
      <c r="I33" s="23" t="n">
        <f aca="false">GrossMargin!K36</f>
        <v>3986</v>
      </c>
      <c r="J33" s="60" t="n">
        <f aca="false">SUM(G33:I33)</f>
        <v>13986</v>
      </c>
      <c r="K33" s="23"/>
      <c r="L33" s="23" t="n">
        <f aca="false">'CapChrg-AllocExp'!D34</f>
        <v>3239</v>
      </c>
      <c r="M33" s="23" t="e">
        <f aca="false">Expenses!D33</f>
        <v>#NAME?</v>
      </c>
      <c r="N33" s="61" t="e">
        <f aca="false">'CapChrg-AllocExp'!K34</f>
        <v>#NAME?</v>
      </c>
      <c r="O33" s="60" t="e">
        <f aca="false">J33-K33-M33-N33-L33</f>
        <v>#NAME?</v>
      </c>
      <c r="P33" s="23"/>
      <c r="Q33" s="58" t="e">
        <f aca="false">GrossMargin!N36</f>
        <v>#NAME?</v>
      </c>
      <c r="R33" s="23"/>
      <c r="S33" s="23" t="e">
        <f aca="false">'CapChrg-AllocExp'!F34</f>
        <v>#NAME?</v>
      </c>
      <c r="T33" s="23" t="e">
        <f aca="false">Expenses!F33</f>
        <v>#NAME?</v>
      </c>
      <c r="U33" s="23" t="e">
        <f aca="false">'CapChrg-AllocExp'!M34</f>
        <v>#NAME?</v>
      </c>
      <c r="V33" s="59" t="e">
        <f aca="false">ROUND(SUM(Q33:U33),0)</f>
        <v>#NAME?</v>
      </c>
    </row>
    <row r="34" customFormat="false" ht="12" hidden="false" customHeight="true" outlineLevel="0" collapsed="false">
      <c r="A34" s="38" t="s">
        <v>150</v>
      </c>
      <c r="B34" s="49"/>
      <c r="C34" s="58" t="e">
        <f aca="false">J34-K34-M34-N34-L34</f>
        <v>#NAME?</v>
      </c>
      <c r="D34" s="23" t="e">
        <f aca="false">GrossMargin!M37-Expenses!E59-Expenses!E34-'CapChrg-AllocExp'!E35-'CapChrg-AllocExp'!L35</f>
        <v>#NAME?</v>
      </c>
      <c r="E34" s="59" t="e">
        <f aca="false">C34-D34</f>
        <v>#NAME?</v>
      </c>
      <c r="F34" s="23"/>
      <c r="G34" s="58" t="n">
        <f aca="false">GrossMargin!I37</f>
        <v>10088</v>
      </c>
      <c r="H34" s="23" t="n">
        <f aca="false">GrossMargin!J37</f>
        <v>5593</v>
      </c>
      <c r="I34" s="23" t="n">
        <f aca="false">GrossMargin!K37</f>
        <v>9791</v>
      </c>
      <c r="J34" s="60" t="n">
        <f aca="false">SUM(G34:I34)</f>
        <v>25472</v>
      </c>
      <c r="K34" s="23" t="n">
        <f aca="false">Expenses!D59</f>
        <v>36193</v>
      </c>
      <c r="L34" s="23" t="n">
        <f aca="false">'CapChrg-AllocExp'!D35</f>
        <v>8242</v>
      </c>
      <c r="M34" s="23" t="e">
        <f aca="false">Expenses!D34</f>
        <v>#NAME?</v>
      </c>
      <c r="N34" s="61" t="e">
        <f aca="false">'CapChrg-AllocExp'!K35</f>
        <v>#NAME?</v>
      </c>
      <c r="O34" s="60" t="e">
        <f aca="false">J34-K34-M34-N34-L34</f>
        <v>#NAME?</v>
      </c>
      <c r="P34" s="23"/>
      <c r="Q34" s="58" t="e">
        <f aca="false">GrossMargin!N37</f>
        <v>#NAME?</v>
      </c>
      <c r="R34" s="23" t="n">
        <f aca="false">Expenses!F59</f>
        <v>9855</v>
      </c>
      <c r="S34" s="23" t="e">
        <f aca="false">'CapChrg-AllocExp'!F35</f>
        <v>#NAME?</v>
      </c>
      <c r="T34" s="23" t="e">
        <f aca="false">Expenses!F34</f>
        <v>#NAME?</v>
      </c>
      <c r="U34" s="23" t="e">
        <f aca="false">'CapChrg-AllocExp'!M35</f>
        <v>#NAME?</v>
      </c>
      <c r="V34" s="59" t="e">
        <f aca="false">ROUND(SUM(Q34:U34),0)</f>
        <v>#NAME?</v>
      </c>
    </row>
    <row r="35" customFormat="false" ht="12" hidden="false" customHeight="true" outlineLevel="0" collapsed="false">
      <c r="A35" s="38" t="s">
        <v>151</v>
      </c>
      <c r="B35" s="49"/>
      <c r="C35" s="58" t="e">
        <f aca="false">J35-K35-M35-N35-L35</f>
        <v>#NAME?</v>
      </c>
      <c r="D35" s="23" t="e">
        <f aca="false">GrossMargin!M38-Expenses!E35-'CapChrg-AllocExp'!L36-'CapChrg-AllocExp'!E36</f>
        <v>#NAME?</v>
      </c>
      <c r="E35" s="59" t="e">
        <f aca="false">C35-D35</f>
        <v>#NAME?</v>
      </c>
      <c r="F35" s="23"/>
      <c r="G35" s="58" t="n">
        <f aca="false">GrossMargin!I38</f>
        <v>8498</v>
      </c>
      <c r="H35" s="23" t="n">
        <f aca="false">GrossMargin!J38</f>
        <v>0</v>
      </c>
      <c r="I35" s="23" t="e">
        <f aca="false">GrossMargin!K38</f>
        <v>#NAME?</v>
      </c>
      <c r="J35" s="60" t="e">
        <f aca="false">SUM(G35:I35)</f>
        <v>#NAME?</v>
      </c>
      <c r="K35" s="24"/>
      <c r="L35" s="24" t="e">
        <f aca="false">'CapChrg-AllocExp'!D36</f>
        <v>#NAME?</v>
      </c>
      <c r="M35" s="23" t="e">
        <f aca="false">Expenses!D35</f>
        <v>#NAME?</v>
      </c>
      <c r="N35" s="61" t="e">
        <f aca="false">'CapChrg-AllocExp'!K36</f>
        <v>#NAME?</v>
      </c>
      <c r="O35" s="60" t="e">
        <f aca="false">J35-K35-M35-N35-L35</f>
        <v>#NAME?</v>
      </c>
      <c r="P35" s="23"/>
      <c r="Q35" s="58" t="e">
        <f aca="false">GrossMargin!N38</f>
        <v>#NAME?</v>
      </c>
      <c r="R35" s="23"/>
      <c r="S35" s="23" t="e">
        <f aca="false">'CapChrg-AllocExp'!F36</f>
        <v>#NAME?</v>
      </c>
      <c r="T35" s="23" t="e">
        <f aca="false">Expenses!F35</f>
        <v>#NAME?</v>
      </c>
      <c r="U35" s="23" t="e">
        <f aca="false">'CapChrg-AllocExp'!M36</f>
        <v>#NAME?</v>
      </c>
      <c r="V35" s="59" t="e">
        <f aca="false">ROUND(SUM(Q35:U35),0)</f>
        <v>#NAME?</v>
      </c>
    </row>
    <row r="36" customFormat="false" ht="12" hidden="false" customHeight="true" outlineLevel="0" collapsed="false">
      <c r="A36" s="62" t="s">
        <v>152</v>
      </c>
      <c r="B36" s="63"/>
      <c r="C36" s="64" t="e">
        <f aca="false">SUM(C32:C35)</f>
        <v>#NAME?</v>
      </c>
      <c r="D36" s="65" t="e">
        <f aca="false">SUM(D32:D35)</f>
        <v>#NAME?</v>
      </c>
      <c r="E36" s="66" t="e">
        <f aca="false">SUM(E32:E35)</f>
        <v>#NAME?</v>
      </c>
      <c r="F36" s="67"/>
      <c r="G36" s="64" t="n">
        <f aca="false">SUM(G32:G35)</f>
        <v>16400</v>
      </c>
      <c r="H36" s="65" t="n">
        <f aca="false">SUM(H32:H35)</f>
        <v>15593</v>
      </c>
      <c r="I36" s="65" t="e">
        <f aca="false">SUM(I32:I35)</f>
        <v>#NAME?</v>
      </c>
      <c r="J36" s="68" t="e">
        <f aca="false">SUM(J32:J35)</f>
        <v>#NAME?</v>
      </c>
      <c r="K36" s="65" t="n">
        <f aca="false">SUM(K32:K35)</f>
        <v>42907</v>
      </c>
      <c r="L36" s="65" t="e">
        <f aca="false">SUM(L32:L35)</f>
        <v>#NAME?</v>
      </c>
      <c r="M36" s="65" t="e">
        <f aca="false">SUM(M32:M35)</f>
        <v>#NAME?</v>
      </c>
      <c r="N36" s="66" t="e">
        <f aca="false">SUM(N32:N35)</f>
        <v>#NAME?</v>
      </c>
      <c r="O36" s="68" t="e">
        <f aca="false">J36-K36-M36-N36</f>
        <v>#NAME?</v>
      </c>
      <c r="P36" s="67"/>
      <c r="Q36" s="64" t="e">
        <f aca="false">SUM(Q32:Q35)</f>
        <v>#NAME?</v>
      </c>
      <c r="R36" s="65" t="n">
        <f aca="false">SUM(R32:R35)</f>
        <v>9746</v>
      </c>
      <c r="S36" s="65" t="e">
        <f aca="false">SUM(S32:S35)</f>
        <v>#NAME?</v>
      </c>
      <c r="T36" s="65" t="e">
        <f aca="false">SUM(T32:T35)</f>
        <v>#NAME?</v>
      </c>
      <c r="U36" s="65" t="e">
        <f aca="false">SUM(U32:U35)</f>
        <v>#NAME?</v>
      </c>
      <c r="V36" s="66" t="e">
        <f aca="false">SUM(V32:V35)</f>
        <v>#NAME?</v>
      </c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3" hidden="false" customHeight="true" outlineLevel="0" collapsed="false">
      <c r="A37" s="38"/>
      <c r="B37" s="49"/>
      <c r="C37" s="58"/>
      <c r="D37" s="23"/>
      <c r="E37" s="59"/>
      <c r="F37" s="23"/>
      <c r="G37" s="58"/>
      <c r="H37" s="23"/>
      <c r="I37" s="23"/>
      <c r="J37" s="60"/>
      <c r="K37" s="24"/>
      <c r="L37" s="24"/>
      <c r="M37" s="23"/>
      <c r="N37" s="61"/>
      <c r="O37" s="60"/>
      <c r="P37" s="23"/>
      <c r="Q37" s="58"/>
      <c r="R37" s="23"/>
      <c r="S37" s="23"/>
      <c r="T37" s="23"/>
      <c r="U37" s="23"/>
      <c r="V37" s="59"/>
    </row>
    <row r="38" customFormat="false" ht="12" hidden="false" customHeight="true" outlineLevel="0" collapsed="false">
      <c r="A38" s="38" t="s">
        <v>64</v>
      </c>
      <c r="B38" s="49"/>
      <c r="C38" s="58" t="e">
        <f aca="false">J38-K38-M38-N38-L38</f>
        <v>#NAME?</v>
      </c>
      <c r="D38" s="23" t="e">
        <f aca="false">GrossMargin!M42-Expenses!E38-'CapChrg-AllocExp'!L39-'CapChrg-AllocExp'!E39</f>
        <v>#NAME?</v>
      </c>
      <c r="E38" s="59" t="e">
        <f aca="false">C38-D38</f>
        <v>#NAME?</v>
      </c>
      <c r="F38" s="23"/>
      <c r="G38" s="58" t="n">
        <f aca="false">GrossMargin!I42</f>
        <v>11308</v>
      </c>
      <c r="H38" s="23" t="n">
        <f aca="false">GrossMargin!J42</f>
        <v>0</v>
      </c>
      <c r="I38" s="23" t="n">
        <f aca="false">GrossMargin!K42</f>
        <v>0</v>
      </c>
      <c r="J38" s="60" t="n">
        <f aca="false">SUM(G38:I38)</f>
        <v>11308</v>
      </c>
      <c r="K38" s="24"/>
      <c r="L38" s="23" t="n">
        <f aca="false">'CapChrg-AllocExp'!D39</f>
        <v>1016</v>
      </c>
      <c r="M38" s="23" t="e">
        <f aca="false">Expenses!D38</f>
        <v>#NAME?</v>
      </c>
      <c r="N38" s="61" t="e">
        <f aca="false">'CapChrg-AllocExp'!K39</f>
        <v>#NAME?</v>
      </c>
      <c r="O38" s="60" t="e">
        <f aca="false">J38-K38-M38-N38-L38</f>
        <v>#NAME?</v>
      </c>
      <c r="P38" s="23"/>
      <c r="Q38" s="58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59" t="e">
        <f aca="false">ROUND(SUM(Q38:U38),0)</f>
        <v>#NAME?</v>
      </c>
    </row>
    <row r="39" customFormat="false" ht="12" hidden="false" customHeight="true" outlineLevel="0" collapsed="false">
      <c r="A39" s="38" t="s">
        <v>65</v>
      </c>
      <c r="B39" s="49"/>
      <c r="C39" s="58" t="e">
        <f aca="false">J39-K39-M39-N39-L39</f>
        <v>#NAME?</v>
      </c>
      <c r="D39" s="23" t="e">
        <f aca="false">GrossMargin!M43-Expenses!E39-'CapChrg-AllocExp'!L40-'CapChrg-AllocExp'!E40</f>
        <v>#NAME?</v>
      </c>
      <c r="E39" s="59" t="e">
        <f aca="false">C39-D39</f>
        <v>#NAME?</v>
      </c>
      <c r="F39" s="23"/>
      <c r="G39" s="58" t="n">
        <f aca="false">GrossMargin!I43</f>
        <v>2628</v>
      </c>
      <c r="H39" s="23" t="n">
        <f aca="false">GrossMargin!J43</f>
        <v>0</v>
      </c>
      <c r="I39" s="23" t="n">
        <f aca="false">GrossMargin!K43</f>
        <v>-4000</v>
      </c>
      <c r="J39" s="60" t="n">
        <f aca="false">SUM(G39:I39)</f>
        <v>-1372</v>
      </c>
      <c r="K39" s="24"/>
      <c r="L39" s="23" t="n">
        <f aca="false">'CapChrg-AllocExp'!D40</f>
        <v>1477</v>
      </c>
      <c r="M39" s="23" t="e">
        <f aca="false">Expenses!D39</f>
        <v>#NAME?</v>
      </c>
      <c r="N39" s="61" t="e">
        <f aca="false">'CapChrg-AllocExp'!K40</f>
        <v>#NAME?</v>
      </c>
      <c r="O39" s="60" t="e">
        <f aca="false">J39-K39-M39-N39-L39</f>
        <v>#NAME?</v>
      </c>
      <c r="P39" s="23"/>
      <c r="Q39" s="58" t="e">
        <f aca="false">GrossMargin!N43</f>
        <v>#NAME?</v>
      </c>
      <c r="R39" s="23"/>
      <c r="S39" s="23" t="e">
        <f aca="false">'CapChrg-AllocExp'!F40</f>
        <v>#NAME?</v>
      </c>
      <c r="T39" s="23" t="e">
        <f aca="false">Expenses!F39</f>
        <v>#NAME?</v>
      </c>
      <c r="U39" s="23" t="e">
        <f aca="false">'CapChrg-AllocExp'!M40</f>
        <v>#NAME?</v>
      </c>
      <c r="V39" s="59" t="e">
        <f aca="false">ROUND(SUM(Q39:U39),0)</f>
        <v>#NAME?</v>
      </c>
    </row>
    <row r="40" customFormat="false" ht="12" hidden="true" customHeight="true" outlineLevel="0" collapsed="false">
      <c r="A40" s="38" t="s">
        <v>153</v>
      </c>
      <c r="B40" s="49"/>
      <c r="C40" s="58" t="n">
        <f aca="false">J40-K40-M40-N40-L40</f>
        <v>0</v>
      </c>
      <c r="D40" s="23" t="e">
        <f aca="false">GrossMargin!M44-Expenses!E40-'CapChrg-AllocExp'!L41-'CapChrg-AllocExp'!E41</f>
        <v>#NAME?</v>
      </c>
      <c r="E40" s="59" t="e">
        <f aca="false">C40-D40</f>
        <v>#NAME?</v>
      </c>
      <c r="F40" s="23"/>
      <c r="G40" s="58" t="n">
        <f aca="false">GrossMargin!I44</f>
        <v>0</v>
      </c>
      <c r="H40" s="23" t="n">
        <f aca="false">GrossMargin!J44</f>
        <v>0</v>
      </c>
      <c r="I40" s="23" t="n">
        <f aca="false">GrossMargin!K44</f>
        <v>0</v>
      </c>
      <c r="J40" s="60" t="n">
        <f aca="false">SUM(G40:I40)</f>
        <v>0</v>
      </c>
      <c r="K40" s="24"/>
      <c r="L40" s="23" t="n">
        <f aca="false">'CapChrg-AllocExp'!D41</f>
        <v>0</v>
      </c>
      <c r="M40" s="23" t="n">
        <f aca="false">Expenses!D40</f>
        <v>0</v>
      </c>
      <c r="N40" s="61" t="n">
        <f aca="false">'CapChrg-AllocExp'!K41</f>
        <v>0</v>
      </c>
      <c r="O40" s="60" t="n">
        <f aca="false">J40-K40-M40-N40-L40</f>
        <v>0</v>
      </c>
      <c r="P40" s="23"/>
      <c r="Q40" s="58" t="e">
        <f aca="false">GrossMargin!N44</f>
        <v>#NAME?</v>
      </c>
      <c r="R40" s="23"/>
      <c r="S40" s="23" t="n">
        <f aca="false">'CapChrg-AllocExp'!F41</f>
        <v>0</v>
      </c>
      <c r="T40" s="23" t="n">
        <f aca="false">Expenses!F40</f>
        <v>0</v>
      </c>
      <c r="U40" s="23" t="n">
        <f aca="false">'CapChrg-AllocExp'!M41</f>
        <v>0</v>
      </c>
      <c r="V40" s="59" t="e">
        <f aca="false">ROUND(SUM(Q40:U40),0)</f>
        <v>#NAME?</v>
      </c>
    </row>
    <row r="41" customFormat="false" ht="12" hidden="false" customHeight="true" outlineLevel="0" collapsed="false">
      <c r="A41" s="62" t="s">
        <v>154</v>
      </c>
      <c r="B41" s="63"/>
      <c r="C41" s="64" t="e">
        <f aca="false">SUM(C38:C40)</f>
        <v>#NAME?</v>
      </c>
      <c r="D41" s="65" t="e">
        <f aca="false">SUM(D38:D40)</f>
        <v>#NAME?</v>
      </c>
      <c r="E41" s="66" t="e">
        <f aca="false">SUM(E38:E40)</f>
        <v>#NAME?</v>
      </c>
      <c r="F41" s="67"/>
      <c r="G41" s="64" t="n">
        <f aca="false">SUM(G38:G40)</f>
        <v>13936</v>
      </c>
      <c r="H41" s="65" t="n">
        <f aca="false">SUM(H38:H40)</f>
        <v>0</v>
      </c>
      <c r="I41" s="65" t="n">
        <f aca="false">SUM(I38:I40)</f>
        <v>-4000</v>
      </c>
      <c r="J41" s="68" t="n">
        <f aca="false">SUM(J38:J40)</f>
        <v>9936</v>
      </c>
      <c r="K41" s="65" t="n">
        <f aca="false">SUM(K38:K40)</f>
        <v>0</v>
      </c>
      <c r="L41" s="65" t="n">
        <f aca="false">SUM(L38:L40)</f>
        <v>2493</v>
      </c>
      <c r="M41" s="65" t="e">
        <f aca="false">SUM(M38:M40)</f>
        <v>#NAME?</v>
      </c>
      <c r="N41" s="66" t="e">
        <f aca="false">SUM(N38:N40)</f>
        <v>#NAME?</v>
      </c>
      <c r="O41" s="68" t="e">
        <f aca="false">J41-K41-M41-N41</f>
        <v>#NAME?</v>
      </c>
      <c r="P41" s="67"/>
      <c r="Q41" s="64" t="e">
        <f aca="false">SUM(Q38:Q40)</f>
        <v>#NAME?</v>
      </c>
      <c r="R41" s="65" t="n">
        <f aca="false">SUM(R38:R40)</f>
        <v>0</v>
      </c>
      <c r="S41" s="65" t="e">
        <f aca="false">SUM(S38:S40)</f>
        <v>#NAME?</v>
      </c>
      <c r="T41" s="65" t="e">
        <f aca="false">SUM(T38:T40)</f>
        <v>#NAME?</v>
      </c>
      <c r="U41" s="65" t="e">
        <f aca="false">SUM(U38:U40)</f>
        <v>#NAME?</v>
      </c>
      <c r="V41" s="66" t="e">
        <f aca="false">SUM(V38:V40)</f>
        <v>#NAME?</v>
      </c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3" hidden="false" customHeight="true" outlineLevel="0" collapsed="false">
      <c r="A42" s="38"/>
      <c r="B42" s="49"/>
      <c r="C42" s="58"/>
      <c r="D42" s="23"/>
      <c r="E42" s="59"/>
      <c r="F42" s="23"/>
      <c r="G42" s="58"/>
      <c r="H42" s="23"/>
      <c r="I42" s="23"/>
      <c r="J42" s="60"/>
      <c r="K42" s="24"/>
      <c r="L42" s="24"/>
      <c r="M42" s="23"/>
      <c r="N42" s="61"/>
      <c r="O42" s="60"/>
      <c r="P42" s="23"/>
      <c r="Q42" s="58"/>
      <c r="R42" s="23"/>
      <c r="S42" s="23"/>
      <c r="T42" s="23"/>
      <c r="U42" s="23"/>
      <c r="V42" s="59"/>
    </row>
    <row r="43" customFormat="false" ht="12" hidden="false" customHeight="true" outlineLevel="0" collapsed="false">
      <c r="A43" s="38" t="s">
        <v>155</v>
      </c>
      <c r="B43" s="49"/>
      <c r="C43" s="58" t="e">
        <f aca="false">J43-K43-M43-N43-L43</f>
        <v>#NAME?</v>
      </c>
      <c r="D43" s="23" t="e">
        <f aca="false">GrossMargin!M48-Expenses!E43-'CapChrg-AllocExp'!L44-'CapChrg-AllocExp'!E44</f>
        <v>#NAME?</v>
      </c>
      <c r="E43" s="59" t="e">
        <f aca="false">C43-D43</f>
        <v>#NAME?</v>
      </c>
      <c r="F43" s="23"/>
      <c r="G43" s="58" t="n">
        <f aca="false">GrossMargin!I48</f>
        <v>0</v>
      </c>
      <c r="H43" s="23" t="n">
        <f aca="false">GrossMargin!J48</f>
        <v>0</v>
      </c>
      <c r="I43" s="23" t="n">
        <f aca="false">GrossMargin!K48</f>
        <v>0</v>
      </c>
      <c r="J43" s="60" t="n">
        <f aca="false">SUM(G43:I43)</f>
        <v>0</v>
      </c>
      <c r="K43" s="24"/>
      <c r="L43" s="23" t="e">
        <f aca="false">'CapChrg-AllocExp'!D44</f>
        <v>#NAME?</v>
      </c>
      <c r="M43" s="23" t="e">
        <f aca="false">Expenses!D43</f>
        <v>#NAME?</v>
      </c>
      <c r="N43" s="61" t="e">
        <f aca="false">'CapChrg-AllocExp'!K44</f>
        <v>#NAME?</v>
      </c>
      <c r="O43" s="60" t="e">
        <f aca="false">J43-K43-M43-N43-L43</f>
        <v>#NAME?</v>
      </c>
      <c r="P43" s="23"/>
      <c r="Q43" s="58" t="e">
        <f aca="false">GrossMargin!N48</f>
        <v>#NAME?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59" t="e">
        <f aca="false">ROUND(SUM(Q43:U43),0)</f>
        <v>#NAME?</v>
      </c>
    </row>
    <row r="44" customFormat="false" ht="3" hidden="false" customHeight="true" outlineLevel="0" collapsed="false">
      <c r="A44" s="38"/>
      <c r="B44" s="49"/>
      <c r="C44" s="58"/>
      <c r="D44" s="23"/>
      <c r="E44" s="59"/>
      <c r="F44" s="23"/>
      <c r="G44" s="58"/>
      <c r="H44" s="23"/>
      <c r="I44" s="23"/>
      <c r="J44" s="60"/>
      <c r="K44" s="24"/>
      <c r="L44" s="24"/>
      <c r="M44" s="23"/>
      <c r="N44" s="61"/>
      <c r="O44" s="60"/>
      <c r="P44" s="23"/>
      <c r="Q44" s="58"/>
      <c r="R44" s="23"/>
      <c r="S44" s="23"/>
      <c r="T44" s="23"/>
      <c r="U44" s="23"/>
      <c r="V44" s="59"/>
    </row>
    <row r="45" customFormat="false" ht="12" hidden="false" customHeight="true" outlineLevel="0" collapsed="false">
      <c r="A45" s="38" t="s">
        <v>156</v>
      </c>
      <c r="B45" s="49"/>
      <c r="C45" s="58" t="e">
        <f aca="false">J45-K45-M45-N45-L45</f>
        <v>#NAME?</v>
      </c>
      <c r="D45" s="23" t="e">
        <f aca="false">GrossMargin!M50-Expenses!E45-'CapChrg-AllocExp'!L46-'CapChrg-AllocExp'!E46</f>
        <v>#NAME?</v>
      </c>
      <c r="E45" s="59" t="e">
        <f aca="false">C45-D45</f>
        <v>#NAME?</v>
      </c>
      <c r="F45" s="23"/>
      <c r="G45" s="58" t="n">
        <f aca="false">GrossMargin!I50</f>
        <v>0</v>
      </c>
      <c r="H45" s="23" t="n">
        <f aca="false">GrossMargin!J50</f>
        <v>0</v>
      </c>
      <c r="I45" s="23" t="e">
        <f aca="false">GrossMargin!K50</f>
        <v>#NAME?</v>
      </c>
      <c r="J45" s="60" t="e">
        <f aca="false">SUM(G45:I45)</f>
        <v>#NAME?</v>
      </c>
      <c r="K45" s="24"/>
      <c r="L45" s="23" t="e">
        <f aca="false">'CapChrg-AllocExp'!D46</f>
        <v>#NAME?</v>
      </c>
      <c r="M45" s="23" t="e">
        <f aca="false">Expenses!D45</f>
        <v>#NAME?</v>
      </c>
      <c r="N45" s="61" t="e">
        <f aca="false">'CapChrg-AllocExp'!K46</f>
        <v>#NAME?</v>
      </c>
      <c r="O45" s="60" t="e">
        <f aca="false">J45-K45-M45-N45-L45</f>
        <v>#NAME?</v>
      </c>
      <c r="P45" s="23"/>
      <c r="Q45" s="58" t="e">
        <f aca="false">GrossMargin!N50</f>
        <v>#NAME?</v>
      </c>
      <c r="R45" s="23"/>
      <c r="S45" s="23" t="e">
        <f aca="false">'CapChrg-AllocExp'!F46</f>
        <v>#NAME?</v>
      </c>
      <c r="T45" s="23" t="e">
        <f aca="false">Expenses!F45</f>
        <v>#NAME?</v>
      </c>
      <c r="U45" s="23" t="e">
        <f aca="false">'CapChrg-AllocExp'!M46</f>
        <v>#NAME?</v>
      </c>
      <c r="V45" s="59" t="e">
        <f aca="false">ROUND(SUM(Q45:U45),0)</f>
        <v>#NAME?</v>
      </c>
    </row>
    <row r="46" customFormat="false" ht="3" hidden="false" customHeight="true" outlineLevel="0" collapsed="false">
      <c r="A46" s="38"/>
      <c r="B46" s="49"/>
      <c r="C46" s="58"/>
      <c r="D46" s="23"/>
      <c r="E46" s="59"/>
      <c r="F46" s="23"/>
      <c r="G46" s="58"/>
      <c r="H46" s="23"/>
      <c r="I46" s="23"/>
      <c r="J46" s="60"/>
      <c r="K46" s="24"/>
      <c r="L46" s="24"/>
      <c r="M46" s="23"/>
      <c r="N46" s="61"/>
      <c r="O46" s="60"/>
      <c r="P46" s="23"/>
      <c r="Q46" s="58"/>
      <c r="R46" s="23"/>
      <c r="S46" s="23"/>
      <c r="T46" s="23"/>
      <c r="U46" s="23"/>
      <c r="V46" s="59"/>
    </row>
    <row r="47" customFormat="false" ht="12" hidden="false" customHeight="true" outlineLevel="0" collapsed="false">
      <c r="A47" s="62" t="s">
        <v>157</v>
      </c>
      <c r="B47" s="63"/>
      <c r="C47" s="64" t="e">
        <f aca="false">SUM(C41:C45)+C19+C30+C36</f>
        <v>#NAME?</v>
      </c>
      <c r="D47" s="65" t="e">
        <f aca="false">SUM(D41:D45)+D19+D30+D36</f>
        <v>#NAME?</v>
      </c>
      <c r="E47" s="66" t="e">
        <f aca="false">SUM(E41:E45)+E19+E30+E36</f>
        <v>#NAME?</v>
      </c>
      <c r="F47" s="67"/>
      <c r="G47" s="64" t="n">
        <f aca="false">SUM(G41:G45)+G19+G30+G36</f>
        <v>155570</v>
      </c>
      <c r="H47" s="65" t="n">
        <f aca="false">SUM(H41:H45)+H19+H30+H36</f>
        <v>79376</v>
      </c>
      <c r="I47" s="65" t="e">
        <f aca="false">SUM(I41:I45)+I19+I30+I36</f>
        <v>#NAME?</v>
      </c>
      <c r="J47" s="68" t="e">
        <f aca="false">SUM(J41:J45)+J19+J30+J36</f>
        <v>#NAME?</v>
      </c>
      <c r="K47" s="65" t="n">
        <f aca="false">SUM(K41:K45)+K19+K30+K36</f>
        <v>42907</v>
      </c>
      <c r="L47" s="65" t="e">
        <f aca="false">SUM(L41:L45)+L19+L30+L36</f>
        <v>#NAME?</v>
      </c>
      <c r="M47" s="65" t="e">
        <f aca="false">SUM(M41:M45)+M19+M30+M36</f>
        <v>#NAME?</v>
      </c>
      <c r="N47" s="66" t="e">
        <f aca="false">SUM(N41:N45)+N19+N30+N36</f>
        <v>#NAME?</v>
      </c>
      <c r="O47" s="68" t="e">
        <f aca="false">J47-K47-M47-N47</f>
        <v>#NAME?</v>
      </c>
      <c r="P47" s="67"/>
      <c r="Q47" s="64" t="e">
        <f aca="false">SUM(Q41:Q45)+Q19+Q30+Q36</f>
        <v>#NAME?</v>
      </c>
      <c r="R47" s="65" t="n">
        <f aca="false">SUM(R41:R45)+R19+R30+R36</f>
        <v>9746</v>
      </c>
      <c r="S47" s="65" t="e">
        <f aca="false">SUM(S41:S45)+S19+S30+S36</f>
        <v>#NAME?</v>
      </c>
      <c r="T47" s="65" t="e">
        <f aca="false">SUM(T41:T45)+T19+T30+T36</f>
        <v>#NAME?</v>
      </c>
      <c r="U47" s="65" t="e">
        <f aca="false">SUM(U41:U45)+U19+U30+U36</f>
        <v>#NAME?</v>
      </c>
      <c r="V47" s="66" t="e">
        <f aca="false">SUM(V41:V45)+V19+V30+V36</f>
        <v>#NAME?</v>
      </c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3" hidden="false" customHeight="true" outlineLevel="0" collapsed="false">
      <c r="A48" s="38"/>
      <c r="B48" s="49"/>
      <c r="C48" s="58"/>
      <c r="D48" s="23"/>
      <c r="E48" s="59"/>
      <c r="F48" s="23"/>
      <c r="G48" s="58"/>
      <c r="H48" s="23"/>
      <c r="I48" s="23"/>
      <c r="J48" s="60"/>
      <c r="K48" s="24"/>
      <c r="L48" s="24"/>
      <c r="M48" s="23"/>
      <c r="N48" s="61"/>
      <c r="O48" s="60"/>
      <c r="P48" s="23"/>
      <c r="Q48" s="58"/>
      <c r="R48" s="23"/>
      <c r="S48" s="23"/>
      <c r="T48" s="23"/>
      <c r="U48" s="23"/>
      <c r="V48" s="59"/>
    </row>
    <row r="49" customFormat="false" ht="12" hidden="false" customHeight="true" outlineLevel="0" collapsed="false">
      <c r="A49" s="38" t="s">
        <v>158</v>
      </c>
      <c r="B49" s="49"/>
      <c r="C49" s="58" t="e">
        <f aca="false">J49-K49-M49-N49-L49</f>
        <v>#NAME?</v>
      </c>
      <c r="D49" s="23" t="e">
        <f aca="false">-Expenses!E49-'CapChrg-AllocExp'!L52</f>
        <v>#NAME?</v>
      </c>
      <c r="E49" s="59" t="e">
        <f aca="false">C49-D49</f>
        <v>#NAME?</v>
      </c>
      <c r="F49" s="23"/>
      <c r="G49" s="58"/>
      <c r="H49" s="23"/>
      <c r="I49" s="23"/>
      <c r="J49" s="60"/>
      <c r="K49" s="24"/>
      <c r="L49" s="23"/>
      <c r="M49" s="23" t="e">
        <f aca="false">Expenses!D49</f>
        <v>#NAME?</v>
      </c>
      <c r="N49" s="61" t="e">
        <f aca="false">'CapChrg-AllocExp'!K52</f>
        <v>#NAME?</v>
      </c>
      <c r="O49" s="60" t="e">
        <f aca="false">J49-K49-M49-N49-L49</f>
        <v>#NAME?</v>
      </c>
      <c r="P49" s="23"/>
      <c r="Q49" s="58" t="n">
        <v>0</v>
      </c>
      <c r="R49" s="23"/>
      <c r="S49" s="23"/>
      <c r="T49" s="23" t="e">
        <f aca="false">Expenses!F49</f>
        <v>#NAME?</v>
      </c>
      <c r="U49" s="23" t="e">
        <f aca="false">'CapChrg-AllocExp'!M52</f>
        <v>#NAME?</v>
      </c>
      <c r="V49" s="59" t="e">
        <f aca="false">ROUND(SUM(Q49:U49),0)</f>
        <v>#NAME?</v>
      </c>
    </row>
    <row r="50" customFormat="false" ht="3" hidden="false" customHeight="true" outlineLevel="0" collapsed="false">
      <c r="A50" s="38"/>
      <c r="B50" s="49"/>
      <c r="C50" s="58"/>
      <c r="D50" s="23"/>
      <c r="E50" s="59"/>
      <c r="F50" s="23"/>
      <c r="G50" s="58"/>
      <c r="H50" s="23"/>
      <c r="I50" s="23"/>
      <c r="J50" s="60"/>
      <c r="K50" s="24"/>
      <c r="L50" s="24"/>
      <c r="M50" s="23"/>
      <c r="N50" s="61"/>
      <c r="O50" s="60"/>
      <c r="P50" s="23"/>
      <c r="Q50" s="58"/>
      <c r="R50" s="23"/>
      <c r="S50" s="23"/>
      <c r="T50" s="23"/>
      <c r="U50" s="23"/>
      <c r="V50" s="59"/>
    </row>
    <row r="51" customFormat="false" ht="12" hidden="false" customHeight="true" outlineLevel="0" collapsed="false">
      <c r="A51" s="38" t="s">
        <v>159</v>
      </c>
      <c r="B51" s="49"/>
      <c r="C51" s="58" t="n">
        <f aca="false">J51-K51-M51-N51-L51</f>
        <v>-36579</v>
      </c>
      <c r="D51" s="23" t="e">
        <f aca="false">GrossMargin!M52-Expenses!E51</f>
        <v>#NAME?</v>
      </c>
      <c r="E51" s="59" t="e">
        <f aca="false">C51-D51</f>
        <v>#NAME?</v>
      </c>
      <c r="F51" s="24"/>
      <c r="G51" s="58" t="n">
        <f aca="false">GrossMargin!I52</f>
        <v>0</v>
      </c>
      <c r="H51" s="23" t="n">
        <f aca="false">GrossMargin!J52</f>
        <v>0</v>
      </c>
      <c r="I51" s="23" t="n">
        <f aca="false">GrossMargin!K52</f>
        <v>-12932</v>
      </c>
      <c r="J51" s="60" t="n">
        <f aca="false">SUM(G51:I51)</f>
        <v>-12932</v>
      </c>
      <c r="K51" s="24"/>
      <c r="L51" s="23"/>
      <c r="M51" s="23" t="n">
        <f aca="false">Expenses!D51</f>
        <v>23647</v>
      </c>
      <c r="N51" s="61"/>
      <c r="O51" s="60" t="n">
        <f aca="false">J51-K51-M51-N51-L51</f>
        <v>-36579</v>
      </c>
      <c r="P51" s="23"/>
      <c r="Q51" s="58" t="e">
        <f aca="false">GrossMargin!N52</f>
        <v>#NAME?</v>
      </c>
      <c r="R51" s="23"/>
      <c r="S51" s="23"/>
      <c r="T51" s="23" t="e">
        <f aca="false">Expenses!F51</f>
        <v>#NAME?</v>
      </c>
      <c r="U51" s="23"/>
      <c r="V51" s="59" t="e">
        <f aca="false">ROUND(SUM(Q51:U51),0)</f>
        <v>#NAME?</v>
      </c>
    </row>
    <row r="52" customFormat="false" ht="3" hidden="false" customHeight="true" outlineLevel="0" collapsed="false">
      <c r="A52" s="38"/>
      <c r="B52" s="49"/>
      <c r="C52" s="58"/>
      <c r="D52" s="23"/>
      <c r="E52" s="59"/>
      <c r="F52" s="23"/>
      <c r="G52" s="58"/>
      <c r="H52" s="23"/>
      <c r="I52" s="23"/>
      <c r="J52" s="60"/>
      <c r="K52" s="24"/>
      <c r="L52" s="24"/>
      <c r="M52" s="23"/>
      <c r="N52" s="61"/>
      <c r="O52" s="60"/>
      <c r="P52" s="23"/>
      <c r="Q52" s="58"/>
      <c r="R52" s="23"/>
      <c r="S52" s="23"/>
      <c r="T52" s="23"/>
      <c r="U52" s="23"/>
      <c r="V52" s="59"/>
    </row>
    <row r="53" customFormat="false" ht="12" hidden="false" customHeight="true" outlineLevel="0" collapsed="false">
      <c r="A53" s="38" t="s">
        <v>160</v>
      </c>
      <c r="B53" s="49"/>
      <c r="C53" s="58" t="e">
        <f aca="false">J53-K53-M53-N53-L53</f>
        <v>#NAME?</v>
      </c>
      <c r="D53" s="23" t="e">
        <f aca="false">-'CapChrg-AllocExp'!E48</f>
        <v>#NAME?</v>
      </c>
      <c r="E53" s="59" t="e">
        <f aca="false">C53-D53</f>
        <v>#NAME?</v>
      </c>
      <c r="F53" s="23"/>
      <c r="G53" s="58"/>
      <c r="H53" s="23"/>
      <c r="I53" s="23"/>
      <c r="J53" s="60" t="n">
        <f aca="false">SUM(G53:I53)</f>
        <v>0</v>
      </c>
      <c r="K53" s="24"/>
      <c r="L53" s="23" t="e">
        <f aca="false">'CapChrg-AllocExp'!D48</f>
        <v>#NAME?</v>
      </c>
      <c r="M53" s="23"/>
      <c r="N53" s="61"/>
      <c r="O53" s="60" t="e">
        <f aca="false">J53-K53-M53-N53-L53</f>
        <v>#NAME?</v>
      </c>
      <c r="P53" s="23"/>
      <c r="Q53" s="58"/>
      <c r="R53" s="23"/>
      <c r="S53" s="23" t="e">
        <f aca="false">'CapChrg-AllocExp'!F48</f>
        <v>#NAME?</v>
      </c>
      <c r="T53" s="23"/>
      <c r="U53" s="23"/>
      <c r="V53" s="59" t="e">
        <f aca="false">ROUND(SUM(Q53:U53),0)</f>
        <v>#NAME?</v>
      </c>
    </row>
    <row r="54" customFormat="false" ht="3" hidden="false" customHeight="true" outlineLevel="0" collapsed="false">
      <c r="A54" s="38"/>
      <c r="B54" s="49"/>
      <c r="C54" s="58"/>
      <c r="D54" s="23"/>
      <c r="E54" s="59"/>
      <c r="F54" s="23"/>
      <c r="G54" s="58"/>
      <c r="H54" s="23"/>
      <c r="I54" s="23"/>
      <c r="J54" s="60"/>
      <c r="K54" s="24"/>
      <c r="L54" s="24"/>
      <c r="M54" s="23"/>
      <c r="N54" s="61"/>
      <c r="O54" s="60"/>
      <c r="P54" s="23"/>
      <c r="Q54" s="58"/>
      <c r="R54" s="23"/>
      <c r="S54" s="23"/>
      <c r="T54" s="23"/>
      <c r="U54" s="23"/>
      <c r="V54" s="59" t="n">
        <f aca="false">ROUND(SUM(Q54:U54),0)</f>
        <v>0</v>
      </c>
    </row>
    <row r="55" customFormat="false" ht="12" hidden="false" customHeight="true" outlineLevel="0" collapsed="false">
      <c r="A55" s="38" t="s">
        <v>161</v>
      </c>
      <c r="B55" s="49"/>
      <c r="C55" s="58" t="n">
        <f aca="false">J55-K55-M55-N55-L55</f>
        <v>0</v>
      </c>
      <c r="D55" s="23" t="n">
        <f aca="false">GrossMargin!M54</f>
        <v>33128</v>
      </c>
      <c r="E55" s="59" t="n">
        <f aca="false">C55-D55</f>
        <v>-33128</v>
      </c>
      <c r="F55" s="23"/>
      <c r="G55" s="58" t="n">
        <f aca="false">GrossMargin!I54</f>
        <v>0</v>
      </c>
      <c r="H55" s="23"/>
      <c r="I55" s="23" t="n">
        <f aca="false">GrossMargin!K54</f>
        <v>0</v>
      </c>
      <c r="J55" s="60" t="n">
        <f aca="false">SUM(G55:I55)</f>
        <v>0</v>
      </c>
      <c r="K55" s="24"/>
      <c r="L55" s="23"/>
      <c r="M55" s="23"/>
      <c r="N55" s="61"/>
      <c r="O55" s="60" t="n">
        <f aca="false">J55-K55-M55-N55-L55</f>
        <v>0</v>
      </c>
      <c r="P55" s="23"/>
      <c r="Q55" s="58" t="n">
        <f aca="false">GrossMargin!N54</f>
        <v>-33128</v>
      </c>
      <c r="R55" s="23"/>
      <c r="S55" s="23"/>
      <c r="T55" s="23" t="n">
        <v>0</v>
      </c>
      <c r="U55" s="23"/>
      <c r="V55" s="59" t="n">
        <f aca="false">ROUND(SUM(Q55:U55),0)</f>
        <v>-33128</v>
      </c>
    </row>
    <row r="56" customFormat="false" ht="3" hidden="false" customHeight="true" outlineLevel="0" collapsed="false">
      <c r="A56" s="38"/>
      <c r="B56" s="49"/>
      <c r="C56" s="58"/>
      <c r="D56" s="23"/>
      <c r="E56" s="59"/>
      <c r="F56" s="23"/>
      <c r="G56" s="58"/>
      <c r="H56" s="23"/>
      <c r="I56" s="23"/>
      <c r="J56" s="60"/>
      <c r="K56" s="24"/>
      <c r="L56" s="24"/>
      <c r="M56" s="23"/>
      <c r="N56" s="61"/>
      <c r="O56" s="60"/>
      <c r="P56" s="23"/>
      <c r="Q56" s="58"/>
      <c r="R56" s="23"/>
      <c r="S56" s="23"/>
      <c r="T56" s="23"/>
      <c r="U56" s="23"/>
      <c r="V56" s="59"/>
    </row>
    <row r="57" customFormat="false" ht="12" hidden="false" customHeight="true" outlineLevel="0" collapsed="false">
      <c r="A57" s="62" t="s">
        <v>162</v>
      </c>
      <c r="B57" s="63"/>
      <c r="C57" s="64" t="e">
        <f aca="false">SUM(C47:C55)</f>
        <v>#NAME?</v>
      </c>
      <c r="D57" s="65" t="e">
        <f aca="false">SUM(D47:D55)</f>
        <v>#NAME?</v>
      </c>
      <c r="E57" s="66" t="e">
        <f aca="false">SUM(E47:E55)</f>
        <v>#NAME?</v>
      </c>
      <c r="F57" s="67"/>
      <c r="G57" s="64" t="n">
        <f aca="false">SUM(G47:G55)</f>
        <v>155570</v>
      </c>
      <c r="H57" s="65" t="n">
        <f aca="false">SUM(H47:H55)</f>
        <v>79376</v>
      </c>
      <c r="I57" s="65" t="e">
        <f aca="false">SUM(I47:I55)</f>
        <v>#NAME?</v>
      </c>
      <c r="J57" s="68" t="e">
        <f aca="false">SUM(J47:J55)</f>
        <v>#NAME?</v>
      </c>
      <c r="K57" s="65" t="n">
        <f aca="false">SUM(K47:K55)</f>
        <v>42907</v>
      </c>
      <c r="L57" s="65" t="e">
        <f aca="false">SUM(L47:L55)</f>
        <v>#NAME?</v>
      </c>
      <c r="M57" s="65" t="e">
        <f aca="false">SUM(M47:M55)</f>
        <v>#NAME?</v>
      </c>
      <c r="N57" s="66" t="e">
        <f aca="false">SUM(N47:N55)</f>
        <v>#NAME?</v>
      </c>
      <c r="O57" s="68" t="e">
        <f aca="false">J57-K57-M57-N57</f>
        <v>#NAME?</v>
      </c>
      <c r="P57" s="67"/>
      <c r="Q57" s="64" t="e">
        <f aca="false">SUM(Q47:Q55)</f>
        <v>#NAME?</v>
      </c>
      <c r="R57" s="65" t="n">
        <f aca="false">SUM(R47:R55)</f>
        <v>9746</v>
      </c>
      <c r="S57" s="65" t="e">
        <f aca="false">SUM(S47:S55)</f>
        <v>#NAME?</v>
      </c>
      <c r="T57" s="65" t="e">
        <f aca="false">SUM(T47:T55)</f>
        <v>#NAME?</v>
      </c>
      <c r="U57" s="65" t="e">
        <f aca="false">SUM(U47:U55)</f>
        <v>#NAME?</v>
      </c>
      <c r="V57" s="66" t="e">
        <f aca="false">SUM(V47:V55)</f>
        <v>#NAME?</v>
      </c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3" hidden="false" customHeight="true" outlineLevel="0" collapsed="false">
      <c r="A58" s="38"/>
      <c r="B58" s="49"/>
      <c r="C58" s="58"/>
      <c r="D58" s="23"/>
      <c r="E58" s="59"/>
      <c r="F58" s="23"/>
      <c r="G58" s="58"/>
      <c r="H58" s="23"/>
      <c r="I58" s="23"/>
      <c r="J58" s="60"/>
      <c r="K58" s="24"/>
      <c r="L58" s="24"/>
      <c r="M58" s="23"/>
      <c r="N58" s="61"/>
      <c r="O58" s="60"/>
      <c r="P58" s="23"/>
      <c r="Q58" s="58"/>
      <c r="R58" s="23"/>
      <c r="S58" s="23"/>
      <c r="T58" s="23"/>
      <c r="U58" s="23"/>
      <c r="V58" s="59"/>
    </row>
    <row r="59" customFormat="false" ht="12" hidden="false" customHeight="true" outlineLevel="0" collapsed="false">
      <c r="A59" s="38" t="s">
        <v>163</v>
      </c>
      <c r="B59" s="49"/>
      <c r="C59" s="58" t="n">
        <f aca="false">J59-K59-M59-N59-L59</f>
        <v>0</v>
      </c>
      <c r="D59" s="23" t="n">
        <v>-12000</v>
      </c>
      <c r="E59" s="59" t="n">
        <f aca="false">C59-D59</f>
        <v>12000</v>
      </c>
      <c r="F59" s="23"/>
      <c r="G59" s="58"/>
      <c r="H59" s="23"/>
      <c r="I59" s="23"/>
      <c r="J59" s="60"/>
      <c r="K59" s="24"/>
      <c r="L59" s="24"/>
      <c r="M59" s="23"/>
      <c r="N59" s="61"/>
      <c r="O59" s="60" t="n">
        <f aca="false">J59-K59-M59-N59-L59</f>
        <v>0</v>
      </c>
      <c r="P59" s="23"/>
      <c r="Q59" s="58" t="n">
        <v>0</v>
      </c>
      <c r="R59" s="23"/>
      <c r="S59" s="23"/>
      <c r="T59" s="23" t="n">
        <f aca="false">E59</f>
        <v>12000</v>
      </c>
      <c r="U59" s="23"/>
      <c r="V59" s="59" t="n">
        <f aca="false">ROUND(SUM(Q59:U59),0)</f>
        <v>12000</v>
      </c>
    </row>
    <row r="60" customFormat="false" ht="3" hidden="false" customHeight="true" outlineLevel="0" collapsed="false">
      <c r="A60" s="38"/>
      <c r="B60" s="49"/>
      <c r="C60" s="58"/>
      <c r="D60" s="23"/>
      <c r="E60" s="59"/>
      <c r="F60" s="23"/>
      <c r="G60" s="58"/>
      <c r="H60" s="23"/>
      <c r="I60" s="23"/>
      <c r="J60" s="60"/>
      <c r="K60" s="24"/>
      <c r="L60" s="24"/>
      <c r="M60" s="23"/>
      <c r="N60" s="61"/>
      <c r="O60" s="60"/>
      <c r="P60" s="23"/>
      <c r="Q60" s="58"/>
      <c r="R60" s="23"/>
      <c r="S60" s="23"/>
      <c r="T60" s="23"/>
      <c r="U60" s="23"/>
      <c r="V60" s="59"/>
    </row>
    <row r="61" customFormat="false" ht="12" hidden="false" customHeight="true" outlineLevel="0" collapsed="false">
      <c r="A61" s="62" t="s">
        <v>164</v>
      </c>
      <c r="B61" s="63"/>
      <c r="C61" s="70" t="e">
        <f aca="false">SUM(C57:C59)</f>
        <v>#NAME?</v>
      </c>
      <c r="D61" s="71" t="e">
        <f aca="false">SUM(D57:D59)</f>
        <v>#NAME?</v>
      </c>
      <c r="E61" s="72" t="e">
        <f aca="false">SUM(E57:E59)</f>
        <v>#NAME?</v>
      </c>
      <c r="F61" s="67"/>
      <c r="G61" s="70" t="n">
        <f aca="false">SUM(G57:G59)</f>
        <v>155570</v>
      </c>
      <c r="H61" s="71" t="n">
        <f aca="false">SUM(H57:H59)</f>
        <v>79376</v>
      </c>
      <c r="I61" s="71" t="e">
        <f aca="false">SUM(I57:I59)</f>
        <v>#NAME?</v>
      </c>
      <c r="J61" s="73" t="e">
        <f aca="false">SUM(J57:J59)</f>
        <v>#NAME?</v>
      </c>
      <c r="K61" s="71" t="n">
        <f aca="false">SUM(K57:K59)</f>
        <v>42907</v>
      </c>
      <c r="L61" s="71" t="e">
        <f aca="false">SUM(L57:L59)</f>
        <v>#NAME?</v>
      </c>
      <c r="M61" s="71" t="e">
        <f aca="false">SUM(M57:M59)</f>
        <v>#NAME?</v>
      </c>
      <c r="N61" s="72" t="e">
        <f aca="false">SUM(N57:N59)</f>
        <v>#NAME?</v>
      </c>
      <c r="O61" s="73" t="e">
        <f aca="false">J61-K61-M61-N61-L61</f>
        <v>#NAME?</v>
      </c>
      <c r="P61" s="67"/>
      <c r="Q61" s="70" t="e">
        <f aca="false">SUM(Q57:Q59)</f>
        <v>#NAME?</v>
      </c>
      <c r="R61" s="71" t="n">
        <f aca="false">SUM(R57:R59)</f>
        <v>9746</v>
      </c>
      <c r="S61" s="71" t="e">
        <f aca="false">SUM(S57:S59)</f>
        <v>#NAME?</v>
      </c>
      <c r="T61" s="71" t="e">
        <f aca="false">SUM(T57:T59)</f>
        <v>#NAME?</v>
      </c>
      <c r="U61" s="71" t="e">
        <f aca="false">SUM(U57:U59)</f>
        <v>#NAME?</v>
      </c>
      <c r="V61" s="72" t="e">
        <f aca="false">SUM(V57:V59)</f>
        <v>#NAME?</v>
      </c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3" hidden="false" customHeight="true" outlineLevel="0" collapsed="false">
      <c r="A62" s="74"/>
      <c r="B62" s="47"/>
      <c r="C62" s="75"/>
      <c r="D62" s="76"/>
      <c r="E62" s="77"/>
      <c r="F62" s="23"/>
      <c r="G62" s="78"/>
      <c r="H62" s="79"/>
      <c r="I62" s="79"/>
      <c r="J62" s="74"/>
      <c r="K62" s="79"/>
      <c r="L62" s="79"/>
      <c r="M62" s="79"/>
      <c r="N62" s="80"/>
      <c r="O62" s="74"/>
      <c r="P62" s="49"/>
      <c r="Q62" s="78"/>
      <c r="R62" s="79"/>
      <c r="S62" s="79"/>
      <c r="T62" s="79"/>
      <c r="U62" s="79"/>
      <c r="V62" s="80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</row>
    <row r="63" customFormat="false" ht="13.5" hidden="false" customHeight="false" outlineLevel="0" collapsed="false">
      <c r="A63" s="81"/>
      <c r="C63" s="35"/>
      <c r="D63" s="23"/>
      <c r="E63" s="81" t="s">
        <v>165</v>
      </c>
      <c r="F63" s="23"/>
      <c r="G63" s="35" t="n">
        <f aca="false">'GM-WklyChnge'!D55</f>
        <v>7407</v>
      </c>
    </row>
    <row r="64" customFormat="false" ht="12.75" hidden="false" customHeight="fals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  <row r="86" customFormat="false" ht="12.75" hidden="false" customHeight="false" outlineLevel="0" collapsed="false">
      <c r="C86" s="23"/>
      <c r="D86" s="23"/>
      <c r="E86" s="23"/>
      <c r="F86" s="23"/>
    </row>
    <row r="87" customFormat="false" ht="12.75" hidden="false" customHeight="false" outlineLevel="0" collapsed="false">
      <c r="C87" s="23"/>
      <c r="D87" s="23"/>
      <c r="E87" s="23"/>
      <c r="F87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2" width="13.85"/>
    <col collapsed="false" customWidth="false" hidden="true" outlineLevel="0" max="2" min="2" style="82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2" min="12" style="20" width="9.28"/>
    <col collapsed="false" customWidth="true" hidden="false" outlineLevel="0" max="15" min="13" style="20" width="7.7"/>
    <col collapsed="false" customWidth="true" hidden="false" outlineLevel="0" max="16" min="16" style="20" width="0.85"/>
    <col collapsed="false" customWidth="true" hidden="false" outlineLevel="0" max="19" min="17" style="20" width="7.7"/>
    <col collapsed="false" customWidth="true" hidden="false" outlineLevel="0" max="20" min="20" style="20" width="8.7"/>
    <col collapsed="false" customWidth="false" hidden="false" outlineLevel="0" max="21" min="21" style="20" width="9.14"/>
    <col collapsed="false" customWidth="true" hidden="false" outlineLevel="0" max="22" min="22" style="20" width="9.56"/>
    <col collapsed="false" customWidth="false" hidden="false" outlineLevel="0" max="257" min="23" style="20" width="9.14"/>
  </cols>
  <sheetData>
    <row r="1" customFormat="false" ht="8.25" hidden="true" customHeight="false" outlineLevel="0" collapsed="false">
      <c r="A1" s="82" t="s">
        <v>166</v>
      </c>
      <c r="B1" s="82" t="s">
        <v>167</v>
      </c>
      <c r="C1" s="82"/>
      <c r="D1" s="82"/>
      <c r="E1" s="82"/>
      <c r="F1" s="82" t="s">
        <v>168</v>
      </c>
      <c r="G1" s="82"/>
      <c r="H1" s="82"/>
      <c r="I1" s="82" t="s">
        <v>169</v>
      </c>
      <c r="J1" s="82"/>
      <c r="K1" s="82"/>
      <c r="L1" s="82"/>
      <c r="M1" s="82" t="s">
        <v>170</v>
      </c>
      <c r="N1" s="82" t="s">
        <v>171</v>
      </c>
      <c r="O1" s="82"/>
      <c r="P1" s="82"/>
      <c r="Q1" s="82" t="s">
        <v>169</v>
      </c>
      <c r="R1" s="82" t="s">
        <v>170</v>
      </c>
      <c r="S1" s="82" t="s">
        <v>171</v>
      </c>
      <c r="T1" s="82"/>
      <c r="U1" s="82"/>
      <c r="V1" s="82" t="s">
        <v>169</v>
      </c>
      <c r="W1" s="82" t="s">
        <v>170</v>
      </c>
      <c r="X1" s="82" t="s">
        <v>172</v>
      </c>
      <c r="Y1" s="82" t="s">
        <v>171</v>
      </c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</row>
    <row r="2" customFormat="false" ht="12.75" hidden="true" customHeight="false" outlineLevel="0" collapsed="false">
      <c r="A2" s="83" t="n">
        <v>36495</v>
      </c>
      <c r="B2" s="83" t="n">
        <v>36404</v>
      </c>
      <c r="I2" s="84" t="s">
        <v>172</v>
      </c>
    </row>
    <row r="3" customFormat="false" ht="15.75" hidden="false" customHeight="false" outlineLevel="0" collapsed="false">
      <c r="A3" s="82" t="s">
        <v>173</v>
      </c>
      <c r="B3" s="82" t="s">
        <v>174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false" ht="16.5" hidden="false" customHeight="false" outlineLevel="0" collapsed="false">
      <c r="A4" s="82" t="s">
        <v>175</v>
      </c>
      <c r="C4" s="7" t="s">
        <v>176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3.5" hidden="false" customHeight="false" outlineLevel="0" collapsed="false">
      <c r="C5" s="10" t="s">
        <v>177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customFormat="false" ht="3" hidden="false" customHeight="true" outlineLevel="0" collapsed="false"/>
    <row r="7" customFormat="false" ht="12" hidden="false" customHeight="true" outlineLevel="0" collapsed="false">
      <c r="C7" s="37"/>
      <c r="E7" s="19" t="s">
        <v>114</v>
      </c>
      <c r="F7" s="19"/>
      <c r="G7" s="19"/>
      <c r="I7" s="19" t="s">
        <v>115</v>
      </c>
      <c r="J7" s="19"/>
      <c r="K7" s="19"/>
      <c r="L7" s="19"/>
      <c r="M7" s="19"/>
      <c r="N7" s="19"/>
      <c r="O7" s="19"/>
      <c r="Q7" s="19" t="s">
        <v>116</v>
      </c>
      <c r="R7" s="19"/>
      <c r="S7" s="19"/>
      <c r="T7" s="19"/>
    </row>
    <row r="8" customFormat="false" ht="12" hidden="false" customHeight="true" outlineLevel="0" collapsed="false">
      <c r="C8" s="38"/>
      <c r="E8" s="39"/>
      <c r="F8" s="40"/>
      <c r="G8" s="41"/>
      <c r="I8" s="42" t="s">
        <v>117</v>
      </c>
      <c r="J8" s="42" t="s">
        <v>118</v>
      </c>
      <c r="K8" s="42" t="s">
        <v>119</v>
      </c>
      <c r="L8" s="42" t="s">
        <v>7</v>
      </c>
      <c r="M8" s="42" t="s">
        <v>122</v>
      </c>
      <c r="N8" s="42" t="s">
        <v>123</v>
      </c>
      <c r="O8" s="42"/>
      <c r="Q8" s="43" t="s">
        <v>178</v>
      </c>
      <c r="R8" s="43" t="s">
        <v>122</v>
      </c>
      <c r="S8" s="43" t="s">
        <v>123</v>
      </c>
      <c r="T8" s="43" t="s">
        <v>7</v>
      </c>
    </row>
    <row r="9" customFormat="false" ht="12" hidden="false" customHeight="true" outlineLevel="0" collapsed="false">
      <c r="C9" s="42" t="s">
        <v>124</v>
      </c>
      <c r="D9" s="38"/>
      <c r="E9" s="44" t="s">
        <v>125</v>
      </c>
      <c r="F9" s="45" t="s">
        <v>126</v>
      </c>
      <c r="G9" s="46" t="s">
        <v>127</v>
      </c>
      <c r="H9" s="47"/>
      <c r="I9" s="48" t="s">
        <v>128</v>
      </c>
      <c r="J9" s="48" t="s">
        <v>129</v>
      </c>
      <c r="K9" s="48" t="s">
        <v>128</v>
      </c>
      <c r="L9" s="48" t="s">
        <v>128</v>
      </c>
      <c r="M9" s="48" t="s">
        <v>130</v>
      </c>
      <c r="N9" s="48" t="s">
        <v>130</v>
      </c>
      <c r="O9" s="48" t="s">
        <v>7</v>
      </c>
      <c r="Q9" s="48" t="s">
        <v>128</v>
      </c>
      <c r="R9" s="48" t="s">
        <v>132</v>
      </c>
      <c r="S9" s="48" t="s">
        <v>132</v>
      </c>
      <c r="T9" s="85" t="s">
        <v>179</v>
      </c>
    </row>
    <row r="10" customFormat="false" ht="3" hidden="false" customHeight="true" outlineLevel="0" collapsed="false">
      <c r="C10" s="37"/>
      <c r="D10" s="49"/>
      <c r="E10" s="50"/>
      <c r="F10" s="51"/>
      <c r="G10" s="52"/>
      <c r="H10" s="49"/>
      <c r="I10" s="50"/>
      <c r="J10" s="51"/>
      <c r="K10" s="51"/>
      <c r="L10" s="37"/>
      <c r="M10" s="51"/>
      <c r="N10" s="52"/>
      <c r="O10" s="37"/>
      <c r="Q10" s="50"/>
      <c r="R10" s="51"/>
      <c r="S10" s="51"/>
      <c r="T10" s="52"/>
    </row>
    <row r="11" customFormat="false" ht="12" hidden="false" customHeight="true" outlineLevel="0" collapsed="false">
      <c r="A11" s="82" t="s">
        <v>180</v>
      </c>
      <c r="C11" s="38" t="s">
        <v>133</v>
      </c>
      <c r="D11" s="49"/>
      <c r="E11" s="53" t="e">
        <f aca="false">L11-M11-N11</f>
        <v>#NAME?</v>
      </c>
      <c r="F11" s="54" t="e">
        <f aca="false">Z11</f>
        <v>#NAME?</v>
      </c>
      <c r="G11" s="59" t="e">
        <f aca="false">ROUND(E11-F11,0)</f>
        <v>#NAME?</v>
      </c>
      <c r="H11" s="23"/>
      <c r="I11" s="53" t="e">
        <f aca="false">HPVAL($A11,$B$1,$I$1,$B$2,$B$3,$A$4)/1000+GrossMargin!I10-HPVAL($A11,$B$1,$I$2,$B$2,$B$3,$A$4)/1000</f>
        <v>#NAME?</v>
      </c>
      <c r="J11" s="54" t="n">
        <f aca="false">GrossMargin!J10</f>
        <v>0</v>
      </c>
      <c r="K11" s="54" t="e">
        <f aca="false">GrossMargin!K10+#REF!</f>
        <v>#REF!</v>
      </c>
      <c r="L11" s="56" t="e">
        <f aca="false">SUM(I11:K11)</f>
        <v>#NAME?</v>
      </c>
      <c r="M11" s="54" t="e">
        <f aca="false">HPVAL($A11,$B$1,$M$1,$B$2,$B$3,$A$4)/1000+Expenses!D9</f>
        <v>#NAME?</v>
      </c>
      <c r="N11" s="57" t="e">
        <f aca="false">HPVAL($A11,$B$1,$N$1,$B$2,$B$3,$A$4)/1000+'CapChrg-AllocExp'!K10</f>
        <v>#NAME?</v>
      </c>
      <c r="O11" s="56" t="e">
        <f aca="false">L11-M11-N11</f>
        <v>#NAME?</v>
      </c>
      <c r="P11" s="23"/>
      <c r="Q11" s="53" t="e">
        <f aca="false">L11-(V11-X11)</f>
        <v>#NAME?</v>
      </c>
      <c r="R11" s="54" t="e">
        <f aca="false">W11-M11</f>
        <v>#NAME?</v>
      </c>
      <c r="S11" s="54" t="e">
        <f aca="false">Y11-N11</f>
        <v>#NAME?</v>
      </c>
      <c r="T11" s="55" t="e">
        <f aca="false">ROUND(SUM(Q11:S11),0)</f>
        <v>#NAME?</v>
      </c>
      <c r="V11" s="23" t="e">
        <f aca="false">HPVAL($A11,$A$1,V$1,$A$2,$B$3,$A$4)/1000</f>
        <v>#NAME?</v>
      </c>
      <c r="W11" s="23" t="e">
        <f aca="false">HPVAL($A11,$A$1,W$1,$A$2,$B$3,$A$4)/1000</f>
        <v>#NAME?</v>
      </c>
      <c r="X11" s="23" t="e">
        <f aca="false">HPVAL($A11,$A$1,X$1,$A$2,$B$3,$A$4)/1000</f>
        <v>#NAME?</v>
      </c>
      <c r="Y11" s="23" t="e">
        <f aca="false">HPVAL($A11,$A$1,Y$1,$A$2,$B$3,$A$4)/1000</f>
        <v>#NAME?</v>
      </c>
      <c r="Z11" s="86" t="e">
        <f aca="false">V11-W11-X11-Y11</f>
        <v>#NAME?</v>
      </c>
      <c r="AC11" s="87" t="e">
        <f aca="false">E11-Summary!C9</f>
        <v>#NAME?</v>
      </c>
    </row>
    <row r="12" customFormat="false" ht="12" hidden="false" customHeight="true" outlineLevel="0" collapsed="false">
      <c r="A12" s="82" t="s">
        <v>181</v>
      </c>
      <c r="C12" s="38" t="s">
        <v>182</v>
      </c>
      <c r="D12" s="49"/>
      <c r="E12" s="58" t="e">
        <f aca="false">L12-M12-N12</f>
        <v>#NAME?</v>
      </c>
      <c r="F12" s="23" t="e">
        <f aca="false">Z12</f>
        <v>#NAME?</v>
      </c>
      <c r="G12" s="59" t="e">
        <f aca="false">ROUND(E12-F12,0)</f>
        <v>#NAME?</v>
      </c>
      <c r="H12" s="23"/>
      <c r="I12" s="58" t="e">
        <f aca="false">HPVAL($A12,$B$1,$I$1,$B$2,$B$3,$A$4)/1000+GrossMargin!I11-HPVAL($A12,$B$1,$I$2,$B$2,$B$3,$A$4)/1000</f>
        <v>#NAME?</v>
      </c>
      <c r="J12" s="23" t="n">
        <f aca="false">GrossMargin!J11</f>
        <v>0</v>
      </c>
      <c r="K12" s="23" t="e">
        <f aca="false">GrossMargin!K11+#REF!</f>
        <v>#REF!</v>
      </c>
      <c r="L12" s="60" t="e">
        <f aca="false">SUM(I12:K12)</f>
        <v>#NAME?</v>
      </c>
      <c r="M12" s="23" t="e">
        <f aca="false">HPVAL($A12,$B$1,$M$1,$B$2,$B$3,$A$4)/1000+Expenses!D10</f>
        <v>#NAME?</v>
      </c>
      <c r="N12" s="61" t="e">
        <f aca="false">HPVAL($A12,$B$1,$N$1,$B$2,$B$3,$A$4)/1000+'CapChrg-AllocExp'!K11</f>
        <v>#NAME?</v>
      </c>
      <c r="O12" s="60" t="e">
        <f aca="false">L12-M12-N12</f>
        <v>#NAME?</v>
      </c>
      <c r="P12" s="23"/>
      <c r="Q12" s="58" t="e">
        <f aca="false">L12-(V12-X12)</f>
        <v>#NAME?</v>
      </c>
      <c r="R12" s="23" t="e">
        <f aca="false">W12-M12</f>
        <v>#NAME?</v>
      </c>
      <c r="S12" s="23" t="e">
        <f aca="false">Y12-N12</f>
        <v>#NAME?</v>
      </c>
      <c r="T12" s="59" t="e">
        <f aca="false">ROUND(SUM(Q12:S12),0)</f>
        <v>#NAME?</v>
      </c>
      <c r="V12" s="23" t="e">
        <f aca="false">HPVAL($A12,$A$1,V$1,$A$2,$B$3,$A$4)/1000</f>
        <v>#NAME?</v>
      </c>
      <c r="W12" s="23" t="e">
        <f aca="false">HPVAL($A12,$A$1,W$1,$A$2,$B$3,$A$4)/1000</f>
        <v>#NAME?</v>
      </c>
      <c r="X12" s="23" t="e">
        <f aca="false">HPVAL($A12,$A$1,X$1,$A$2,$B$3,$A$4)/1000</f>
        <v>#NAME?</v>
      </c>
      <c r="Y12" s="23" t="e">
        <f aca="false">HPVAL($A12,$A$1,Y$1,$A$2,$B$3,$A$4)/1000</f>
        <v>#NAME?</v>
      </c>
      <c r="Z12" s="86" t="e">
        <f aca="false">V12-W12-X12-Y12</f>
        <v>#NAME?</v>
      </c>
      <c r="AC12" s="87" t="e">
        <f aca="false">E12-Summary!C10</f>
        <v>#NAME?</v>
      </c>
    </row>
    <row r="13" customFormat="false" ht="12" hidden="false" customHeight="true" outlineLevel="0" collapsed="false">
      <c r="A13" s="82" t="s">
        <v>183</v>
      </c>
      <c r="C13" s="38" t="s">
        <v>184</v>
      </c>
      <c r="D13" s="49"/>
      <c r="E13" s="58" t="e">
        <f aca="false">L13-M13-N13</f>
        <v>#NAME?</v>
      </c>
      <c r="F13" s="23" t="e">
        <f aca="false">Z13</f>
        <v>#NAME?</v>
      </c>
      <c r="G13" s="59" t="e">
        <f aca="false">ROUND(E13-F13,0)</f>
        <v>#NAME?</v>
      </c>
      <c r="H13" s="23"/>
      <c r="I13" s="58" t="e">
        <f aca="false">HPVAL($A13,$B$1,$I$1,$B$2,$B$3,$A$4)/1000+#REF!-HPVAL($A13,$B$1,$I$2,$B$2,$B$3,$A$4)/1000</f>
        <v>#NAME?</v>
      </c>
      <c r="J13" s="23" t="e">
        <f aca="false">#REF!</f>
        <v>#REF!</v>
      </c>
      <c r="K13" s="23" t="e">
        <f aca="false">#REF!+#REF!</f>
        <v>#REF!</v>
      </c>
      <c r="L13" s="60" t="e">
        <f aca="false">SUM(I13:K13)</f>
        <v>#NAME?</v>
      </c>
      <c r="M13" s="23" t="e">
        <f aca="false">HPVAL($A13,$B$1,$M$1,$B$2,$B$3,$A$4)/1000+#REF!</f>
        <v>#NAME?</v>
      </c>
      <c r="N13" s="61" t="e">
        <f aca="false">HPVAL($A13,$B$1,$N$1,$B$2,$B$3,$A$4)/1000+#REF!</f>
        <v>#NAME?</v>
      </c>
      <c r="O13" s="60" t="e">
        <f aca="false">L13-M13-N13</f>
        <v>#NAME?</v>
      </c>
      <c r="P13" s="23"/>
      <c r="Q13" s="58" t="e">
        <f aca="false">L13-(V13-X13)</f>
        <v>#NAME?</v>
      </c>
      <c r="R13" s="23" t="e">
        <f aca="false">W13-M13</f>
        <v>#NAME?</v>
      </c>
      <c r="S13" s="23" t="e">
        <f aca="false">Y13-N13</f>
        <v>#NAME?</v>
      </c>
      <c r="T13" s="59" t="e">
        <f aca="false">ROUND(SUM(Q13:S13),0)</f>
        <v>#NAME?</v>
      </c>
      <c r="V13" s="23" t="e">
        <f aca="false">HPVAL($A13,$A$1,V$1,$A$2,$B$3,$A$4)/1000</f>
        <v>#NAME?</v>
      </c>
      <c r="W13" s="23" t="e">
        <f aca="false">HPVAL($A13,$A$1,W$1,$A$2,$B$3,$A$4)/1000</f>
        <v>#NAME?</v>
      </c>
      <c r="X13" s="23" t="e">
        <f aca="false">HPVAL($A13,$A$1,X$1,$A$2,$B$3,$A$4)/1000</f>
        <v>#NAME?</v>
      </c>
      <c r="Y13" s="23" t="e">
        <f aca="false">HPVAL($A13,$A$1,Y$1,$A$2,$B$3,$A$4)/1000</f>
        <v>#NAME?</v>
      </c>
      <c r="Z13" s="86" t="e">
        <f aca="false">V13-W13-X13-Y13</f>
        <v>#NAME?</v>
      </c>
      <c r="AC13" s="87" t="e">
        <f aca="false">E13-#REF!</f>
        <v>#REF!</v>
      </c>
    </row>
    <row r="14" customFormat="false" ht="12" hidden="false" customHeight="true" outlineLevel="0" collapsed="false">
      <c r="A14" s="82" t="s">
        <v>185</v>
      </c>
      <c r="C14" s="38" t="s">
        <v>186</v>
      </c>
      <c r="D14" s="49"/>
      <c r="E14" s="58" t="e">
        <f aca="false">L14-M14-N14</f>
        <v>#NAME?</v>
      </c>
      <c r="F14" s="23" t="e">
        <f aca="false">Z14</f>
        <v>#NAME?</v>
      </c>
      <c r="G14" s="59" t="e">
        <f aca="false">ROUND(E14-F14,0)</f>
        <v>#NAME?</v>
      </c>
      <c r="H14" s="23"/>
      <c r="I14" s="58" t="e">
        <f aca="false">HPVAL($A14,$B$1,$I$1,$B$2,$B$3,$A$4)/1000+GrossMargin!I12-HPVAL($A14,$B$1,$I$2,$B$2,$B$3,$A$4)/1000</f>
        <v>#NAME?</v>
      </c>
      <c r="J14" s="23" t="n">
        <f aca="false">GrossMargin!J12</f>
        <v>0</v>
      </c>
      <c r="K14" s="23" t="e">
        <f aca="false">GrossMargin!K12+#REF!</f>
        <v>#REF!</v>
      </c>
      <c r="L14" s="60" t="e">
        <f aca="false">SUM(I14:K14)</f>
        <v>#NAME?</v>
      </c>
      <c r="M14" s="23" t="e">
        <f aca="false">HPVAL($A14,$B$1,$M$1,$B$2,$B$3,$A$4)/1000+Expenses!D11</f>
        <v>#NAME?</v>
      </c>
      <c r="N14" s="61" t="e">
        <f aca="false">HPVAL($A14,$B$1,$N$1,$B$2,$B$3,$A$4)/1000+'CapChrg-AllocExp'!K12</f>
        <v>#NAME?</v>
      </c>
      <c r="O14" s="60" t="e">
        <f aca="false">L14-M14-N14</f>
        <v>#NAME?</v>
      </c>
      <c r="P14" s="23"/>
      <c r="Q14" s="58" t="e">
        <f aca="false">L14-(V14-X14)</f>
        <v>#NAME?</v>
      </c>
      <c r="R14" s="23" t="e">
        <f aca="false">W14-M14</f>
        <v>#NAME?</v>
      </c>
      <c r="S14" s="23" t="e">
        <f aca="false">Y14-N14</f>
        <v>#NAME?</v>
      </c>
      <c r="T14" s="59" t="e">
        <f aca="false">ROUND(SUM(Q14:S14),0)</f>
        <v>#NAME?</v>
      </c>
      <c r="V14" s="23" t="e">
        <f aca="false">HPVAL($A14,$A$1,V$1,$A$2,$B$3,$A$4)/1000</f>
        <v>#NAME?</v>
      </c>
      <c r="W14" s="23" t="e">
        <f aca="false">HPVAL($A14,$A$1,W$1,$A$2,$B$3,$A$4)/1000</f>
        <v>#NAME?</v>
      </c>
      <c r="X14" s="23" t="e">
        <f aca="false">HPVAL($A14,$A$1,X$1,$A$2,$B$3,$A$4)/1000</f>
        <v>#NAME?</v>
      </c>
      <c r="Y14" s="23" t="e">
        <f aca="false">HPVAL($A14,$A$1,Y$1,$A$2,$B$3,$A$4)/1000</f>
        <v>#NAME?</v>
      </c>
      <c r="Z14" s="86" t="e">
        <f aca="false">V14-W14-X14-Y14</f>
        <v>#NAME?</v>
      </c>
      <c r="AC14" s="87" t="e">
        <f aca="false">E14-Summary!C11</f>
        <v>#NAME?</v>
      </c>
    </row>
    <row r="15" customFormat="false" ht="12" hidden="false" customHeight="true" outlineLevel="0" collapsed="false">
      <c r="A15" s="82" t="s">
        <v>187</v>
      </c>
      <c r="C15" s="38" t="s">
        <v>188</v>
      </c>
      <c r="D15" s="49"/>
      <c r="E15" s="58" t="e">
        <f aca="false">L15-M15-N15</f>
        <v>#NAME?</v>
      </c>
      <c r="F15" s="23" t="e">
        <f aca="false">Z15</f>
        <v>#NAME?</v>
      </c>
      <c r="G15" s="59" t="e">
        <f aca="false">ROUND(E15-F15,0)</f>
        <v>#NAME?</v>
      </c>
      <c r="H15" s="23"/>
      <c r="I15" s="58" t="e">
        <f aca="false">HPVAL($A15,$B$1,$I$1,$B$2,$B$3,$A$4)/1000+GrossMargin!I14-HPVAL($A15,$B$1,$I$2,$B$2,$B$3,$A$4)/1000-335515</f>
        <v>#NAME?</v>
      </c>
      <c r="J15" s="23" t="n">
        <f aca="false">GrossMargin!J14</f>
        <v>0</v>
      </c>
      <c r="K15" s="23" t="e">
        <f aca="false">GrossMargin!K14+#REF!</f>
        <v>#REF!</v>
      </c>
      <c r="L15" s="60" t="e">
        <f aca="false">SUM(I15:K15)</f>
        <v>#NAME?</v>
      </c>
      <c r="M15" s="23" t="e">
        <f aca="false">HPVAL($A15,$B$1,$M$1,$B$2,$B$3,$A$4)/1000+Expenses!D13</f>
        <v>#NAME?</v>
      </c>
      <c r="N15" s="61" t="e">
        <f aca="false">HPVAL($A15,$B$1,$N$1,$B$2,$B$3,$A$4)/1000+'CapChrg-AllocExp'!K14</f>
        <v>#NAME?</v>
      </c>
      <c r="O15" s="60" t="e">
        <f aca="false">L15-M15-N15</f>
        <v>#NAME?</v>
      </c>
      <c r="P15" s="23"/>
      <c r="Q15" s="58" t="e">
        <f aca="false">L15-(V15-X15)</f>
        <v>#NAME?</v>
      </c>
      <c r="R15" s="23" t="e">
        <f aca="false">W15-M15</f>
        <v>#NAME?</v>
      </c>
      <c r="S15" s="23" t="e">
        <f aca="false">Y15-N15</f>
        <v>#NAME?</v>
      </c>
      <c r="T15" s="59" t="e">
        <f aca="false">ROUND(SUM(Q15:S15),0)</f>
        <v>#NAME?</v>
      </c>
      <c r="V15" s="23" t="e">
        <f aca="false">HPVAL($A15,$A$1,V$1,$A$2,$B$3,$A$4)/1000</f>
        <v>#NAME?</v>
      </c>
      <c r="W15" s="23" t="e">
        <f aca="false">HPVAL($A15,$A$1,W$1,$A$2,$B$3,$A$4)/1000</f>
        <v>#NAME?</v>
      </c>
      <c r="X15" s="23" t="e">
        <f aca="false">HPVAL($A15,$A$1,X$1,$A$2,$B$3,$A$4)/1000</f>
        <v>#NAME?</v>
      </c>
      <c r="Y15" s="23" t="e">
        <f aca="false">HPVAL($A15,$A$1,Y$1,$A$2,$B$3,$A$4)/1000</f>
        <v>#NAME?</v>
      </c>
      <c r="Z15" s="86" t="e">
        <f aca="false">V15-W15-X15-Y15</f>
        <v>#NAME?</v>
      </c>
      <c r="AC15" s="87" t="e">
        <f aca="false">E15-Summary!C13</f>
        <v>#NAME?</v>
      </c>
    </row>
    <row r="16" customFormat="false" ht="12" hidden="false" customHeight="true" outlineLevel="0" collapsed="false">
      <c r="A16" s="82" t="s">
        <v>189</v>
      </c>
      <c r="C16" s="38" t="s">
        <v>9</v>
      </c>
      <c r="D16" s="49"/>
      <c r="E16" s="58" t="e">
        <f aca="false">L16-M16-N16</f>
        <v>#NAME?</v>
      </c>
      <c r="F16" s="23" t="e">
        <f aca="false">Z16</f>
        <v>#NAME?</v>
      </c>
      <c r="G16" s="59" t="e">
        <f aca="false">ROUND(E16-F16,0)</f>
        <v>#NAME?</v>
      </c>
      <c r="H16" s="23"/>
      <c r="I16" s="58" t="e">
        <f aca="false">HPVAL($A16,$B$1,$I$1,$B$2,$B$3,$A$4)/1000+GrossMargin!I15-HPVAL($A16,$B$1,$I$2,$B$2,$B$3,$A$4)/1000</f>
        <v>#NAME?</v>
      </c>
      <c r="J16" s="23" t="n">
        <f aca="false">GrossMargin!J15</f>
        <v>0</v>
      </c>
      <c r="K16" s="23" t="e">
        <f aca="false">GrossMargin!K15+#REF!</f>
        <v>#REF!</v>
      </c>
      <c r="L16" s="60" t="e">
        <f aca="false">SUM(I16:K16)</f>
        <v>#NAME?</v>
      </c>
      <c r="M16" s="23" t="e">
        <f aca="false">HPVAL($A16,$B$1,$M$1,$B$2,$B$3,$A$4)/1000+Expenses!D14</f>
        <v>#NAME?</v>
      </c>
      <c r="N16" s="61" t="e">
        <f aca="false">HPVAL($A16,$B$1,$N$1,$B$2,$B$3,$A$4)/1000+'CapChrg-AllocExp'!K15</f>
        <v>#NAME?</v>
      </c>
      <c r="O16" s="60" t="e">
        <f aca="false">L16-M16-N16</f>
        <v>#NAME?</v>
      </c>
      <c r="P16" s="23"/>
      <c r="Q16" s="58" t="e">
        <f aca="false">L16-(V16-X16)</f>
        <v>#NAME?</v>
      </c>
      <c r="R16" s="23" t="e">
        <f aca="false">W16-M16</f>
        <v>#NAME?</v>
      </c>
      <c r="S16" s="23" t="e">
        <f aca="false">Y16-N16</f>
        <v>#NAME?</v>
      </c>
      <c r="T16" s="59" t="e">
        <f aca="false">ROUND(SUM(Q16:S16),0)</f>
        <v>#NAME?</v>
      </c>
      <c r="V16" s="23" t="e">
        <f aca="false">HPVAL($A16,$A$1,V$1,$A$2,$B$3,$A$4)/1000</f>
        <v>#NAME?</v>
      </c>
      <c r="W16" s="23" t="e">
        <f aca="false">HPVAL($A16,$A$1,W$1,$A$2,$B$3,$A$4)/1000</f>
        <v>#NAME?</v>
      </c>
      <c r="X16" s="23" t="e">
        <f aca="false">HPVAL($A16,$A$1,X$1,$A$2,$B$3,$A$4)/1000</f>
        <v>#NAME?</v>
      </c>
      <c r="Y16" s="23" t="e">
        <f aca="false">HPVAL($A16,$A$1,Y$1,$A$2,$B$3,$A$4)/1000</f>
        <v>#NAME?</v>
      </c>
      <c r="Z16" s="86" t="e">
        <f aca="false">V16-W16-X16-Y16</f>
        <v>#NAME?</v>
      </c>
      <c r="AC16" s="87" t="e">
        <f aca="false">E16-Summary!C14</f>
        <v>#NAME?</v>
      </c>
    </row>
    <row r="17" customFormat="false" ht="12" hidden="false" customHeight="true" outlineLevel="0" collapsed="false">
      <c r="A17" s="82" t="s">
        <v>190</v>
      </c>
      <c r="C17" s="38" t="s">
        <v>191</v>
      </c>
      <c r="D17" s="49"/>
      <c r="E17" s="58" t="e">
        <f aca="false">L17-M17-N17</f>
        <v>#NAME?</v>
      </c>
      <c r="F17" s="23" t="e">
        <f aca="false">Z17</f>
        <v>#NAME?</v>
      </c>
      <c r="G17" s="59" t="e">
        <f aca="false">ROUND(E17-F17,0)</f>
        <v>#NAME?</v>
      </c>
      <c r="H17" s="23"/>
      <c r="I17" s="58" t="e">
        <f aca="false">HPVAL($A17,$B$1,$I$1,$B$2,$B$3,$A$4)/1000+#REF!-HPVAL($A17,$B$1,$I$2,$B$2,$B$3,$A$4)/1000</f>
        <v>#NAME?</v>
      </c>
      <c r="J17" s="23" t="e">
        <f aca="false">#REF!</f>
        <v>#REF!</v>
      </c>
      <c r="K17" s="23" t="e">
        <f aca="false">#REF!+#REF!</f>
        <v>#REF!</v>
      </c>
      <c r="L17" s="60" t="e">
        <f aca="false">SUM(I17:K17)</f>
        <v>#NAME?</v>
      </c>
      <c r="M17" s="23" t="e">
        <f aca="false">HPVAL($A17,$B$1,$M$1,$B$2,$B$3,$A$4)/1000+#REF!</f>
        <v>#NAME?</v>
      </c>
      <c r="N17" s="61" t="e">
        <f aca="false">HPVAL($A17,$B$1,$N$1,$B$2,$B$3,$A$4)/1000+#REF!</f>
        <v>#NAME?</v>
      </c>
      <c r="O17" s="60" t="e">
        <f aca="false">L17-M17-N17</f>
        <v>#NAME?</v>
      </c>
      <c r="P17" s="23"/>
      <c r="Q17" s="58" t="e">
        <f aca="false">L17-(V17-X17)</f>
        <v>#NAME?</v>
      </c>
      <c r="R17" s="23" t="e">
        <f aca="false">W17-M17</f>
        <v>#NAME?</v>
      </c>
      <c r="S17" s="23" t="e">
        <f aca="false">Y17-N17</f>
        <v>#NAME?</v>
      </c>
      <c r="T17" s="59" t="e">
        <f aca="false">ROUND(SUM(Q17:S17),0)</f>
        <v>#NAME?</v>
      </c>
      <c r="V17" s="23" t="e">
        <f aca="false">HPVAL($A17,$A$1,V$1,$A$2,$B$3,$A$4)/1000</f>
        <v>#NAME?</v>
      </c>
      <c r="W17" s="23" t="e">
        <f aca="false">HPVAL($A17,$A$1,W$1,$A$2,$B$3,$A$4)/1000</f>
        <v>#NAME?</v>
      </c>
      <c r="X17" s="23" t="e">
        <f aca="false">HPVAL($A17,$A$1,X$1,$A$2,$B$3,$A$4)/1000</f>
        <v>#NAME?</v>
      </c>
      <c r="Y17" s="23" t="e">
        <f aca="false">HPVAL($A17,$A$1,Y$1,$A$2,$B$3,$A$4)/1000</f>
        <v>#NAME?</v>
      </c>
      <c r="Z17" s="86" t="e">
        <f aca="false">V17-W17-X17-Y17</f>
        <v>#NAME?</v>
      </c>
      <c r="AC17" s="87" t="e">
        <f aca="false">E17-#REF!</f>
        <v>#REF!</v>
      </c>
    </row>
    <row r="18" customFormat="false" ht="12" hidden="false" customHeight="true" outlineLevel="0" collapsed="false">
      <c r="A18" s="82" t="s">
        <v>192</v>
      </c>
      <c r="C18" s="38" t="s">
        <v>137</v>
      </c>
      <c r="D18" s="49"/>
      <c r="E18" s="58" t="e">
        <f aca="false">L18-M18-N18</f>
        <v>#NAME?</v>
      </c>
      <c r="F18" s="23" t="e">
        <f aca="false">Z18</f>
        <v>#NAME?</v>
      </c>
      <c r="G18" s="59" t="e">
        <f aca="false">ROUND(E18-F18,0)</f>
        <v>#NAME?</v>
      </c>
      <c r="H18" s="23"/>
      <c r="I18" s="58" t="e">
        <f aca="false">HPVAL($A18,$B$1,$I$1,$B$2,$B$3,$A$4)/1000+GrossMargin!I16-HPVAL($A18,$B$1,$I$2,$B$2,$B$3,$A$4)/1000</f>
        <v>#NAME?</v>
      </c>
      <c r="J18" s="23" t="n">
        <f aca="false">GrossMargin!J16</f>
        <v>0</v>
      </c>
      <c r="K18" s="23" t="e">
        <f aca="false">GrossMargin!K16+#REF!</f>
        <v>#REF!</v>
      </c>
      <c r="L18" s="60" t="e">
        <f aca="false">SUM(I18:K18)</f>
        <v>#NAME?</v>
      </c>
      <c r="M18" s="23" t="e">
        <f aca="false">HPVAL($A18,$B$1,$M$1,$B$2,$B$3,$A$4)/1000+Expenses!D15</f>
        <v>#NAME?</v>
      </c>
      <c r="N18" s="61" t="e">
        <f aca="false">HPVAL($A18,$B$1,$N$1,$B$2,$B$3,$A$4)/1000+'CapChrg-AllocExp'!K16</f>
        <v>#NAME?</v>
      </c>
      <c r="O18" s="60" t="e">
        <f aca="false">L18-M18-N18</f>
        <v>#NAME?</v>
      </c>
      <c r="P18" s="23"/>
      <c r="Q18" s="58" t="e">
        <f aca="false">L18-(V18-X18)</f>
        <v>#NAME?</v>
      </c>
      <c r="R18" s="23" t="e">
        <f aca="false">W18-M18</f>
        <v>#NAME?</v>
      </c>
      <c r="S18" s="23" t="e">
        <f aca="false">Y18-N18</f>
        <v>#NAME?</v>
      </c>
      <c r="T18" s="59" t="e">
        <f aca="false">ROUND(SUM(Q18:S18),0)</f>
        <v>#NAME?</v>
      </c>
      <c r="V18" s="23" t="e">
        <f aca="false">HPVAL($A18,$A$1,V$1,$A$2,$B$3,$A$4)/1000</f>
        <v>#NAME?</v>
      </c>
      <c r="W18" s="23" t="e">
        <f aca="false">HPVAL($A18,$A$1,W$1,$A$2,$B$3,$A$4)/1000</f>
        <v>#NAME?</v>
      </c>
      <c r="X18" s="23" t="e">
        <f aca="false">HPVAL($A18,$A$1,X$1,$A$2,$B$3,$A$4)/1000</f>
        <v>#NAME?</v>
      </c>
      <c r="Y18" s="23" t="e">
        <f aca="false">HPVAL($A18,$A$1,Y$1,$A$2,$B$3,$A$4)/1000</f>
        <v>#NAME?</v>
      </c>
      <c r="Z18" s="86" t="e">
        <f aca="false">V18-W18-X18-Y18</f>
        <v>#NAME?</v>
      </c>
      <c r="AC18" s="87" t="e">
        <f aca="false">E18-Summary!C15</f>
        <v>#NAME?</v>
      </c>
    </row>
    <row r="19" customFormat="false" ht="12" hidden="false" customHeight="true" outlineLevel="0" collapsed="false">
      <c r="A19" s="82" t="s">
        <v>193</v>
      </c>
      <c r="C19" s="38" t="s">
        <v>193</v>
      </c>
      <c r="D19" s="49"/>
      <c r="E19" s="58" t="e">
        <f aca="false">L19-M19-N19</f>
        <v>#NAME?</v>
      </c>
      <c r="F19" s="23" t="e">
        <f aca="false">Z19</f>
        <v>#NAME?</v>
      </c>
      <c r="G19" s="59" t="e">
        <f aca="false">ROUND(E19-F19,0)</f>
        <v>#NAME?</v>
      </c>
      <c r="H19" s="23"/>
      <c r="I19" s="58" t="e">
        <f aca="false">HPVAL($A19,$B$1,$I$1,$B$2,$B$3,$A$4)/1000+GrossMargin!I17-HPVAL($A19,$B$1,$I$2,$B$2,$B$3,$A$4)/1000</f>
        <v>#NAME?</v>
      </c>
      <c r="J19" s="23" t="n">
        <f aca="false">GrossMargin!J17</f>
        <v>0</v>
      </c>
      <c r="K19" s="23" t="e">
        <f aca="false">GrossMargin!K17+#REF!</f>
        <v>#REF!</v>
      </c>
      <c r="L19" s="60" t="e">
        <f aca="false">SUM(I19:K19)</f>
        <v>#NAME?</v>
      </c>
      <c r="M19" s="23" t="e">
        <f aca="false">HPVAL($A19,$B$1,$M$1,$B$2,$B$3,$A$4)/1000+Expenses!D16</f>
        <v>#NAME?</v>
      </c>
      <c r="N19" s="61" t="e">
        <f aca="false">HPVAL($A19,$B$1,$N$1,$B$2,$B$3,$A$4)/1000+'CapChrg-AllocExp'!K17</f>
        <v>#NAME?</v>
      </c>
      <c r="O19" s="60" t="e">
        <f aca="false">L19-M19-N19</f>
        <v>#NAME?</v>
      </c>
      <c r="P19" s="23"/>
      <c r="Q19" s="58" t="e">
        <f aca="false">L19-(V19-X19)</f>
        <v>#NAME?</v>
      </c>
      <c r="R19" s="23" t="e">
        <f aca="false">W19-M19</f>
        <v>#NAME?</v>
      </c>
      <c r="S19" s="23" t="e">
        <f aca="false">Y19-N19</f>
        <v>#NAME?</v>
      </c>
      <c r="T19" s="59" t="e">
        <f aca="false">ROUND(SUM(Q19:S19),0)</f>
        <v>#NAME?</v>
      </c>
      <c r="V19" s="23" t="e">
        <f aca="false">HPVAL($A19,$A$1,V$1,$A$2,$B$3,$A$4)/1000</f>
        <v>#NAME?</v>
      </c>
      <c r="W19" s="23" t="e">
        <f aca="false">HPVAL($A19,$A$1,W$1,$A$2,$B$3,$A$4)/1000</f>
        <v>#NAME?</v>
      </c>
      <c r="X19" s="23" t="e">
        <f aca="false">HPVAL($A19,$A$1,X$1,$A$2,$B$3,$A$4)/1000</f>
        <v>#NAME?</v>
      </c>
      <c r="Y19" s="23" t="e">
        <f aca="false">HPVAL($A19,$A$1,Y$1,$A$2,$B$3,$A$4)/1000</f>
        <v>#NAME?</v>
      </c>
      <c r="Z19" s="86" t="e">
        <f aca="false">V19-W19-X19-Y19</f>
        <v>#NAME?</v>
      </c>
      <c r="AC19" s="87" t="e">
        <f aca="false">E19-Summary!C16</f>
        <v>#NAME?</v>
      </c>
    </row>
    <row r="20" customFormat="false" ht="12" hidden="false" customHeight="true" outlineLevel="0" collapsed="false">
      <c r="A20" s="82" t="s">
        <v>194</v>
      </c>
      <c r="C20" s="38" t="s">
        <v>139</v>
      </c>
      <c r="D20" s="49"/>
      <c r="E20" s="58" t="e">
        <f aca="false">L20-M20-N20</f>
        <v>#NAME?</v>
      </c>
      <c r="F20" s="23" t="n">
        <f aca="false">Z20</f>
        <v>0</v>
      </c>
      <c r="G20" s="59" t="e">
        <f aca="false">ROUND(E20-F20,0)</f>
        <v>#NAME?</v>
      </c>
      <c r="H20" s="23"/>
      <c r="I20" s="58" t="e">
        <f aca="false">HPVAL($A20,$B$1,$I$1,$B$2,$B$3,$A$4)/1000+GrossMargin!I18-HPVAL($A20,$B$1,$I$2,$B$2,$B$3,$A$4)/1000</f>
        <v>#NAME?</v>
      </c>
      <c r="J20" s="23" t="n">
        <f aca="false">GrossMargin!J18</f>
        <v>0</v>
      </c>
      <c r="K20" s="23" t="e">
        <f aca="false">GrossMargin!K18+#REF!</f>
        <v>#REF!</v>
      </c>
      <c r="L20" s="60" t="e">
        <f aca="false">SUM(I20:K20)</f>
        <v>#NAME?</v>
      </c>
      <c r="M20" s="23" t="e">
        <f aca="false">HPVAL($A20,$B$1,$M$1,$B$2,$B$3,$A$4)/1000+Expenses!D17</f>
        <v>#NAME?</v>
      </c>
      <c r="N20" s="61" t="e">
        <f aca="false">HPVAL($A20,$B$1,$N$1,$B$2,$B$3,$A$4)/1000+'CapChrg-AllocExp'!K18</f>
        <v>#NAME?</v>
      </c>
      <c r="O20" s="60" t="e">
        <f aca="false">L20-M20-N20</f>
        <v>#NAME?</v>
      </c>
      <c r="P20" s="23"/>
      <c r="Q20" s="58" t="e">
        <f aca="false">L20-(V20-X20)</f>
        <v>#NAME?</v>
      </c>
      <c r="R20" s="23" t="e">
        <f aca="false">W20-M20</f>
        <v>#NAME?</v>
      </c>
      <c r="S20" s="23" t="e">
        <f aca="false">Y20-N20</f>
        <v>#NAME?</v>
      </c>
      <c r="T20" s="59" t="e">
        <f aca="false">ROUND(SUM(Q20:S20),0)</f>
        <v>#NAME?</v>
      </c>
      <c r="V20" s="23" t="n">
        <v>0</v>
      </c>
      <c r="W20" s="23" t="n">
        <v>0</v>
      </c>
      <c r="X20" s="23" t="n">
        <v>0</v>
      </c>
      <c r="Y20" s="23" t="n">
        <v>0</v>
      </c>
      <c r="Z20" s="86" t="n">
        <f aca="false">V20-W20-X20-Y20</f>
        <v>0</v>
      </c>
      <c r="AC20" s="87" t="e">
        <f aca="false">E20-Summary!C17</f>
        <v>#NAME?</v>
      </c>
    </row>
    <row r="21" customFormat="false" ht="12" hidden="false" customHeight="true" outlineLevel="0" collapsed="false">
      <c r="A21" s="82" t="s">
        <v>195</v>
      </c>
      <c r="C21" s="38" t="s">
        <v>140</v>
      </c>
      <c r="D21" s="49"/>
      <c r="E21" s="58" t="e">
        <f aca="false">L21-M21-N21</f>
        <v>#NAME?</v>
      </c>
      <c r="F21" s="23" t="e">
        <f aca="false">Z21</f>
        <v>#NAME?</v>
      </c>
      <c r="G21" s="59" t="e">
        <f aca="false">ROUND(E21-F21,0)</f>
        <v>#NAME?</v>
      </c>
      <c r="H21" s="23"/>
      <c r="I21" s="58" t="e">
        <f aca="false">HPVAL($A21,$B$1,$I$1,$B$2,$B$3,$A$4)/1000+GrossMargin!I19-HPVAL($A21,$B$1,$I$2,$B$2,$B$3,$A$4)/1000</f>
        <v>#NAME?</v>
      </c>
      <c r="J21" s="23" t="n">
        <f aca="false">GrossMargin!J19</f>
        <v>0</v>
      </c>
      <c r="K21" s="23" t="e">
        <f aca="false">GrossMargin!K19+#REF!</f>
        <v>#REF!</v>
      </c>
      <c r="L21" s="60" t="e">
        <f aca="false">SUM(I21:K21)</f>
        <v>#NAME?</v>
      </c>
      <c r="M21" s="23" t="e">
        <f aca="false">HPVAL($A21,$B$1,$M$1,$B$2,$B$3,$A$4)/1000+Expenses!D18</f>
        <v>#NAME?</v>
      </c>
      <c r="N21" s="61" t="e">
        <f aca="false">HPVAL($A21,$B$1,$N$1,$B$2,$B$3,$A$4)/1000+'CapChrg-AllocExp'!K19</f>
        <v>#NAME?</v>
      </c>
      <c r="O21" s="60" t="e">
        <f aca="false">L21-M21-N21</f>
        <v>#NAME?</v>
      </c>
      <c r="P21" s="23"/>
      <c r="Q21" s="58" t="e">
        <f aca="false">L21-(V21-X21)</f>
        <v>#NAME?</v>
      </c>
      <c r="R21" s="23" t="e">
        <f aca="false">W21-M21</f>
        <v>#NAME?</v>
      </c>
      <c r="S21" s="23" t="e">
        <f aca="false">Y21-N21</f>
        <v>#NAME?</v>
      </c>
      <c r="T21" s="59" t="e">
        <f aca="false">ROUND(SUM(Q21:S21),0)</f>
        <v>#NAME?</v>
      </c>
      <c r="V21" s="23" t="e">
        <f aca="false">HPVAL($A21,$A$1,V$1,$A$2,$B$3,$A$4)/1000</f>
        <v>#NAME?</v>
      </c>
      <c r="W21" s="23" t="e">
        <f aca="false">HPVAL($A21,$A$1,W$1,$A$2,$B$3,$A$4)/1000</f>
        <v>#NAME?</v>
      </c>
      <c r="X21" s="23" t="e">
        <f aca="false">HPVAL($A21,$A$1,X$1,$A$2,$B$3,$A$4)/1000</f>
        <v>#NAME?</v>
      </c>
      <c r="Y21" s="23" t="e">
        <f aca="false">HPVAL($A21,$A$1,Y$1,$A$2,$B$3,$A$4)/1000</f>
        <v>#NAME?</v>
      </c>
      <c r="Z21" s="86" t="e">
        <f aca="false">V21-W21-X21-Y21</f>
        <v>#NAME?</v>
      </c>
      <c r="AC21" s="87" t="e">
        <f aca="false">E21-Summary!C18</f>
        <v>#NAME?</v>
      </c>
    </row>
    <row r="22" customFormat="false" ht="12" hidden="false" customHeight="true" outlineLevel="0" collapsed="false">
      <c r="C22" s="88" t="s">
        <v>196</v>
      </c>
      <c r="D22" s="49"/>
      <c r="E22" s="89" t="e">
        <f aca="false">SUM(E11:E21)</f>
        <v>#NAME?</v>
      </c>
      <c r="F22" s="90" t="e">
        <f aca="false">SUM(F11:F21)</f>
        <v>#NAME?</v>
      </c>
      <c r="G22" s="91" t="e">
        <f aca="false">SUM(G11:G21)</f>
        <v>#NAME?</v>
      </c>
      <c r="H22" s="23"/>
      <c r="I22" s="89" t="e">
        <f aca="false">SUM(I11:I21)</f>
        <v>#NAME?</v>
      </c>
      <c r="J22" s="90" t="e">
        <f aca="false">SUM(J11:J21)</f>
        <v>#REF!</v>
      </c>
      <c r="K22" s="91" t="e">
        <f aca="false">SUM(K11:K21)</f>
        <v>#REF!</v>
      </c>
      <c r="L22" s="92" t="e">
        <f aca="false">SUM(L11:L21)</f>
        <v>#NAME?</v>
      </c>
      <c r="M22" s="89" t="e">
        <f aca="false">SUM(M11:M21)</f>
        <v>#NAME?</v>
      </c>
      <c r="N22" s="91" t="e">
        <f aca="false">SUM(N11:N21)</f>
        <v>#NAME?</v>
      </c>
      <c r="O22" s="92" t="e">
        <f aca="false">L22-M22-N22</f>
        <v>#NAME?</v>
      </c>
      <c r="P22" s="23"/>
      <c r="Q22" s="89" t="e">
        <f aca="false">SUM(Q11:Q21)</f>
        <v>#NAME?</v>
      </c>
      <c r="R22" s="90" t="e">
        <f aca="false">SUM(R11:R21)</f>
        <v>#NAME?</v>
      </c>
      <c r="S22" s="90" t="e">
        <f aca="false">SUM(S11:S21)</f>
        <v>#NAME?</v>
      </c>
      <c r="T22" s="91" t="e">
        <f aca="false">SUM(T11:T21)</f>
        <v>#NAME?</v>
      </c>
      <c r="V22" s="93" t="e">
        <f aca="false">SUM(V11:V21)</f>
        <v>#NAME?</v>
      </c>
      <c r="W22" s="93" t="e">
        <f aca="false">SUM(W11:W21)</f>
        <v>#NAME?</v>
      </c>
      <c r="X22" s="93" t="e">
        <f aca="false">SUM(X11:X21)</f>
        <v>#NAME?</v>
      </c>
      <c r="Y22" s="93" t="e">
        <f aca="false">SUM(Y11:Y21)</f>
        <v>#NAME?</v>
      </c>
      <c r="Z22" s="93" t="e">
        <f aca="false">SUM(Z11:Z21)</f>
        <v>#NAME?</v>
      </c>
      <c r="AC22" s="93" t="e">
        <f aca="false">SUM(AC11:AC21)</f>
        <v>#NAME?</v>
      </c>
    </row>
    <row r="23" customFormat="false" ht="3" hidden="false" customHeight="true" outlineLevel="0" collapsed="false">
      <c r="C23" s="38"/>
      <c r="D23" s="49"/>
      <c r="E23" s="58"/>
      <c r="F23" s="23"/>
      <c r="G23" s="59"/>
      <c r="H23" s="23"/>
      <c r="I23" s="58"/>
      <c r="J23" s="23"/>
      <c r="K23" s="23"/>
      <c r="L23" s="60"/>
      <c r="M23" s="23"/>
      <c r="N23" s="61"/>
      <c r="O23" s="60"/>
      <c r="P23" s="23"/>
      <c r="Q23" s="58"/>
      <c r="R23" s="23"/>
      <c r="S23" s="23"/>
      <c r="T23" s="59"/>
    </row>
    <row r="24" customFormat="false" ht="12" hidden="false" customHeight="true" outlineLevel="0" collapsed="false">
      <c r="A24" s="82" t="s">
        <v>197</v>
      </c>
      <c r="B24" s="82" t="s">
        <v>198</v>
      </c>
      <c r="C24" s="38" t="s">
        <v>142</v>
      </c>
      <c r="D24" s="49"/>
      <c r="E24" s="58" t="e">
        <f aca="false">L24-M24-N24</f>
        <v>#NAME?</v>
      </c>
      <c r="F24" s="23" t="e">
        <f aca="false">Z24</f>
        <v>#NAME?</v>
      </c>
      <c r="G24" s="59" t="e">
        <f aca="false">ROUND(E24-F24,0)</f>
        <v>#NAME?</v>
      </c>
      <c r="H24" s="23"/>
      <c r="I24" s="58" t="e">
        <f aca="false">HPVAL($A24,$B$1,$I$1,$B$2,$B$3,$A$4)/1000+HPVAL($B$24,$B$1,$I$1,$B$2,$B$3,$A$4)/1000/2+GrossMargin!I23-HPVAL($A24,$B$1,$I$2,$B$2,$B$3,$A$4)/1000-HPVAL($B$24,$B$1,$I$2,$B$2,$B$3,$A$4)/1000/2</f>
        <v>#NAME?</v>
      </c>
      <c r="J24" s="23" t="n">
        <f aca="false">GrossMargin!J23</f>
        <v>7700</v>
      </c>
      <c r="K24" s="23" t="e">
        <f aca="false">GrossMargin!K23+#REF!</f>
        <v>#REF!</v>
      </c>
      <c r="L24" s="60" t="e">
        <f aca="false">SUM(I24:K24)</f>
        <v>#NAME?</v>
      </c>
      <c r="M24" s="23" t="e">
        <f aca="false">HPVAL($A24,$B$1,$M$1,$B$2,$B$3,$A$4)/1000+HPVAL($B$24,$B$1,$M$1,$B$2,$B$3,$A$4)/2/1000+Expenses!D21</f>
        <v>#NAME?</v>
      </c>
      <c r="N24" s="61" t="e">
        <f aca="false">HPVAL($A24,$B$1,$N$1,$B$2,$B$3,$A$4)/1000+HPVAL($B$24,$B$1,$N$1,$B$2,$B$3,$A$4)/2/1000+'CapChrg-AllocExp'!K22</f>
        <v>#NAME?</v>
      </c>
      <c r="O24" s="60" t="e">
        <f aca="false">L24-M24-N24</f>
        <v>#NAME?</v>
      </c>
      <c r="P24" s="23"/>
      <c r="Q24" s="58" t="e">
        <f aca="false">L24-(V24-X24)</f>
        <v>#NAME?</v>
      </c>
      <c r="R24" s="23" t="e">
        <f aca="false">W24-M24</f>
        <v>#NAME?</v>
      </c>
      <c r="S24" s="23" t="e">
        <f aca="false">Y24-N24</f>
        <v>#NAME?</v>
      </c>
      <c r="T24" s="59" t="e">
        <f aca="false">ROUND(SUM(Q24:S24),0)</f>
        <v>#NAME?</v>
      </c>
      <c r="V24" s="23" t="e">
        <f aca="false">HPVAL($A24,$A$1,V$1,$A$2,$B$3,$A$4)/1000+HPVAL($B$24,$A$1,V$1,$A$2,$B$3,$A$4)/1000/2</f>
        <v>#NAME?</v>
      </c>
      <c r="W24" s="23" t="e">
        <f aca="false">HPVAL($A24,$A$1,W$1,$A$2,$B$3,$A$4)/1000+HPVAL($B$24,$A$1,W$1,$A$2,$B$3,$A$4)/1000/2</f>
        <v>#NAME?</v>
      </c>
      <c r="X24" s="23" t="e">
        <f aca="false">HPVAL($A24,$A$1,X$1,$A$2,$B$3,$A$4)/1000+HPVAL($B$24,$A$1,X$1,$A$2,$B$3,$A$4)/1000/2</f>
        <v>#NAME?</v>
      </c>
      <c r="Y24" s="23" t="e">
        <f aca="false">HPVAL($A24,$A$1,Y$1,$A$2,$B$3,$A$4)/1000+HPVAL($B$24,$A$1,Y$1,$A$2,$B$3,$A$4)/1000/2</f>
        <v>#NAME?</v>
      </c>
      <c r="Z24" s="86" t="e">
        <f aca="false">V24-W24-X24-Y24</f>
        <v>#NAME?</v>
      </c>
      <c r="AC24" s="87" t="e">
        <f aca="false">E24-Summary!C21</f>
        <v>#NAME?</v>
      </c>
    </row>
    <row r="25" customFormat="false" ht="12" hidden="false" customHeight="true" outlineLevel="0" collapsed="false">
      <c r="A25" s="82" t="s">
        <v>199</v>
      </c>
      <c r="C25" s="38" t="s">
        <v>143</v>
      </c>
      <c r="D25" s="49"/>
      <c r="E25" s="58" t="e">
        <f aca="false">L25-M25-N25</f>
        <v>#NAME?</v>
      </c>
      <c r="F25" s="23" t="e">
        <f aca="false">Z25</f>
        <v>#NAME?</v>
      </c>
      <c r="G25" s="59" t="e">
        <f aca="false">ROUND(E25-F25,0)</f>
        <v>#NAME?</v>
      </c>
      <c r="H25" s="23"/>
      <c r="I25" s="58" t="e">
        <f aca="false">HPVAL($A25,$B$1,$I$1,$B$2,$B$3,$A$4)/1000+HPVAL($B$24,$B$1,$I$1,$B$2,$B$3,$A$4)/1000/2+GrossMargin!I24-HPVAL($A25,$B$1,$I$2,$B$2,$B$3,$A$4)/1000-HPVAL($B$24,$B$1,$I$2,$B$2,$B$3,$A$4)/1000/2</f>
        <v>#NAME?</v>
      </c>
      <c r="J25" s="23" t="n">
        <f aca="false">GrossMargin!J24</f>
        <v>0</v>
      </c>
      <c r="K25" s="23" t="e">
        <f aca="false">GrossMargin!K24+#REF!</f>
        <v>#REF!</v>
      </c>
      <c r="L25" s="60" t="e">
        <f aca="false">SUM(I25:K25)</f>
        <v>#NAME?</v>
      </c>
      <c r="M25" s="23" t="e">
        <f aca="false">HPVAL($A25,$B$1,$M$1,$B$2,$B$3,$A$4)/1000+HPVAL($B$24,$B$1,$M$1,$B$2,$B$3,$A$4)/2/1000+Expenses!D22</f>
        <v>#NAME?</v>
      </c>
      <c r="N25" s="61" t="e">
        <f aca="false">HPVAL($A25,$B$1,$N$1,$B$2,$B$3,$A$4)/1000+HPVAL($B$24,$B$1,$N$1,$B$2,$B$3,$A$4)/2/1000+'CapChrg-AllocExp'!K23</f>
        <v>#NAME?</v>
      </c>
      <c r="O25" s="60" t="e">
        <f aca="false">L25-M25-N25</f>
        <v>#NAME?</v>
      </c>
      <c r="P25" s="23"/>
      <c r="Q25" s="58" t="e">
        <f aca="false">L25-(V25-X25)</f>
        <v>#NAME?</v>
      </c>
      <c r="R25" s="23" t="e">
        <f aca="false">W25-M25</f>
        <v>#NAME?</v>
      </c>
      <c r="S25" s="23" t="e">
        <f aca="false">Y25-N25</f>
        <v>#NAME?</v>
      </c>
      <c r="T25" s="59" t="e">
        <f aca="false">ROUND(SUM(Q25:S25),0)</f>
        <v>#NAME?</v>
      </c>
      <c r="V25" s="23" t="e">
        <f aca="false">HPVAL($A25,$A$1,V$1,$A$2,$B$3,$A$4)/1000+HPVAL($B$24,$A$1,V$1,$A$2,$B$3,$A$4)/1000/2</f>
        <v>#NAME?</v>
      </c>
      <c r="W25" s="23" t="e">
        <f aca="false">HPVAL($A25,$A$1,W$1,$A$2,$B$3,$A$4)/1000+HPVAL($B$24,$A$1,W$1,$A$2,$B$3,$A$4)/1000/2</f>
        <v>#NAME?</v>
      </c>
      <c r="X25" s="23" t="e">
        <f aca="false">HPVAL($A25,$A$1,X$1,$A$2,$B$3,$A$4)/1000+HPVAL($B$24,$A$1,X$1,$A$2,$B$3,$A$4)/1000/2</f>
        <v>#NAME?</v>
      </c>
      <c r="Y25" s="23" t="e">
        <f aca="false">HPVAL($A25,$A$1,Y$1,$A$2,$B$3,$A$4)/1000+HPVAL($B$24,$A$1,Y$1,$A$2,$B$3,$A$4)/1000/2</f>
        <v>#NAME?</v>
      </c>
      <c r="Z25" s="86" t="e">
        <f aca="false">V25-W25-X25-Y25</f>
        <v>#NAME?</v>
      </c>
      <c r="AC25" s="87" t="e">
        <f aca="false">E25-#REF!</f>
        <v>#REF!</v>
      </c>
    </row>
    <row r="26" customFormat="false" ht="12" hidden="false" customHeight="true" outlineLevel="0" collapsed="false">
      <c r="A26" s="82" t="s">
        <v>200</v>
      </c>
      <c r="C26" s="38" t="s">
        <v>22</v>
      </c>
      <c r="D26" s="49"/>
      <c r="E26" s="58" t="e">
        <f aca="false">L26-M26-N26</f>
        <v>#NAME?</v>
      </c>
      <c r="F26" s="23" t="e">
        <f aca="false">Z26</f>
        <v>#NAME?</v>
      </c>
      <c r="G26" s="59" t="e">
        <f aca="false">ROUND(E26-F26,0)</f>
        <v>#NAME?</v>
      </c>
      <c r="H26" s="23"/>
      <c r="I26" s="58" t="e">
        <f aca="false">HPVAL($A26,$B$1,$I$1,$B$2,$B$3,$A$4)/1000+GrossMargin!I25-HPVAL($A26,$B$1,$I$2,$B$2,$B$3,$A$4)/1000</f>
        <v>#NAME?</v>
      </c>
      <c r="J26" s="23" t="n">
        <f aca="false">GrossMargin!J25</f>
        <v>50060</v>
      </c>
      <c r="K26" s="23" t="e">
        <f aca="false">GrossMargin!K25+#REF!</f>
        <v>#REF!</v>
      </c>
      <c r="L26" s="60" t="e">
        <f aca="false">SUM(I26:K26)</f>
        <v>#NAME?</v>
      </c>
      <c r="M26" s="23" t="e">
        <f aca="false">HPVAL($A26,$B$1,$M$1,$B$2,$B$3,$A$4)/1000+Expenses!D23</f>
        <v>#NAME?</v>
      </c>
      <c r="N26" s="61" t="e">
        <f aca="false">HPVAL($A26,$B$1,$N$1,$B$2,$B$3,$A$4)/1000+'CapChrg-AllocExp'!K24</f>
        <v>#NAME?</v>
      </c>
      <c r="O26" s="60" t="e">
        <f aca="false">L26-M26-N26</f>
        <v>#NAME?</v>
      </c>
      <c r="P26" s="23"/>
      <c r="Q26" s="58" t="e">
        <f aca="false">L26-(V26-X26)</f>
        <v>#NAME?</v>
      </c>
      <c r="R26" s="23" t="e">
        <f aca="false">W26-M26</f>
        <v>#NAME?</v>
      </c>
      <c r="S26" s="23" t="e">
        <f aca="false">Y26-N26</f>
        <v>#NAME?</v>
      </c>
      <c r="T26" s="59" t="e">
        <f aca="false">ROUND(SUM(Q26:S26),0)</f>
        <v>#NAME?</v>
      </c>
      <c r="V26" s="23" t="e">
        <f aca="false">HPVAL($A26,$A$1,V$1,$A$2,$B$3,$A$4)/1000</f>
        <v>#NAME?</v>
      </c>
      <c r="W26" s="23" t="e">
        <f aca="false">HPVAL($A26,$A$1,W$1,$A$2,$B$3,$A$4)/1000</f>
        <v>#NAME?</v>
      </c>
      <c r="X26" s="23" t="e">
        <f aca="false">HPVAL($A26,$A$1,X$1,$A$2,$B$3,$A$4)/1000</f>
        <v>#NAME?</v>
      </c>
      <c r="Y26" s="23" t="e">
        <f aca="false">HPVAL($A26,$A$1,Y$1,$A$2,$B$3,$A$4)/1000</f>
        <v>#NAME?</v>
      </c>
      <c r="Z26" s="86" t="e">
        <f aca="false">V26-W26-X26-Y26</f>
        <v>#NAME?</v>
      </c>
      <c r="AC26" s="87" t="e">
        <f aca="false">E26-#REF!</f>
        <v>#REF!</v>
      </c>
    </row>
    <row r="27" customFormat="false" ht="12" hidden="false" customHeight="true" outlineLevel="0" collapsed="false">
      <c r="A27" s="82" t="s">
        <v>201</v>
      </c>
      <c r="C27" s="38" t="s">
        <v>32</v>
      </c>
      <c r="D27" s="49"/>
      <c r="E27" s="58" t="e">
        <f aca="false">L27-M27-N27</f>
        <v>#NAME?</v>
      </c>
      <c r="F27" s="23" t="e">
        <f aca="false">Z27</f>
        <v>#NAME?</v>
      </c>
      <c r="G27" s="59" t="e">
        <f aca="false">ROUND(E27-F27,0)</f>
        <v>#NAME?</v>
      </c>
      <c r="H27" s="23"/>
      <c r="I27" s="58" t="e">
        <f aca="false">HPVAL($A27,$B$1,$I$1,$B$2,$B$3,$A$4)/1000+GrossMargin!I26-HPVAL($A27,$B$1,$I$2,$B$2,$B$3,$A$4)/1000</f>
        <v>#NAME?</v>
      </c>
      <c r="J27" s="23" t="n">
        <f aca="false">GrossMargin!J26</f>
        <v>5000</v>
      </c>
      <c r="K27" s="23" t="e">
        <f aca="false">GrossMargin!K26+#REF!</f>
        <v>#REF!</v>
      </c>
      <c r="L27" s="60" t="e">
        <f aca="false">SUM(I27:K27)</f>
        <v>#NAME?</v>
      </c>
      <c r="M27" s="23" t="e">
        <f aca="false">HPVAL($A27,$B$1,$M$1,$B$2,$B$3,$A$4)/1000+Expenses!D24</f>
        <v>#NAME?</v>
      </c>
      <c r="N27" s="61" t="e">
        <f aca="false">HPVAL($A27,$B$1,$N$1,$B$2,$B$3,$A$4)/1000+'CapChrg-AllocExp'!K25</f>
        <v>#NAME?</v>
      </c>
      <c r="O27" s="60" t="e">
        <f aca="false">L27-M27-N27</f>
        <v>#NAME?</v>
      </c>
      <c r="P27" s="23"/>
      <c r="Q27" s="58" t="e">
        <f aca="false">L27-(V27-X27)</f>
        <v>#NAME?</v>
      </c>
      <c r="R27" s="23" t="e">
        <f aca="false">W27-M27</f>
        <v>#NAME?</v>
      </c>
      <c r="S27" s="23" t="e">
        <f aca="false">Y27-N27</f>
        <v>#NAME?</v>
      </c>
      <c r="T27" s="59" t="e">
        <f aca="false">ROUND(SUM(Q27:S27),0)</f>
        <v>#NAME?</v>
      </c>
      <c r="V27" s="23" t="e">
        <f aca="false">HPVAL($A27,$A$1,V$1,$A$2,$B$3,$A$4)/1000</f>
        <v>#NAME?</v>
      </c>
      <c r="W27" s="23" t="e">
        <f aca="false">HPVAL($A27,$A$1,W$1,$A$2,$B$3,$A$4)/1000</f>
        <v>#NAME?</v>
      </c>
      <c r="X27" s="23" t="e">
        <f aca="false">HPVAL($A27,$A$1,X$1,$A$2,$B$3,$A$4)/1000</f>
        <v>#NAME?</v>
      </c>
      <c r="Y27" s="23" t="e">
        <f aca="false">HPVAL($A27,$A$1,Y$1,$A$2,$B$3,$A$4)/1000</f>
        <v>#NAME?</v>
      </c>
      <c r="Z27" s="86" t="e">
        <f aca="false">V27-W27-X27-Y27</f>
        <v>#NAME?</v>
      </c>
      <c r="AC27" s="87" t="e">
        <f aca="false">E27-Summary!C24</f>
        <v>#NAME?</v>
      </c>
    </row>
    <row r="28" customFormat="false" ht="12" hidden="false" customHeight="true" outlineLevel="0" collapsed="false">
      <c r="A28" s="82" t="s">
        <v>202</v>
      </c>
      <c r="C28" s="38" t="s">
        <v>145</v>
      </c>
      <c r="D28" s="49"/>
      <c r="E28" s="58" t="e">
        <f aca="false">L28-M28-N28</f>
        <v>#NAME?</v>
      </c>
      <c r="F28" s="23" t="e">
        <f aca="false">Z28</f>
        <v>#NAME?</v>
      </c>
      <c r="G28" s="59" t="e">
        <f aca="false">ROUND(E28-F28,0)</f>
        <v>#NAME?</v>
      </c>
      <c r="H28" s="23"/>
      <c r="I28" s="58" t="e">
        <f aca="false">HPVAL($A28,$B$1,$I$1,$B$2,$B$3,$A$4)/1000+GrossMargin!I28-HPVAL($A28,$B$1,$I$2,$B$2,$B$3,$A$4)/1000</f>
        <v>#NAME?</v>
      </c>
      <c r="J28" s="23" t="n">
        <f aca="false">GrossMargin!J28</f>
        <v>23</v>
      </c>
      <c r="K28" s="23" t="e">
        <f aca="false">GrossMargin!K28+#REF!</f>
        <v>#REF!</v>
      </c>
      <c r="L28" s="60" t="e">
        <f aca="false">SUM(I28:K28)</f>
        <v>#NAME?</v>
      </c>
      <c r="M28" s="23" t="e">
        <f aca="false">HPVAL($A28,$B$1,$M$1,$B$2,$B$3,$A$4)/1000+Expenses!D26</f>
        <v>#NAME?</v>
      </c>
      <c r="N28" s="61" t="e">
        <f aca="false">HPVAL($A28,$B$1,$N$1,$B$2,$B$3,$A$4)/1000+'CapChrg-AllocExp'!K27</f>
        <v>#NAME?</v>
      </c>
      <c r="O28" s="60" t="e">
        <f aca="false">L28-M28-N28</f>
        <v>#NAME?</v>
      </c>
      <c r="P28" s="23"/>
      <c r="Q28" s="58" t="e">
        <f aca="false">L28-(V28-X28)</f>
        <v>#NAME?</v>
      </c>
      <c r="R28" s="23" t="e">
        <f aca="false">W28-M28</f>
        <v>#NAME?</v>
      </c>
      <c r="S28" s="23" t="e">
        <f aca="false">Y28-N28</f>
        <v>#NAME?</v>
      </c>
      <c r="T28" s="59" t="e">
        <f aca="false">ROUND(SUM(Q28:S28),0)</f>
        <v>#NAME?</v>
      </c>
      <c r="V28" s="23" t="e">
        <f aca="false">HPVAL($A28,$A$1,V$1,$A$2,$B$3,$A$4)/1000</f>
        <v>#NAME?</v>
      </c>
      <c r="W28" s="23" t="e">
        <f aca="false">HPVAL($A28,$A$1,W$1,$A$2,$B$3,$A$4)/1000</f>
        <v>#NAME?</v>
      </c>
      <c r="X28" s="23" t="e">
        <f aca="false">HPVAL($A28,$A$1,X$1,$A$2,$B$3,$A$4)/1000</f>
        <v>#NAME?</v>
      </c>
      <c r="Y28" s="23" t="e">
        <f aca="false">HPVAL($A28,$A$1,Y$1,$A$2,$B$3,$A$4)/1000</f>
        <v>#NAME?</v>
      </c>
      <c r="Z28" s="86" t="e">
        <f aca="false">V28-W28-X28-Y28</f>
        <v>#NAME?</v>
      </c>
      <c r="AC28" s="87" t="e">
        <f aca="false">E28-#REF!</f>
        <v>#REF!</v>
      </c>
    </row>
    <row r="29" customFormat="false" ht="12" hidden="false" customHeight="true" outlineLevel="0" collapsed="false">
      <c r="A29" s="82" t="s">
        <v>203</v>
      </c>
      <c r="B29" s="82" t="s">
        <v>204</v>
      </c>
      <c r="C29" s="38" t="s">
        <v>205</v>
      </c>
      <c r="D29" s="49"/>
      <c r="E29" s="58" t="e">
        <f aca="false">L29-M29-N29</f>
        <v>#NAME?</v>
      </c>
      <c r="F29" s="23" t="e">
        <f aca="false">Z29</f>
        <v>#NAME?</v>
      </c>
      <c r="G29" s="59" t="e">
        <f aca="false">ROUND(E29-F29,0)</f>
        <v>#NAME?</v>
      </c>
      <c r="H29" s="23"/>
      <c r="I29" s="58" t="e">
        <f aca="false">HPVAL($A29,$B$1,$I$1,$B$2,$B$3,$A$4)/1000+HPVAL($B29,$B$1,$I$1,$B$2,$B$3,$A$4)/1000+GrossMargin!I29-HPVAL($A29,$B$1,$I$2,$B$2,$B$3,$A$4)/1000-HPVAL($B29,$B$1,$I$2,$B$2,$B$3,$A$4)/1000</f>
        <v>#NAME?</v>
      </c>
      <c r="J29" s="23" t="n">
        <f aca="false">GrossMargin!J29</f>
        <v>0</v>
      </c>
      <c r="K29" s="23" t="e">
        <f aca="false">GrossMargin!K29+#REF!</f>
        <v>#REF!</v>
      </c>
      <c r="L29" s="60" t="e">
        <f aca="false">SUM(I29:K29)</f>
        <v>#NAME?</v>
      </c>
      <c r="M29" s="23" t="e">
        <f aca="false">HPVAL($A29,$B$1,$M$1,$B$2,$B$3,$A$4)/1000+HPVAL($B29,$B$1,$M$1,$B$2,$B$3,$A$4)/1000+Expenses!D27</f>
        <v>#NAME?</v>
      </c>
      <c r="N29" s="61" t="e">
        <f aca="false">HPVAL($A29,$B$1,$N$1,$B$2,$B$3,$A$4)/1000+HPVAL($B29,$B$1,$N$1,$B$2,$B$3,$A$4)/1000+'CapChrg-AllocExp'!K28</f>
        <v>#NAME?</v>
      </c>
      <c r="O29" s="60" t="e">
        <f aca="false">L29-M29-N29</f>
        <v>#NAME?</v>
      </c>
      <c r="P29" s="23"/>
      <c r="Q29" s="58" t="e">
        <f aca="false">L29-(V29-X29)</f>
        <v>#NAME?</v>
      </c>
      <c r="R29" s="23" t="e">
        <f aca="false">W29-M29</f>
        <v>#NAME?</v>
      </c>
      <c r="S29" s="23" t="e">
        <f aca="false">Y29-N29</f>
        <v>#NAME?</v>
      </c>
      <c r="T29" s="59" t="e">
        <f aca="false">ROUND(SUM(Q29:S29),0)</f>
        <v>#NAME?</v>
      </c>
      <c r="V29" s="23" t="e">
        <f aca="false">HPVAL($A29,$A$1,V$1,$A$2,$B$3,$A$4)/1000+HPVAL($B29,$A$1,V$1,$A$2,$B$3,$A$4)/1000</f>
        <v>#NAME?</v>
      </c>
      <c r="W29" s="23" t="e">
        <f aca="false">HPVAL($A29,$A$1,W$1,$A$2,$B$3,$A$4)/1000+HPVAL($B29,$A$1,W$1,$A$2,$B$3,$A$4)/1000</f>
        <v>#NAME?</v>
      </c>
      <c r="X29" s="23" t="e">
        <f aca="false">HPVAL($A29,$A$1,X$1,$A$2,$B$3,$A$4)/1000+HPVAL($B29,$A$1,X$1,$A$2,$B$3,$A$4)/1000</f>
        <v>#NAME?</v>
      </c>
      <c r="Y29" s="23" t="e">
        <f aca="false">HPVAL($A29,$A$1,Y$1,$A$2,$B$3,$A$4)/1000+HPVAL($B29,$A$1,Y$1,$A$2,$B$3,$A$4)/1000</f>
        <v>#NAME?</v>
      </c>
      <c r="Z29" s="86" t="e">
        <f aca="false">V29-W29-X29-Y29</f>
        <v>#NAME?</v>
      </c>
      <c r="AC29" s="87" t="e">
        <f aca="false">E29-#REF!</f>
        <v>#REF!</v>
      </c>
    </row>
    <row r="30" customFormat="false" ht="12" hidden="false" customHeight="true" outlineLevel="0" collapsed="false">
      <c r="A30" s="82" t="s">
        <v>206</v>
      </c>
      <c r="C30" s="38" t="s">
        <v>20</v>
      </c>
      <c r="D30" s="49"/>
      <c r="E30" s="58" t="e">
        <f aca="false">L30-M30-N30</f>
        <v>#NAME?</v>
      </c>
      <c r="F30" s="23" t="e">
        <f aca="false">Z30</f>
        <v>#NAME?</v>
      </c>
      <c r="G30" s="59" t="e">
        <f aca="false">ROUND(E30-F30,0)</f>
        <v>#NAME?</v>
      </c>
      <c r="H30" s="23"/>
      <c r="I30" s="58" t="e">
        <f aca="false">HPVAL($A30,$B$1,$I$1,$B$2,$B$3,$A$4)/1000+GrossMargin!I31-HPVAL($A30,$B$1,$I$2,$B$2,$B$3,$A$4)/1000</f>
        <v>#NAME?</v>
      </c>
      <c r="J30" s="23" t="n">
        <f aca="false">GrossMargin!J31</f>
        <v>0</v>
      </c>
      <c r="K30" s="23" t="e">
        <f aca="false">GrossMargin!K31+#REF!</f>
        <v>#REF!</v>
      </c>
      <c r="L30" s="60" t="e">
        <f aca="false">SUM(I30:K30)</f>
        <v>#NAME?</v>
      </c>
      <c r="M30" s="23" t="e">
        <f aca="false">HPVAL($A30,$B$1,$M$1,$B$2,$B$3,$A$4)/1000+Expenses!D29</f>
        <v>#NAME?</v>
      </c>
      <c r="N30" s="61" t="e">
        <f aca="false">HPVAL($A30,$B$1,$N$1,$B$2,$B$3,$A$4)/1000+'CapChrg-AllocExp'!K30</f>
        <v>#NAME?</v>
      </c>
      <c r="O30" s="60" t="e">
        <f aca="false">L30-M30-N30</f>
        <v>#NAME?</v>
      </c>
      <c r="P30" s="23"/>
      <c r="Q30" s="58" t="e">
        <f aca="false">L30-(V30-X30)</f>
        <v>#NAME?</v>
      </c>
      <c r="R30" s="23" t="e">
        <f aca="false">W30-M30</f>
        <v>#NAME?</v>
      </c>
      <c r="S30" s="23" t="e">
        <f aca="false">Y30-N30</f>
        <v>#NAME?</v>
      </c>
      <c r="T30" s="59" t="e">
        <f aca="false">ROUND(SUM(Q30:S30),0)</f>
        <v>#NAME?</v>
      </c>
      <c r="V30" s="23" t="e">
        <f aca="false">HPVAL($A30,$A$1,V$1,$A$2,$B$3,$A$4)/1000</f>
        <v>#NAME?</v>
      </c>
      <c r="W30" s="23" t="e">
        <f aca="false">HPVAL($A30,$A$1,W$1,$A$2,$B$3,$A$4)/1000</f>
        <v>#NAME?</v>
      </c>
      <c r="X30" s="23" t="e">
        <f aca="false">HPVAL($A30,$A$1,X$1,$A$2,$B$3,$A$4)/1000</f>
        <v>#NAME?</v>
      </c>
      <c r="Y30" s="23" t="e">
        <f aca="false">HPVAL($A30,$A$1,Y$1,$A$2,$B$3,$A$4)/1000</f>
        <v>#NAME?</v>
      </c>
      <c r="Z30" s="86" t="e">
        <f aca="false">V30-W30-X30-Y30</f>
        <v>#NAME?</v>
      </c>
      <c r="AC30" s="87" t="e">
        <f aca="false">E30-#REF!</f>
        <v>#REF!</v>
      </c>
    </row>
    <row r="31" customFormat="false" ht="12" hidden="false" customHeight="true" outlineLevel="0" collapsed="false">
      <c r="C31" s="88" t="s">
        <v>148</v>
      </c>
      <c r="D31" s="49"/>
      <c r="E31" s="89" t="e">
        <f aca="false">SUM(E24:E30)</f>
        <v>#NAME?</v>
      </c>
      <c r="F31" s="90" t="e">
        <f aca="false">SUM(F24:F30)</f>
        <v>#NAME?</v>
      </c>
      <c r="G31" s="91" t="e">
        <f aca="false">SUM(G24:G30)</f>
        <v>#NAME?</v>
      </c>
      <c r="H31" s="23"/>
      <c r="I31" s="89" t="e">
        <f aca="false">SUM(I24:I30)</f>
        <v>#NAME?</v>
      </c>
      <c r="J31" s="90" t="n">
        <f aca="false">SUM(J24:J30)</f>
        <v>62783</v>
      </c>
      <c r="K31" s="90" t="e">
        <f aca="false">SUM(K24:K30)</f>
        <v>#REF!</v>
      </c>
      <c r="L31" s="92" t="e">
        <f aca="false">SUM(L24:L30)</f>
        <v>#NAME?</v>
      </c>
      <c r="M31" s="90" t="e">
        <f aca="false">SUM(M24:M30)</f>
        <v>#NAME?</v>
      </c>
      <c r="N31" s="91" t="e">
        <f aca="false">SUM(N24:N30)</f>
        <v>#NAME?</v>
      </c>
      <c r="O31" s="92" t="e">
        <f aca="false">L31-M31-N31</f>
        <v>#NAME?</v>
      </c>
      <c r="P31" s="23"/>
      <c r="Q31" s="89" t="e">
        <f aca="false">SUM(Q24:Q30)</f>
        <v>#NAME?</v>
      </c>
      <c r="R31" s="90" t="e">
        <f aca="false">SUM(R24:R30)</f>
        <v>#NAME?</v>
      </c>
      <c r="S31" s="90" t="e">
        <f aca="false">SUM(S24:S30)</f>
        <v>#NAME?</v>
      </c>
      <c r="T31" s="91" t="e">
        <f aca="false">SUM(T24:T30)</f>
        <v>#NAME?</v>
      </c>
      <c r="V31" s="93" t="e">
        <f aca="false">SUM(V17:V30)</f>
        <v>#NAME?</v>
      </c>
      <c r="W31" s="93" t="e">
        <f aca="false">SUM(W17:W30)</f>
        <v>#NAME?</v>
      </c>
      <c r="X31" s="93" t="e">
        <f aca="false">SUM(X17:X30)</f>
        <v>#NAME?</v>
      </c>
      <c r="Y31" s="93" t="e">
        <f aca="false">SUM(Y17:Y30)</f>
        <v>#NAME?</v>
      </c>
      <c r="Z31" s="93" t="e">
        <f aca="false">SUM(Z17:Z30)</f>
        <v>#NAME?</v>
      </c>
      <c r="AC31" s="93" t="e">
        <f aca="false">SUM(AC17:AC30)</f>
        <v>#NAME?</v>
      </c>
    </row>
    <row r="32" customFormat="false" ht="3" hidden="false" customHeight="true" outlineLevel="0" collapsed="false">
      <c r="C32" s="38"/>
      <c r="D32" s="49"/>
      <c r="E32" s="58"/>
      <c r="F32" s="23"/>
      <c r="G32" s="59"/>
      <c r="H32" s="23"/>
      <c r="I32" s="58"/>
      <c r="J32" s="23"/>
      <c r="K32" s="23"/>
      <c r="L32" s="60"/>
      <c r="M32" s="23"/>
      <c r="N32" s="61"/>
      <c r="O32" s="60"/>
      <c r="P32" s="23"/>
      <c r="Q32" s="58"/>
      <c r="R32" s="23"/>
      <c r="S32" s="23"/>
      <c r="T32" s="59"/>
    </row>
    <row r="33" customFormat="false" ht="12" hidden="false" customHeight="true" outlineLevel="0" collapsed="false">
      <c r="A33" s="82" t="s">
        <v>207</v>
      </c>
      <c r="C33" s="38" t="s">
        <v>149</v>
      </c>
      <c r="D33" s="49"/>
      <c r="E33" s="58" t="e">
        <f aca="false">L33-M33-N33</f>
        <v>#NAME?</v>
      </c>
      <c r="F33" s="23" t="e">
        <f aca="false">Z33</f>
        <v>#NAME?</v>
      </c>
      <c r="G33" s="59" t="e">
        <f aca="false">ROUND(E33-F33,0)</f>
        <v>#NAME?</v>
      </c>
      <c r="H33" s="23"/>
      <c r="I33" s="58" t="e">
        <f aca="false">HPVAL($A33,$B$1,$I$1,$B$2,$B$3,$A$4)/1000+GrossMargin!I35-HPVAL($A33,$B$1,$I$2,$B$2,$B$3,$A$4)/1000</f>
        <v>#NAME?</v>
      </c>
      <c r="J33" s="23" t="n">
        <f aca="false">GrossMargin!J35</f>
        <v>0</v>
      </c>
      <c r="K33" s="23" t="e">
        <f aca="false">GrossMargin!K35+#REF!</f>
        <v>#REF!</v>
      </c>
      <c r="L33" s="60" t="e">
        <f aca="false">SUM(I33:K33)</f>
        <v>#NAME?</v>
      </c>
      <c r="M33" s="23" t="e">
        <f aca="false">HPVAL($A33,$B$1,$M$1,$B$2,$B$3,$A$4)/1000+Expenses!D32</f>
        <v>#NAME?</v>
      </c>
      <c r="N33" s="61" t="e">
        <f aca="false">HPVAL($A33,$B$1,$N$1,$B$2,$B$3,$A$4)/1000+'CapChrg-AllocExp'!K33</f>
        <v>#NAME?</v>
      </c>
      <c r="O33" s="60" t="e">
        <f aca="false">L33-M33-N33</f>
        <v>#NAME?</v>
      </c>
      <c r="P33" s="23"/>
      <c r="Q33" s="58" t="e">
        <f aca="false">L33-(V33-X33)</f>
        <v>#NAME?</v>
      </c>
      <c r="R33" s="23" t="e">
        <f aca="false">W33-M33</f>
        <v>#NAME?</v>
      </c>
      <c r="S33" s="23" t="e">
        <f aca="false">Y33-N33</f>
        <v>#NAME?</v>
      </c>
      <c r="T33" s="59" t="e">
        <f aca="false">ROUND(SUM(Q33:S33),0)</f>
        <v>#NAME?</v>
      </c>
      <c r="V33" s="23" t="e">
        <f aca="false">HPVAL($A33,$A$1,V$1,$A$2,$B$3,$A$4)/1000</f>
        <v>#NAME?</v>
      </c>
      <c r="W33" s="23" t="e">
        <f aca="false">HPVAL($A33,$A$1,W$1,$A$2,$B$3,$A$4)/1000</f>
        <v>#NAME?</v>
      </c>
      <c r="X33" s="23" t="e">
        <f aca="false">HPVAL($A33,$A$1,X$1,$A$2,$B$3,$A$4)/1000</f>
        <v>#NAME?</v>
      </c>
      <c r="Y33" s="23" t="e">
        <f aca="false">HPVAL($A33,$A$1,Y$1,$A$2,$B$3,$A$4)/1000</f>
        <v>#NAME?</v>
      </c>
      <c r="Z33" s="86" t="e">
        <f aca="false">V33-W33-X33-Y33</f>
        <v>#NAME?</v>
      </c>
      <c r="AC33" s="87" t="e">
        <f aca="false">E33-Summary!C32</f>
        <v>#NAME?</v>
      </c>
    </row>
    <row r="34" customFormat="false" ht="12" hidden="false" customHeight="true" outlineLevel="0" collapsed="false">
      <c r="A34" s="82" t="s">
        <v>208</v>
      </c>
      <c r="C34" s="38" t="s">
        <v>38</v>
      </c>
      <c r="D34" s="49"/>
      <c r="E34" s="58" t="e">
        <f aca="false">L34-M34-N34</f>
        <v>#NAME?</v>
      </c>
      <c r="F34" s="23" t="e">
        <f aca="false">Z34</f>
        <v>#NAME?</v>
      </c>
      <c r="G34" s="59" t="e">
        <f aca="false">ROUND(E34-F34,0)</f>
        <v>#NAME?</v>
      </c>
      <c r="H34" s="23"/>
      <c r="I34" s="58" t="e">
        <f aca="false">HPVAL($A34,$B$1,$I$1,$B$2,$B$3,$A$4)/1000+GrossMargin!I36-HPVAL($A34,$B$1,$I$2,$B$2,$B$3,$A$4)/1000</f>
        <v>#NAME?</v>
      </c>
      <c r="J34" s="23" t="n">
        <f aca="false">GrossMargin!J36</f>
        <v>10000</v>
      </c>
      <c r="K34" s="23" t="e">
        <f aca="false">GrossMargin!K36+#REF!</f>
        <v>#REF!</v>
      </c>
      <c r="L34" s="60" t="e">
        <f aca="false">SUM(I34:K34)</f>
        <v>#NAME?</v>
      </c>
      <c r="M34" s="23" t="e">
        <f aca="false">HPVAL($A34,$B$1,$M$1,$B$2,$B$3,$A$4)/1000+Expenses!D33</f>
        <v>#NAME?</v>
      </c>
      <c r="N34" s="61" t="e">
        <f aca="false">HPVAL($A34,$B$1,$N$1,$B$2,$B$3,$A$4)/1000+'CapChrg-AllocExp'!K34</f>
        <v>#NAME?</v>
      </c>
      <c r="O34" s="60" t="e">
        <f aca="false">L34-M34-N34</f>
        <v>#NAME?</v>
      </c>
      <c r="P34" s="23"/>
      <c r="Q34" s="58" t="e">
        <f aca="false">L34-(V34-X34)</f>
        <v>#NAME?</v>
      </c>
      <c r="R34" s="23" t="e">
        <f aca="false">W34-M34</f>
        <v>#NAME?</v>
      </c>
      <c r="S34" s="23" t="e">
        <f aca="false">Y34-N34</f>
        <v>#NAME?</v>
      </c>
      <c r="T34" s="59" t="e">
        <f aca="false">ROUND(SUM(Q34:S34),0)</f>
        <v>#NAME?</v>
      </c>
      <c r="V34" s="23" t="e">
        <f aca="false">HPVAL($A34,$A$1,V$1,$A$2,$B$3,$A$4)/1000</f>
        <v>#NAME?</v>
      </c>
      <c r="W34" s="23" t="e">
        <f aca="false">HPVAL($A34,$A$1,W$1,$A$2,$B$3,$A$4)/1000</f>
        <v>#NAME?</v>
      </c>
      <c r="X34" s="23" t="e">
        <f aca="false">HPVAL($A34,$A$1,X$1,$A$2,$B$3,$A$4)/1000</f>
        <v>#NAME?</v>
      </c>
      <c r="Y34" s="23" t="e">
        <f aca="false">HPVAL($A34,$A$1,Y$1,$A$2,$B$3,$A$4)/1000</f>
        <v>#NAME?</v>
      </c>
      <c r="Z34" s="86" t="e">
        <f aca="false">V34-W34-X34-Y34</f>
        <v>#NAME?</v>
      </c>
      <c r="AC34" s="87" t="e">
        <f aca="false">E34-#REF!</f>
        <v>#REF!</v>
      </c>
    </row>
    <row r="35" customFormat="false" ht="12" hidden="false" customHeight="true" outlineLevel="0" collapsed="false">
      <c r="A35" s="82" t="s">
        <v>209</v>
      </c>
      <c r="C35" s="38" t="s">
        <v>150</v>
      </c>
      <c r="D35" s="49"/>
      <c r="E35" s="58" t="e">
        <f aca="false">L35-M35-N35</f>
        <v>#NAME?</v>
      </c>
      <c r="F35" s="23" t="e">
        <f aca="false">Z35</f>
        <v>#NAME?</v>
      </c>
      <c r="G35" s="59" t="e">
        <f aca="false">ROUND(E35-F35,0)</f>
        <v>#NAME?</v>
      </c>
      <c r="H35" s="23"/>
      <c r="I35" s="58" t="e">
        <f aca="false">HPVAL($A35,$B$1,$I$1,$B$2,$B$3,$A$4)/1000+GrossMargin!I37-HPVAL($A35,$B$1,$I$2,$B$2,$B$3,$A$4)/1000</f>
        <v>#NAME?</v>
      </c>
      <c r="J35" s="23" t="n">
        <f aca="false">GrossMargin!J37</f>
        <v>5593</v>
      </c>
      <c r="K35" s="23" t="e">
        <f aca="false">GrossMargin!K37+#REF!</f>
        <v>#REF!</v>
      </c>
      <c r="L35" s="60" t="e">
        <f aca="false">SUM(I35:K35)</f>
        <v>#NAME?</v>
      </c>
      <c r="M35" s="23" t="e">
        <f aca="false">HPVAL($A35,$B$1,$M$1,$B$2,$B$3,$A$4)/1000+Expenses!D34</f>
        <v>#NAME?</v>
      </c>
      <c r="N35" s="61" t="e">
        <f aca="false">HPVAL($A35,$B$1,$N$1,$B$2,$B$3,$A$4)/1000+'CapChrg-AllocExp'!K35</f>
        <v>#NAME?</v>
      </c>
      <c r="O35" s="60" t="e">
        <f aca="false">L35-M35-N35</f>
        <v>#NAME?</v>
      </c>
      <c r="P35" s="23"/>
      <c r="Q35" s="58" t="e">
        <f aca="false">L35-(V35-X35)</f>
        <v>#NAME?</v>
      </c>
      <c r="R35" s="23" t="e">
        <f aca="false">W35-M35</f>
        <v>#NAME?</v>
      </c>
      <c r="S35" s="23" t="e">
        <f aca="false">Y35-N35</f>
        <v>#NAME?</v>
      </c>
      <c r="T35" s="59" t="e">
        <f aca="false">ROUND(SUM(Q35:S35),0)</f>
        <v>#NAME?</v>
      </c>
      <c r="V35" s="23" t="e">
        <f aca="false">HPVAL($A35,$A$1,V$1,$A$2,$B$3,$A$4)/1000</f>
        <v>#NAME?</v>
      </c>
      <c r="W35" s="23" t="e">
        <f aca="false">HPVAL($A35,$A$1,W$1,$A$2,$B$3,$A$4)/1000</f>
        <v>#NAME?</v>
      </c>
      <c r="X35" s="23" t="e">
        <f aca="false">HPVAL($A35,$A$1,X$1,$A$2,$B$3,$A$4)/1000</f>
        <v>#NAME?</v>
      </c>
      <c r="Y35" s="23" t="e">
        <f aca="false">HPVAL($A35,$A$1,Y$1,$A$2,$B$3,$A$4)/1000</f>
        <v>#NAME?</v>
      </c>
      <c r="Z35" s="86" t="e">
        <f aca="false">V35-W35-X35-Y35</f>
        <v>#NAME?</v>
      </c>
      <c r="AC35" s="87" t="e">
        <f aca="false">E35-#REF!</f>
        <v>#REF!</v>
      </c>
    </row>
    <row r="36" customFormat="false" ht="12" hidden="false" customHeight="true" outlineLevel="0" collapsed="false">
      <c r="A36" s="82" t="s">
        <v>210</v>
      </c>
      <c r="C36" s="38" t="s">
        <v>151</v>
      </c>
      <c r="D36" s="49"/>
      <c r="E36" s="58" t="e">
        <f aca="false">L36-M36-N36</f>
        <v>#NAME?</v>
      </c>
      <c r="F36" s="23" t="e">
        <f aca="false">Z36</f>
        <v>#NAME?</v>
      </c>
      <c r="G36" s="59" t="e">
        <f aca="false">ROUND(E36-F36,0)</f>
        <v>#NAME?</v>
      </c>
      <c r="H36" s="23"/>
      <c r="I36" s="58" t="e">
        <f aca="false">HPVAL($A36,$B$1,$I$1,$B$2,$B$3,$A$4)/1000+GrossMargin!I38-HPVAL($A36,$B$1,$I$2,$B$2,$B$3,$A$4)/1000</f>
        <v>#NAME?</v>
      </c>
      <c r="J36" s="23" t="n">
        <f aca="false">GrossMargin!J38</f>
        <v>0</v>
      </c>
      <c r="K36" s="23" t="e">
        <f aca="false">GrossMargin!K38+#REF!</f>
        <v>#REF!</v>
      </c>
      <c r="L36" s="60" t="e">
        <f aca="false">SUM(I36:K36)</f>
        <v>#NAME?</v>
      </c>
      <c r="M36" s="23" t="e">
        <f aca="false">HPVAL($A36,$B$1,$M$1,$B$2,$B$3,$A$4)/1000+Expenses!D35</f>
        <v>#NAME?</v>
      </c>
      <c r="N36" s="61" t="e">
        <f aca="false">HPVAL($A36,$B$1,$N$1,$B$2,$B$3,$A$4)/1000+'CapChrg-AllocExp'!K36</f>
        <v>#NAME?</v>
      </c>
      <c r="O36" s="60" t="e">
        <f aca="false">L36-M36-N36</f>
        <v>#NAME?</v>
      </c>
      <c r="P36" s="23"/>
      <c r="Q36" s="58" t="e">
        <f aca="false">L36-(V36-X36)</f>
        <v>#NAME?</v>
      </c>
      <c r="R36" s="23" t="e">
        <f aca="false">W36-M36</f>
        <v>#NAME?</v>
      </c>
      <c r="S36" s="23" t="e">
        <f aca="false">Y36-N36</f>
        <v>#NAME?</v>
      </c>
      <c r="T36" s="59" t="e">
        <f aca="false">ROUND(SUM(Q36:S36),0)</f>
        <v>#NAME?</v>
      </c>
      <c r="V36" s="23" t="e">
        <f aca="false">HPVAL($A36,$A$1,V$1,$A$2,$B$3,$A$4)/1000</f>
        <v>#NAME?</v>
      </c>
      <c r="W36" s="23" t="e">
        <f aca="false">HPVAL($A36,$A$1,W$1,$A$2,$B$3,$A$4)/1000</f>
        <v>#NAME?</v>
      </c>
      <c r="X36" s="23" t="e">
        <f aca="false">HPVAL($A36,$A$1,X$1,$A$2,$B$3,$A$4)/1000</f>
        <v>#NAME?</v>
      </c>
      <c r="Y36" s="23" t="e">
        <f aca="false">HPVAL($A36,$A$1,Y$1,$A$2,$B$3,$A$4)/1000</f>
        <v>#NAME?</v>
      </c>
      <c r="Z36" s="86" t="e">
        <f aca="false">V36-W36-X36-Y36</f>
        <v>#NAME?</v>
      </c>
      <c r="AC36" s="87" t="e">
        <f aca="false">E36-#REF!</f>
        <v>#REF!</v>
      </c>
    </row>
    <row r="37" customFormat="false" ht="12" hidden="false" customHeight="true" outlineLevel="0" collapsed="false">
      <c r="C37" s="88" t="s">
        <v>152</v>
      </c>
      <c r="D37" s="49"/>
      <c r="E37" s="89" t="e">
        <f aca="false">SUM(E33:E36)</f>
        <v>#NAME?</v>
      </c>
      <c r="F37" s="90" t="e">
        <f aca="false">SUM(F33:F36)</f>
        <v>#NAME?</v>
      </c>
      <c r="G37" s="91" t="e">
        <f aca="false">SUM(G33:G36)</f>
        <v>#NAME?</v>
      </c>
      <c r="H37" s="23"/>
      <c r="I37" s="89" t="e">
        <f aca="false">SUM(I33:I36)</f>
        <v>#NAME?</v>
      </c>
      <c r="J37" s="90" t="n">
        <f aca="false">SUM(J33:J36)</f>
        <v>15593</v>
      </c>
      <c r="K37" s="90" t="e">
        <f aca="false">SUM(K33:K36)</f>
        <v>#REF!</v>
      </c>
      <c r="L37" s="92" t="e">
        <f aca="false">SUM(L33:L36)</f>
        <v>#NAME?</v>
      </c>
      <c r="M37" s="90" t="e">
        <f aca="false">SUM(M33:M36)</f>
        <v>#NAME?</v>
      </c>
      <c r="N37" s="91" t="e">
        <f aca="false">SUM(N33:N36)</f>
        <v>#NAME?</v>
      </c>
      <c r="O37" s="92" t="e">
        <f aca="false">L37-M37-N37</f>
        <v>#NAME?</v>
      </c>
      <c r="P37" s="23"/>
      <c r="Q37" s="89" t="e">
        <f aca="false">SUM(Q33:Q36)</f>
        <v>#NAME?</v>
      </c>
      <c r="R37" s="90" t="e">
        <f aca="false">SUM(R33:R36)</f>
        <v>#NAME?</v>
      </c>
      <c r="S37" s="90" t="e">
        <f aca="false">SUM(S33:S36)</f>
        <v>#NAME?</v>
      </c>
      <c r="T37" s="91" t="e">
        <f aca="false">SUM(T33:T36)</f>
        <v>#NAME?</v>
      </c>
      <c r="V37" s="93" t="e">
        <f aca="false">SUM(V30:V36)</f>
        <v>#NAME?</v>
      </c>
      <c r="W37" s="93" t="e">
        <f aca="false">SUM(W30:W36)</f>
        <v>#NAME?</v>
      </c>
      <c r="X37" s="93" t="e">
        <f aca="false">SUM(X30:X36)</f>
        <v>#NAME?</v>
      </c>
      <c r="Y37" s="93" t="e">
        <f aca="false">SUM(Y30:Y36)</f>
        <v>#NAME?</v>
      </c>
      <c r="Z37" s="93" t="e">
        <f aca="false">SUM(Z30:Z36)</f>
        <v>#NAME?</v>
      </c>
      <c r="AC37" s="93" t="e">
        <f aca="false">SUM(AC30:AC36)</f>
        <v>#NAME?</v>
      </c>
    </row>
    <row r="38" customFormat="false" ht="3" hidden="false" customHeight="true" outlineLevel="0" collapsed="false">
      <c r="C38" s="38"/>
      <c r="D38" s="49"/>
      <c r="E38" s="58"/>
      <c r="F38" s="23"/>
      <c r="G38" s="59"/>
      <c r="H38" s="23"/>
      <c r="I38" s="58"/>
      <c r="J38" s="23"/>
      <c r="K38" s="23"/>
      <c r="L38" s="60"/>
      <c r="M38" s="23"/>
      <c r="N38" s="61"/>
      <c r="O38" s="60"/>
      <c r="P38" s="23"/>
      <c r="Q38" s="58"/>
      <c r="R38" s="23"/>
      <c r="S38" s="23"/>
      <c r="T38" s="59"/>
    </row>
    <row r="39" customFormat="false" ht="12" hidden="false" customHeight="true" outlineLevel="0" collapsed="false">
      <c r="A39" s="82" t="s">
        <v>211</v>
      </c>
      <c r="C39" s="38" t="s">
        <v>64</v>
      </c>
      <c r="D39" s="49"/>
      <c r="E39" s="58" t="e">
        <f aca="false">L39-M39-N39</f>
        <v>#NAME?</v>
      </c>
      <c r="F39" s="23" t="e">
        <f aca="false">Z39</f>
        <v>#NAME?</v>
      </c>
      <c r="G39" s="59" t="e">
        <f aca="false">ROUND(E39-F39,0)</f>
        <v>#NAME?</v>
      </c>
      <c r="H39" s="23"/>
      <c r="I39" s="58" t="e">
        <f aca="false">HPVAL($A39,$B$1,$I$1,$B$2,$B$3,$A$4)/1000+GrossMargin!I42-HPVAL($A39,$B$1,$I$2,$B$2,$B$3,$A$4)/1000</f>
        <v>#NAME?</v>
      </c>
      <c r="J39" s="23" t="n">
        <f aca="false">GrossMargin!J42</f>
        <v>0</v>
      </c>
      <c r="K39" s="23" t="e">
        <f aca="false">GrossMargin!K42+#REF!</f>
        <v>#REF!</v>
      </c>
      <c r="L39" s="60" t="e">
        <f aca="false">SUM(I39:K39)</f>
        <v>#NAME?</v>
      </c>
      <c r="M39" s="23" t="e">
        <f aca="false">HPVAL($A39,$B$1,$M$1,$B$2,$B$3,$A$4)/1000+Expenses!D38</f>
        <v>#NAME?</v>
      </c>
      <c r="N39" s="61" t="e">
        <f aca="false">HPVAL($A39,$B$1,$N$1,$B$2,$B$3,$A$4)/1000+'CapChrg-AllocExp'!K39</f>
        <v>#NAME?</v>
      </c>
      <c r="O39" s="60" t="e">
        <f aca="false">L39-M39-N39</f>
        <v>#NAME?</v>
      </c>
      <c r="P39" s="23"/>
      <c r="Q39" s="58" t="e">
        <f aca="false">L39-(V39-X39)</f>
        <v>#NAME?</v>
      </c>
      <c r="R39" s="23" t="e">
        <f aca="false">W39-M39</f>
        <v>#NAME?</v>
      </c>
      <c r="S39" s="23" t="e">
        <f aca="false">Y39-N39</f>
        <v>#NAME?</v>
      </c>
      <c r="T39" s="59" t="e">
        <f aca="false">ROUND(SUM(Q39:S39),0)</f>
        <v>#NAME?</v>
      </c>
      <c r="V39" s="23" t="e">
        <f aca="false">HPVAL($A39,$A$1,V$1,$A$2,$B$3,$A$4)/1000</f>
        <v>#NAME?</v>
      </c>
      <c r="W39" s="23" t="e">
        <f aca="false">HPVAL($A39,$A$1,W$1,$A$2,$B$3,$A$4)/1000</f>
        <v>#NAME?</v>
      </c>
      <c r="X39" s="23" t="e">
        <f aca="false">HPVAL($A39,$A$1,X$1,$A$2,$B$3,$A$4)/1000</f>
        <v>#NAME?</v>
      </c>
      <c r="Y39" s="23" t="e">
        <f aca="false">HPVAL($A39,$A$1,Y$1,$A$2,$B$3,$A$4)/1000</f>
        <v>#NAME?</v>
      </c>
      <c r="Z39" s="86" t="e">
        <f aca="false">V39-W39-X39-Y39</f>
        <v>#NAME?</v>
      </c>
      <c r="AC39" s="87" t="e">
        <f aca="false">E39-Summary!C38</f>
        <v>#NAME?</v>
      </c>
    </row>
    <row r="40" customFormat="false" ht="12" hidden="false" customHeight="true" outlineLevel="0" collapsed="false">
      <c r="A40" s="82" t="s">
        <v>212</v>
      </c>
      <c r="C40" s="38" t="s">
        <v>65</v>
      </c>
      <c r="D40" s="49"/>
      <c r="E40" s="58" t="e">
        <f aca="false">L40-M40-N40</f>
        <v>#NAME?</v>
      </c>
      <c r="F40" s="23" t="e">
        <f aca="false">Z40</f>
        <v>#NAME?</v>
      </c>
      <c r="G40" s="59" t="e">
        <f aca="false">ROUND(E40-F40,0)</f>
        <v>#NAME?</v>
      </c>
      <c r="H40" s="23"/>
      <c r="I40" s="58" t="e">
        <f aca="false">HPVAL($A40,$B$1,$I$1,$B$2,$B$3,$A$4)/1000+GrossMargin!I43-HPVAL($A40,$B$1,$I$2,$B$2,$B$3,$A$4)/1000</f>
        <v>#NAME?</v>
      </c>
      <c r="J40" s="23" t="n">
        <f aca="false">GrossMargin!J43</f>
        <v>0</v>
      </c>
      <c r="K40" s="23" t="e">
        <f aca="false">GrossMargin!K43+#REF!</f>
        <v>#REF!</v>
      </c>
      <c r="L40" s="60" t="e">
        <f aca="false">SUM(I40:K40)</f>
        <v>#NAME?</v>
      </c>
      <c r="M40" s="23" t="e">
        <f aca="false">HPVAL($A40,$B$1,$M$1,$B$2,$B$3,$A$4)/1000+Expenses!D39</f>
        <v>#NAME?</v>
      </c>
      <c r="N40" s="61" t="e">
        <f aca="false">HPVAL($A40,$B$1,$N$1,$B$2,$B$3,$A$4)/1000+'CapChrg-AllocExp'!K40</f>
        <v>#NAME?</v>
      </c>
      <c r="O40" s="60" t="e">
        <f aca="false">L40-M40-N40</f>
        <v>#NAME?</v>
      </c>
      <c r="P40" s="23"/>
      <c r="Q40" s="58" t="e">
        <f aca="false">L40-(V40-X40)</f>
        <v>#NAME?</v>
      </c>
      <c r="R40" s="23" t="e">
        <f aca="false">W40-M40</f>
        <v>#NAME?</v>
      </c>
      <c r="S40" s="23" t="e">
        <f aca="false">Y40-N40</f>
        <v>#NAME?</v>
      </c>
      <c r="T40" s="59" t="e">
        <f aca="false">ROUND(SUM(Q40:S40),0)</f>
        <v>#NAME?</v>
      </c>
      <c r="V40" s="23" t="e">
        <f aca="false">HPVAL($A40,$A$1,V$1,$A$2,$B$3,$A$4)/1000</f>
        <v>#NAME?</v>
      </c>
      <c r="W40" s="23" t="e">
        <f aca="false">HPVAL($A40,$A$1,W$1,$A$2,$B$3,$A$4)/1000</f>
        <v>#NAME?</v>
      </c>
      <c r="X40" s="23" t="e">
        <f aca="false">HPVAL($A40,$A$1,X$1,$A$2,$B$3,$A$4)/1000</f>
        <v>#NAME?</v>
      </c>
      <c r="Y40" s="23" t="e">
        <f aca="false">HPVAL($A40,$A$1,Y$1,$A$2,$B$3,$A$4)/1000</f>
        <v>#NAME?</v>
      </c>
      <c r="Z40" s="86" t="e">
        <f aca="false">V40-W40-X40-Y40</f>
        <v>#NAME?</v>
      </c>
      <c r="AC40" s="87" t="e">
        <f aca="false">E40-Summary!C39</f>
        <v>#NAME?</v>
      </c>
    </row>
    <row r="41" customFormat="false" ht="12" hidden="false" customHeight="true" outlineLevel="0" collapsed="false">
      <c r="A41" s="82" t="s">
        <v>213</v>
      </c>
      <c r="C41" s="38" t="s">
        <v>153</v>
      </c>
      <c r="D41" s="49"/>
      <c r="E41" s="58" t="e">
        <f aca="false">L41-M41-N41</f>
        <v>#NAME?</v>
      </c>
      <c r="F41" s="23" t="e">
        <f aca="false">Z41</f>
        <v>#NAME?</v>
      </c>
      <c r="G41" s="59" t="e">
        <f aca="false">ROUND(E41-F41,0)</f>
        <v>#NAME?</v>
      </c>
      <c r="H41" s="23"/>
      <c r="I41" s="58" t="e">
        <f aca="false">HPVAL($A41,$B$1,$I$1,$B$2,$B$3,$A$4)/1000+GrossMargin!I44-HPVAL($A41,$B$1,$I$2,$B$2,$B$3,$A$4)/1000+335515</f>
        <v>#NAME?</v>
      </c>
      <c r="J41" s="23" t="n">
        <f aca="false">GrossMargin!J44</f>
        <v>0</v>
      </c>
      <c r="K41" s="23" t="e">
        <f aca="false">GrossMargin!K44+#REF!</f>
        <v>#REF!</v>
      </c>
      <c r="L41" s="60" t="e">
        <f aca="false">SUM(I41:K41)</f>
        <v>#NAME?</v>
      </c>
      <c r="M41" s="23" t="e">
        <f aca="false">HPVAL($A41,$B$1,$M$1,$B$2,$B$3,$A$4)/1000+Expenses!D40</f>
        <v>#NAME?</v>
      </c>
      <c r="N41" s="61" t="e">
        <f aca="false">HPVAL($A41,$B$1,$N$1,$B$2,$B$3,$A$4)/1000+'CapChrg-AllocExp'!K41</f>
        <v>#NAME?</v>
      </c>
      <c r="O41" s="60" t="e">
        <f aca="false">L41-M41-N41</f>
        <v>#NAME?</v>
      </c>
      <c r="P41" s="23"/>
      <c r="Q41" s="58" t="e">
        <f aca="false">L41-(V41-X41)</f>
        <v>#NAME?</v>
      </c>
      <c r="R41" s="23" t="e">
        <f aca="false">W41-M41</f>
        <v>#NAME?</v>
      </c>
      <c r="S41" s="23" t="e">
        <f aca="false">Y41-N41</f>
        <v>#NAME?</v>
      </c>
      <c r="T41" s="59" t="e">
        <f aca="false">ROUND(SUM(Q41:S41),0)</f>
        <v>#NAME?</v>
      </c>
      <c r="V41" s="23" t="e">
        <f aca="false">HPVAL($A41,$A$1,V$1,$A$2,$B$3,$A$4)/1000</f>
        <v>#NAME?</v>
      </c>
      <c r="W41" s="23" t="e">
        <f aca="false">HPVAL($A41,$A$1,W$1,$A$2,$B$3,$A$4)/1000</f>
        <v>#NAME?</v>
      </c>
      <c r="X41" s="23" t="e">
        <f aca="false">HPVAL($A41,$A$1,X$1,$A$2,$B$3,$A$4)/1000</f>
        <v>#NAME?</v>
      </c>
      <c r="Y41" s="23" t="e">
        <f aca="false">HPVAL($A41,$A$1,Y$1,$A$2,$B$3,$A$4)/1000</f>
        <v>#NAME?</v>
      </c>
      <c r="Z41" s="86" t="e">
        <f aca="false">V41-W41-X41-Y41</f>
        <v>#NAME?</v>
      </c>
      <c r="AC41" s="87" t="e">
        <f aca="false">E41-Summary!C40</f>
        <v>#NAME?</v>
      </c>
    </row>
    <row r="42" customFormat="false" ht="12" hidden="false" customHeight="true" outlineLevel="0" collapsed="false">
      <c r="C42" s="88" t="s">
        <v>154</v>
      </c>
      <c r="D42" s="49"/>
      <c r="E42" s="89" t="e">
        <f aca="false">SUM(E39:E41)</f>
        <v>#NAME?</v>
      </c>
      <c r="F42" s="90" t="e">
        <f aca="false">SUM(F39:F41)</f>
        <v>#NAME?</v>
      </c>
      <c r="G42" s="91" t="e">
        <f aca="false">SUM(G39:G41)</f>
        <v>#NAME?</v>
      </c>
      <c r="H42" s="23"/>
      <c r="I42" s="89" t="e">
        <f aca="false">SUM(I39:I41)</f>
        <v>#NAME?</v>
      </c>
      <c r="J42" s="90" t="n">
        <f aca="false">SUM(J39:J41)</f>
        <v>0</v>
      </c>
      <c r="K42" s="90" t="e">
        <f aca="false">SUM(K39:K41)</f>
        <v>#REF!</v>
      </c>
      <c r="L42" s="92" t="e">
        <f aca="false">SUM(L39:L41)</f>
        <v>#NAME?</v>
      </c>
      <c r="M42" s="90" t="e">
        <f aca="false">SUM(M39:M41)</f>
        <v>#NAME?</v>
      </c>
      <c r="N42" s="91" t="e">
        <f aca="false">SUM(N39:N41)</f>
        <v>#NAME?</v>
      </c>
      <c r="O42" s="92" t="e">
        <f aca="false">L42-M42-N42</f>
        <v>#NAME?</v>
      </c>
      <c r="P42" s="23"/>
      <c r="Q42" s="89" t="e">
        <f aca="false">SUM(Q39:Q41)</f>
        <v>#NAME?</v>
      </c>
      <c r="R42" s="90" t="e">
        <f aca="false">SUM(R39:R41)</f>
        <v>#NAME?</v>
      </c>
      <c r="S42" s="90" t="e">
        <f aca="false">SUM(S39:S41)</f>
        <v>#NAME?</v>
      </c>
      <c r="T42" s="91" t="e">
        <f aca="false">SUM(T39:T41)</f>
        <v>#NAME?</v>
      </c>
      <c r="V42" s="93" t="e">
        <f aca="false">SUM(V39:V41)</f>
        <v>#NAME?</v>
      </c>
      <c r="W42" s="93" t="e">
        <f aca="false">SUM(W39:W41)</f>
        <v>#NAME?</v>
      </c>
      <c r="X42" s="93" t="e">
        <f aca="false">SUM(X39:X41)</f>
        <v>#NAME?</v>
      </c>
      <c r="Y42" s="93" t="e">
        <f aca="false">SUM(Y39:Y41)</f>
        <v>#NAME?</v>
      </c>
      <c r="Z42" s="93" t="e">
        <f aca="false">SUM(Z39:Z41)</f>
        <v>#NAME?</v>
      </c>
      <c r="AC42" s="93" t="e">
        <f aca="false">SUM(AC39:AC41)</f>
        <v>#NAME?</v>
      </c>
    </row>
    <row r="43" customFormat="false" ht="3" hidden="false" customHeight="true" outlineLevel="0" collapsed="false">
      <c r="C43" s="38"/>
      <c r="D43" s="49"/>
      <c r="E43" s="58"/>
      <c r="F43" s="23"/>
      <c r="G43" s="59"/>
      <c r="H43" s="23"/>
      <c r="I43" s="58"/>
      <c r="J43" s="23"/>
      <c r="K43" s="23"/>
      <c r="L43" s="60"/>
      <c r="M43" s="23"/>
      <c r="N43" s="61"/>
      <c r="O43" s="60"/>
      <c r="P43" s="23"/>
      <c r="Q43" s="58"/>
      <c r="R43" s="23"/>
      <c r="S43" s="23"/>
      <c r="T43" s="59"/>
    </row>
    <row r="44" customFormat="false" ht="12" hidden="false" customHeight="true" outlineLevel="0" collapsed="false">
      <c r="A44" s="82" t="s">
        <v>214</v>
      </c>
      <c r="C44" s="38" t="s">
        <v>215</v>
      </c>
      <c r="D44" s="49"/>
      <c r="E44" s="58" t="e">
        <f aca="false">L44-M44-N44</f>
        <v>#NAME?</v>
      </c>
      <c r="F44" s="23" t="e">
        <f aca="false">Z44</f>
        <v>#NAME?</v>
      </c>
      <c r="G44" s="59" t="e">
        <f aca="false">ROUND(E44-F44,0)</f>
        <v>#NAME?</v>
      </c>
      <c r="H44" s="23"/>
      <c r="I44" s="58" t="e">
        <f aca="false">HPVAL($A44,$B$1,$I$1,$B$2,$B$3,$A$4)/1000+#REF!</f>
        <v>#NAME?</v>
      </c>
      <c r="J44" s="23" t="e">
        <f aca="false">#REF!</f>
        <v>#REF!</v>
      </c>
      <c r="K44" s="23" t="e">
        <f aca="false">#REF!+#REF!</f>
        <v>#REF!</v>
      </c>
      <c r="L44" s="60" t="e">
        <f aca="false">SUM(I44:K44)</f>
        <v>#NAME?</v>
      </c>
      <c r="M44" s="23" t="e">
        <f aca="false">HPVAL($A56,$B$1,$M$1,$B$2,$B$3,$A$4)/1000+Expenses!D43</f>
        <v>#NAME?</v>
      </c>
      <c r="N44" s="61" t="e">
        <f aca="false">HPVAL($A44,$B$1,$N$1,$B$2,$B$3,$A$4)/1000+#REF!</f>
        <v>#NAME?</v>
      </c>
      <c r="O44" s="60" t="e">
        <f aca="false">L44-M44-N44</f>
        <v>#NAME?</v>
      </c>
      <c r="P44" s="23"/>
      <c r="Q44" s="58" t="e">
        <f aca="false">L44-(V44-X44)</f>
        <v>#NAME?</v>
      </c>
      <c r="R44" s="23" t="e">
        <f aca="false">W44-M44</f>
        <v>#NAME?</v>
      </c>
      <c r="S44" s="23" t="e">
        <f aca="false">Y44-N44</f>
        <v>#NAME?</v>
      </c>
      <c r="T44" s="59" t="e">
        <f aca="false">ROUND(SUM(Q44:S44),0)</f>
        <v>#NAME?</v>
      </c>
      <c r="V44" s="23" t="e">
        <f aca="false">HPVAL($A44,$A$1,V$1,$A$2,$B$3,$A$4)/1000</f>
        <v>#NAME?</v>
      </c>
      <c r="W44" s="23" t="e">
        <f aca="false">HPVAL($A56,$A$1,W$1,$A$2,$B$3,$A$4)/1000</f>
        <v>#NAME?</v>
      </c>
      <c r="X44" s="23" t="n">
        <v>0</v>
      </c>
      <c r="Y44" s="23" t="e">
        <f aca="false">HPVAL($A44,$A$1,Y$1,$A$2,$B$3,$A$4)/1000</f>
        <v>#NAME?</v>
      </c>
      <c r="Z44" s="86" t="e">
        <f aca="false">V44-W44-X44-Y44</f>
        <v>#NAME?</v>
      </c>
      <c r="AC44" s="87" t="e">
        <f aca="false">E44-#REF!</f>
        <v>#REF!</v>
      </c>
    </row>
    <row r="45" customFormat="false" ht="3" hidden="false" customHeight="true" outlineLevel="0" collapsed="false">
      <c r="C45" s="38"/>
      <c r="D45" s="49"/>
      <c r="E45" s="58"/>
      <c r="F45" s="23"/>
      <c r="G45" s="59"/>
      <c r="H45" s="23"/>
      <c r="I45" s="58"/>
      <c r="J45" s="23"/>
      <c r="K45" s="23"/>
      <c r="L45" s="60"/>
      <c r="M45" s="23"/>
      <c r="N45" s="61"/>
      <c r="O45" s="60"/>
      <c r="P45" s="23"/>
      <c r="Q45" s="94"/>
      <c r="R45" s="24"/>
      <c r="S45" s="24"/>
      <c r="T45" s="59"/>
    </row>
    <row r="46" customFormat="false" ht="12" hidden="false" customHeight="true" outlineLevel="0" collapsed="false">
      <c r="A46" s="82" t="s">
        <v>216</v>
      </c>
      <c r="C46" s="38" t="s">
        <v>155</v>
      </c>
      <c r="D46" s="49"/>
      <c r="E46" s="58" t="e">
        <f aca="false">L46-M46-N46</f>
        <v>#NAME?</v>
      </c>
      <c r="F46" s="23" t="e">
        <f aca="false">Z46</f>
        <v>#NAME?</v>
      </c>
      <c r="G46" s="59" t="e">
        <f aca="false">ROUND(E46-F46,0)</f>
        <v>#NAME?</v>
      </c>
      <c r="H46" s="23"/>
      <c r="I46" s="58" t="e">
        <f aca="false">HPVAL($A46,$B$1,$I$1,$B$2,$B$3,$A$4)/1000+GrossMargin!I48</f>
        <v>#NAME?</v>
      </c>
      <c r="J46" s="23" t="n">
        <f aca="false">GrossMargin!J48</f>
        <v>0</v>
      </c>
      <c r="K46" s="23" t="e">
        <f aca="false">GrossMargin!K48+#REF!</f>
        <v>#REF!</v>
      </c>
      <c r="L46" s="60" t="e">
        <f aca="false">SUM(I46:K46)</f>
        <v>#NAME?</v>
      </c>
      <c r="M46" s="23" t="e">
        <f aca="false">HPVAL($A46,$B$1,$M$1,$B$2,$B$3,$A$4)/1000+#REF!</f>
        <v>#NAME?</v>
      </c>
      <c r="N46" s="61" t="e">
        <f aca="false">HPVAL($A46,$B$1,$N$1,$B$2,$B$3,$A$4)/1000+'CapChrg-AllocExp'!K44</f>
        <v>#NAME?</v>
      </c>
      <c r="O46" s="60" t="e">
        <f aca="false">L46-M46-N46</f>
        <v>#NAME?</v>
      </c>
      <c r="P46" s="23"/>
      <c r="Q46" s="58" t="e">
        <f aca="false">L46-(V46-X46)</f>
        <v>#NAME?</v>
      </c>
      <c r="R46" s="23" t="e">
        <f aca="false">W46-M46</f>
        <v>#NAME?</v>
      </c>
      <c r="S46" s="23" t="e">
        <f aca="false">Y46-N46</f>
        <v>#NAME?</v>
      </c>
      <c r="T46" s="59" t="e">
        <f aca="false">ROUND(SUM(Q46:S46),0)</f>
        <v>#NAME?</v>
      </c>
      <c r="V46" s="23" t="e">
        <f aca="false">HPVAL($A46,$A$1,V$1,$A$2,$B$3,$A$4)/1000</f>
        <v>#NAME?</v>
      </c>
      <c r="W46" s="23" t="e">
        <f aca="false">HPVAL($A46,$A$1,W$1,$A$2,$B$3,$A$4)/1000</f>
        <v>#NAME?</v>
      </c>
      <c r="X46" s="23" t="e">
        <f aca="false">HPVAL($A46,$A$1,X$1,$A$2,$B$3,$A$4)/1000</f>
        <v>#NAME?</v>
      </c>
      <c r="Y46" s="23" t="e">
        <f aca="false">HPVAL($A46,$A$1,Y$1,$A$2,$B$3,$A$4)/1000</f>
        <v>#NAME?</v>
      </c>
      <c r="Z46" s="86" t="e">
        <f aca="false">V46-W46-X46-Y46</f>
        <v>#NAME?</v>
      </c>
      <c r="AC46" s="87" t="e">
        <f aca="false">E46-Summary!C43</f>
        <v>#NAME?</v>
      </c>
    </row>
    <row r="47" customFormat="false" ht="3" hidden="false" customHeight="true" outlineLevel="0" collapsed="false">
      <c r="C47" s="38"/>
      <c r="D47" s="49"/>
      <c r="E47" s="58"/>
      <c r="F47" s="23"/>
      <c r="G47" s="59"/>
      <c r="H47" s="23"/>
      <c r="I47" s="58"/>
      <c r="J47" s="23"/>
      <c r="K47" s="23"/>
      <c r="L47" s="60"/>
      <c r="M47" s="23"/>
      <c r="N47" s="61"/>
      <c r="O47" s="60"/>
      <c r="P47" s="23"/>
      <c r="Q47" s="58"/>
      <c r="R47" s="23"/>
      <c r="S47" s="23"/>
      <c r="T47" s="59"/>
    </row>
    <row r="48" customFormat="false" ht="12" hidden="false" customHeight="true" outlineLevel="0" collapsed="false">
      <c r="A48" s="82" t="s">
        <v>217</v>
      </c>
      <c r="C48" s="38" t="s">
        <v>156</v>
      </c>
      <c r="D48" s="49"/>
      <c r="E48" s="58" t="e">
        <f aca="false">L48-M48-N48</f>
        <v>#NAME?</v>
      </c>
      <c r="F48" s="23" t="e">
        <f aca="false">Z48</f>
        <v>#NAME?</v>
      </c>
      <c r="G48" s="59" t="e">
        <f aca="false">ROUND(E48-F48,0)</f>
        <v>#NAME?</v>
      </c>
      <c r="H48" s="23"/>
      <c r="I48" s="58" t="e">
        <f aca="false">HPVAL($A48,$B$1,$I$1,$B$2,$B$3,$A$4)/1000+GrossMargin!I50</f>
        <v>#NAME?</v>
      </c>
      <c r="J48" s="23" t="n">
        <f aca="false">GrossMargin!J50</f>
        <v>0</v>
      </c>
      <c r="K48" s="23" t="e">
        <f aca="false">GrossMargin!K50+#REF!</f>
        <v>#REF!</v>
      </c>
      <c r="L48" s="60" t="e">
        <f aca="false">SUM(I48:K48)</f>
        <v>#NAME?</v>
      </c>
      <c r="M48" s="23" t="e">
        <f aca="false">HPVAL($A48,$B$1,$M$1,$B$2,$B$3,$A$4)/1000+Expenses!D45</f>
        <v>#NAME?</v>
      </c>
      <c r="N48" s="61" t="e">
        <f aca="false">HPVAL($A48,$B$1,$N$1,$B$2,$B$3,$A$4)/1000+'CapChrg-AllocExp'!K46</f>
        <v>#NAME?</v>
      </c>
      <c r="O48" s="60" t="e">
        <f aca="false">L48-M48-N48</f>
        <v>#NAME?</v>
      </c>
      <c r="P48" s="23"/>
      <c r="Q48" s="58" t="e">
        <f aca="false">L48-(V48-X48)</f>
        <v>#NAME?</v>
      </c>
      <c r="R48" s="23" t="e">
        <f aca="false">W48-M48</f>
        <v>#NAME?</v>
      </c>
      <c r="S48" s="23" t="e">
        <f aca="false">Y48-N48</f>
        <v>#NAME?</v>
      </c>
      <c r="T48" s="59" t="e">
        <f aca="false">ROUND(SUM(Q48:S48),0)</f>
        <v>#NAME?</v>
      </c>
      <c r="V48" s="23" t="n">
        <v>0</v>
      </c>
      <c r="W48" s="23" t="e">
        <f aca="false">HPVAL($A48,$A$1,W$1,$A$2,$B$3,$A$4)/1000</f>
        <v>#NAME?</v>
      </c>
      <c r="X48" s="23" t="e">
        <f aca="false">HPVAL($A48,$A$1,X$1,$A$2,$B$3,$A$4)/1000</f>
        <v>#NAME?</v>
      </c>
      <c r="Y48" s="23" t="e">
        <f aca="false">HPVAL($A48,$A$1,Y$1,$A$2,$B$3,$A$4)/1000</f>
        <v>#NAME?</v>
      </c>
      <c r="Z48" s="86" t="e">
        <f aca="false">V48-W48-X48-Y48</f>
        <v>#NAME?</v>
      </c>
      <c r="AC48" s="87" t="e">
        <f aca="false">E48-Summary!C45</f>
        <v>#NAME?</v>
      </c>
    </row>
    <row r="49" customFormat="false" ht="3" hidden="false" customHeight="true" outlineLevel="0" collapsed="false">
      <c r="C49" s="38"/>
      <c r="D49" s="49"/>
      <c r="E49" s="58"/>
      <c r="F49" s="23"/>
      <c r="G49" s="59"/>
      <c r="H49" s="23"/>
      <c r="I49" s="58"/>
      <c r="J49" s="23"/>
      <c r="K49" s="23"/>
      <c r="L49" s="60"/>
      <c r="M49" s="23"/>
      <c r="N49" s="61"/>
      <c r="O49" s="60"/>
      <c r="P49" s="23"/>
      <c r="Q49" s="58"/>
      <c r="R49" s="23"/>
      <c r="S49" s="23"/>
      <c r="T49" s="59"/>
    </row>
    <row r="50" customFormat="false" ht="12" hidden="false" customHeight="true" outlineLevel="0" collapsed="false">
      <c r="A50" s="95"/>
      <c r="B50" s="95"/>
      <c r="C50" s="88" t="s">
        <v>157</v>
      </c>
      <c r="D50" s="96"/>
      <c r="E50" s="89" t="e">
        <f aca="false">SUM(E42:E48)+E22+E31+E37</f>
        <v>#NAME?</v>
      </c>
      <c r="F50" s="90" t="e">
        <f aca="false">SUM(F42:F48)+F22+F31+F37</f>
        <v>#NAME?</v>
      </c>
      <c r="G50" s="91" t="e">
        <f aca="false">SUM(G42:G48)+G22+G31+G37</f>
        <v>#NAME?</v>
      </c>
      <c r="H50" s="97"/>
      <c r="I50" s="89" t="e">
        <f aca="false">SUM(I42:I48)+I22+I31+I37</f>
        <v>#NAME?</v>
      </c>
      <c r="J50" s="90" t="e">
        <f aca="false">SUM(J42:J48)+J22+J31+J37</f>
        <v>#REF!</v>
      </c>
      <c r="K50" s="90" t="e">
        <f aca="false">SUM(K42:K48)+K22+K31+K37</f>
        <v>#REF!</v>
      </c>
      <c r="L50" s="92" t="e">
        <f aca="false">SUM(L42:L48)+L22+L31+L37</f>
        <v>#NAME?</v>
      </c>
      <c r="M50" s="90" t="e">
        <f aca="false">SUM(M42:M48)+M22+M31+M37</f>
        <v>#NAME?</v>
      </c>
      <c r="N50" s="91" t="e">
        <f aca="false">SUM(N42:N48)+N22+N31+N37</f>
        <v>#NAME?</v>
      </c>
      <c r="O50" s="92" t="e">
        <f aca="false">L50-M50-N50</f>
        <v>#NAME?</v>
      </c>
      <c r="P50" s="97"/>
      <c r="Q50" s="89" t="e">
        <f aca="false">SUM(Q42:Q48)+Q22+Q31+Q37</f>
        <v>#NAME?</v>
      </c>
      <c r="R50" s="90" t="e">
        <f aca="false">SUM(R42:R48)+R22+R31+R37</f>
        <v>#NAME?</v>
      </c>
      <c r="S50" s="90" t="e">
        <f aca="false">SUM(S42:S48)+S22+S31+S37</f>
        <v>#NAME?</v>
      </c>
      <c r="T50" s="91" t="e">
        <f aca="false">SUM(T42:T48)+T22+T31+T37</f>
        <v>#NAME?</v>
      </c>
      <c r="U50" s="98"/>
      <c r="V50" s="99" t="e">
        <f aca="false">SUM(V42:V48)+#REF!+V22</f>
        <v>#NAME?</v>
      </c>
      <c r="W50" s="99" t="e">
        <f aca="false">SUM(W42:W48)+#REF!+W22</f>
        <v>#NAME?</v>
      </c>
      <c r="X50" s="99" t="e">
        <f aca="false">SUM(X42:X48)+#REF!+X22</f>
        <v>#NAME?</v>
      </c>
      <c r="Y50" s="99" t="e">
        <f aca="false">SUM(Y42:Y48)+#REF!+Y22</f>
        <v>#NAME?</v>
      </c>
      <c r="Z50" s="99" t="e">
        <f aca="false">SUM(Z42:Z48)+#REF!+Z22</f>
        <v>#NAME?</v>
      </c>
      <c r="AA50" s="98"/>
      <c r="AB50" s="98"/>
      <c r="AC50" s="99" t="e">
        <f aca="false">SUM(AC42:AC48)+#REF!+AC22</f>
        <v>#NAME?</v>
      </c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</row>
    <row r="51" customFormat="false" ht="3" hidden="false" customHeight="true" outlineLevel="0" collapsed="false">
      <c r="C51" s="38"/>
      <c r="D51" s="49"/>
      <c r="E51" s="58"/>
      <c r="F51" s="23"/>
      <c r="G51" s="59"/>
      <c r="H51" s="23"/>
      <c r="I51" s="58"/>
      <c r="J51" s="23"/>
      <c r="K51" s="23"/>
      <c r="L51" s="60"/>
      <c r="M51" s="23"/>
      <c r="N51" s="61"/>
      <c r="O51" s="60"/>
      <c r="P51" s="23"/>
      <c r="Q51" s="58"/>
      <c r="R51" s="23"/>
      <c r="S51" s="23"/>
      <c r="T51" s="59"/>
    </row>
    <row r="52" customFormat="false" ht="12" hidden="false" customHeight="true" outlineLevel="0" collapsed="false">
      <c r="A52" s="82" t="s">
        <v>218</v>
      </c>
      <c r="C52" s="38" t="s">
        <v>158</v>
      </c>
      <c r="D52" s="49"/>
      <c r="E52" s="58" t="e">
        <f aca="false">L52-M52-N52</f>
        <v>#NAME?</v>
      </c>
      <c r="F52" s="23" t="e">
        <f aca="false">Z52</f>
        <v>#NAME?</v>
      </c>
      <c r="G52" s="59" t="e">
        <f aca="false">ROUND(E52-F52,0)</f>
        <v>#NAME?</v>
      </c>
      <c r="H52" s="23"/>
      <c r="I52" s="58"/>
      <c r="J52" s="23"/>
      <c r="K52" s="23"/>
      <c r="L52" s="60"/>
      <c r="M52" s="23" t="e">
        <f aca="false">259233+Expenses!D49</f>
        <v>#NAME?</v>
      </c>
      <c r="N52" s="61" t="e">
        <f aca="false">HPVAL($A52,$B$1,$N$1,$B$2,$B$3,$A$4)/1000-'CapChrg-AllocExp'!K50+3</f>
        <v>#NAME?</v>
      </c>
      <c r="O52" s="60" t="e">
        <f aca="false">L52-M52-N52</f>
        <v>#NAME?</v>
      </c>
      <c r="P52" s="23"/>
      <c r="Q52" s="58" t="e">
        <f aca="false">L52-(V52-X52)</f>
        <v>#NAME?</v>
      </c>
      <c r="R52" s="23" t="e">
        <f aca="false">W52-M52</f>
        <v>#NAME?</v>
      </c>
      <c r="S52" s="23" t="e">
        <f aca="false">Y52-N52</f>
        <v>#NAME?</v>
      </c>
      <c r="T52" s="59" t="e">
        <f aca="false">ROUND(SUM(Q52:S52),0)</f>
        <v>#NAME?</v>
      </c>
      <c r="V52" s="23" t="e">
        <f aca="false">HPVAL($A52,$A$1,V$1,$A$2,$B$3,$A$4)/1000</f>
        <v>#NAME?</v>
      </c>
      <c r="W52" s="23" t="e">
        <f aca="false">HPVAL($A52,$A$1,W$1,$A$2,$B$3,$A$4)/1000</f>
        <v>#NAME?</v>
      </c>
      <c r="X52" s="23" t="e">
        <f aca="false">HPVAL($A52,$A$1,X$1,$A$2,$B$3,$A$4)/1000</f>
        <v>#NAME?</v>
      </c>
      <c r="Y52" s="23" t="e">
        <f aca="false">HPVAL($A52,$A$1,Y$1,$A$2,$B$3,$A$4)/1000</f>
        <v>#NAME?</v>
      </c>
      <c r="Z52" s="86" t="e">
        <f aca="false">V52-W52-X52-Y52</f>
        <v>#NAME?</v>
      </c>
      <c r="AC52" s="87" t="e">
        <f aca="false">E52-Summary!C49</f>
        <v>#NAME?</v>
      </c>
    </row>
    <row r="53" customFormat="false" ht="3" hidden="false" customHeight="true" outlineLevel="0" collapsed="false">
      <c r="C53" s="38"/>
      <c r="D53" s="49"/>
      <c r="E53" s="58"/>
      <c r="F53" s="23"/>
      <c r="G53" s="59"/>
      <c r="H53" s="23"/>
      <c r="I53" s="58"/>
      <c r="J53" s="23"/>
      <c r="K53" s="23"/>
      <c r="L53" s="60"/>
      <c r="M53" s="23"/>
      <c r="N53" s="61"/>
      <c r="O53" s="60"/>
      <c r="P53" s="23"/>
      <c r="Q53" s="58"/>
      <c r="R53" s="23"/>
      <c r="S53" s="23"/>
      <c r="T53" s="59"/>
    </row>
    <row r="54" customFormat="false" ht="12" hidden="false" customHeight="true" outlineLevel="0" collapsed="false">
      <c r="A54" s="82" t="s">
        <v>219</v>
      </c>
      <c r="C54" s="38" t="s">
        <v>159</v>
      </c>
      <c r="D54" s="49"/>
      <c r="E54" s="58" t="e">
        <f aca="false">L54-M54-N54</f>
        <v>#NAME?</v>
      </c>
      <c r="F54" s="23" t="e">
        <f aca="false">Z54</f>
        <v>#NAME?</v>
      </c>
      <c r="G54" s="59" t="e">
        <f aca="false">ROUND(E54-F54,0)</f>
        <v>#NAME?</v>
      </c>
      <c r="H54" s="24"/>
      <c r="I54" s="58"/>
      <c r="J54" s="23"/>
      <c r="K54" s="23"/>
      <c r="L54" s="60"/>
      <c r="M54" s="23" t="e">
        <f aca="false">HPVAL($A54,$B$1,$M$1,$B$2,$B$3,$A$4)/1000+Expenses!D51</f>
        <v>#NAME?</v>
      </c>
      <c r="N54" s="61"/>
      <c r="O54" s="60" t="e">
        <f aca="false">L54-M54-N54</f>
        <v>#NAME?</v>
      </c>
      <c r="P54" s="23"/>
      <c r="Q54" s="58" t="e">
        <f aca="false">L54-(V54-X54)</f>
        <v>#NAME?</v>
      </c>
      <c r="R54" s="23" t="e">
        <f aca="false">W54-M54</f>
        <v>#NAME?</v>
      </c>
      <c r="S54" s="23" t="e">
        <f aca="false">Y54-N54</f>
        <v>#NAME?</v>
      </c>
      <c r="T54" s="59" t="e">
        <f aca="false">ROUND(SUM(Q54:S54),0)</f>
        <v>#NAME?</v>
      </c>
      <c r="V54" s="23" t="e">
        <f aca="false">HPVAL($A54,$A$1,V$1,$A$2,$B$3,$A$4)/1000</f>
        <v>#NAME?</v>
      </c>
      <c r="W54" s="23" t="e">
        <f aca="false">HPVAL($A54,$A$1,W$1,$A$2,$B$3,$A$4)/1000</f>
        <v>#NAME?</v>
      </c>
      <c r="X54" s="23" t="e">
        <f aca="false">HPVAL($A54,$A$1,X$1,$A$2,$B$3,$A$4)/1000</f>
        <v>#NAME?</v>
      </c>
      <c r="Y54" s="23" t="e">
        <f aca="false">HPVAL($A54,$A$1,Y$1,$A$2,$B$3,$A$4)/1000</f>
        <v>#NAME?</v>
      </c>
      <c r="Z54" s="86" t="e">
        <f aca="false">V54-W54-X54-Y54</f>
        <v>#NAME?</v>
      </c>
      <c r="AC54" s="87" t="e">
        <f aca="false">E54-Summary!C51</f>
        <v>#NAME?</v>
      </c>
    </row>
    <row r="55" customFormat="false" ht="3" hidden="false" customHeight="true" outlineLevel="0" collapsed="false">
      <c r="C55" s="38"/>
      <c r="D55" s="49"/>
      <c r="E55" s="58"/>
      <c r="F55" s="23"/>
      <c r="G55" s="59"/>
      <c r="H55" s="23"/>
      <c r="I55" s="58"/>
      <c r="J55" s="23"/>
      <c r="K55" s="23"/>
      <c r="L55" s="60"/>
      <c r="M55" s="23"/>
      <c r="N55" s="61"/>
      <c r="O55" s="60"/>
      <c r="P55" s="23"/>
      <c r="Q55" s="58"/>
      <c r="R55" s="23"/>
      <c r="S55" s="23"/>
      <c r="T55" s="59"/>
    </row>
    <row r="56" customFormat="false" ht="12" hidden="false" customHeight="true" outlineLevel="0" collapsed="false">
      <c r="A56" s="82" t="s">
        <v>220</v>
      </c>
      <c r="C56" s="38" t="s">
        <v>160</v>
      </c>
      <c r="D56" s="49"/>
      <c r="E56" s="58" t="e">
        <f aca="false">L56-M56-N56</f>
        <v>#REF!</v>
      </c>
      <c r="F56" s="23" t="e">
        <f aca="false">Z56</f>
        <v>#NAME?</v>
      </c>
      <c r="G56" s="59" t="e">
        <f aca="false">ROUND(E56-F56,0)</f>
        <v>#NAME?</v>
      </c>
      <c r="H56" s="23"/>
      <c r="I56" s="58" t="e">
        <f aca="false">62444+#REF!</f>
        <v>#REF!</v>
      </c>
      <c r="J56" s="23"/>
      <c r="K56" s="23" t="e">
        <f aca="false">#REF!</f>
        <v>#REF!</v>
      </c>
      <c r="L56" s="60" t="e">
        <f aca="false">SUM(I56:K56)</f>
        <v>#REF!</v>
      </c>
      <c r="M56" s="23"/>
      <c r="N56" s="61"/>
      <c r="O56" s="60" t="e">
        <f aca="false">L56-M56-N56</f>
        <v>#REF!</v>
      </c>
      <c r="P56" s="23"/>
      <c r="Q56" s="58" t="e">
        <f aca="false">L56-(V56-X56)</f>
        <v>#NAME?</v>
      </c>
      <c r="R56" s="23" t="n">
        <f aca="false">W56-M56</f>
        <v>0</v>
      </c>
      <c r="S56" s="23" t="n">
        <f aca="false">Y56-N56</f>
        <v>0</v>
      </c>
      <c r="T56" s="59" t="e">
        <f aca="false">ROUND(SUM(Q56:S56),0)</f>
        <v>#NAME?</v>
      </c>
      <c r="V56" s="23" t="n">
        <v>0</v>
      </c>
      <c r="W56" s="23" t="n">
        <v>0</v>
      </c>
      <c r="X56" s="23" t="e">
        <f aca="false">HPVAL($A56,$A$1,X$1,$A$2,$B$3,$A$4)/1000</f>
        <v>#NAME?</v>
      </c>
      <c r="Y56" s="23" t="n">
        <v>0</v>
      </c>
      <c r="Z56" s="86" t="e">
        <f aca="false">V56-W56-X56-Y56</f>
        <v>#NAME?</v>
      </c>
      <c r="AC56" s="87" t="e">
        <f aca="false">E56-Summary!C53</f>
        <v>#NAME?</v>
      </c>
    </row>
    <row r="57" customFormat="false" ht="3" hidden="false" customHeight="true" outlineLevel="0" collapsed="false">
      <c r="C57" s="38"/>
      <c r="D57" s="49"/>
      <c r="E57" s="58"/>
      <c r="F57" s="23"/>
      <c r="G57" s="59"/>
      <c r="H57" s="23"/>
      <c r="I57" s="58"/>
      <c r="J57" s="23"/>
      <c r="K57" s="23"/>
      <c r="L57" s="60"/>
      <c r="M57" s="23"/>
      <c r="N57" s="61"/>
      <c r="O57" s="60"/>
      <c r="P57" s="23"/>
      <c r="Q57" s="58"/>
      <c r="R57" s="23"/>
      <c r="S57" s="23"/>
      <c r="T57" s="59" t="n">
        <f aca="false">ROUND(SUM(Q57:S57),0)</f>
        <v>0</v>
      </c>
    </row>
    <row r="58" customFormat="false" ht="12" hidden="false" customHeight="true" outlineLevel="0" collapsed="false">
      <c r="C58" s="38" t="s">
        <v>161</v>
      </c>
      <c r="D58" s="49"/>
      <c r="E58" s="58"/>
      <c r="F58" s="23" t="n">
        <f aca="false">Z58</f>
        <v>138187</v>
      </c>
      <c r="G58" s="59" t="n">
        <f aca="false">ROUND(E58-F58,0)</f>
        <v>-138187</v>
      </c>
      <c r="H58" s="23"/>
      <c r="I58" s="58"/>
      <c r="J58" s="23"/>
      <c r="K58" s="23"/>
      <c r="L58" s="60"/>
      <c r="M58" s="23"/>
      <c r="N58" s="61"/>
      <c r="O58" s="60" t="n">
        <f aca="false">L58-M58-N58</f>
        <v>0</v>
      </c>
      <c r="P58" s="23"/>
      <c r="Q58" s="58" t="n">
        <f aca="false">L58-(V58-X58)</f>
        <v>-138187</v>
      </c>
      <c r="R58" s="23" t="n">
        <f aca="false">W58-M58</f>
        <v>0</v>
      </c>
      <c r="S58" s="23" t="n">
        <f aca="false">Y58-N58</f>
        <v>0</v>
      </c>
      <c r="T58" s="59" t="n">
        <f aca="false">ROUND(SUM(Q58:S58),0)</f>
        <v>-138187</v>
      </c>
      <c r="V58" s="23" t="n">
        <v>138187</v>
      </c>
      <c r="W58" s="23"/>
      <c r="X58" s="23"/>
      <c r="Y58" s="23"/>
      <c r="Z58" s="86" t="n">
        <f aca="false">V58-W58-X58-Y58</f>
        <v>138187</v>
      </c>
      <c r="AC58" s="87" t="n">
        <f aca="false">E58-Summary!C55</f>
        <v>0</v>
      </c>
    </row>
    <row r="59" customFormat="false" ht="3" hidden="false" customHeight="true" outlineLevel="0" collapsed="false">
      <c r="C59" s="38"/>
      <c r="D59" s="49"/>
      <c r="E59" s="58"/>
      <c r="F59" s="23"/>
      <c r="G59" s="59"/>
      <c r="H59" s="23"/>
      <c r="I59" s="58"/>
      <c r="J59" s="23"/>
      <c r="K59" s="23"/>
      <c r="L59" s="60"/>
      <c r="M59" s="23"/>
      <c r="N59" s="61"/>
      <c r="O59" s="60"/>
      <c r="P59" s="23"/>
      <c r="Q59" s="58"/>
      <c r="R59" s="23"/>
      <c r="S59" s="23"/>
      <c r="T59" s="59"/>
    </row>
    <row r="60" customFormat="false" ht="12" hidden="false" customHeight="true" outlineLevel="0" collapsed="false">
      <c r="C60" s="88" t="s">
        <v>162</v>
      </c>
      <c r="D60" s="49"/>
      <c r="E60" s="89" t="e">
        <f aca="false">SUM(E50:E58)</f>
        <v>#REF!</v>
      </c>
      <c r="F60" s="90" t="e">
        <f aca="false">SUM(F50:F58)</f>
        <v>#NAME?</v>
      </c>
      <c r="G60" s="91" t="e">
        <f aca="false">SUM(G50:G58)</f>
        <v>#NAME?</v>
      </c>
      <c r="H60" s="23"/>
      <c r="I60" s="89" t="e">
        <f aca="false">SUM(I50:I58)</f>
        <v>#REF!</v>
      </c>
      <c r="J60" s="90" t="e">
        <f aca="false">SUM(J50:J58)</f>
        <v>#REF!</v>
      </c>
      <c r="K60" s="90" t="e">
        <f aca="false">SUM(K50:K58)</f>
        <v>#REF!</v>
      </c>
      <c r="L60" s="92" t="e">
        <f aca="false">SUM(L50:L58)</f>
        <v>#REF!</v>
      </c>
      <c r="M60" s="90" t="e">
        <f aca="false">SUM(M50:M58)</f>
        <v>#NAME?</v>
      </c>
      <c r="N60" s="91" t="e">
        <f aca="false">SUM(N50:N58)</f>
        <v>#NAME?</v>
      </c>
      <c r="O60" s="92" t="e">
        <f aca="false">L60-M60-N60</f>
        <v>#NAME?</v>
      </c>
      <c r="P60" s="23"/>
      <c r="Q60" s="89" t="e">
        <f aca="false">SUM(Q50:Q58)</f>
        <v>#NAME?</v>
      </c>
      <c r="R60" s="90" t="e">
        <f aca="false">SUM(R50:R58)</f>
        <v>#NAME?</v>
      </c>
      <c r="S60" s="90" t="e">
        <f aca="false">SUM(S50:S58)</f>
        <v>#NAME?</v>
      </c>
      <c r="T60" s="91" t="e">
        <f aca="false">SUM(T50:T58)</f>
        <v>#NAME?</v>
      </c>
      <c r="V60" s="100" t="e">
        <f aca="false">SUM(V50:V58)</f>
        <v>#NAME?</v>
      </c>
      <c r="W60" s="100" t="e">
        <f aca="false">SUM(W50:W58)</f>
        <v>#NAME?</v>
      </c>
      <c r="X60" s="100" t="e">
        <f aca="false">SUM(X50:X58)</f>
        <v>#NAME?</v>
      </c>
      <c r="Y60" s="100" t="e">
        <f aca="false">SUM(Y50:Y58)</f>
        <v>#NAME?</v>
      </c>
      <c r="Z60" s="100" t="e">
        <f aca="false">SUM(Z50:Z58)</f>
        <v>#NAME?</v>
      </c>
      <c r="AC60" s="100" t="e">
        <f aca="false">SUM(AC50:AC58)</f>
        <v>#NAME?</v>
      </c>
    </row>
    <row r="61" customFormat="false" ht="3" hidden="false" customHeight="true" outlineLevel="0" collapsed="false">
      <c r="C61" s="38"/>
      <c r="D61" s="49"/>
      <c r="E61" s="58"/>
      <c r="F61" s="23"/>
      <c r="G61" s="59"/>
      <c r="H61" s="23"/>
      <c r="I61" s="58"/>
      <c r="J61" s="23"/>
      <c r="K61" s="23"/>
      <c r="L61" s="60"/>
      <c r="M61" s="23"/>
      <c r="N61" s="61"/>
      <c r="O61" s="60"/>
      <c r="P61" s="23"/>
      <c r="Q61" s="58"/>
      <c r="R61" s="23"/>
      <c r="S61" s="23"/>
      <c r="T61" s="59"/>
    </row>
    <row r="62" customFormat="false" ht="12" hidden="false" customHeight="true" outlineLevel="0" collapsed="false">
      <c r="C62" s="38" t="s">
        <v>163</v>
      </c>
      <c r="D62" s="49"/>
      <c r="E62" s="58" t="n">
        <f aca="false">L62-M62-N62</f>
        <v>-12500</v>
      </c>
      <c r="F62" s="23" t="n">
        <f aca="false">Z62</f>
        <v>-24200</v>
      </c>
      <c r="G62" s="59" t="n">
        <f aca="false">ROUND(E62-F62,0)</f>
        <v>11700</v>
      </c>
      <c r="H62" s="23"/>
      <c r="I62" s="58"/>
      <c r="J62" s="23"/>
      <c r="K62" s="23"/>
      <c r="L62" s="60"/>
      <c r="M62" s="23" t="n">
        <f aca="false">12500+Summary!M59</f>
        <v>12500</v>
      </c>
      <c r="N62" s="61"/>
      <c r="O62" s="60" t="n">
        <f aca="false">L62-M62-N62</f>
        <v>-12500</v>
      </c>
      <c r="P62" s="23"/>
      <c r="Q62" s="58" t="n">
        <f aca="false">L62-(V62-X62)</f>
        <v>0</v>
      </c>
      <c r="R62" s="23" t="n">
        <f aca="false">W62-M62</f>
        <v>11700</v>
      </c>
      <c r="S62" s="23" t="n">
        <f aca="false">Y62-N62</f>
        <v>0</v>
      </c>
      <c r="T62" s="59" t="n">
        <f aca="false">ROUND(SUM(Q62:S62),0)</f>
        <v>11700</v>
      </c>
      <c r="V62" s="23"/>
      <c r="W62" s="23" t="n">
        <v>24200</v>
      </c>
      <c r="X62" s="23"/>
      <c r="Y62" s="23"/>
      <c r="Z62" s="86" t="n">
        <f aca="false">V62-W62-X62-Y62</f>
        <v>-24200</v>
      </c>
      <c r="AC62" s="87" t="n">
        <f aca="false">E62-Summary!C59</f>
        <v>-12500</v>
      </c>
    </row>
    <row r="63" customFormat="false" ht="3" hidden="false" customHeight="true" outlineLevel="0" collapsed="false">
      <c r="C63" s="38"/>
      <c r="D63" s="49"/>
      <c r="E63" s="58"/>
      <c r="F63" s="23"/>
      <c r="G63" s="59"/>
      <c r="H63" s="23"/>
      <c r="I63" s="58"/>
      <c r="J63" s="23"/>
      <c r="K63" s="23"/>
      <c r="L63" s="60"/>
      <c r="M63" s="23"/>
      <c r="N63" s="61"/>
      <c r="O63" s="60"/>
      <c r="P63" s="23"/>
      <c r="Q63" s="58"/>
      <c r="R63" s="23"/>
      <c r="S63" s="23"/>
      <c r="T63" s="59"/>
    </row>
    <row r="64" customFormat="false" ht="12" hidden="false" customHeight="true" outlineLevel="0" collapsed="false">
      <c r="C64" s="88" t="s">
        <v>164</v>
      </c>
      <c r="D64" s="49"/>
      <c r="E64" s="70" t="e">
        <f aca="false">SUM(E60:E62)</f>
        <v>#REF!</v>
      </c>
      <c r="F64" s="71" t="e">
        <f aca="false">SUM(F60:F62)</f>
        <v>#NAME?</v>
      </c>
      <c r="G64" s="72" t="e">
        <f aca="false">SUM(G60:G62)</f>
        <v>#NAME?</v>
      </c>
      <c r="H64" s="23"/>
      <c r="I64" s="70" t="e">
        <f aca="false">SUM(I60:I62)</f>
        <v>#REF!</v>
      </c>
      <c r="J64" s="71" t="e">
        <f aca="false">SUM(J60:J62)</f>
        <v>#REF!</v>
      </c>
      <c r="K64" s="71" t="e">
        <f aca="false">SUM(K60:K62)</f>
        <v>#REF!</v>
      </c>
      <c r="L64" s="73" t="e">
        <f aca="false">SUM(L60:L62)</f>
        <v>#REF!</v>
      </c>
      <c r="M64" s="71" t="e">
        <f aca="false">SUM(M60:M62)</f>
        <v>#NAME?</v>
      </c>
      <c r="N64" s="72" t="e">
        <f aca="false">SUM(N60:N62)</f>
        <v>#NAME?</v>
      </c>
      <c r="O64" s="73" t="e">
        <f aca="false">L64-M64-N64</f>
        <v>#NAME?</v>
      </c>
      <c r="P64" s="23"/>
      <c r="Q64" s="70" t="e">
        <f aca="false">SUM(Q60:Q62)</f>
        <v>#NAME?</v>
      </c>
      <c r="R64" s="71" t="e">
        <f aca="false">SUM(R60:R62)</f>
        <v>#NAME?</v>
      </c>
      <c r="S64" s="71" t="e">
        <f aca="false">SUM(S60:S62)</f>
        <v>#NAME?</v>
      </c>
      <c r="T64" s="72" t="e">
        <f aca="false">SUM(T60:T62)</f>
        <v>#NAME?</v>
      </c>
      <c r="V64" s="99" t="e">
        <f aca="false">SUM(V60:V62)</f>
        <v>#NAME?</v>
      </c>
      <c r="W64" s="99" t="e">
        <f aca="false">SUM(W60:W62)</f>
        <v>#NAME?</v>
      </c>
      <c r="X64" s="99" t="e">
        <f aca="false">SUM(X60:X62)</f>
        <v>#NAME?</v>
      </c>
      <c r="Y64" s="99" t="e">
        <f aca="false">SUM(Y60:Y62)</f>
        <v>#NAME?</v>
      </c>
      <c r="Z64" s="99" t="e">
        <f aca="false">SUM(Z60:Z62)</f>
        <v>#NAME?</v>
      </c>
      <c r="AC64" s="99" t="e">
        <f aca="false">SUM(AC60:AC62)</f>
        <v>#NAME?</v>
      </c>
    </row>
    <row r="65" customFormat="false" ht="3" hidden="false" customHeight="true" outlineLevel="0" collapsed="false">
      <c r="C65" s="74"/>
      <c r="D65" s="47"/>
      <c r="E65" s="75"/>
      <c r="F65" s="76"/>
      <c r="G65" s="77"/>
      <c r="H65" s="23"/>
      <c r="I65" s="78"/>
      <c r="J65" s="79"/>
      <c r="K65" s="79"/>
      <c r="L65" s="74"/>
      <c r="M65" s="79"/>
      <c r="N65" s="80"/>
      <c r="O65" s="74"/>
      <c r="P65" s="49"/>
      <c r="Q65" s="78"/>
      <c r="R65" s="79"/>
      <c r="S65" s="79"/>
      <c r="T65" s="80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  <c r="IW65" s="49"/>
    </row>
    <row r="66" customFormat="false" ht="13.5" hidden="false" customHeight="false" outlineLevel="0" collapsed="false">
      <c r="C66" s="101"/>
      <c r="E66" s="23"/>
      <c r="F66" s="23"/>
      <c r="G66" s="23"/>
      <c r="H66" s="23"/>
    </row>
    <row r="67" customFormat="false" ht="12.75" hidden="false" customHeight="false" outlineLevel="0" collapsed="false">
      <c r="E67" s="23"/>
      <c r="F67" s="23"/>
      <c r="G67" s="23"/>
      <c r="H67" s="23"/>
      <c r="V67" s="86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</row>
    <row r="74" customFormat="false" ht="12.75" hidden="false" customHeight="false" outlineLevel="0" collapsed="false">
      <c r="E74" s="23"/>
      <c r="F74" s="23"/>
      <c r="G74" s="23"/>
      <c r="H74" s="23"/>
      <c r="Q74" s="20" t="n">
        <f aca="false">L74-(V74-X74)</f>
        <v>0</v>
      </c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  <row r="90" customFormat="false" ht="12.75" hidden="false" customHeight="false" outlineLevel="0" collapsed="false">
      <c r="E90" s="23"/>
      <c r="F90" s="23"/>
      <c r="G90" s="23"/>
      <c r="H90" s="23"/>
    </row>
  </sheetData>
  <mergeCells count="6">
    <mergeCell ref="C3:T3"/>
    <mergeCell ref="C4:T4"/>
    <mergeCell ref="C5:T5"/>
    <mergeCell ref="E7:G7"/>
    <mergeCell ref="I7:O7"/>
    <mergeCell ref="Q7:T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2" width="13.85"/>
    <col collapsed="false" customWidth="false" hidden="true" outlineLevel="0" max="2" min="2" style="82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2" min="12" style="20" width="0.85"/>
    <col collapsed="false" customWidth="true" hidden="false" outlineLevel="0" max="15" min="13" style="20" width="7.7"/>
    <col collapsed="false" customWidth="true" hidden="false" outlineLevel="0" max="16" min="16" style="20" width="0.85"/>
    <col collapsed="false" customWidth="true" hidden="false" outlineLevel="0" max="19" min="17" style="20" width="7.7"/>
    <col collapsed="false" customWidth="true" hidden="false" outlineLevel="0" max="20" min="20" style="20" width="0.85"/>
    <col collapsed="false" customWidth="true" hidden="false" outlineLevel="0" max="23" min="21" style="20" width="7.7"/>
    <col collapsed="false" customWidth="false" hidden="false" outlineLevel="0" max="257" min="24" style="20" width="9.14"/>
  </cols>
  <sheetData>
    <row r="1" customFormat="false" ht="12.75" hidden="true" customHeight="false" outlineLevel="0" collapsed="false">
      <c r="A1" s="82" t="s">
        <v>221</v>
      </c>
      <c r="C1" s="82"/>
      <c r="D1" s="82"/>
      <c r="E1" s="82" t="s">
        <v>167</v>
      </c>
      <c r="F1" s="82" t="s">
        <v>222</v>
      </c>
      <c r="G1" s="102" t="n">
        <v>36586</v>
      </c>
      <c r="H1" s="82"/>
      <c r="I1" s="82" t="s">
        <v>167</v>
      </c>
      <c r="J1" s="82" t="s">
        <v>222</v>
      </c>
      <c r="K1" s="102" t="n">
        <v>36678</v>
      </c>
      <c r="L1" s="82"/>
      <c r="M1" s="82" t="s">
        <v>167</v>
      </c>
      <c r="N1" s="82" t="s">
        <v>222</v>
      </c>
      <c r="O1" s="102" t="n">
        <v>36770</v>
      </c>
      <c r="P1" s="82"/>
      <c r="Q1" s="82" t="s">
        <v>167</v>
      </c>
      <c r="R1" s="82" t="s">
        <v>222</v>
      </c>
      <c r="S1" s="102" t="n">
        <v>36861</v>
      </c>
      <c r="T1" s="82"/>
      <c r="U1" s="82"/>
      <c r="V1" s="82"/>
      <c r="W1" s="10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</row>
    <row r="2" customFormat="false" ht="12.75" hidden="true" customHeight="false" outlineLevel="0" collapsed="false">
      <c r="A2" s="83" t="s">
        <v>223</v>
      </c>
      <c r="B2" s="83"/>
      <c r="E2" s="102"/>
      <c r="I2" s="102"/>
      <c r="M2" s="102"/>
      <c r="Q2" s="102"/>
      <c r="U2" s="102"/>
    </row>
    <row r="3" customFormat="false" ht="15.75" hidden="false" customHeight="false" outlineLevel="0" collapsed="false">
      <c r="A3" s="82" t="s">
        <v>175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customFormat="false" ht="16.5" hidden="false" customHeight="false" outlineLevel="0" collapsed="false">
      <c r="C4" s="7" t="s">
        <v>224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customFormat="false" ht="13.5" hidden="false" customHeight="false" outlineLevel="0" collapsed="false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customFormat="false" ht="3" hidden="false" customHeight="true" outlineLevel="0" collapsed="false"/>
    <row r="7" customFormat="false" ht="12" hidden="false" customHeight="true" outlineLevel="0" collapsed="false">
      <c r="C7" s="37"/>
      <c r="E7" s="19" t="s">
        <v>225</v>
      </c>
      <c r="F7" s="19"/>
      <c r="G7" s="19"/>
      <c r="I7" s="19" t="s">
        <v>226</v>
      </c>
      <c r="J7" s="19"/>
      <c r="K7" s="19"/>
      <c r="M7" s="19" t="s">
        <v>227</v>
      </c>
      <c r="N7" s="19"/>
      <c r="O7" s="19"/>
      <c r="Q7" s="19" t="s">
        <v>228</v>
      </c>
      <c r="R7" s="19"/>
      <c r="S7" s="19"/>
      <c r="U7" s="19" t="s">
        <v>7</v>
      </c>
      <c r="V7" s="19"/>
      <c r="W7" s="19"/>
    </row>
    <row r="8" customFormat="false" ht="12" hidden="false" customHeight="true" outlineLevel="0" collapsed="false">
      <c r="C8" s="38"/>
      <c r="E8" s="39"/>
      <c r="F8" s="40"/>
      <c r="G8" s="41"/>
      <c r="I8" s="39"/>
      <c r="J8" s="40"/>
      <c r="K8" s="41"/>
      <c r="M8" s="39"/>
      <c r="N8" s="40"/>
      <c r="O8" s="41"/>
      <c r="Q8" s="39"/>
      <c r="R8" s="40"/>
      <c r="S8" s="41"/>
      <c r="U8" s="39"/>
      <c r="V8" s="40"/>
      <c r="W8" s="41"/>
    </row>
    <row r="9" customFormat="false" ht="12" hidden="false" customHeight="true" outlineLevel="0" collapsed="false">
      <c r="C9" s="42" t="s">
        <v>124</v>
      </c>
      <c r="D9" s="38"/>
      <c r="E9" s="44" t="s">
        <v>117</v>
      </c>
      <c r="F9" s="45" t="s">
        <v>126</v>
      </c>
      <c r="G9" s="46" t="s">
        <v>127</v>
      </c>
      <c r="H9" s="47"/>
      <c r="I9" s="44" t="s">
        <v>117</v>
      </c>
      <c r="J9" s="45" t="s">
        <v>126</v>
      </c>
      <c r="K9" s="46" t="s">
        <v>127</v>
      </c>
      <c r="L9" s="47"/>
      <c r="M9" s="44" t="s">
        <v>117</v>
      </c>
      <c r="N9" s="45" t="s">
        <v>126</v>
      </c>
      <c r="O9" s="46" t="s">
        <v>127</v>
      </c>
      <c r="P9" s="47"/>
      <c r="Q9" s="44" t="s">
        <v>125</v>
      </c>
      <c r="R9" s="45" t="s">
        <v>126</v>
      </c>
      <c r="S9" s="46" t="s">
        <v>127</v>
      </c>
      <c r="T9" s="47"/>
      <c r="U9" s="44" t="s">
        <v>125</v>
      </c>
      <c r="V9" s="45" t="s">
        <v>126</v>
      </c>
      <c r="W9" s="46" t="s">
        <v>127</v>
      </c>
    </row>
    <row r="10" customFormat="false" ht="3" hidden="false" customHeight="true" outlineLevel="0" collapsed="false">
      <c r="C10" s="37"/>
      <c r="D10" s="49"/>
      <c r="E10" s="50"/>
      <c r="F10" s="51"/>
      <c r="G10" s="52"/>
      <c r="H10" s="49"/>
      <c r="I10" s="50"/>
      <c r="J10" s="51"/>
      <c r="K10" s="52"/>
      <c r="L10" s="49"/>
      <c r="M10" s="50"/>
      <c r="N10" s="51"/>
      <c r="O10" s="52"/>
      <c r="P10" s="49"/>
      <c r="Q10" s="50"/>
      <c r="R10" s="51"/>
      <c r="S10" s="52"/>
      <c r="T10" s="49"/>
      <c r="U10" s="50"/>
      <c r="V10" s="51"/>
      <c r="W10" s="52"/>
    </row>
    <row r="11" customFormat="false" ht="12" hidden="false" customHeight="true" outlineLevel="0" collapsed="false">
      <c r="A11" s="82" t="s">
        <v>180</v>
      </c>
      <c r="C11" s="38" t="s">
        <v>133</v>
      </c>
      <c r="D11" s="49"/>
      <c r="E11" s="53" t="e">
        <f aca="false">ROUND(HPVAL($A11,E$1,$A$1,G$1,$A$2,$A$3)/1000,0)</f>
        <v>#NAME?</v>
      </c>
      <c r="F11" s="54" t="e">
        <f aca="false">ROUND(HPVAL($A11,F$1,$A$1,G$1,$A$2,$A$3)/1000,0)</f>
        <v>#NAME?</v>
      </c>
      <c r="G11" s="59" t="e">
        <f aca="false">ROUND(E11-F11,0)</f>
        <v>#NAME?</v>
      </c>
      <c r="H11" s="23"/>
      <c r="I11" s="53" t="e">
        <f aca="false">ROUND(HPVAL($A11,I$1,$A$1,K$1,$A$2,$A$3)/1000,0)</f>
        <v>#NAME?</v>
      </c>
      <c r="J11" s="54" t="e">
        <f aca="false">ROUND(HPVAL($A11,J$1,$A$1,K$1,$A$2,$A$3)/1000,0)</f>
        <v>#NAME?</v>
      </c>
      <c r="K11" s="59" t="e">
        <f aca="false">ROUND(I11-J11,0)</f>
        <v>#NAME?</v>
      </c>
      <c r="L11" s="23"/>
      <c r="M11" s="53" t="e">
        <f aca="false">ROUND(HPVAL($A11,M$1,$A$1,O$1,$A$2,$A$3)/1000,0)</f>
        <v>#NAME?</v>
      </c>
      <c r="N11" s="54" t="e">
        <f aca="false">ROUND(HPVAL($A11,N$1,$A$1,O$1,$A$2,$A$3)/1000,0)</f>
        <v>#NAME?</v>
      </c>
      <c r="O11" s="59" t="e">
        <f aca="false">ROUND(M11-N11,0)</f>
        <v>#NAME?</v>
      </c>
      <c r="P11" s="23"/>
      <c r="Q11" s="53" t="e">
        <f aca="false">ROUND(HPVAL($A11,Q$1,$A$1,S$1,$A$2,$A$3)/1000,0)</f>
        <v>#NAME?</v>
      </c>
      <c r="R11" s="54" t="e">
        <f aca="false">ROUND(HPVAL($A11,R$1,$A$1,S$1,$A$2,$A$3)/1000,0)</f>
        <v>#NAME?</v>
      </c>
      <c r="S11" s="59" t="e">
        <f aca="false">ROUND(Q11-R11,0)</f>
        <v>#NAME?</v>
      </c>
      <c r="T11" s="23"/>
      <c r="U11" s="53" t="e">
        <f aca="false">E11+I11+M11+Q11</f>
        <v>#NAME?</v>
      </c>
      <c r="V11" s="54" t="e">
        <f aca="false">F11+J11+N11+R11</f>
        <v>#NAME?</v>
      </c>
      <c r="W11" s="59" t="e">
        <f aca="false">ROUND(U11-V11,0)</f>
        <v>#NAME?</v>
      </c>
    </row>
    <row r="12" customFormat="false" ht="12" hidden="false" customHeight="true" outlineLevel="0" collapsed="false">
      <c r="A12" s="82" t="s">
        <v>229</v>
      </c>
      <c r="C12" s="38" t="s">
        <v>134</v>
      </c>
      <c r="D12" s="49"/>
      <c r="E12" s="58" t="e">
        <f aca="false">ROUND(HPVAL($A12,E$1,$A$1,G$1,$A$2,$A$3)/1000,0)</f>
        <v>#NAME?</v>
      </c>
      <c r="F12" s="23" t="e">
        <f aca="false">ROUND(HPVAL($A12,F$1,$A$1,G$1,$A$2,$A$3)/1000,0)</f>
        <v>#NAME?</v>
      </c>
      <c r="G12" s="59" t="e">
        <f aca="false">ROUND(E12-F12,0)</f>
        <v>#NAME?</v>
      </c>
      <c r="H12" s="23"/>
      <c r="I12" s="58" t="e">
        <f aca="false">ROUND(HPVAL($A12,I$1,$A$1,K$1,$A$2,$A$3)/1000,0)</f>
        <v>#NAME?</v>
      </c>
      <c r="J12" s="23" t="e">
        <f aca="false">ROUND(HPVAL($A12,J$1,$A$1,K$1,$A$2,$A$3)/1000,0)</f>
        <v>#NAME?</v>
      </c>
      <c r="K12" s="59" t="e">
        <f aca="false">ROUND(I12-J12,0)</f>
        <v>#NAME?</v>
      </c>
      <c r="L12" s="23"/>
      <c r="M12" s="58" t="e">
        <f aca="false">ROUND(HPVAL($A12,M$1,$A$1,O$1,$A$2,$A$3)/1000,0)</f>
        <v>#NAME?</v>
      </c>
      <c r="N12" s="23" t="e">
        <f aca="false">ROUND(HPVAL($A12,N$1,$A$1,O$1,$A$2,$A$3)/1000,0)</f>
        <v>#NAME?</v>
      </c>
      <c r="O12" s="59" t="e">
        <f aca="false">ROUND(M12-N12,0)</f>
        <v>#NAME?</v>
      </c>
      <c r="P12" s="23"/>
      <c r="Q12" s="58" t="e">
        <f aca="false">ROUND(HPVAL($A12,Q$1,$A$1,S$1,$A$2,$A$3)/1000,0)</f>
        <v>#NAME?</v>
      </c>
      <c r="R12" s="23" t="e">
        <f aca="false">ROUND(HPVAL($A12,R$1,$A$1,S$1,$A$2,$A$3)/1000,0)</f>
        <v>#NAME?</v>
      </c>
      <c r="S12" s="59" t="e">
        <f aca="false">ROUND(Q12-R12,0)</f>
        <v>#NAME?</v>
      </c>
      <c r="T12" s="23"/>
      <c r="U12" s="58" t="e">
        <f aca="false">E12+I12+M12+Q12</f>
        <v>#NAME?</v>
      </c>
      <c r="V12" s="23" t="e">
        <f aca="false">F12+J12+N12+R12</f>
        <v>#NAME?</v>
      </c>
      <c r="W12" s="59" t="e">
        <f aca="false">ROUND(U12-V12,0)</f>
        <v>#NAME?</v>
      </c>
    </row>
    <row r="13" customFormat="false" ht="12" hidden="false" customHeight="true" outlineLevel="0" collapsed="false">
      <c r="A13" s="82" t="s">
        <v>185</v>
      </c>
      <c r="C13" s="38" t="s">
        <v>186</v>
      </c>
      <c r="D13" s="49"/>
      <c r="E13" s="58" t="e">
        <f aca="false">ROUND(HPVAL($A13,E$1,$A$1,G$1,$A$2,$A$3)/1000,0)</f>
        <v>#NAME?</v>
      </c>
      <c r="F13" s="23" t="e">
        <f aca="false">ROUND(HPVAL($A13,F$1,$A$1,G$1,$A$2,$A$3)/1000,0)</f>
        <v>#NAME?</v>
      </c>
      <c r="G13" s="59" t="e">
        <f aca="false">ROUND(E13-F13,0)</f>
        <v>#NAME?</v>
      </c>
      <c r="H13" s="23"/>
      <c r="I13" s="58" t="e">
        <f aca="false">ROUND(HPVAL($A13,I$1,$A$1,K$1,$A$2,$A$3)/1000,0)</f>
        <v>#NAME?</v>
      </c>
      <c r="J13" s="23" t="e">
        <f aca="false">ROUND(HPVAL($A13,J$1,$A$1,K$1,$A$2,$A$3)/1000,0)</f>
        <v>#NAME?</v>
      </c>
      <c r="K13" s="59" t="e">
        <f aca="false">ROUND(I13-J13,0)</f>
        <v>#NAME?</v>
      </c>
      <c r="L13" s="23"/>
      <c r="M13" s="58" t="e">
        <f aca="false">ROUND(HPVAL($A13,M$1,$A$1,O$1,$A$2,$A$3)/1000,0)</f>
        <v>#NAME?</v>
      </c>
      <c r="N13" s="23" t="e">
        <f aca="false">ROUND(HPVAL($A13,N$1,$A$1,O$1,$A$2,$A$3)/1000,0)</f>
        <v>#NAME?</v>
      </c>
      <c r="O13" s="59" t="e">
        <f aca="false">ROUND(M13-N13,0)</f>
        <v>#NAME?</v>
      </c>
      <c r="P13" s="23"/>
      <c r="Q13" s="58" t="e">
        <f aca="false">ROUND(HPVAL($A13,Q$1,$A$1,S$1,$A$2,$A$3)/1000,0)</f>
        <v>#NAME?</v>
      </c>
      <c r="R13" s="23" t="e">
        <f aca="false">ROUND(HPVAL($A13,R$1,$A$1,S$1,$A$2,$A$3)/1000,0)</f>
        <v>#NAME?</v>
      </c>
      <c r="S13" s="59" t="e">
        <f aca="false">ROUND(Q13-R13,0)</f>
        <v>#NAME?</v>
      </c>
      <c r="T13" s="23"/>
      <c r="U13" s="58" t="e">
        <f aca="false">E13+I13+M13+Q13</f>
        <v>#NAME?</v>
      </c>
      <c r="V13" s="23" t="e">
        <f aca="false">F13+J13+N13+R13</f>
        <v>#NAME?</v>
      </c>
      <c r="W13" s="59" t="e">
        <f aca="false">ROUND(U13-V13,0)</f>
        <v>#NAME?</v>
      </c>
    </row>
    <row r="14" customFormat="false" ht="12" hidden="false" customHeight="true" outlineLevel="0" collapsed="false">
      <c r="A14" s="82" t="s">
        <v>187</v>
      </c>
      <c r="C14" s="38" t="s">
        <v>188</v>
      </c>
      <c r="D14" s="49"/>
      <c r="E14" s="58" t="e">
        <f aca="false">ROUND(HPVAL($A14,E$1,$A$1,G$1,$A$2,$A$3)/1000,0)</f>
        <v>#NAME?</v>
      </c>
      <c r="F14" s="23" t="e">
        <f aca="false">ROUND(HPVAL($A14,F$1,$A$1,G$1,$A$2,$A$3)/1000,0)</f>
        <v>#NAME?</v>
      </c>
      <c r="G14" s="59" t="e">
        <f aca="false">ROUND(E14-F14,0)</f>
        <v>#NAME?</v>
      </c>
      <c r="H14" s="23"/>
      <c r="I14" s="58" t="e">
        <f aca="false">ROUND(HPVAL($A14,I$1,$A$1,K$1,$A$2,$A$3)/1000,0)</f>
        <v>#NAME?</v>
      </c>
      <c r="J14" s="23" t="e">
        <f aca="false">ROUND(HPVAL($A14,J$1,$A$1,K$1,$A$2,$A$3)/1000,0)</f>
        <v>#NAME?</v>
      </c>
      <c r="K14" s="59" t="e">
        <f aca="false">ROUND(I14-J14,0)</f>
        <v>#NAME?</v>
      </c>
      <c r="L14" s="23"/>
      <c r="M14" s="58" t="e">
        <f aca="false">ROUND(HPVAL($A14,M$1,$A$1,O$1,$A$2,$A$3)/1000,0)</f>
        <v>#NAME?</v>
      </c>
      <c r="N14" s="23" t="e">
        <f aca="false">ROUND(HPVAL($A14,N$1,$A$1,O$1,$A$2,$A$3)/1000,0)</f>
        <v>#NAME?</v>
      </c>
      <c r="O14" s="59" t="e">
        <f aca="false">ROUND(M14-N14,0)</f>
        <v>#NAME?</v>
      </c>
      <c r="P14" s="23"/>
      <c r="Q14" s="58" t="e">
        <f aca="false">ROUND(HPVAL($A14,Q$1,$A$1,S$1,$A$2,$A$3)/1000,0)</f>
        <v>#NAME?</v>
      </c>
      <c r="R14" s="23" t="e">
        <f aca="false">ROUND(HPVAL($A14,R$1,$A$1,S$1,$A$2,$A$3)/1000,0)</f>
        <v>#NAME?</v>
      </c>
      <c r="S14" s="59" t="e">
        <f aca="false">ROUND(Q14-R14,0)</f>
        <v>#NAME?</v>
      </c>
      <c r="T14" s="23"/>
      <c r="U14" s="58" t="e">
        <f aca="false">E14+I14+M14+Q14</f>
        <v>#NAME?</v>
      </c>
      <c r="V14" s="23" t="e">
        <f aca="false">F14+J14+N14+R14</f>
        <v>#NAME?</v>
      </c>
      <c r="W14" s="59" t="e">
        <f aca="false">ROUND(U14-V14,0)</f>
        <v>#NAME?</v>
      </c>
    </row>
    <row r="15" customFormat="false" ht="12" hidden="false" customHeight="true" outlineLevel="0" collapsed="false">
      <c r="A15" s="82" t="s">
        <v>189</v>
      </c>
      <c r="C15" s="38" t="s">
        <v>9</v>
      </c>
      <c r="D15" s="49"/>
      <c r="E15" s="58" t="e">
        <f aca="false">ROUND(HPVAL($A15,E$1,$A$1,G$1,$A$2,$A$3)/1000,0)</f>
        <v>#NAME?</v>
      </c>
      <c r="F15" s="23" t="e">
        <f aca="false">ROUND(HPVAL($A15,F$1,$A$1,G$1,$A$2,$A$3)/1000,0)</f>
        <v>#NAME?</v>
      </c>
      <c r="G15" s="59" t="e">
        <f aca="false">ROUND(E15-F15,0)</f>
        <v>#NAME?</v>
      </c>
      <c r="H15" s="23"/>
      <c r="I15" s="58" t="e">
        <f aca="false">ROUND(HPVAL($A15,I$1,$A$1,K$1,$A$2,$A$3)/1000,0)</f>
        <v>#NAME?</v>
      </c>
      <c r="J15" s="23" t="e">
        <f aca="false">ROUND(HPVAL($A15,J$1,$A$1,K$1,$A$2,$A$3)/1000,0)</f>
        <v>#NAME?</v>
      </c>
      <c r="K15" s="59" t="e">
        <f aca="false">ROUND(I15-J15,0)</f>
        <v>#NAME?</v>
      </c>
      <c r="L15" s="23"/>
      <c r="M15" s="58" t="e">
        <f aca="false">ROUND(HPVAL($A15,M$1,$A$1,O$1,$A$2,$A$3)/1000,0)</f>
        <v>#NAME?</v>
      </c>
      <c r="N15" s="23" t="e">
        <f aca="false">ROUND(HPVAL($A15,N$1,$A$1,O$1,$A$2,$A$3)/1000,0)</f>
        <v>#NAME?</v>
      </c>
      <c r="O15" s="59" t="e">
        <f aca="false">ROUND(M15-N15,0)</f>
        <v>#NAME?</v>
      </c>
      <c r="P15" s="23"/>
      <c r="Q15" s="58" t="e">
        <f aca="false">ROUND(HPVAL($A15,Q$1,$A$1,S$1,$A$2,$A$3)/1000,0)</f>
        <v>#NAME?</v>
      </c>
      <c r="R15" s="23" t="e">
        <f aca="false">ROUND(HPVAL($A15,R$1,$A$1,S$1,$A$2,$A$3)/1000,0)</f>
        <v>#NAME?</v>
      </c>
      <c r="S15" s="59" t="e">
        <f aca="false">ROUND(Q15-R15,0)</f>
        <v>#NAME?</v>
      </c>
      <c r="T15" s="23"/>
      <c r="U15" s="58" t="e">
        <f aca="false">E15+I15+M15+Q15</f>
        <v>#NAME?</v>
      </c>
      <c r="V15" s="23" t="e">
        <f aca="false">F15+J15+N15+R15</f>
        <v>#NAME?</v>
      </c>
      <c r="W15" s="59" t="e">
        <f aca="false">ROUND(U15-V15,0)</f>
        <v>#NAME?</v>
      </c>
    </row>
    <row r="16" customFormat="false" ht="12" hidden="false" customHeight="true" outlineLevel="0" collapsed="false">
      <c r="A16" s="82" t="s">
        <v>190</v>
      </c>
      <c r="C16" s="38" t="s">
        <v>191</v>
      </c>
      <c r="D16" s="49"/>
      <c r="E16" s="58" t="e">
        <f aca="false">ROUND(HPVAL($A16,E$1,$A$1,G$1,$A$2,$A$3)/1000,0)</f>
        <v>#NAME?</v>
      </c>
      <c r="F16" s="23" t="e">
        <f aca="false">ROUND(HPVAL($A16,F$1,$A$1,G$1,$A$2,$A$3)/1000,0)</f>
        <v>#NAME?</v>
      </c>
      <c r="G16" s="59" t="e">
        <f aca="false">ROUND(E16-F16,0)</f>
        <v>#NAME?</v>
      </c>
      <c r="H16" s="23"/>
      <c r="I16" s="58" t="e">
        <f aca="false">ROUND(HPVAL($A16,I$1,$A$1,K$1,$A$2,$A$3)/1000,0)</f>
        <v>#NAME?</v>
      </c>
      <c r="J16" s="23" t="e">
        <f aca="false">ROUND(HPVAL($A16,J$1,$A$1,K$1,$A$2,$A$3)/1000,0)</f>
        <v>#NAME?</v>
      </c>
      <c r="K16" s="59" t="e">
        <f aca="false">ROUND(I16-J16,0)</f>
        <v>#NAME?</v>
      </c>
      <c r="L16" s="23"/>
      <c r="M16" s="58" t="e">
        <f aca="false">ROUND(HPVAL($A16,M$1,$A$1,O$1,$A$2,$A$3)/1000,0)</f>
        <v>#NAME?</v>
      </c>
      <c r="N16" s="23" t="e">
        <f aca="false">ROUND(HPVAL($A16,N$1,$A$1,O$1,$A$2,$A$3)/1000,0)</f>
        <v>#NAME?</v>
      </c>
      <c r="O16" s="59" t="e">
        <f aca="false">ROUND(M16-N16,0)</f>
        <v>#NAME?</v>
      </c>
      <c r="P16" s="23"/>
      <c r="Q16" s="58" t="e">
        <f aca="false">ROUND(HPVAL($A16,Q$1,$A$1,S$1,$A$2,$A$3)/1000,0)</f>
        <v>#NAME?</v>
      </c>
      <c r="R16" s="23" t="e">
        <f aca="false">ROUND(HPVAL($A16,R$1,$A$1,S$1,$A$2,$A$3)/1000,0)</f>
        <v>#NAME?</v>
      </c>
      <c r="S16" s="59" t="e">
        <f aca="false">ROUND(Q16-R16,0)</f>
        <v>#NAME?</v>
      </c>
      <c r="T16" s="23"/>
      <c r="U16" s="58" t="e">
        <f aca="false">E16+I16+M16+Q16</f>
        <v>#NAME?</v>
      </c>
      <c r="V16" s="23" t="e">
        <f aca="false">F16+J16+N16+R16</f>
        <v>#NAME?</v>
      </c>
      <c r="W16" s="59" t="e">
        <f aca="false">ROUND(U16-V16,0)</f>
        <v>#NAME?</v>
      </c>
    </row>
    <row r="17" customFormat="false" ht="12" hidden="false" customHeight="true" outlineLevel="0" collapsed="false">
      <c r="A17" s="82" t="s">
        <v>192</v>
      </c>
      <c r="C17" s="38" t="s">
        <v>137</v>
      </c>
      <c r="D17" s="49"/>
      <c r="E17" s="58" t="e">
        <f aca="false">ROUND(HPVAL($A17,E$1,$A$1,G$1,$A$2,$A$3)/1000,0)</f>
        <v>#NAME?</v>
      </c>
      <c r="F17" s="23" t="e">
        <f aca="false">ROUND(HPVAL($A17,F$1,$A$1,G$1,$A$2,$A$3)/1000,0)</f>
        <v>#NAME?</v>
      </c>
      <c r="G17" s="59" t="e">
        <f aca="false">ROUND(E17-F17,0)</f>
        <v>#NAME?</v>
      </c>
      <c r="H17" s="23"/>
      <c r="I17" s="58" t="e">
        <f aca="false">ROUND(HPVAL($A17,I$1,$A$1,K$1,$A$2,$A$3)/1000,0)</f>
        <v>#NAME?</v>
      </c>
      <c r="J17" s="23" t="e">
        <f aca="false">ROUND(HPVAL($A17,J$1,$A$1,K$1,$A$2,$A$3)/1000,0)</f>
        <v>#NAME?</v>
      </c>
      <c r="K17" s="59" t="e">
        <f aca="false">ROUND(I17-J17,0)</f>
        <v>#NAME?</v>
      </c>
      <c r="L17" s="23"/>
      <c r="M17" s="58" t="e">
        <f aca="false">ROUND(HPVAL($A17,M$1,$A$1,O$1,$A$2,$A$3)/1000,0)</f>
        <v>#NAME?</v>
      </c>
      <c r="N17" s="23" t="e">
        <f aca="false">ROUND(HPVAL($A17,N$1,$A$1,O$1,$A$2,$A$3)/1000,0)</f>
        <v>#NAME?</v>
      </c>
      <c r="O17" s="59" t="e">
        <f aca="false">ROUND(M17-N17,0)</f>
        <v>#NAME?</v>
      </c>
      <c r="P17" s="23"/>
      <c r="Q17" s="58" t="e">
        <f aca="false">ROUND(HPVAL($A17,Q$1,$A$1,S$1,$A$2,$A$3)/1000,0)</f>
        <v>#NAME?</v>
      </c>
      <c r="R17" s="23" t="e">
        <f aca="false">ROUND(HPVAL($A17,R$1,$A$1,S$1,$A$2,$A$3)/1000,0)</f>
        <v>#NAME?</v>
      </c>
      <c r="S17" s="59" t="e">
        <f aca="false">ROUND(Q17-R17,0)</f>
        <v>#NAME?</v>
      </c>
      <c r="T17" s="23"/>
      <c r="U17" s="58" t="e">
        <f aca="false">E17+I17+M17+Q17</f>
        <v>#NAME?</v>
      </c>
      <c r="V17" s="23" t="e">
        <f aca="false">F17+J17+N17+R17</f>
        <v>#NAME?</v>
      </c>
      <c r="W17" s="59" t="e">
        <f aca="false">ROUND(U17-V17,0)</f>
        <v>#NAME?</v>
      </c>
    </row>
    <row r="18" customFormat="false" ht="12" hidden="false" customHeight="true" outlineLevel="0" collapsed="false">
      <c r="A18" s="82" t="s">
        <v>193</v>
      </c>
      <c r="C18" s="38" t="s">
        <v>138</v>
      </c>
      <c r="D18" s="49"/>
      <c r="E18" s="58" t="e">
        <f aca="false">ROUND(HPVAL($A18,E$1,$A$1,G$1,$A$2,$A$3)/1000,0)</f>
        <v>#NAME?</v>
      </c>
      <c r="F18" s="23" t="e">
        <f aca="false">ROUND(HPVAL($A18,F$1,$A$1,G$1,$A$2,$A$3)/1000,0)</f>
        <v>#NAME?</v>
      </c>
      <c r="G18" s="59" t="e">
        <f aca="false">ROUND(E18-F18,0)</f>
        <v>#NAME?</v>
      </c>
      <c r="H18" s="23"/>
      <c r="I18" s="58" t="e">
        <f aca="false">ROUND(HPVAL($A18,I$1,$A$1,K$1,$A$2,$A$3)/1000,0)</f>
        <v>#NAME?</v>
      </c>
      <c r="J18" s="23" t="e">
        <f aca="false">ROUND(HPVAL($A18,J$1,$A$1,K$1,$A$2,$A$3)/1000,0)</f>
        <v>#NAME?</v>
      </c>
      <c r="K18" s="59" t="e">
        <f aca="false">ROUND(I18-J18,0)</f>
        <v>#NAME?</v>
      </c>
      <c r="L18" s="23"/>
      <c r="M18" s="58" t="e">
        <f aca="false">ROUND(HPVAL($A18,M$1,$A$1,O$1,$A$2,$A$3)/1000,0)</f>
        <v>#NAME?</v>
      </c>
      <c r="N18" s="23" t="e">
        <f aca="false">ROUND(HPVAL($A18,N$1,$A$1,O$1,$A$2,$A$3)/1000,0)</f>
        <v>#NAME?</v>
      </c>
      <c r="O18" s="59" t="e">
        <f aca="false">ROUND(M18-N18,0)</f>
        <v>#NAME?</v>
      </c>
      <c r="P18" s="23"/>
      <c r="Q18" s="58" t="e">
        <f aca="false">ROUND(HPVAL($A18,Q$1,$A$1,S$1,$A$2,$A$3)/1000,0)</f>
        <v>#NAME?</v>
      </c>
      <c r="R18" s="23" t="e">
        <f aca="false">ROUND(HPVAL($A18,R$1,$A$1,S$1,$A$2,$A$3)/1000,0)</f>
        <v>#NAME?</v>
      </c>
      <c r="S18" s="59" t="e">
        <f aca="false">ROUND(Q18-R18,0)</f>
        <v>#NAME?</v>
      </c>
      <c r="T18" s="23"/>
      <c r="U18" s="58" t="e">
        <f aca="false">E18+I18+M18+Q18</f>
        <v>#NAME?</v>
      </c>
      <c r="V18" s="23" t="e">
        <f aca="false">F18+J18+N18+R18</f>
        <v>#NAME?</v>
      </c>
      <c r="W18" s="59" t="e">
        <f aca="false">ROUND(U18-V18,0)</f>
        <v>#NAME?</v>
      </c>
    </row>
    <row r="19" customFormat="false" ht="12" hidden="false" customHeight="true" outlineLevel="0" collapsed="false">
      <c r="A19" s="82" t="s">
        <v>194</v>
      </c>
      <c r="C19" s="38" t="s">
        <v>139</v>
      </c>
      <c r="D19" s="49"/>
      <c r="E19" s="58" t="e">
        <f aca="false">ROUND(HPVAL($A19,E$1,$A$1,G$1,$A$2,$A$3)/1000,0)</f>
        <v>#NAME?</v>
      </c>
      <c r="F19" s="23" t="e">
        <f aca="false">ROUND(HPVAL($A19,F$1,$A$1,G$1,$A$2,$A$3)/1000,0)</f>
        <v>#NAME?</v>
      </c>
      <c r="G19" s="59" t="e">
        <f aca="false">ROUND(E19-F19,0)</f>
        <v>#NAME?</v>
      </c>
      <c r="H19" s="23"/>
      <c r="I19" s="58" t="e">
        <f aca="false">ROUND(HPVAL($A19,I$1,$A$1,K$1,$A$2,$A$3)/1000,0)</f>
        <v>#NAME?</v>
      </c>
      <c r="J19" s="23" t="e">
        <f aca="false">ROUND(HPVAL($A19,J$1,$A$1,K$1,$A$2,$A$3)/1000,0)</f>
        <v>#NAME?</v>
      </c>
      <c r="K19" s="59" t="e">
        <f aca="false">ROUND(I19-J19,0)</f>
        <v>#NAME?</v>
      </c>
      <c r="L19" s="23"/>
      <c r="M19" s="58" t="e">
        <f aca="false">ROUND(HPVAL($A19,M$1,$A$1,O$1,$A$2,$A$3)/1000,0)</f>
        <v>#NAME?</v>
      </c>
      <c r="N19" s="23" t="e">
        <f aca="false">ROUND(HPVAL($A19,N$1,$A$1,O$1,$A$2,$A$3)/1000,0)</f>
        <v>#NAME?</v>
      </c>
      <c r="O19" s="59" t="e">
        <f aca="false">ROUND(M19-N19,0)</f>
        <v>#NAME?</v>
      </c>
      <c r="P19" s="23"/>
      <c r="Q19" s="58" t="e">
        <f aca="false">ROUND(HPVAL($A19,Q$1,$A$1,S$1,$A$2,$A$3)/1000,0)</f>
        <v>#NAME?</v>
      </c>
      <c r="R19" s="23" t="e">
        <f aca="false">ROUND(HPVAL($A19,R$1,$A$1,S$1,$A$2,$A$3)/1000,0)</f>
        <v>#NAME?</v>
      </c>
      <c r="S19" s="59" t="e">
        <f aca="false">ROUND(Q19-R19,0)</f>
        <v>#NAME?</v>
      </c>
      <c r="T19" s="23"/>
      <c r="U19" s="58" t="e">
        <f aca="false">E19+I19+M19+Q19</f>
        <v>#NAME?</v>
      </c>
      <c r="V19" s="23" t="e">
        <f aca="false">F19+J19+N19+R19</f>
        <v>#NAME?</v>
      </c>
      <c r="W19" s="59" t="e">
        <f aca="false">ROUND(U19-V19,0)</f>
        <v>#NAME?</v>
      </c>
    </row>
    <row r="20" customFormat="false" ht="12" hidden="false" customHeight="true" outlineLevel="0" collapsed="false">
      <c r="A20" s="82" t="s">
        <v>195</v>
      </c>
      <c r="C20" s="38" t="s">
        <v>140</v>
      </c>
      <c r="D20" s="49"/>
      <c r="E20" s="58" t="e">
        <f aca="false">ROUND(HPVAL($A20,E$1,$A$1,G$1,$A$2,$A$3)/1000,0)</f>
        <v>#NAME?</v>
      </c>
      <c r="F20" s="23" t="e">
        <f aca="false">ROUND(HPVAL($A20,F$1,$A$1,G$1,$A$2,$A$3)/1000,0)</f>
        <v>#NAME?</v>
      </c>
      <c r="G20" s="59" t="e">
        <f aca="false">ROUND(E20-F20,0)</f>
        <v>#NAME?</v>
      </c>
      <c r="H20" s="23"/>
      <c r="I20" s="58" t="e">
        <f aca="false">ROUND(HPVAL($A20,I$1,$A$1,K$1,$A$2,$A$3)/1000,0)</f>
        <v>#NAME?</v>
      </c>
      <c r="J20" s="23" t="e">
        <f aca="false">ROUND(HPVAL($A20,J$1,$A$1,K$1,$A$2,$A$3)/1000,0)</f>
        <v>#NAME?</v>
      </c>
      <c r="K20" s="59" t="e">
        <f aca="false">ROUND(I20-J20,0)</f>
        <v>#NAME?</v>
      </c>
      <c r="L20" s="23"/>
      <c r="M20" s="58" t="e">
        <f aca="false">ROUND(HPVAL($A20,M$1,$A$1,O$1,$A$2,$A$3)/1000,0)</f>
        <v>#NAME?</v>
      </c>
      <c r="N20" s="23" t="e">
        <f aca="false">ROUND(HPVAL($A20,N$1,$A$1,O$1,$A$2,$A$3)/1000,0)</f>
        <v>#NAME?</v>
      </c>
      <c r="O20" s="59" t="e">
        <f aca="false">ROUND(M20-N20,0)</f>
        <v>#NAME?</v>
      </c>
      <c r="P20" s="23"/>
      <c r="Q20" s="58" t="e">
        <f aca="false">ROUND(HPVAL($A20,Q$1,$A$1,S$1,$A$2,$A$3)/1000,0)</f>
        <v>#NAME?</v>
      </c>
      <c r="R20" s="23" t="e">
        <f aca="false">ROUND(HPVAL($A20,R$1,$A$1,S$1,$A$2,$A$3)/1000,0)</f>
        <v>#NAME?</v>
      </c>
      <c r="S20" s="59" t="e">
        <f aca="false">ROUND(Q20-R20,0)</f>
        <v>#NAME?</v>
      </c>
      <c r="T20" s="23"/>
      <c r="U20" s="58" t="e">
        <f aca="false">E20+I20+M20+Q20</f>
        <v>#NAME?</v>
      </c>
      <c r="V20" s="23" t="e">
        <f aca="false">F20+J20+N20+R20</f>
        <v>#NAME?</v>
      </c>
      <c r="W20" s="59" t="e">
        <f aca="false">ROUND(U20-V20,0)</f>
        <v>#NAME?</v>
      </c>
    </row>
    <row r="21" customFormat="false" ht="12" hidden="false" customHeight="true" outlineLevel="0" collapsed="false">
      <c r="C21" s="88" t="s">
        <v>196</v>
      </c>
      <c r="D21" s="49"/>
      <c r="E21" s="89" t="e">
        <f aca="false">SUM(E11:E20)</f>
        <v>#NAME?</v>
      </c>
      <c r="F21" s="90" t="e">
        <f aca="false">SUM(F11:F20)</f>
        <v>#NAME?</v>
      </c>
      <c r="G21" s="91" t="e">
        <f aca="false">SUM(G11:G20)</f>
        <v>#NAME?</v>
      </c>
      <c r="H21" s="23"/>
      <c r="I21" s="89" t="e">
        <f aca="false">SUM(I11:I20)</f>
        <v>#NAME?</v>
      </c>
      <c r="J21" s="90" t="e">
        <f aca="false">SUM(J11:J20)</f>
        <v>#NAME?</v>
      </c>
      <c r="K21" s="91" t="e">
        <f aca="false">SUM(K11:K20)</f>
        <v>#NAME?</v>
      </c>
      <c r="L21" s="23"/>
      <c r="M21" s="89" t="e">
        <f aca="false">SUM(M11:M20)</f>
        <v>#NAME?</v>
      </c>
      <c r="N21" s="90" t="e">
        <f aca="false">SUM(N11:N20)</f>
        <v>#NAME?</v>
      </c>
      <c r="O21" s="91" t="e">
        <f aca="false">SUM(O11:O20)</f>
        <v>#NAME?</v>
      </c>
      <c r="P21" s="23"/>
      <c r="Q21" s="89" t="e">
        <f aca="false">SUM(Q11:Q20)</f>
        <v>#NAME?</v>
      </c>
      <c r="R21" s="90" t="e">
        <f aca="false">SUM(R11:R20)</f>
        <v>#NAME?</v>
      </c>
      <c r="S21" s="91" t="e">
        <f aca="false">SUM(S11:S20)</f>
        <v>#NAME?</v>
      </c>
      <c r="T21" s="23"/>
      <c r="U21" s="89" t="e">
        <f aca="false">SUM(U11:U20)</f>
        <v>#NAME?</v>
      </c>
      <c r="V21" s="90" t="e">
        <f aca="false">SUM(V11:V20)</f>
        <v>#NAME?</v>
      </c>
      <c r="W21" s="91" t="e">
        <f aca="false">SUM(W11:W20)</f>
        <v>#NAME?</v>
      </c>
    </row>
    <row r="22" customFormat="false" ht="3" hidden="false" customHeight="true" outlineLevel="0" collapsed="false">
      <c r="C22" s="38"/>
      <c r="D22" s="49"/>
      <c r="E22" s="58"/>
      <c r="F22" s="23"/>
      <c r="G22" s="59"/>
      <c r="H22" s="23"/>
      <c r="I22" s="58"/>
      <c r="J22" s="23"/>
      <c r="K22" s="59"/>
      <c r="L22" s="23"/>
      <c r="M22" s="58"/>
      <c r="N22" s="23"/>
      <c r="O22" s="59"/>
      <c r="P22" s="23"/>
      <c r="Q22" s="58"/>
      <c r="R22" s="23"/>
      <c r="S22" s="59"/>
      <c r="T22" s="23"/>
      <c r="U22" s="58"/>
      <c r="V22" s="23"/>
      <c r="W22" s="59"/>
    </row>
    <row r="23" customFormat="false" ht="12" hidden="false" customHeight="true" outlineLevel="0" collapsed="false">
      <c r="A23" s="82" t="s">
        <v>197</v>
      </c>
      <c r="C23" s="38" t="s">
        <v>142</v>
      </c>
      <c r="D23" s="49"/>
      <c r="E23" s="58" t="e">
        <f aca="false">ROUND(HPVAL($A23,E$1,$A$1,G$1,$A$2,$A$3)/1000,0)</f>
        <v>#NAME?</v>
      </c>
      <c r="F23" s="23" t="e">
        <f aca="false">ROUND(HPVAL($A23,F$1,$A$1,G$1,$A$2,$A$3)/1000,0)</f>
        <v>#NAME?</v>
      </c>
      <c r="G23" s="59" t="e">
        <f aca="false">ROUND(E23-F23,0)</f>
        <v>#NAME?</v>
      </c>
      <c r="H23" s="23"/>
      <c r="I23" s="58" t="e">
        <f aca="false">ROUND(HPVAL($A23,I$1,$A$1,K$1,$A$2,$A$3)/1000,0)</f>
        <v>#NAME?</v>
      </c>
      <c r="J23" s="23" t="e">
        <f aca="false">ROUND(HPVAL($A23,J$1,$A$1,K$1,$A$2,$A$3)/1000,0)</f>
        <v>#NAME?</v>
      </c>
      <c r="K23" s="59" t="e">
        <f aca="false">ROUND(I23-J23,0)</f>
        <v>#NAME?</v>
      </c>
      <c r="L23" s="23"/>
      <c r="M23" s="58" t="e">
        <f aca="false">ROUND(HPVAL($A23,M$1,$A$1,O$1,$A$2,$A$3)/1000,0)</f>
        <v>#NAME?</v>
      </c>
      <c r="N23" s="23" t="e">
        <f aca="false">ROUND(HPVAL($A23,N$1,$A$1,O$1,$A$2,$A$3)/1000,0)</f>
        <v>#NAME?</v>
      </c>
      <c r="O23" s="59" t="e">
        <f aca="false">ROUND(M23-N23,0)</f>
        <v>#NAME?</v>
      </c>
      <c r="P23" s="23"/>
      <c r="Q23" s="58" t="e">
        <f aca="false">ROUND(HPVAL($A23,Q$1,$A$1,S$1,$A$2,$A$3)/1000,0)</f>
        <v>#NAME?</v>
      </c>
      <c r="R23" s="23" t="e">
        <f aca="false">ROUND(HPVAL($A23,R$1,$A$1,S$1,$A$2,$A$3)/1000,0)</f>
        <v>#NAME?</v>
      </c>
      <c r="S23" s="59" t="e">
        <f aca="false">ROUND(Q23-R23,0)</f>
        <v>#NAME?</v>
      </c>
      <c r="T23" s="23"/>
      <c r="U23" s="58" t="e">
        <f aca="false">E23+I23+M23+Q23</f>
        <v>#NAME?</v>
      </c>
      <c r="V23" s="23" t="e">
        <f aca="false">F23+J23+N23+R23</f>
        <v>#NAME?</v>
      </c>
      <c r="W23" s="59" t="e">
        <f aca="false">ROUND(U23-V23,0)</f>
        <v>#NAME?</v>
      </c>
    </row>
    <row r="24" customFormat="false" ht="12" hidden="false" customHeight="true" outlineLevel="0" collapsed="false">
      <c r="A24" s="82" t="s">
        <v>199</v>
      </c>
      <c r="C24" s="38" t="s">
        <v>143</v>
      </c>
      <c r="D24" s="49"/>
      <c r="E24" s="58" t="e">
        <f aca="false">ROUND(HPVAL($A24,E$1,$A$1,G$1,$A$2,$A$3)/1000,0)</f>
        <v>#NAME?</v>
      </c>
      <c r="F24" s="23" t="e">
        <f aca="false">ROUND(HPVAL($A24,F$1,$A$1,G$1,$A$2,$A$3)/1000,0)</f>
        <v>#NAME?</v>
      </c>
      <c r="G24" s="59" t="e">
        <f aca="false">ROUND(E24-F24,0)</f>
        <v>#NAME?</v>
      </c>
      <c r="H24" s="23"/>
      <c r="I24" s="58" t="e">
        <f aca="false">ROUND(HPVAL($A24,I$1,$A$1,K$1,$A$2,$A$3)/1000,0)</f>
        <v>#NAME?</v>
      </c>
      <c r="J24" s="23" t="e">
        <f aca="false">ROUND(HPVAL($A24,J$1,$A$1,K$1,$A$2,$A$3)/1000,0)</f>
        <v>#NAME?</v>
      </c>
      <c r="K24" s="59" t="e">
        <f aca="false">ROUND(I24-J24,0)</f>
        <v>#NAME?</v>
      </c>
      <c r="L24" s="23"/>
      <c r="M24" s="58" t="e">
        <f aca="false">ROUND(HPVAL($A24,M$1,$A$1,O$1,$A$2,$A$3)/1000,0)</f>
        <v>#NAME?</v>
      </c>
      <c r="N24" s="23" t="e">
        <f aca="false">ROUND(HPVAL($A24,N$1,$A$1,O$1,$A$2,$A$3)/1000,0)</f>
        <v>#NAME?</v>
      </c>
      <c r="O24" s="59" t="e">
        <f aca="false">ROUND(M24-N24,0)</f>
        <v>#NAME?</v>
      </c>
      <c r="P24" s="23"/>
      <c r="Q24" s="58" t="e">
        <f aca="false">ROUND(HPVAL($A24,Q$1,$A$1,S$1,$A$2,$A$3)/1000,0)</f>
        <v>#NAME?</v>
      </c>
      <c r="R24" s="23" t="e">
        <f aca="false">ROUND(HPVAL($A24,R$1,$A$1,S$1,$A$2,$A$3)/1000,0)</f>
        <v>#NAME?</v>
      </c>
      <c r="S24" s="59" t="e">
        <f aca="false">ROUND(Q24-R24,0)</f>
        <v>#NAME?</v>
      </c>
      <c r="T24" s="23"/>
      <c r="U24" s="58" t="e">
        <f aca="false">E24+I24+M24+Q24</f>
        <v>#NAME?</v>
      </c>
      <c r="V24" s="23" t="e">
        <f aca="false">F24+J24+N24+R24</f>
        <v>#NAME?</v>
      </c>
      <c r="W24" s="59" t="e">
        <f aca="false">ROUND(U24-V24,0)</f>
        <v>#NAME?</v>
      </c>
    </row>
    <row r="25" customFormat="false" ht="12" hidden="false" customHeight="true" outlineLevel="0" collapsed="false">
      <c r="A25" s="82" t="s">
        <v>200</v>
      </c>
      <c r="C25" s="38" t="s">
        <v>22</v>
      </c>
      <c r="D25" s="49"/>
      <c r="E25" s="58" t="e">
        <f aca="false">ROUND(HPVAL($A25,E$1,$A$1,G$1,$A$2,$A$3)/1000,0)</f>
        <v>#NAME?</v>
      </c>
      <c r="F25" s="23" t="e">
        <f aca="false">ROUND(HPVAL($A25,F$1,$A$1,G$1,$A$2,$A$3)/1000,0)</f>
        <v>#NAME?</v>
      </c>
      <c r="G25" s="59" t="e">
        <f aca="false">ROUND(E25-F25,0)</f>
        <v>#NAME?</v>
      </c>
      <c r="H25" s="23"/>
      <c r="I25" s="58" t="e">
        <f aca="false">ROUND(HPVAL($A25,I$1,$A$1,K$1,$A$2,$A$3)/1000,0)</f>
        <v>#NAME?</v>
      </c>
      <c r="J25" s="23" t="e">
        <f aca="false">ROUND(HPVAL($A25,J$1,$A$1,K$1,$A$2,$A$3)/1000,0)</f>
        <v>#NAME?</v>
      </c>
      <c r="K25" s="59" t="e">
        <f aca="false">ROUND(I25-J25,0)</f>
        <v>#NAME?</v>
      </c>
      <c r="L25" s="23"/>
      <c r="M25" s="58" t="e">
        <f aca="false">ROUND(HPVAL($A25,M$1,$A$1,O$1,$A$2,$A$3)/1000,0)</f>
        <v>#NAME?</v>
      </c>
      <c r="N25" s="23" t="e">
        <f aca="false">ROUND(HPVAL($A25,N$1,$A$1,O$1,$A$2,$A$3)/1000,0)</f>
        <v>#NAME?</v>
      </c>
      <c r="O25" s="59" t="e">
        <f aca="false">ROUND(M25-N25,0)</f>
        <v>#NAME?</v>
      </c>
      <c r="P25" s="23"/>
      <c r="Q25" s="58" t="e">
        <f aca="false">ROUND(HPVAL($A25,Q$1,$A$1,S$1,$A$2,$A$3)/1000,0)</f>
        <v>#NAME?</v>
      </c>
      <c r="R25" s="23" t="e">
        <f aca="false">ROUND(HPVAL($A25,R$1,$A$1,S$1,$A$2,$A$3)/1000,0)</f>
        <v>#NAME?</v>
      </c>
      <c r="S25" s="59" t="e">
        <f aca="false">ROUND(Q25-R25,0)</f>
        <v>#NAME?</v>
      </c>
      <c r="T25" s="23"/>
      <c r="U25" s="58" t="e">
        <f aca="false">E25+I25+M25+Q25</f>
        <v>#NAME?</v>
      </c>
      <c r="V25" s="23" t="e">
        <f aca="false">F25+J25+N25+R25</f>
        <v>#NAME?</v>
      </c>
      <c r="W25" s="59" t="e">
        <f aca="false">ROUND(U25-V25,0)</f>
        <v>#NAME?</v>
      </c>
    </row>
    <row r="26" customFormat="false" ht="12" hidden="false" customHeight="true" outlineLevel="0" collapsed="false">
      <c r="A26" s="82" t="s">
        <v>201</v>
      </c>
      <c r="C26" s="38" t="s">
        <v>32</v>
      </c>
      <c r="D26" s="49"/>
      <c r="E26" s="58" t="e">
        <f aca="false">ROUND(HPVAL($A26,E$1,$A$1,G$1,$A$2,$A$3)/1000,0)</f>
        <v>#NAME?</v>
      </c>
      <c r="F26" s="23" t="e">
        <f aca="false">ROUND(HPVAL($A26,F$1,$A$1,G$1,$A$2,$A$3)/1000,0)</f>
        <v>#NAME?</v>
      </c>
      <c r="G26" s="59" t="e">
        <f aca="false">ROUND(E26-F26,0)</f>
        <v>#NAME?</v>
      </c>
      <c r="H26" s="23"/>
      <c r="I26" s="58" t="e">
        <f aca="false">ROUND(HPVAL($A26,I$1,$A$1,K$1,$A$2,$A$3)/1000,0)</f>
        <v>#NAME?</v>
      </c>
      <c r="J26" s="23" t="e">
        <f aca="false">ROUND(HPVAL($A26,J$1,$A$1,K$1,$A$2,$A$3)/1000,0)</f>
        <v>#NAME?</v>
      </c>
      <c r="K26" s="59" t="e">
        <f aca="false">ROUND(I26-J26,0)</f>
        <v>#NAME?</v>
      </c>
      <c r="L26" s="23"/>
      <c r="M26" s="58" t="e">
        <f aca="false">ROUND(HPVAL($A26,M$1,$A$1,O$1,$A$2,$A$3)/1000,0)</f>
        <v>#NAME?</v>
      </c>
      <c r="N26" s="23" t="e">
        <f aca="false">ROUND(HPVAL($A26,N$1,$A$1,O$1,$A$2,$A$3)/1000,0)</f>
        <v>#NAME?</v>
      </c>
      <c r="O26" s="59" t="e">
        <f aca="false">ROUND(M26-N26,0)</f>
        <v>#NAME?</v>
      </c>
      <c r="P26" s="23"/>
      <c r="Q26" s="58" t="e">
        <f aca="false">ROUND(HPVAL($A26,Q$1,$A$1,S$1,$A$2,$A$3)/1000,0)</f>
        <v>#NAME?</v>
      </c>
      <c r="R26" s="23" t="e">
        <f aca="false">ROUND(HPVAL($A26,R$1,$A$1,S$1,$A$2,$A$3)/1000,0)</f>
        <v>#NAME?</v>
      </c>
      <c r="S26" s="59" t="e">
        <f aca="false">ROUND(Q26-R26,0)</f>
        <v>#NAME?</v>
      </c>
      <c r="T26" s="23"/>
      <c r="U26" s="58" t="e">
        <f aca="false">E26+I26+M26+Q26</f>
        <v>#NAME?</v>
      </c>
      <c r="V26" s="23" t="e">
        <f aca="false">F26+J26+N26+R26</f>
        <v>#NAME?</v>
      </c>
      <c r="W26" s="59" t="e">
        <f aca="false">ROUND(U26-V26,0)</f>
        <v>#NAME?</v>
      </c>
    </row>
    <row r="27" customFormat="false" ht="12" hidden="false" customHeight="true" outlineLevel="0" collapsed="false">
      <c r="A27" s="82" t="s">
        <v>230</v>
      </c>
      <c r="C27" s="38" t="s">
        <v>144</v>
      </c>
      <c r="D27" s="49"/>
      <c r="E27" s="58" t="n">
        <v>0</v>
      </c>
      <c r="F27" s="23" t="e">
        <f aca="false">ROUND(HPVAL($A27,F$1,$A$1,G$1,$A$2,$A$3)/1000,0)</f>
        <v>#NAME?</v>
      </c>
      <c r="G27" s="59" t="e">
        <f aca="false">ROUND(E27-F27,0)</f>
        <v>#NAME?</v>
      </c>
      <c r="H27" s="23"/>
      <c r="I27" s="58" t="n">
        <v>0</v>
      </c>
      <c r="J27" s="23" t="e">
        <f aca="false">ROUND(HPVAL($A27,J$1,$A$1,K$1,$A$2,$A$3)/1000,0)</f>
        <v>#NAME?</v>
      </c>
      <c r="K27" s="59" t="e">
        <f aca="false">ROUND(I27-J27,0)</f>
        <v>#NAME?</v>
      </c>
      <c r="L27" s="23"/>
      <c r="M27" s="58" t="n">
        <v>0</v>
      </c>
      <c r="N27" s="23" t="e">
        <f aca="false">ROUND(HPVAL($A27,N$1,$A$1,O$1,$A$2,$A$3)/1000,0)</f>
        <v>#NAME?</v>
      </c>
      <c r="O27" s="59" t="e">
        <f aca="false">ROUND(M27-N27,0)</f>
        <v>#NAME?</v>
      </c>
      <c r="P27" s="23"/>
      <c r="Q27" s="58" t="n">
        <v>0</v>
      </c>
      <c r="R27" s="23" t="e">
        <f aca="false">ROUND(HPVAL($A27,R$1,$A$1,S$1,$A$2,$A$3)/1000,0)</f>
        <v>#NAME?</v>
      </c>
      <c r="S27" s="59" t="e">
        <f aca="false">ROUND(Q27-R27,0)</f>
        <v>#NAME?</v>
      </c>
      <c r="T27" s="23"/>
      <c r="U27" s="58" t="n">
        <f aca="false">E27+I27+M27+Q27</f>
        <v>0</v>
      </c>
      <c r="V27" s="23" t="e">
        <f aca="false">F27+J27+N27+R27</f>
        <v>#NAME?</v>
      </c>
      <c r="W27" s="59" t="e">
        <f aca="false">ROUND(U27-V27,0)</f>
        <v>#NAME?</v>
      </c>
    </row>
    <row r="28" customFormat="false" ht="12" hidden="false" customHeight="true" outlineLevel="0" collapsed="false">
      <c r="A28" s="82" t="s">
        <v>202</v>
      </c>
      <c r="C28" s="38" t="s">
        <v>145</v>
      </c>
      <c r="D28" s="49"/>
      <c r="E28" s="58" t="e">
        <f aca="false">ROUND(HPVAL($A28,E$1,$A$1,G$1,$A$2,$A$3)/1000,0)</f>
        <v>#NAME?</v>
      </c>
      <c r="F28" s="23" t="e">
        <f aca="false">ROUND(HPVAL($A28,F$1,$A$1,G$1,$A$2,$A$3)/1000,0)</f>
        <v>#NAME?</v>
      </c>
      <c r="G28" s="59" t="e">
        <f aca="false">ROUND(E28-F28,0)</f>
        <v>#NAME?</v>
      </c>
      <c r="H28" s="23"/>
      <c r="I28" s="58" t="e">
        <f aca="false">ROUND(HPVAL($A28,I$1,$A$1,K$1,$A$2,$A$3)/1000,0)</f>
        <v>#NAME?</v>
      </c>
      <c r="J28" s="23" t="e">
        <f aca="false">ROUND(HPVAL($A28,J$1,$A$1,K$1,$A$2,$A$3)/1000,0)</f>
        <v>#NAME?</v>
      </c>
      <c r="K28" s="59" t="e">
        <f aca="false">ROUND(I28-J28,0)</f>
        <v>#NAME?</v>
      </c>
      <c r="L28" s="23"/>
      <c r="M28" s="58" t="e">
        <f aca="false">ROUND(HPVAL($A28,M$1,$A$1,O$1,$A$2,$A$3)/1000,0)</f>
        <v>#NAME?</v>
      </c>
      <c r="N28" s="23" t="e">
        <f aca="false">ROUND(HPVAL($A28,N$1,$A$1,O$1,$A$2,$A$3)/1000,0)</f>
        <v>#NAME?</v>
      </c>
      <c r="O28" s="59" t="e">
        <f aca="false">ROUND(M28-N28,0)</f>
        <v>#NAME?</v>
      </c>
      <c r="P28" s="23"/>
      <c r="Q28" s="58" t="e">
        <f aca="false">ROUND(HPVAL($A28,Q$1,$A$1,S$1,$A$2,$A$3)/1000,0)</f>
        <v>#NAME?</v>
      </c>
      <c r="R28" s="23" t="e">
        <f aca="false">ROUND(HPVAL($A28,R$1,$A$1,S$1,$A$2,$A$3)/1000,0)</f>
        <v>#NAME?</v>
      </c>
      <c r="S28" s="59" t="e">
        <f aca="false">ROUND(Q28-R28,0)</f>
        <v>#NAME?</v>
      </c>
      <c r="T28" s="23"/>
      <c r="U28" s="58" t="e">
        <f aca="false">E28+I28+M28+Q28</f>
        <v>#NAME?</v>
      </c>
      <c r="V28" s="23" t="e">
        <f aca="false">F28+J28+N28+R28</f>
        <v>#NAME?</v>
      </c>
      <c r="W28" s="59" t="e">
        <f aca="false">ROUND(U28-V28,0)</f>
        <v>#NAME?</v>
      </c>
    </row>
    <row r="29" customFormat="false" ht="12" hidden="false" customHeight="true" outlineLevel="0" collapsed="false">
      <c r="A29" s="82" t="s">
        <v>203</v>
      </c>
      <c r="C29" s="38" t="s">
        <v>205</v>
      </c>
      <c r="D29" s="49"/>
      <c r="E29" s="58" t="e">
        <f aca="false">ROUND(HPVAL($A29,E$1,$A$1,G$1,$A$2,$A$3)/1000,0)</f>
        <v>#NAME?</v>
      </c>
      <c r="F29" s="23" t="e">
        <f aca="false">ROUND(HPVAL($A29,F$1,$A$1,G$1,$A$2,$A$3)/1000,0)</f>
        <v>#NAME?</v>
      </c>
      <c r="G29" s="59" t="e">
        <f aca="false">ROUND(E29-F29,0)</f>
        <v>#NAME?</v>
      </c>
      <c r="H29" s="23"/>
      <c r="I29" s="58" t="e">
        <f aca="false">ROUND(HPVAL($A29,I$1,$A$1,K$1,$A$2,$A$3)/1000,0)</f>
        <v>#NAME?</v>
      </c>
      <c r="J29" s="23" t="e">
        <f aca="false">ROUND(HPVAL($A29,J$1,$A$1,K$1,$A$2,$A$3)/1000,0)</f>
        <v>#NAME?</v>
      </c>
      <c r="K29" s="59" t="e">
        <f aca="false">ROUND(I29-J29,0)</f>
        <v>#NAME?</v>
      </c>
      <c r="L29" s="23"/>
      <c r="M29" s="58" t="e">
        <f aca="false">ROUND(HPVAL($A29,M$1,$A$1,O$1,$A$2,$A$3)/1000,0)</f>
        <v>#NAME?</v>
      </c>
      <c r="N29" s="23" t="e">
        <f aca="false">ROUND(HPVAL($A29,N$1,$A$1,O$1,$A$2,$A$3)/1000,0)</f>
        <v>#NAME?</v>
      </c>
      <c r="O29" s="59" t="e">
        <f aca="false">ROUND(M29-N29,0)</f>
        <v>#NAME?</v>
      </c>
      <c r="P29" s="23"/>
      <c r="Q29" s="58" t="e">
        <f aca="false">ROUND(HPVAL($A29,Q$1,$A$1,S$1,$A$2,$A$3)/1000,0)</f>
        <v>#NAME?</v>
      </c>
      <c r="R29" s="23" t="e">
        <f aca="false">ROUND(HPVAL($A29,R$1,$A$1,S$1,$A$2,$A$3)/1000,0)</f>
        <v>#NAME?</v>
      </c>
      <c r="S29" s="59" t="e">
        <f aca="false">ROUND(Q29-R29,0)</f>
        <v>#NAME?</v>
      </c>
      <c r="T29" s="23"/>
      <c r="U29" s="58" t="e">
        <f aca="false">E29+I29+M29+Q29</f>
        <v>#NAME?</v>
      </c>
      <c r="V29" s="23" t="e">
        <f aca="false">F29+J29+N29+R29</f>
        <v>#NAME?</v>
      </c>
      <c r="W29" s="59" t="e">
        <f aca="false">ROUND(U29-V29,0)</f>
        <v>#NAME?</v>
      </c>
    </row>
    <row r="30" customFormat="false" ht="12" hidden="false" customHeight="true" outlineLevel="0" collapsed="false">
      <c r="A30" s="82" t="s">
        <v>206</v>
      </c>
      <c r="C30" s="38" t="s">
        <v>20</v>
      </c>
      <c r="D30" s="49"/>
      <c r="E30" s="58" t="e">
        <f aca="false">ROUND(HPVAL($A30,E$1,$A$1,G$1,$A$2,$A$3)/1000,0)</f>
        <v>#NAME?</v>
      </c>
      <c r="F30" s="23" t="e">
        <f aca="false">ROUND(HPVAL($A30,F$1,$A$1,G$1,$A$2,$A$3)/1000,0)</f>
        <v>#NAME?</v>
      </c>
      <c r="G30" s="59" t="e">
        <f aca="false">ROUND(E30-F30,0)</f>
        <v>#NAME?</v>
      </c>
      <c r="H30" s="23"/>
      <c r="I30" s="58" t="e">
        <f aca="false">ROUND(HPVAL($A30,I$1,$A$1,K$1,$A$2,$A$3)/1000,0)</f>
        <v>#NAME?</v>
      </c>
      <c r="J30" s="23" t="e">
        <f aca="false">ROUND(HPVAL($A30,J$1,$A$1,K$1,$A$2,$A$3)/1000,0)</f>
        <v>#NAME?</v>
      </c>
      <c r="K30" s="59" t="e">
        <f aca="false">ROUND(I30-J30,0)</f>
        <v>#NAME?</v>
      </c>
      <c r="L30" s="23"/>
      <c r="M30" s="58" t="e">
        <f aca="false">ROUND(HPVAL($A30,M$1,$A$1,O$1,$A$2,$A$3)/1000,0)</f>
        <v>#NAME?</v>
      </c>
      <c r="N30" s="23" t="e">
        <f aca="false">ROUND(HPVAL($A30,N$1,$A$1,O$1,$A$2,$A$3)/1000,0)</f>
        <v>#NAME?</v>
      </c>
      <c r="O30" s="59" t="e">
        <f aca="false">ROUND(M30-N30,0)</f>
        <v>#NAME?</v>
      </c>
      <c r="P30" s="23"/>
      <c r="Q30" s="58" t="e">
        <f aca="false">ROUND(HPVAL($A30,Q$1,$A$1,S$1,$A$2,$A$3)/1000,0)</f>
        <v>#NAME?</v>
      </c>
      <c r="R30" s="23" t="e">
        <f aca="false">ROUND(HPVAL($A30,R$1,$A$1,S$1,$A$2,$A$3)/1000,0)</f>
        <v>#NAME?</v>
      </c>
      <c r="S30" s="59" t="e">
        <f aca="false">ROUND(Q30-R30,0)</f>
        <v>#NAME?</v>
      </c>
      <c r="T30" s="23"/>
      <c r="U30" s="58" t="e">
        <f aca="false">E30+I30+M30+Q30</f>
        <v>#NAME?</v>
      </c>
      <c r="V30" s="23" t="e">
        <f aca="false">F30+J30+N30+R30</f>
        <v>#NAME?</v>
      </c>
      <c r="W30" s="59" t="e">
        <f aca="false">ROUND(U30-V30,0)</f>
        <v>#NAME?</v>
      </c>
    </row>
    <row r="31" customFormat="false" ht="12" hidden="false" customHeight="true" outlineLevel="0" collapsed="false">
      <c r="A31" s="82" t="s">
        <v>231</v>
      </c>
      <c r="C31" s="38" t="s">
        <v>147</v>
      </c>
      <c r="D31" s="49"/>
      <c r="E31" s="58" t="n">
        <v>0</v>
      </c>
      <c r="F31" s="23" t="e">
        <f aca="false">ROUND(HPVAL($A31,F$1,$A$1,G$1,$A$2,$A$3)/1000,0)</f>
        <v>#NAME?</v>
      </c>
      <c r="G31" s="59" t="e">
        <f aca="false">ROUND(E31-F31,0)</f>
        <v>#NAME?</v>
      </c>
      <c r="H31" s="23"/>
      <c r="I31" s="58" t="n">
        <v>0</v>
      </c>
      <c r="J31" s="23" t="e">
        <f aca="false">ROUND(HPVAL($A31,J$1,$A$1,K$1,$A$2,$A$3)/1000,0)</f>
        <v>#NAME?</v>
      </c>
      <c r="K31" s="59" t="e">
        <f aca="false">ROUND(I31-J31,0)</f>
        <v>#NAME?</v>
      </c>
      <c r="L31" s="23"/>
      <c r="M31" s="58" t="n">
        <v>0</v>
      </c>
      <c r="N31" s="23" t="e">
        <f aca="false">ROUND(HPVAL($A31,N$1,$A$1,O$1,$A$2,$A$3)/1000,0)</f>
        <v>#NAME?</v>
      </c>
      <c r="O31" s="59" t="e">
        <f aca="false">ROUND(M31-N31,0)</f>
        <v>#NAME?</v>
      </c>
      <c r="P31" s="23"/>
      <c r="Q31" s="58" t="n">
        <v>0</v>
      </c>
      <c r="R31" s="23" t="e">
        <f aca="false">ROUND(HPVAL($A31,R$1,$A$1,S$1,$A$2,$A$3)/1000,0)</f>
        <v>#NAME?</v>
      </c>
      <c r="S31" s="59" t="e">
        <f aca="false">ROUND(Q31-R31,0)</f>
        <v>#NAME?</v>
      </c>
      <c r="T31" s="23"/>
      <c r="U31" s="58" t="n">
        <f aca="false">E31+I31+M31+Q31</f>
        <v>0</v>
      </c>
      <c r="V31" s="23" t="e">
        <f aca="false">F31+J31+N31+R31</f>
        <v>#NAME?</v>
      </c>
      <c r="W31" s="59" t="e">
        <f aca="false">ROUND(U31-V31,0)</f>
        <v>#NAME?</v>
      </c>
    </row>
    <row r="32" customFormat="false" ht="12" hidden="false" customHeight="true" outlineLevel="0" collapsed="false">
      <c r="A32" s="20"/>
      <c r="C32" s="88" t="s">
        <v>148</v>
      </c>
      <c r="D32" s="49"/>
      <c r="E32" s="89" t="e">
        <f aca="false">SUM(E23:E31)</f>
        <v>#NAME?</v>
      </c>
      <c r="F32" s="90" t="e">
        <f aca="false">SUM(F23:F31)</f>
        <v>#NAME?</v>
      </c>
      <c r="G32" s="91" t="e">
        <f aca="false">SUM(G23:G31)</f>
        <v>#NAME?</v>
      </c>
      <c r="H32" s="23"/>
      <c r="I32" s="89" t="e">
        <f aca="false">SUM(I23:I31)</f>
        <v>#NAME?</v>
      </c>
      <c r="J32" s="90" t="e">
        <f aca="false">SUM(J23:J31)</f>
        <v>#NAME?</v>
      </c>
      <c r="K32" s="91" t="e">
        <f aca="false">SUM(K23:K31)</f>
        <v>#NAME?</v>
      </c>
      <c r="L32" s="23"/>
      <c r="M32" s="89" t="e">
        <f aca="false">SUM(M23:M31)</f>
        <v>#NAME?</v>
      </c>
      <c r="N32" s="90" t="e">
        <f aca="false">SUM(N23:N31)</f>
        <v>#NAME?</v>
      </c>
      <c r="O32" s="91" t="e">
        <f aca="false">SUM(O23:O31)</f>
        <v>#NAME?</v>
      </c>
      <c r="P32" s="23"/>
      <c r="Q32" s="89" t="e">
        <f aca="false">SUM(Q23:Q31)</f>
        <v>#NAME?</v>
      </c>
      <c r="R32" s="90" t="e">
        <f aca="false">SUM(R23:R31)</f>
        <v>#NAME?</v>
      </c>
      <c r="S32" s="91" t="e">
        <f aca="false">SUM(S23:S31)</f>
        <v>#NAME?</v>
      </c>
      <c r="T32" s="23"/>
      <c r="U32" s="89" t="e">
        <f aca="false">SUM(U23:U31)</f>
        <v>#NAME?</v>
      </c>
      <c r="V32" s="90" t="e">
        <f aca="false">SUM(V23:V31)</f>
        <v>#NAME?</v>
      </c>
      <c r="W32" s="91" t="e">
        <f aca="false">SUM(W23:W31)</f>
        <v>#NAME?</v>
      </c>
    </row>
    <row r="33" customFormat="false" ht="3" hidden="false" customHeight="true" outlineLevel="0" collapsed="false">
      <c r="C33" s="38"/>
      <c r="D33" s="49"/>
      <c r="E33" s="58"/>
      <c r="F33" s="23"/>
      <c r="G33" s="59"/>
      <c r="H33" s="23"/>
      <c r="I33" s="58"/>
      <c r="J33" s="23"/>
      <c r="K33" s="59"/>
      <c r="L33" s="23"/>
      <c r="M33" s="58"/>
      <c r="N33" s="23"/>
      <c r="O33" s="59"/>
      <c r="P33" s="23"/>
      <c r="Q33" s="58"/>
      <c r="R33" s="23"/>
      <c r="S33" s="59"/>
      <c r="T33" s="23"/>
      <c r="U33" s="58"/>
      <c r="V33" s="23"/>
      <c r="W33" s="59"/>
    </row>
    <row r="34" customFormat="false" ht="12" hidden="false" customHeight="true" outlineLevel="0" collapsed="false">
      <c r="A34" s="82" t="s">
        <v>207</v>
      </c>
      <c r="C34" s="38" t="s">
        <v>149</v>
      </c>
      <c r="D34" s="49"/>
      <c r="E34" s="58" t="e">
        <f aca="false">ROUND(HPVAL($A34,E$1,$A$1,G$1,$A$2,$A$3)/1000,0)</f>
        <v>#NAME?</v>
      </c>
      <c r="F34" s="23" t="e">
        <f aca="false">ROUND(HPVAL($A34,F$1,$A$1,G$1,$A$2,$A$3)/1000,0)</f>
        <v>#NAME?</v>
      </c>
      <c r="G34" s="59" t="e">
        <f aca="false">ROUND(E34-F34,0)</f>
        <v>#NAME?</v>
      </c>
      <c r="H34" s="23"/>
      <c r="I34" s="58" t="e">
        <f aca="false">ROUND(HPVAL($A34,I$1,$A$1,K$1,$A$2,$A$3)/1000,0)</f>
        <v>#NAME?</v>
      </c>
      <c r="J34" s="23" t="e">
        <f aca="false">ROUND(HPVAL($A34,J$1,$A$1,K$1,$A$2,$A$3)/1000,0)</f>
        <v>#NAME?</v>
      </c>
      <c r="K34" s="59" t="e">
        <f aca="false">ROUND(I34-J34,0)</f>
        <v>#NAME?</v>
      </c>
      <c r="L34" s="23"/>
      <c r="M34" s="58" t="e">
        <f aca="false">ROUND(HPVAL($A34,M$1,$A$1,O$1,$A$2,$A$3)/1000,0)</f>
        <v>#NAME?</v>
      </c>
      <c r="N34" s="23" t="e">
        <f aca="false">ROUND(HPVAL($A34,N$1,$A$1,O$1,$A$2,$A$3)/1000,0)</f>
        <v>#NAME?</v>
      </c>
      <c r="O34" s="59" t="e">
        <f aca="false">ROUND(M34-N34,0)</f>
        <v>#NAME?</v>
      </c>
      <c r="P34" s="23"/>
      <c r="Q34" s="58" t="e">
        <f aca="false">ROUND(HPVAL($A34,Q$1,$A$1,S$1,$A$2,$A$3)/1000,0)</f>
        <v>#NAME?</v>
      </c>
      <c r="R34" s="23" t="e">
        <f aca="false">ROUND(HPVAL($A34,R$1,$A$1,S$1,$A$2,$A$3)/1000,0)</f>
        <v>#NAME?</v>
      </c>
      <c r="S34" s="59" t="e">
        <f aca="false">ROUND(Q34-R34,0)</f>
        <v>#NAME?</v>
      </c>
      <c r="T34" s="23"/>
      <c r="U34" s="58" t="e">
        <f aca="false">E34+I34+M34+Q34</f>
        <v>#NAME?</v>
      </c>
      <c r="V34" s="23" t="e">
        <f aca="false">F34+J34+N34+R34</f>
        <v>#NAME?</v>
      </c>
      <c r="W34" s="59" t="e">
        <f aca="false">ROUND(U34-V34,0)</f>
        <v>#NAME?</v>
      </c>
    </row>
    <row r="35" customFormat="false" ht="12" hidden="false" customHeight="true" outlineLevel="0" collapsed="false">
      <c r="A35" s="82" t="s">
        <v>208</v>
      </c>
      <c r="C35" s="38" t="s">
        <v>38</v>
      </c>
      <c r="D35" s="49"/>
      <c r="E35" s="58" t="e">
        <f aca="false">ROUND(HPVAL($A35,E$1,$A$1,G$1,$A$2,$A$3)/1000,0)</f>
        <v>#NAME?</v>
      </c>
      <c r="F35" s="23" t="e">
        <f aca="false">ROUND(HPVAL($A35,F$1,$A$1,G$1,$A$2,$A$3)/1000,0)</f>
        <v>#NAME?</v>
      </c>
      <c r="G35" s="59" t="e">
        <f aca="false">ROUND(E35-F35,0)</f>
        <v>#NAME?</v>
      </c>
      <c r="H35" s="23"/>
      <c r="I35" s="58" t="e">
        <f aca="false">ROUND(HPVAL($A35,I$1,$A$1,K$1,$A$2,$A$3)/1000,0)</f>
        <v>#NAME?</v>
      </c>
      <c r="J35" s="23" t="e">
        <f aca="false">ROUND(HPVAL($A35,J$1,$A$1,K$1,$A$2,$A$3)/1000,0)</f>
        <v>#NAME?</v>
      </c>
      <c r="K35" s="59" t="e">
        <f aca="false">ROUND(I35-J35,0)</f>
        <v>#NAME?</v>
      </c>
      <c r="L35" s="23"/>
      <c r="M35" s="58" t="e">
        <f aca="false">ROUND(HPVAL($A35,M$1,$A$1,O$1,$A$2,$A$3)/1000,0)</f>
        <v>#NAME?</v>
      </c>
      <c r="N35" s="23" t="e">
        <f aca="false">ROUND(HPVAL($A35,N$1,$A$1,O$1,$A$2,$A$3)/1000,0)</f>
        <v>#NAME?</v>
      </c>
      <c r="O35" s="59" t="e">
        <f aca="false">ROUND(M35-N35,0)</f>
        <v>#NAME?</v>
      </c>
      <c r="P35" s="23"/>
      <c r="Q35" s="58" t="e">
        <f aca="false">ROUND(HPVAL($A35,Q$1,$A$1,S$1,$A$2,$A$3)/1000,0)</f>
        <v>#NAME?</v>
      </c>
      <c r="R35" s="23" t="e">
        <f aca="false">ROUND(HPVAL($A35,R$1,$A$1,S$1,$A$2,$A$3)/1000,0)</f>
        <v>#NAME?</v>
      </c>
      <c r="S35" s="59" t="e">
        <f aca="false">ROUND(Q35-R35,0)</f>
        <v>#NAME?</v>
      </c>
      <c r="T35" s="23"/>
      <c r="U35" s="58" t="e">
        <f aca="false">E35+I35+M35+Q35</f>
        <v>#NAME?</v>
      </c>
      <c r="V35" s="23" t="e">
        <f aca="false">F35+J35+N35+R35</f>
        <v>#NAME?</v>
      </c>
      <c r="W35" s="59" t="e">
        <f aca="false">ROUND(U35-V35,0)</f>
        <v>#NAME?</v>
      </c>
    </row>
    <row r="36" customFormat="false" ht="12" hidden="false" customHeight="true" outlineLevel="0" collapsed="false">
      <c r="A36" s="82" t="s">
        <v>209</v>
      </c>
      <c r="C36" s="38" t="s">
        <v>150</v>
      </c>
      <c r="D36" s="49"/>
      <c r="E36" s="58" t="e">
        <f aca="false">ROUND(HPVAL($A36,E$1,$A$1,G$1,$A$2,$A$3)/1000,0)</f>
        <v>#NAME?</v>
      </c>
      <c r="F36" s="23" t="e">
        <f aca="false">ROUND(HPVAL($A36,F$1,$A$1,G$1,$A$2,$A$3)/1000,0)</f>
        <v>#NAME?</v>
      </c>
      <c r="G36" s="59" t="e">
        <f aca="false">ROUND(E36-F36,0)</f>
        <v>#NAME?</v>
      </c>
      <c r="H36" s="23"/>
      <c r="I36" s="58" t="e">
        <f aca="false">ROUND(HPVAL($A36,I$1,$A$1,K$1,$A$2,$A$3)/1000,0)</f>
        <v>#NAME?</v>
      </c>
      <c r="J36" s="23" t="e">
        <f aca="false">ROUND(HPVAL($A36,J$1,$A$1,K$1,$A$2,$A$3)/1000,0)</f>
        <v>#NAME?</v>
      </c>
      <c r="K36" s="59" t="e">
        <f aca="false">ROUND(I36-J36,0)</f>
        <v>#NAME?</v>
      </c>
      <c r="L36" s="23"/>
      <c r="M36" s="58" t="e">
        <f aca="false">ROUND(HPVAL($A36,M$1,$A$1,O$1,$A$2,$A$3)/1000,0)</f>
        <v>#NAME?</v>
      </c>
      <c r="N36" s="23" t="e">
        <f aca="false">ROUND(HPVAL($A36,N$1,$A$1,O$1,$A$2,$A$3)/1000,0)</f>
        <v>#NAME?</v>
      </c>
      <c r="O36" s="59" t="e">
        <f aca="false">ROUND(M36-N36,0)</f>
        <v>#NAME?</v>
      </c>
      <c r="P36" s="23"/>
      <c r="Q36" s="58" t="e">
        <f aca="false">ROUND(HPVAL($A36,Q$1,$A$1,S$1,$A$2,$A$3)/1000,0)</f>
        <v>#NAME?</v>
      </c>
      <c r="R36" s="23" t="e">
        <f aca="false">ROUND(HPVAL($A36,R$1,$A$1,S$1,$A$2,$A$3)/1000,0)</f>
        <v>#NAME?</v>
      </c>
      <c r="S36" s="59" t="e">
        <f aca="false">ROUND(Q36-R36,0)</f>
        <v>#NAME?</v>
      </c>
      <c r="T36" s="23"/>
      <c r="U36" s="58" t="e">
        <f aca="false">E36+I36+M36+Q36</f>
        <v>#NAME?</v>
      </c>
      <c r="V36" s="23" t="e">
        <f aca="false">F36+J36+N36+R36</f>
        <v>#NAME?</v>
      </c>
      <c r="W36" s="59" t="e">
        <f aca="false">ROUND(U36-V36,0)</f>
        <v>#NAME?</v>
      </c>
    </row>
    <row r="37" customFormat="false" ht="12" hidden="false" customHeight="true" outlineLevel="0" collapsed="false">
      <c r="A37" s="82" t="s">
        <v>210</v>
      </c>
      <c r="C37" s="38" t="s">
        <v>151</v>
      </c>
      <c r="D37" s="49"/>
      <c r="E37" s="58" t="e">
        <f aca="false">ROUND(HPVAL($A37,E$1,$A$1,G$1,$A$2,$A$3)/1000,0)</f>
        <v>#NAME?</v>
      </c>
      <c r="F37" s="23" t="e">
        <f aca="false">ROUND(HPVAL($A37,F$1,$A$1,G$1,$A$2,$A$3)/1000,0)</f>
        <v>#NAME?</v>
      </c>
      <c r="G37" s="59" t="e">
        <f aca="false">ROUND(E37-F37,0)</f>
        <v>#NAME?</v>
      </c>
      <c r="H37" s="23"/>
      <c r="I37" s="58" t="e">
        <f aca="false">ROUND(HPVAL($A37,I$1,$A$1,K$1,$A$2,$A$3)/1000,0)</f>
        <v>#NAME?</v>
      </c>
      <c r="J37" s="23" t="e">
        <f aca="false">ROUND(HPVAL($A37,J$1,$A$1,K$1,$A$2,$A$3)/1000,0)</f>
        <v>#NAME?</v>
      </c>
      <c r="K37" s="59" t="e">
        <f aca="false">ROUND(I37-J37,0)</f>
        <v>#NAME?</v>
      </c>
      <c r="L37" s="23"/>
      <c r="M37" s="58" t="e">
        <f aca="false">ROUND(HPVAL($A37,M$1,$A$1,O$1,$A$2,$A$3)/1000,0)</f>
        <v>#NAME?</v>
      </c>
      <c r="N37" s="23" t="e">
        <f aca="false">ROUND(HPVAL($A37,N$1,$A$1,O$1,$A$2,$A$3)/1000,0)</f>
        <v>#NAME?</v>
      </c>
      <c r="O37" s="59" t="e">
        <f aca="false">ROUND(M37-N37,0)</f>
        <v>#NAME?</v>
      </c>
      <c r="P37" s="23"/>
      <c r="Q37" s="58" t="e">
        <f aca="false">ROUND(HPVAL($A37,Q$1,$A$1,S$1,$A$2,$A$3)/1000,0)</f>
        <v>#NAME?</v>
      </c>
      <c r="R37" s="23" t="e">
        <f aca="false">ROUND(HPVAL($A37,R$1,$A$1,S$1,$A$2,$A$3)/1000,0)</f>
        <v>#NAME?</v>
      </c>
      <c r="S37" s="59" t="e">
        <f aca="false">ROUND(Q37-R37,0)</f>
        <v>#NAME?</v>
      </c>
      <c r="T37" s="23"/>
      <c r="U37" s="58" t="e">
        <f aca="false">E37+I37+M37+Q37</f>
        <v>#NAME?</v>
      </c>
      <c r="V37" s="23" t="e">
        <f aca="false">F37+J37+N37+R37</f>
        <v>#NAME?</v>
      </c>
      <c r="W37" s="59" t="e">
        <f aca="false">ROUND(U37-V37,0)</f>
        <v>#NAME?</v>
      </c>
    </row>
    <row r="38" customFormat="false" ht="12" hidden="false" customHeight="true" outlineLevel="0" collapsed="false">
      <c r="C38" s="88" t="s">
        <v>152</v>
      </c>
      <c r="D38" s="49"/>
      <c r="E38" s="89" t="e">
        <f aca="false">SUM(E34:E37)</f>
        <v>#NAME?</v>
      </c>
      <c r="F38" s="90" t="e">
        <f aca="false">SUM(F34:F37)</f>
        <v>#NAME?</v>
      </c>
      <c r="G38" s="91" t="e">
        <f aca="false">SUM(G34:G37)</f>
        <v>#NAME?</v>
      </c>
      <c r="H38" s="23"/>
      <c r="I38" s="89" t="e">
        <f aca="false">SUM(I34:I37)</f>
        <v>#NAME?</v>
      </c>
      <c r="J38" s="90" t="e">
        <f aca="false">SUM(J34:J37)</f>
        <v>#NAME?</v>
      </c>
      <c r="K38" s="91" t="e">
        <f aca="false">SUM(K34:K37)</f>
        <v>#NAME?</v>
      </c>
      <c r="L38" s="23"/>
      <c r="M38" s="89" t="e">
        <f aca="false">SUM(M34:M37)</f>
        <v>#NAME?</v>
      </c>
      <c r="N38" s="90" t="e">
        <f aca="false">SUM(N34:N37)</f>
        <v>#NAME?</v>
      </c>
      <c r="O38" s="91" t="e">
        <f aca="false">SUM(O34:O37)</f>
        <v>#NAME?</v>
      </c>
      <c r="P38" s="23"/>
      <c r="Q38" s="89" t="e">
        <f aca="false">SUM(Q34:Q37)</f>
        <v>#NAME?</v>
      </c>
      <c r="R38" s="90" t="e">
        <f aca="false">SUM(R34:R37)</f>
        <v>#NAME?</v>
      </c>
      <c r="S38" s="91" t="e">
        <f aca="false">SUM(S34:S37)</f>
        <v>#NAME?</v>
      </c>
      <c r="T38" s="23"/>
      <c r="U38" s="89" t="e">
        <f aca="false">SUM(U34:U37)</f>
        <v>#NAME?</v>
      </c>
      <c r="V38" s="90" t="e">
        <f aca="false">SUM(V34:V37)</f>
        <v>#NAME?</v>
      </c>
      <c r="W38" s="91" t="e">
        <f aca="false">SUM(W34:W37)</f>
        <v>#NAME?</v>
      </c>
    </row>
    <row r="39" customFormat="false" ht="3" hidden="false" customHeight="true" outlineLevel="0" collapsed="false">
      <c r="C39" s="38"/>
      <c r="D39" s="49"/>
      <c r="E39" s="58"/>
      <c r="F39" s="23"/>
      <c r="G39" s="59"/>
      <c r="H39" s="23"/>
      <c r="I39" s="58"/>
      <c r="J39" s="23"/>
      <c r="K39" s="59"/>
      <c r="L39" s="23"/>
      <c r="M39" s="58"/>
      <c r="N39" s="23"/>
      <c r="O39" s="59"/>
      <c r="P39" s="23"/>
      <c r="Q39" s="58"/>
      <c r="R39" s="23"/>
      <c r="S39" s="59"/>
      <c r="T39" s="23"/>
      <c r="U39" s="58"/>
      <c r="V39" s="23"/>
      <c r="W39" s="59"/>
    </row>
    <row r="40" customFormat="false" ht="12" hidden="false" customHeight="true" outlineLevel="0" collapsed="false">
      <c r="A40" s="82" t="s">
        <v>211</v>
      </c>
      <c r="C40" s="38" t="s">
        <v>64</v>
      </c>
      <c r="D40" s="49"/>
      <c r="E40" s="58" t="e">
        <f aca="false">ROUND(HPVAL($A40,E$1,$A$1,G$1,$A$2,$A$3)/1000,0)</f>
        <v>#NAME?</v>
      </c>
      <c r="F40" s="23" t="e">
        <f aca="false">ROUND(HPVAL($A40,F$1,$A$1,G$1,$A$2,$A$3)/1000,0)</f>
        <v>#NAME?</v>
      </c>
      <c r="G40" s="59" t="e">
        <f aca="false">ROUND(E40-F40,0)</f>
        <v>#NAME?</v>
      </c>
      <c r="H40" s="23"/>
      <c r="I40" s="58" t="e">
        <f aca="false">ROUND(HPVAL($A40,I$1,$A$1,K$1,$A$2,$A$3)/1000,0)</f>
        <v>#NAME?</v>
      </c>
      <c r="J40" s="23" t="e">
        <f aca="false">ROUND(HPVAL($A40,J$1,$A$1,K$1,$A$2,$A$3)/1000,0)</f>
        <v>#NAME?</v>
      </c>
      <c r="K40" s="59" t="e">
        <f aca="false">ROUND(I40-J40,0)</f>
        <v>#NAME?</v>
      </c>
      <c r="L40" s="23"/>
      <c r="M40" s="58" t="e">
        <f aca="false">ROUND(HPVAL($A40,M$1,$A$1,O$1,$A$2,$A$3)/1000,0)</f>
        <v>#NAME?</v>
      </c>
      <c r="N40" s="23" t="e">
        <f aca="false">ROUND(HPVAL($A40,N$1,$A$1,O$1,$A$2,$A$3)/1000,0)</f>
        <v>#NAME?</v>
      </c>
      <c r="O40" s="59" t="e">
        <f aca="false">ROUND(M40-N40,0)</f>
        <v>#NAME?</v>
      </c>
      <c r="P40" s="23"/>
      <c r="Q40" s="58" t="e">
        <f aca="false">ROUND(HPVAL($A40,Q$1,$A$1,S$1,$A$2,$A$3)/1000,0)</f>
        <v>#NAME?</v>
      </c>
      <c r="R40" s="23" t="e">
        <f aca="false">ROUND(HPVAL($A40,R$1,$A$1,S$1,$A$2,$A$3)/1000,0)</f>
        <v>#NAME?</v>
      </c>
      <c r="S40" s="59" t="e">
        <f aca="false">ROUND(Q40-R40,0)</f>
        <v>#NAME?</v>
      </c>
      <c r="T40" s="23"/>
      <c r="U40" s="58" t="e">
        <f aca="false">E40+I40+M40+Q40</f>
        <v>#NAME?</v>
      </c>
      <c r="V40" s="23" t="e">
        <f aca="false">F40+J40+N40+R40</f>
        <v>#NAME?</v>
      </c>
      <c r="W40" s="59" t="e">
        <f aca="false">ROUND(U40-V40,0)</f>
        <v>#NAME?</v>
      </c>
    </row>
    <row r="41" customFormat="false" ht="12" hidden="false" customHeight="true" outlineLevel="0" collapsed="false">
      <c r="A41" s="82" t="s">
        <v>212</v>
      </c>
      <c r="C41" s="38" t="s">
        <v>65</v>
      </c>
      <c r="D41" s="49"/>
      <c r="E41" s="58" t="e">
        <f aca="false">ROUND(HPVAL($A41,E$1,$A$1,G$1,$A$2,$A$3)/1000,0)</f>
        <v>#NAME?</v>
      </c>
      <c r="F41" s="23" t="e">
        <f aca="false">ROUND(HPVAL($A41,F$1,$A$1,G$1,$A$2,$A$3)/1000,0)</f>
        <v>#NAME?</v>
      </c>
      <c r="G41" s="59" t="e">
        <f aca="false">ROUND(E41-F41,0)</f>
        <v>#NAME?</v>
      </c>
      <c r="H41" s="23"/>
      <c r="I41" s="58" t="e">
        <f aca="false">ROUND(HPVAL($A41,I$1,$A$1,K$1,$A$2,$A$3)/1000,0)</f>
        <v>#NAME?</v>
      </c>
      <c r="J41" s="23" t="e">
        <f aca="false">ROUND(HPVAL($A41,J$1,$A$1,K$1,$A$2,$A$3)/1000,0)</f>
        <v>#NAME?</v>
      </c>
      <c r="K41" s="59" t="e">
        <f aca="false">ROUND(I41-J41,0)</f>
        <v>#NAME?</v>
      </c>
      <c r="L41" s="23"/>
      <c r="M41" s="58" t="e">
        <f aca="false">ROUND(HPVAL($A41,M$1,$A$1,O$1,$A$2,$A$3)/1000,0)</f>
        <v>#NAME?</v>
      </c>
      <c r="N41" s="23" t="e">
        <f aca="false">ROUND(HPVAL($A41,N$1,$A$1,O$1,$A$2,$A$3)/1000,0)</f>
        <v>#NAME?</v>
      </c>
      <c r="O41" s="59" t="e">
        <f aca="false">ROUND(M41-N41,0)</f>
        <v>#NAME?</v>
      </c>
      <c r="P41" s="23"/>
      <c r="Q41" s="58" t="e">
        <f aca="false">ROUND(HPVAL($A41,Q$1,$A$1,S$1,$A$2,$A$3)/1000,0)</f>
        <v>#NAME?</v>
      </c>
      <c r="R41" s="23" t="e">
        <f aca="false">ROUND(HPVAL($A41,R$1,$A$1,S$1,$A$2,$A$3)/1000,0)</f>
        <v>#NAME?</v>
      </c>
      <c r="S41" s="59" t="e">
        <f aca="false">ROUND(Q41-R41,0)</f>
        <v>#NAME?</v>
      </c>
      <c r="T41" s="23"/>
      <c r="U41" s="58" t="e">
        <f aca="false">E41+I41+M41+Q41</f>
        <v>#NAME?</v>
      </c>
      <c r="V41" s="23" t="e">
        <f aca="false">F41+J41+N41+R41</f>
        <v>#NAME?</v>
      </c>
      <c r="W41" s="59" t="e">
        <f aca="false">ROUND(U41-V41,0)</f>
        <v>#NAME?</v>
      </c>
    </row>
    <row r="42" customFormat="false" ht="12" hidden="false" customHeight="true" outlineLevel="0" collapsed="false">
      <c r="A42" s="82" t="s">
        <v>213</v>
      </c>
      <c r="C42" s="38" t="s">
        <v>153</v>
      </c>
      <c r="D42" s="49"/>
      <c r="E42" s="58" t="e">
        <f aca="false">ROUND(HPVAL($A42,E$1,$A$1,G$1,$A$2,$A$3)/1000,0)</f>
        <v>#NAME?</v>
      </c>
      <c r="F42" s="23" t="e">
        <f aca="false">ROUND(HPVAL($A42,F$1,$A$1,G$1,$A$2,$A$3)/1000,0)</f>
        <v>#NAME?</v>
      </c>
      <c r="G42" s="59" t="e">
        <f aca="false">ROUND(E42-F42,0)</f>
        <v>#NAME?</v>
      </c>
      <c r="H42" s="23"/>
      <c r="I42" s="58" t="e">
        <f aca="false">ROUND(HPVAL($A42,I$1,$A$1,K$1,$A$2,$A$3)/1000,0)</f>
        <v>#NAME?</v>
      </c>
      <c r="J42" s="23" t="e">
        <f aca="false">ROUND(HPVAL($A42,J$1,$A$1,K$1,$A$2,$A$3)/1000,0)</f>
        <v>#NAME?</v>
      </c>
      <c r="K42" s="59" t="e">
        <f aca="false">ROUND(I42-J42,0)</f>
        <v>#NAME?</v>
      </c>
      <c r="L42" s="23"/>
      <c r="M42" s="58" t="e">
        <f aca="false">ROUND(HPVAL($A42,M$1,$A$1,O$1,$A$2,$A$3)/1000,0)</f>
        <v>#NAME?</v>
      </c>
      <c r="N42" s="23" t="e">
        <f aca="false">ROUND(HPVAL($A42,N$1,$A$1,O$1,$A$2,$A$3)/1000,0)</f>
        <v>#NAME?</v>
      </c>
      <c r="O42" s="59" t="e">
        <f aca="false">ROUND(M42-N42,0)</f>
        <v>#NAME?</v>
      </c>
      <c r="P42" s="23"/>
      <c r="Q42" s="58" t="e">
        <f aca="false">ROUND(HPVAL($A42,Q$1,$A$1,S$1,$A$2,$A$3)/1000,0)</f>
        <v>#NAME?</v>
      </c>
      <c r="R42" s="23" t="e">
        <f aca="false">ROUND(HPVAL($A42,R$1,$A$1,S$1,$A$2,$A$3)/1000,0)</f>
        <v>#NAME?</v>
      </c>
      <c r="S42" s="59" t="e">
        <f aca="false">ROUND(Q42-R42,0)</f>
        <v>#NAME?</v>
      </c>
      <c r="T42" s="23"/>
      <c r="U42" s="58" t="e">
        <f aca="false">E42+I42+M42+Q42</f>
        <v>#NAME?</v>
      </c>
      <c r="V42" s="23" t="e">
        <f aca="false">F42+J42+N42+R42</f>
        <v>#NAME?</v>
      </c>
      <c r="W42" s="59" t="e">
        <f aca="false">ROUND(U42-V42,0)</f>
        <v>#NAME?</v>
      </c>
    </row>
    <row r="43" customFormat="false" ht="12" hidden="false" customHeight="true" outlineLevel="0" collapsed="false">
      <c r="C43" s="88" t="s">
        <v>154</v>
      </c>
      <c r="D43" s="49"/>
      <c r="E43" s="89" t="e">
        <f aca="false">SUM(E40:E42)</f>
        <v>#NAME?</v>
      </c>
      <c r="F43" s="90" t="e">
        <f aca="false">SUM(F40:F42)</f>
        <v>#NAME?</v>
      </c>
      <c r="G43" s="91" t="e">
        <f aca="false">SUM(G40:G42)</f>
        <v>#NAME?</v>
      </c>
      <c r="H43" s="23"/>
      <c r="I43" s="89" t="e">
        <f aca="false">SUM(I40:I42)</f>
        <v>#NAME?</v>
      </c>
      <c r="J43" s="90" t="e">
        <f aca="false">SUM(J40:J42)</f>
        <v>#NAME?</v>
      </c>
      <c r="K43" s="91" t="e">
        <f aca="false">SUM(K40:K42)</f>
        <v>#NAME?</v>
      </c>
      <c r="L43" s="23"/>
      <c r="M43" s="89" t="e">
        <f aca="false">SUM(M40:M42)</f>
        <v>#NAME?</v>
      </c>
      <c r="N43" s="90" t="e">
        <f aca="false">SUM(N40:N42)</f>
        <v>#NAME?</v>
      </c>
      <c r="O43" s="91" t="e">
        <f aca="false">SUM(O40:O42)</f>
        <v>#NAME?</v>
      </c>
      <c r="P43" s="23"/>
      <c r="Q43" s="89" t="e">
        <f aca="false">SUM(Q40:Q42)</f>
        <v>#NAME?</v>
      </c>
      <c r="R43" s="90" t="e">
        <f aca="false">SUM(R40:R42)</f>
        <v>#NAME?</v>
      </c>
      <c r="S43" s="91" t="e">
        <f aca="false">SUM(S40:S42)</f>
        <v>#NAME?</v>
      </c>
      <c r="T43" s="23"/>
      <c r="U43" s="89" t="e">
        <f aca="false">SUM(U40:U42)</f>
        <v>#NAME?</v>
      </c>
      <c r="V43" s="90" t="e">
        <f aca="false">SUM(V40:V42)</f>
        <v>#NAME?</v>
      </c>
      <c r="W43" s="91" t="e">
        <f aca="false">SUM(W40:W42)</f>
        <v>#NAME?</v>
      </c>
    </row>
    <row r="44" customFormat="false" ht="3" hidden="false" customHeight="true" outlineLevel="0" collapsed="false">
      <c r="C44" s="38"/>
      <c r="D44" s="49"/>
      <c r="E44" s="58"/>
      <c r="F44" s="23"/>
      <c r="G44" s="59"/>
      <c r="H44" s="23"/>
      <c r="I44" s="58"/>
      <c r="J44" s="23"/>
      <c r="K44" s="59"/>
      <c r="L44" s="23"/>
      <c r="M44" s="58"/>
      <c r="N44" s="23"/>
      <c r="O44" s="59"/>
      <c r="P44" s="23"/>
      <c r="Q44" s="58"/>
      <c r="R44" s="23"/>
      <c r="S44" s="59"/>
      <c r="T44" s="23"/>
      <c r="U44" s="58"/>
      <c r="V44" s="23"/>
      <c r="W44" s="59"/>
    </row>
    <row r="45" customFormat="false" ht="12" hidden="false" customHeight="true" outlineLevel="0" collapsed="false">
      <c r="A45" s="82" t="s">
        <v>232</v>
      </c>
      <c r="C45" s="38" t="s">
        <v>155</v>
      </c>
      <c r="D45" s="49"/>
      <c r="E45" s="58" t="e">
        <f aca="false">ROUND(HPVAL($A45,E$1,$A$1,G$1,$A$2,$A$3)/1000,0)</f>
        <v>#NAME?</v>
      </c>
      <c r="F45" s="23" t="e">
        <f aca="false">ROUND(HPVAL($A45,F$1,$A$1,G$1,$A$2,$A$3)/1000,0)+ROUND(HPVAL($A49,F$1,$A$1,G$1,$A$2,$A$3)/1000,0)-ROUND(HPVAL($A53,F$1,$A$1,G$1,$A$2,$A$3)/1000,0)</f>
        <v>#NAME?</v>
      </c>
      <c r="G45" s="59" t="e">
        <f aca="false">ROUND(E45-F45,0)</f>
        <v>#NAME?</v>
      </c>
      <c r="H45" s="23"/>
      <c r="I45" s="58" t="e">
        <f aca="false">ROUND(HPVAL($A45,I$1,$A$1,K$1,$A$2,$A$3)/1000,0)</f>
        <v>#NAME?</v>
      </c>
      <c r="J45" s="23" t="e">
        <f aca="false">ROUND(HPVAL($A45,J$1,$A$1,K$1,$A$2,$A$3)/1000,0)+ROUND(HPVAL($A49,J$1,$A$1,K$1,$A$2,$A$3)/1000,0)-ROUND(HPVAL($A53,J$1,$A$1,K$1,$A$2,$A$3)/1000,0)</f>
        <v>#NAME?</v>
      </c>
      <c r="K45" s="59" t="e">
        <f aca="false">ROUND(I45-J45,0)</f>
        <v>#NAME?</v>
      </c>
      <c r="L45" s="23"/>
      <c r="M45" s="58" t="e">
        <f aca="false">ROUND(HPVAL($A45,M$1,$A$1,O$1,$A$2,$A$3)/1000,0)</f>
        <v>#NAME?</v>
      </c>
      <c r="N45" s="23" t="e">
        <f aca="false">ROUND(HPVAL($A45,N$1,$A$1,O$1,$A$2,$A$3)/1000,0)+ROUND(HPVAL($A49,N$1,$A$1,O$1,$A$2,$A$3)/1000,0)-ROUND(HPVAL($A53,N$1,$A$1,O$1,$A$2,$A$3)/1000,0)</f>
        <v>#NAME?</v>
      </c>
      <c r="O45" s="59" t="e">
        <f aca="false">ROUND(M45-N45,0)</f>
        <v>#NAME?</v>
      </c>
      <c r="P45" s="23"/>
      <c r="Q45" s="58" t="e">
        <f aca="false">ROUND(HPVAL($A45,Q$1,$A$1,S$1,$A$2,$A$3)/1000,0)</f>
        <v>#NAME?</v>
      </c>
      <c r="R45" s="23" t="e">
        <f aca="false">ROUND(HPVAL($A45,R$1,$A$1,S$1,$A$2,$A$3)/1000,0)+ROUND(HPVAL($A49,R$1,$A$1,S$1,$A$2,$A$3)/1000,0)-ROUND(HPVAL($A53,R$1,$A$1,S$1,$A$2,$A$3)/1000,0)</f>
        <v>#NAME?</v>
      </c>
      <c r="S45" s="59" t="e">
        <f aca="false">ROUND(Q45-R45,0)</f>
        <v>#NAME?</v>
      </c>
      <c r="T45" s="23"/>
      <c r="U45" s="58" t="e">
        <f aca="false">E45+I45+M45+Q45</f>
        <v>#NAME?</v>
      </c>
      <c r="V45" s="23" t="e">
        <f aca="false">F45+J45+N45+R45</f>
        <v>#NAME?</v>
      </c>
      <c r="W45" s="59" t="e">
        <f aca="false">ROUND(U45-V45,0)</f>
        <v>#NAME?</v>
      </c>
    </row>
    <row r="46" customFormat="false" ht="3" hidden="false" customHeight="true" outlineLevel="0" collapsed="false">
      <c r="C46" s="38"/>
      <c r="D46" s="49"/>
      <c r="E46" s="58"/>
      <c r="F46" s="23"/>
      <c r="G46" s="59"/>
      <c r="H46" s="23"/>
      <c r="I46" s="58"/>
      <c r="J46" s="23"/>
      <c r="K46" s="59"/>
      <c r="L46" s="23"/>
      <c r="M46" s="58"/>
      <c r="N46" s="23"/>
      <c r="O46" s="59"/>
      <c r="P46" s="23"/>
      <c r="Q46" s="58"/>
      <c r="R46" s="23"/>
      <c r="S46" s="59"/>
      <c r="T46" s="23"/>
      <c r="U46" s="58"/>
      <c r="V46" s="23"/>
      <c r="W46" s="59"/>
    </row>
    <row r="47" customFormat="false" ht="12" hidden="false" customHeight="true" outlineLevel="0" collapsed="false">
      <c r="A47" s="82" t="s">
        <v>217</v>
      </c>
      <c r="C47" s="38" t="s">
        <v>156</v>
      </c>
      <c r="D47" s="49"/>
      <c r="E47" s="58" t="e">
        <f aca="false">ROUND(HPVAL($A47,E$1,$A$1,G$1,$A$2,$A$3)/1000,0)</f>
        <v>#NAME?</v>
      </c>
      <c r="F47" s="23" t="e">
        <f aca="false">ROUND(HPVAL($A47,F$1,$A$1,G$1,$A$2,$A$3)/1000,0)-F57</f>
        <v>#NAME?</v>
      </c>
      <c r="G47" s="59" t="e">
        <f aca="false">ROUND(E47-F47,0)</f>
        <v>#NAME?</v>
      </c>
      <c r="H47" s="23"/>
      <c r="I47" s="58" t="e">
        <f aca="false">ROUND(HPVAL($A47,I$1,$A$1,K$1,$A$2,$A$3)/1000,0)</f>
        <v>#NAME?</v>
      </c>
      <c r="J47" s="23" t="e">
        <f aca="false">ROUND(HPVAL($A47,J$1,$A$1,K$1,$A$2,$A$3)/1000,0)-J57</f>
        <v>#NAME?</v>
      </c>
      <c r="K47" s="59" t="e">
        <f aca="false">ROUND(I47-J47,0)</f>
        <v>#NAME?</v>
      </c>
      <c r="L47" s="23"/>
      <c r="M47" s="58" t="e">
        <f aca="false">ROUND(HPVAL($A47,M$1,$A$1,O$1,$A$2,$A$3)/1000,0)</f>
        <v>#NAME?</v>
      </c>
      <c r="N47" s="23" t="e">
        <f aca="false">ROUND(HPVAL($A47,N$1,$A$1,O$1,$A$2,$A$3)/1000,0)-N57</f>
        <v>#NAME?</v>
      </c>
      <c r="O47" s="59" t="e">
        <f aca="false">ROUND(M47-N47,0)</f>
        <v>#NAME?</v>
      </c>
      <c r="P47" s="23"/>
      <c r="Q47" s="58" t="e">
        <f aca="false">ROUND(HPVAL($A47,Q$1,$A$1,S$1,$A$2,$A$3)/1000,0)</f>
        <v>#NAME?</v>
      </c>
      <c r="R47" s="23" t="e">
        <f aca="false">ROUND(HPVAL($A47,R$1,$A$1,S$1,$A$2,$A$3)/1000,0)-R57</f>
        <v>#NAME?</v>
      </c>
      <c r="S47" s="59" t="e">
        <f aca="false">ROUND(Q47-R47,0)</f>
        <v>#NAME?</v>
      </c>
      <c r="T47" s="23"/>
      <c r="U47" s="58" t="e">
        <f aca="false">E47+I47+M47+Q47</f>
        <v>#NAME?</v>
      </c>
      <c r="V47" s="23" t="e">
        <f aca="false">F47+J47+N47+R47</f>
        <v>#NAME?</v>
      </c>
      <c r="W47" s="59" t="e">
        <f aca="false">ROUND(U47-V47,0)</f>
        <v>#NAME?</v>
      </c>
    </row>
    <row r="48" customFormat="false" ht="3" hidden="false" customHeight="true" outlineLevel="0" collapsed="false">
      <c r="C48" s="38"/>
      <c r="D48" s="49"/>
      <c r="E48" s="58"/>
      <c r="F48" s="23"/>
      <c r="G48" s="59"/>
      <c r="H48" s="23"/>
      <c r="I48" s="58"/>
      <c r="J48" s="23"/>
      <c r="K48" s="59"/>
      <c r="L48" s="23"/>
      <c r="M48" s="58"/>
      <c r="N48" s="23"/>
      <c r="O48" s="59"/>
      <c r="P48" s="23"/>
      <c r="Q48" s="58"/>
      <c r="R48" s="23"/>
      <c r="S48" s="59"/>
      <c r="T48" s="23"/>
      <c r="U48" s="58"/>
      <c r="V48" s="23"/>
      <c r="W48" s="59"/>
    </row>
    <row r="49" customFormat="false" ht="12" hidden="false" customHeight="true" outlineLevel="0" collapsed="false">
      <c r="A49" s="82" t="s">
        <v>233</v>
      </c>
      <c r="B49" s="95"/>
      <c r="C49" s="88" t="s">
        <v>157</v>
      </c>
      <c r="D49" s="96"/>
      <c r="E49" s="89" t="e">
        <f aca="false">SUM(E43:E47)+E21+E32+E38</f>
        <v>#NAME?</v>
      </c>
      <c r="F49" s="90" t="e">
        <f aca="false">SUM(F43:F47)+F21+F32+F38</f>
        <v>#NAME?</v>
      </c>
      <c r="G49" s="91" t="e">
        <f aca="false">SUM(G43:G47)+G21+G32+G38</f>
        <v>#NAME?</v>
      </c>
      <c r="H49" s="97"/>
      <c r="I49" s="89" t="e">
        <f aca="false">SUM(I43:I47)+I21+I32+I38</f>
        <v>#NAME?</v>
      </c>
      <c r="J49" s="90" t="e">
        <f aca="false">SUM(J43:J47)+J21+J32+J38</f>
        <v>#NAME?</v>
      </c>
      <c r="K49" s="91" t="e">
        <f aca="false">SUM(K43:K47)+K21+K32+K38</f>
        <v>#NAME?</v>
      </c>
      <c r="L49" s="97"/>
      <c r="M49" s="89" t="e">
        <f aca="false">SUM(M43:M47)+M21+M32+M38</f>
        <v>#NAME?</v>
      </c>
      <c r="N49" s="90" t="e">
        <f aca="false">SUM(N43:N47)+N21+N32+N38</f>
        <v>#NAME?</v>
      </c>
      <c r="O49" s="91" t="e">
        <f aca="false">SUM(O43:O47)+O21+O32+O38</f>
        <v>#NAME?</v>
      </c>
      <c r="P49" s="97"/>
      <c r="Q49" s="89" t="e">
        <f aca="false">SUM(Q43:Q47)+Q21+Q32+Q38</f>
        <v>#NAME?</v>
      </c>
      <c r="R49" s="90" t="e">
        <f aca="false">SUM(R43:R47)+R21+R32+R38</f>
        <v>#NAME?</v>
      </c>
      <c r="S49" s="91" t="e">
        <f aca="false">SUM(S43:S47)+S21+S32+S38</f>
        <v>#NAME?</v>
      </c>
      <c r="T49" s="97"/>
      <c r="U49" s="89" t="e">
        <f aca="false">SUM(U43:U47)+U21+U32+U38</f>
        <v>#NAME?</v>
      </c>
      <c r="V49" s="90" t="e">
        <f aca="false">SUM(V43:V47)+V21+V32+V38</f>
        <v>#NAME?</v>
      </c>
      <c r="W49" s="91" t="e">
        <f aca="false">SUM(W43:W47)+W21+W32+W38</f>
        <v>#NAME?</v>
      </c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  <c r="IW49" s="98"/>
    </row>
    <row r="50" customFormat="false" ht="3" hidden="false" customHeight="true" outlineLevel="0" collapsed="false">
      <c r="C50" s="38"/>
      <c r="D50" s="49"/>
      <c r="E50" s="58"/>
      <c r="F50" s="23"/>
      <c r="G50" s="59"/>
      <c r="H50" s="23"/>
      <c r="I50" s="58"/>
      <c r="J50" s="23"/>
      <c r="K50" s="59"/>
      <c r="L50" s="23"/>
      <c r="M50" s="58"/>
      <c r="N50" s="23"/>
      <c r="O50" s="59"/>
      <c r="P50" s="23"/>
      <c r="Q50" s="58"/>
      <c r="R50" s="23"/>
      <c r="S50" s="59"/>
      <c r="T50" s="23"/>
      <c r="U50" s="58"/>
      <c r="V50" s="23"/>
      <c r="W50" s="59"/>
    </row>
    <row r="51" customFormat="false" ht="12" hidden="false" customHeight="true" outlineLevel="0" collapsed="false">
      <c r="A51" s="82" t="s">
        <v>218</v>
      </c>
      <c r="C51" s="38" t="s">
        <v>158</v>
      </c>
      <c r="D51" s="49"/>
      <c r="E51" s="58" t="e">
        <f aca="false">ROUND(HPVAL($A51,E$1,$A$1,G$1,$A$2,$A$3)/1000,0)</f>
        <v>#NAME?</v>
      </c>
      <c r="F51" s="23" t="e">
        <f aca="false">ROUND(HPVAL($A51,F$1,$A$1,G$1,$A$2,$A$3)/1000,0)-ROUND(HPVAL($A49,F$1,$A$1,G$1,$A$2,$A$3)/1000,0)</f>
        <v>#NAME?</v>
      </c>
      <c r="G51" s="59" t="e">
        <f aca="false">ROUND(E51-F51,0)</f>
        <v>#NAME?</v>
      </c>
      <c r="H51" s="23"/>
      <c r="I51" s="58" t="e">
        <f aca="false">ROUND(HPVAL($A51,I$1,$A$1,K$1,$A$2,$A$3)/1000,0)</f>
        <v>#NAME?</v>
      </c>
      <c r="J51" s="23" t="e">
        <f aca="false">ROUND(HPVAL($A51,J$1,$A$1,K$1,$A$2,$A$3)/1000,0)-ROUND(HPVAL($A49,J$1,$A$1,K$1,$A$2,$A$3)/1000,0)</f>
        <v>#NAME?</v>
      </c>
      <c r="K51" s="59" t="e">
        <f aca="false">ROUND(I51-J51,0)</f>
        <v>#NAME?</v>
      </c>
      <c r="L51" s="23"/>
      <c r="M51" s="58" t="e">
        <f aca="false">ROUND(HPVAL($A51,M$1,$A$1,O$1,$A$2,$A$3)/1000,0)</f>
        <v>#NAME?</v>
      </c>
      <c r="N51" s="23" t="e">
        <f aca="false">ROUND(HPVAL($A51,N$1,$A$1,O$1,$A$2,$A$3)/1000,0)-ROUND(HPVAL($A49,N$1,$A$1,O$1,$A$2,$A$3)/1000,0)</f>
        <v>#NAME?</v>
      </c>
      <c r="O51" s="59" t="e">
        <f aca="false">ROUND(M51-N51,0)</f>
        <v>#NAME?</v>
      </c>
      <c r="P51" s="23"/>
      <c r="Q51" s="58" t="e">
        <f aca="false">ROUND(HPVAL($A51,Q$1,$A$1,S$1,$A$2,$A$3)/1000,0)</f>
        <v>#NAME?</v>
      </c>
      <c r="R51" s="23" t="e">
        <f aca="false">ROUND(HPVAL($A51,R$1,$A$1,S$1,$A$2,$A$3)/1000,0)-ROUND(HPVAL($A49,R$1,$A$1,S$1,$A$2,$A$3)/1000,0)</f>
        <v>#NAME?</v>
      </c>
      <c r="S51" s="59" t="e">
        <f aca="false">ROUND(Q51-R51,0)</f>
        <v>#NAME?</v>
      </c>
      <c r="T51" s="23"/>
      <c r="U51" s="58" t="e">
        <f aca="false">E51+I51+M51+Q51</f>
        <v>#NAME?</v>
      </c>
      <c r="V51" s="23" t="e">
        <f aca="false">F51+J51+N51+R51</f>
        <v>#NAME?</v>
      </c>
      <c r="W51" s="59" t="e">
        <f aca="false">ROUND(U51-V51,0)</f>
        <v>#NAME?</v>
      </c>
    </row>
    <row r="52" customFormat="false" ht="3" hidden="false" customHeight="true" outlineLevel="0" collapsed="false">
      <c r="C52" s="38"/>
      <c r="D52" s="49"/>
      <c r="E52" s="58"/>
      <c r="F52" s="23"/>
      <c r="G52" s="59"/>
      <c r="H52" s="23"/>
      <c r="I52" s="58"/>
      <c r="J52" s="23"/>
      <c r="K52" s="59"/>
      <c r="L52" s="23"/>
      <c r="M52" s="58"/>
      <c r="N52" s="23"/>
      <c r="O52" s="59"/>
      <c r="P52" s="23"/>
      <c r="Q52" s="58"/>
      <c r="R52" s="23"/>
      <c r="S52" s="59"/>
      <c r="T52" s="23"/>
      <c r="U52" s="58"/>
      <c r="V52" s="23"/>
      <c r="W52" s="59"/>
    </row>
    <row r="53" customFormat="false" ht="12" hidden="false" customHeight="true" outlineLevel="0" collapsed="false">
      <c r="A53" s="82" t="s">
        <v>219</v>
      </c>
      <c r="C53" s="38" t="s">
        <v>159</v>
      </c>
      <c r="D53" s="49"/>
      <c r="E53" s="58" t="e">
        <f aca="false">-ROUND(HPVAL($A53,E$1,"tot_ops_expenses",G$1,$A$2,$A$3)/1000,0)</f>
        <v>#NAME?</v>
      </c>
      <c r="F53" s="23" t="e">
        <f aca="false">-ROUND(HPVAL($A53,F$1,"tot_ops_expenses",G$1,$A$2,$A$3)/1000,0)</f>
        <v>#NAME?</v>
      </c>
      <c r="G53" s="59" t="e">
        <f aca="false">ROUND(E53-F53,0)</f>
        <v>#NAME?</v>
      </c>
      <c r="H53" s="24"/>
      <c r="I53" s="58" t="e">
        <f aca="false">-ROUND(HPVAL($A53,I$1,"tot_ops_expenses",K$1,$A$2,$A$3)/1000,0)</f>
        <v>#NAME?</v>
      </c>
      <c r="J53" s="23" t="e">
        <f aca="false">-ROUND(HPVAL($A53,J$1,"tot_ops_expenses",K$1,$A$2,$A$3)/1000,0)</f>
        <v>#NAME?</v>
      </c>
      <c r="K53" s="59" t="e">
        <f aca="false">ROUND(I53-J53,0)</f>
        <v>#NAME?</v>
      </c>
      <c r="L53" s="24"/>
      <c r="M53" s="58" t="e">
        <f aca="false">-ROUND(HPVAL($A53,M$1,"tot_ops_expenses",O$1,$A$2,$A$3)/1000,0)</f>
        <v>#NAME?</v>
      </c>
      <c r="N53" s="23" t="e">
        <f aca="false">-ROUND(HPVAL($A53,N$1,"tot_ops_expenses",O$1,$A$2,$A$3)/1000,0)</f>
        <v>#NAME?</v>
      </c>
      <c r="O53" s="59" t="e">
        <f aca="false">ROUND(M53-N53,0)</f>
        <v>#NAME?</v>
      </c>
      <c r="P53" s="24"/>
      <c r="Q53" s="58" t="e">
        <f aca="false">-ROUND(HPVAL($A53,Q$1,"tot_ops_expenses",S$1,$A$2,$A$3)/1000,0)</f>
        <v>#NAME?</v>
      </c>
      <c r="R53" s="23" t="e">
        <f aca="false">-ROUND(HPVAL($A53,R$1,"tot_ops_expenses",S$1,$A$2,$A$3)/1000,0)</f>
        <v>#NAME?</v>
      </c>
      <c r="S53" s="59" t="e">
        <f aca="false">ROUND(Q53-R53,0)</f>
        <v>#NAME?</v>
      </c>
      <c r="T53" s="24"/>
      <c r="U53" s="58" t="e">
        <f aca="false">E53+I53+M53+Q53</f>
        <v>#NAME?</v>
      </c>
      <c r="V53" s="23" t="e">
        <f aca="false">F53+J53+N53+R53</f>
        <v>#NAME?</v>
      </c>
      <c r="W53" s="59" t="e">
        <f aca="false">ROUND(U53-V53,0)</f>
        <v>#NAME?</v>
      </c>
    </row>
    <row r="54" customFormat="false" ht="3" hidden="false" customHeight="true" outlineLevel="0" collapsed="false">
      <c r="C54" s="38"/>
      <c r="D54" s="49"/>
      <c r="E54" s="58"/>
      <c r="F54" s="23"/>
      <c r="G54" s="59"/>
      <c r="H54" s="23"/>
      <c r="I54" s="58"/>
      <c r="J54" s="23"/>
      <c r="K54" s="59"/>
      <c r="L54" s="23"/>
      <c r="M54" s="58"/>
      <c r="N54" s="23"/>
      <c r="O54" s="59"/>
      <c r="P54" s="23"/>
      <c r="Q54" s="58"/>
      <c r="R54" s="23"/>
      <c r="S54" s="59"/>
      <c r="T54" s="23"/>
      <c r="U54" s="58"/>
      <c r="V54" s="23"/>
      <c r="W54" s="59"/>
    </row>
    <row r="55" customFormat="false" ht="12" hidden="false" customHeight="true" outlineLevel="0" collapsed="false">
      <c r="A55" s="82" t="s">
        <v>219</v>
      </c>
      <c r="C55" s="38" t="s">
        <v>160</v>
      </c>
      <c r="D55" s="49"/>
      <c r="E55" s="58" t="e">
        <f aca="false">-ROUND(HPVAL($A55,E$1,"cap_chrg",G$1,$A$2,$A$3)/1000,0)</f>
        <v>#NAME?</v>
      </c>
      <c r="F55" s="23" t="e">
        <f aca="false">-ROUND(HPVAL($A55,F$1,"cap_chrg",G$1,$A$2,$A$3)/1000,0)</f>
        <v>#NAME?</v>
      </c>
      <c r="G55" s="59" t="e">
        <f aca="false">ROUND(E55-F55,0)</f>
        <v>#NAME?</v>
      </c>
      <c r="H55" s="23"/>
      <c r="I55" s="58" t="e">
        <f aca="false">-ROUND(HPVAL($A55,I$1,"cap_chrg",K$1,$A$2,$A$3)/1000,0)</f>
        <v>#NAME?</v>
      </c>
      <c r="J55" s="23" t="e">
        <f aca="false">-ROUND(HPVAL($A55,J$1,"cap_chrg",K$1,$A$2,$A$3)/1000,0)</f>
        <v>#NAME?</v>
      </c>
      <c r="K55" s="59" t="e">
        <f aca="false">ROUND(I55-J55,0)</f>
        <v>#NAME?</v>
      </c>
      <c r="L55" s="23"/>
      <c r="M55" s="58" t="e">
        <f aca="false">-ROUND(HPVAL($A55,M$1,"cap_chrg",O$1,$A$2,$A$3)/1000,0)</f>
        <v>#NAME?</v>
      </c>
      <c r="N55" s="23" t="e">
        <f aca="false">-ROUND(HPVAL($A55,N$1,"cap_chrg",O$1,$A$2,$A$3)/1000,0)</f>
        <v>#NAME?</v>
      </c>
      <c r="O55" s="59" t="e">
        <f aca="false">ROUND(M55-N55,0)</f>
        <v>#NAME?</v>
      </c>
      <c r="P55" s="23"/>
      <c r="Q55" s="58" t="e">
        <f aca="false">-ROUND(HPVAL($A55,Q$1,"cap_chrg",S$1,$A$2,$A$3)/1000,0)</f>
        <v>#NAME?</v>
      </c>
      <c r="R55" s="23" t="e">
        <f aca="false">-ROUND(HPVAL($A55,R$1,"cap_chrg",S$1,$A$2,$A$3)/1000,0)</f>
        <v>#NAME?</v>
      </c>
      <c r="S55" s="59" t="e">
        <f aca="false">ROUND(Q55-R55,0)</f>
        <v>#NAME?</v>
      </c>
      <c r="T55" s="23"/>
      <c r="U55" s="58" t="e">
        <f aca="false">E55+I55+M55+Q55</f>
        <v>#NAME?</v>
      </c>
      <c r="V55" s="23" t="e">
        <f aca="false">F55+J55+N55+R55</f>
        <v>#NAME?</v>
      </c>
      <c r="W55" s="59" t="e">
        <f aca="false">ROUND(U55-V55,0)</f>
        <v>#NAME?</v>
      </c>
    </row>
    <row r="56" customFormat="false" ht="3" hidden="false" customHeight="true" outlineLevel="0" collapsed="false">
      <c r="C56" s="38"/>
      <c r="D56" s="49"/>
      <c r="E56" s="58"/>
      <c r="F56" s="23"/>
      <c r="G56" s="59"/>
      <c r="H56" s="23"/>
      <c r="I56" s="58"/>
      <c r="J56" s="23"/>
      <c r="K56" s="59"/>
      <c r="L56" s="23"/>
      <c r="M56" s="58"/>
      <c r="N56" s="23"/>
      <c r="O56" s="59"/>
      <c r="P56" s="23"/>
      <c r="Q56" s="58"/>
      <c r="R56" s="23"/>
      <c r="S56" s="59"/>
      <c r="T56" s="23"/>
      <c r="U56" s="58"/>
      <c r="V56" s="23"/>
      <c r="W56" s="59"/>
    </row>
    <row r="57" customFormat="false" ht="12" hidden="false" customHeight="true" outlineLevel="0" collapsed="false">
      <c r="A57" s="82" t="s">
        <v>217</v>
      </c>
      <c r="C57" s="38" t="s">
        <v>161</v>
      </c>
      <c r="D57" s="49"/>
      <c r="E57" s="58"/>
      <c r="F57" s="23" t="e">
        <f aca="false">ROUND(HPVAL($A57,F$1,"gross_margin",G$1,$A$2,$A$3)/1000,0)</f>
        <v>#NAME?</v>
      </c>
      <c r="G57" s="59" t="e">
        <f aca="false">ROUND(E57-F57,0)</f>
        <v>#NAME?</v>
      </c>
      <c r="H57" s="23"/>
      <c r="I57" s="58"/>
      <c r="J57" s="23" t="e">
        <f aca="false">ROUND(HPVAL($A57,J$1,"gross_margin",K$1,$A$2,$A$3)/1000,0)</f>
        <v>#NAME?</v>
      </c>
      <c r="K57" s="59" t="e">
        <f aca="false">ROUND(I57-J57,0)</f>
        <v>#NAME?</v>
      </c>
      <c r="L57" s="23"/>
      <c r="M57" s="58"/>
      <c r="N57" s="23" t="e">
        <f aca="false">ROUND(HPVAL($A57,N$1,"gross_margin",O$1,$A$2,$A$3)/1000,0)</f>
        <v>#NAME?</v>
      </c>
      <c r="O57" s="59" t="e">
        <f aca="false">ROUND(M57-N57,0)</f>
        <v>#NAME?</v>
      </c>
      <c r="P57" s="23"/>
      <c r="Q57" s="58"/>
      <c r="R57" s="23" t="e">
        <f aca="false">ROUND(HPVAL($A57,R$1,"gross_margin",S$1,$A$2,$A$3)/1000,0)</f>
        <v>#NAME?</v>
      </c>
      <c r="S57" s="59" t="e">
        <f aca="false">ROUND(Q57-R57,0)</f>
        <v>#NAME?</v>
      </c>
      <c r="T57" s="23"/>
      <c r="U57" s="58" t="n">
        <f aca="false">E57+I57+M57+Q57</f>
        <v>0</v>
      </c>
      <c r="V57" s="23" t="e">
        <f aca="false">F57+J57+N57+R57</f>
        <v>#NAME?</v>
      </c>
      <c r="W57" s="59" t="e">
        <f aca="false">ROUND(U57-V57,0)</f>
        <v>#NAME?</v>
      </c>
    </row>
    <row r="58" customFormat="false" ht="3" hidden="false" customHeight="true" outlineLevel="0" collapsed="false">
      <c r="C58" s="38"/>
      <c r="D58" s="49"/>
      <c r="E58" s="58"/>
      <c r="F58" s="23"/>
      <c r="G58" s="59"/>
      <c r="H58" s="23"/>
      <c r="I58" s="58"/>
      <c r="J58" s="23"/>
      <c r="K58" s="59"/>
      <c r="L58" s="23"/>
      <c r="M58" s="58"/>
      <c r="N58" s="23"/>
      <c r="O58" s="59"/>
      <c r="P58" s="23"/>
      <c r="Q58" s="58"/>
      <c r="R58" s="23"/>
      <c r="S58" s="59"/>
      <c r="T58" s="23"/>
      <c r="U58" s="58"/>
      <c r="V58" s="23"/>
      <c r="W58" s="59"/>
    </row>
    <row r="59" customFormat="false" ht="12" hidden="false" customHeight="true" outlineLevel="0" collapsed="false">
      <c r="C59" s="88" t="s">
        <v>162</v>
      </c>
      <c r="D59" s="49"/>
      <c r="E59" s="89" t="e">
        <f aca="false">SUM(E49:E57)</f>
        <v>#NAME?</v>
      </c>
      <c r="F59" s="90" t="e">
        <f aca="false">SUM(F49:F57)</f>
        <v>#NAME?</v>
      </c>
      <c r="G59" s="91" t="e">
        <f aca="false">SUM(G49:G57)</f>
        <v>#NAME?</v>
      </c>
      <c r="H59" s="23"/>
      <c r="I59" s="89" t="e">
        <f aca="false">SUM(I49:I57)</f>
        <v>#NAME?</v>
      </c>
      <c r="J59" s="90" t="e">
        <f aca="false">SUM(J49:J57)</f>
        <v>#NAME?</v>
      </c>
      <c r="K59" s="91" t="e">
        <f aca="false">SUM(K49:K57)</f>
        <v>#NAME?</v>
      </c>
      <c r="L59" s="23"/>
      <c r="M59" s="89" t="e">
        <f aca="false">SUM(M49:M57)</f>
        <v>#NAME?</v>
      </c>
      <c r="N59" s="90" t="e">
        <f aca="false">SUM(N49:N57)</f>
        <v>#NAME?</v>
      </c>
      <c r="O59" s="91" t="e">
        <f aca="false">SUM(O49:O57)</f>
        <v>#NAME?</v>
      </c>
      <c r="P59" s="23"/>
      <c r="Q59" s="89" t="e">
        <f aca="false">SUM(Q49:Q57)</f>
        <v>#NAME?</v>
      </c>
      <c r="R59" s="90" t="e">
        <f aca="false">SUM(R49:R57)</f>
        <v>#NAME?</v>
      </c>
      <c r="S59" s="91" t="e">
        <f aca="false">SUM(S49:S57)</f>
        <v>#NAME?</v>
      </c>
      <c r="T59" s="23"/>
      <c r="U59" s="89" t="e">
        <f aca="false">SUM(U49:U57)</f>
        <v>#NAME?</v>
      </c>
      <c r="V59" s="90" t="e">
        <f aca="false">SUM(V49:V57)</f>
        <v>#NAME?</v>
      </c>
      <c r="W59" s="91" t="e">
        <f aca="false">SUM(W49:W57)</f>
        <v>#NAME?</v>
      </c>
    </row>
    <row r="60" customFormat="false" ht="3" hidden="false" customHeight="true" outlineLevel="0" collapsed="false">
      <c r="C60" s="38"/>
      <c r="D60" s="49"/>
      <c r="E60" s="58"/>
      <c r="F60" s="23"/>
      <c r="G60" s="59"/>
      <c r="H60" s="23"/>
      <c r="I60" s="58"/>
      <c r="J60" s="23"/>
      <c r="K60" s="59"/>
      <c r="L60" s="23"/>
      <c r="M60" s="58"/>
      <c r="N60" s="23"/>
      <c r="O60" s="59"/>
      <c r="P60" s="23"/>
      <c r="Q60" s="58"/>
      <c r="R60" s="23"/>
      <c r="S60" s="59"/>
      <c r="T60" s="23"/>
      <c r="U60" s="58"/>
      <c r="V60" s="23"/>
      <c r="W60" s="59"/>
    </row>
    <row r="61" customFormat="false" ht="12" hidden="false" customHeight="true" outlineLevel="0" collapsed="false">
      <c r="C61" s="38" t="s">
        <v>163</v>
      </c>
      <c r="D61" s="49"/>
      <c r="E61" s="58" t="n">
        <v>0</v>
      </c>
      <c r="F61" s="23" t="n">
        <v>-12000</v>
      </c>
      <c r="G61" s="59" t="n">
        <f aca="false">ROUND(E61-F61,0)</f>
        <v>12000</v>
      </c>
      <c r="H61" s="23"/>
      <c r="I61" s="58" t="n">
        <v>0</v>
      </c>
      <c r="J61" s="23" t="n">
        <v>-8600</v>
      </c>
      <c r="K61" s="59" t="n">
        <f aca="false">ROUND(I61-J61,0)</f>
        <v>8600</v>
      </c>
      <c r="L61" s="23"/>
      <c r="M61" s="58" t="n">
        <v>0</v>
      </c>
      <c r="N61" s="23" t="n">
        <v>-18900</v>
      </c>
      <c r="O61" s="59" t="n">
        <f aca="false">ROUND(M61-N61,0)</f>
        <v>18900</v>
      </c>
      <c r="P61" s="23"/>
      <c r="Q61" s="58" t="n">
        <v>0</v>
      </c>
      <c r="R61" s="23" t="n">
        <v>-17500</v>
      </c>
      <c r="S61" s="59" t="n">
        <f aca="false">ROUND(Q61-R61,0)</f>
        <v>17500</v>
      </c>
      <c r="T61" s="23"/>
      <c r="U61" s="58" t="n">
        <f aca="false">E61+I61+M61+Q61</f>
        <v>0</v>
      </c>
      <c r="V61" s="23" t="n">
        <f aca="false">F61+J61+N61+R61</f>
        <v>-57000</v>
      </c>
      <c r="W61" s="59" t="n">
        <f aca="false">ROUND(U61-V61,0)</f>
        <v>57000</v>
      </c>
    </row>
    <row r="62" customFormat="false" ht="3" hidden="false" customHeight="true" outlineLevel="0" collapsed="false">
      <c r="C62" s="38"/>
      <c r="D62" s="49"/>
      <c r="E62" s="58"/>
      <c r="F62" s="23"/>
      <c r="G62" s="59"/>
      <c r="H62" s="23"/>
      <c r="I62" s="58"/>
      <c r="J62" s="23"/>
      <c r="K62" s="59"/>
      <c r="L62" s="23"/>
      <c r="M62" s="58"/>
      <c r="N62" s="23"/>
      <c r="O62" s="59"/>
      <c r="P62" s="23"/>
      <c r="Q62" s="58"/>
      <c r="R62" s="23"/>
      <c r="S62" s="59"/>
      <c r="T62" s="23"/>
      <c r="U62" s="58"/>
      <c r="V62" s="23"/>
      <c r="W62" s="59"/>
    </row>
    <row r="63" customFormat="false" ht="12" hidden="false" customHeight="true" outlineLevel="0" collapsed="false">
      <c r="C63" s="88" t="s">
        <v>164</v>
      </c>
      <c r="D63" s="49"/>
      <c r="E63" s="70" t="e">
        <f aca="false">SUM(E59:E61)</f>
        <v>#NAME?</v>
      </c>
      <c r="F63" s="71" t="e">
        <f aca="false">SUM(F59:F61)</f>
        <v>#NAME?</v>
      </c>
      <c r="G63" s="72" t="e">
        <f aca="false">SUM(G59:G61)</f>
        <v>#NAME?</v>
      </c>
      <c r="H63" s="23"/>
      <c r="I63" s="70" t="e">
        <f aca="false">SUM(I59:I61)</f>
        <v>#NAME?</v>
      </c>
      <c r="J63" s="71" t="e">
        <f aca="false">SUM(J59:J61)</f>
        <v>#NAME?</v>
      </c>
      <c r="K63" s="72" t="e">
        <f aca="false">SUM(K59:K61)</f>
        <v>#NAME?</v>
      </c>
      <c r="L63" s="23"/>
      <c r="M63" s="70" t="e">
        <f aca="false">SUM(M59:M61)</f>
        <v>#NAME?</v>
      </c>
      <c r="N63" s="71" t="e">
        <f aca="false">SUM(N59:N61)</f>
        <v>#NAME?</v>
      </c>
      <c r="O63" s="72" t="e">
        <f aca="false">SUM(O59:O61)</f>
        <v>#NAME?</v>
      </c>
      <c r="P63" s="23"/>
      <c r="Q63" s="70" t="e">
        <f aca="false">SUM(Q59:Q61)</f>
        <v>#NAME?</v>
      </c>
      <c r="R63" s="71" t="e">
        <f aca="false">SUM(R59:R61)</f>
        <v>#NAME?</v>
      </c>
      <c r="S63" s="72" t="e">
        <f aca="false">SUM(S59:S61)</f>
        <v>#NAME?</v>
      </c>
      <c r="T63" s="23"/>
      <c r="U63" s="70" t="e">
        <f aca="false">SUM(U59:U61)</f>
        <v>#NAME?</v>
      </c>
      <c r="V63" s="71" t="e">
        <f aca="false">SUM(V59:V61)</f>
        <v>#NAME?</v>
      </c>
      <c r="W63" s="72" t="e">
        <f aca="false">SUM(W59:W61)</f>
        <v>#NAME?</v>
      </c>
    </row>
    <row r="64" customFormat="false" ht="3" hidden="false" customHeight="true" outlineLevel="0" collapsed="false">
      <c r="C64" s="74"/>
      <c r="D64" s="47"/>
      <c r="E64" s="75"/>
      <c r="F64" s="76"/>
      <c r="G64" s="77"/>
      <c r="H64" s="23"/>
      <c r="I64" s="75"/>
      <c r="J64" s="76"/>
      <c r="K64" s="77"/>
      <c r="L64" s="23"/>
      <c r="M64" s="75"/>
      <c r="N64" s="76"/>
      <c r="O64" s="77"/>
      <c r="P64" s="23"/>
      <c r="Q64" s="75"/>
      <c r="R64" s="76"/>
      <c r="S64" s="77"/>
      <c r="T64" s="23"/>
      <c r="U64" s="75"/>
      <c r="V64" s="76"/>
      <c r="W64" s="7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  <c r="IW64" s="49"/>
    </row>
    <row r="65" customFormat="false" ht="13.5" hidden="false" customHeight="false" outlineLevel="0" collapsed="false">
      <c r="C65" s="101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customFormat="false" ht="12.75" hidden="false" customHeight="false" outlineLevel="0" collapsed="false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customFormat="false" ht="12.75" hidden="false" customHeight="false" outlineLevel="0" collapsed="false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customFormat="false" ht="12.75" hidden="false" customHeight="false" outlineLevel="0" collapsed="false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customFormat="false" ht="12.75" hidden="false" customHeight="false" outlineLevel="0" collapsed="false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customFormat="false" ht="12.75" hidden="false" customHeight="false" outlineLevel="0" collapsed="false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customFormat="false" ht="12.75" hidden="false" customHeight="false" outlineLevel="0" collapsed="false"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customFormat="false" ht="12.75" hidden="false" customHeight="false" outlineLevel="0" collapsed="false"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customFormat="false" ht="12.75" hidden="false" customHeight="false" outlineLevel="0" collapsed="false"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customFormat="false" ht="12.75" hidden="false" customHeight="false" outlineLevel="0" collapsed="false"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customFormat="false" ht="12.75" hidden="false" customHeight="false" outlineLevel="0" collapsed="false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customFormat="false" ht="12.75" hidden="false" customHeight="false" outlineLevel="0" collapsed="false"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customFormat="false" ht="12.75" hidden="false" customHeight="false" outlineLevel="0" collapsed="false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customFormat="false" ht="12.75" hidden="false" customHeight="false" outlineLevel="0" collapsed="false"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customFormat="false" ht="12.75" hidden="false" customHeight="false" outlineLevel="0" collapsed="false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customFormat="false" ht="12.75" hidden="false" customHeight="false" outlineLevel="0" collapsed="false"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customFormat="false" ht="12.75" hidden="false" customHeight="false" outlineLevel="0" collapsed="false"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customFormat="false" ht="12.75" hidden="false" customHeight="false" outlineLevel="0" collapsed="false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customFormat="false" ht="12.75" hidden="false" customHeight="false" outlineLevel="0" collapsed="false"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customFormat="false" ht="12.75" hidden="false" customHeight="false" outlineLevel="0" collapsed="false"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customFormat="false" ht="12.75" hidden="false" customHeight="false" outlineLevel="0" collapsed="false"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customFormat="false" ht="12.75" hidden="false" customHeight="false" outlineLevel="0" collapsed="false"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customFormat="false" ht="12.75" hidden="false" customHeight="false" outlineLevel="0" collapsed="false"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customFormat="false" ht="12.75" hidden="false" customHeight="false" outlineLevel="0" collapsed="false"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customFormat="false" ht="12.75" hidden="false" customHeight="false" outlineLevel="0" collapsed="false"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</row>
  </sheetData>
  <mergeCells count="8">
    <mergeCell ref="C3:W3"/>
    <mergeCell ref="C4:W4"/>
    <mergeCell ref="C5:W5"/>
    <mergeCell ref="E7:G7"/>
    <mergeCell ref="I7:K7"/>
    <mergeCell ref="M7:O7"/>
    <mergeCell ref="Q7:S7"/>
    <mergeCell ref="U7:W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2" width="13.85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82" t="s">
        <v>222</v>
      </c>
    </row>
    <row r="2" customFormat="false" ht="15.75" hidden="false" customHeight="false" outlineLevel="0" collapsed="false">
      <c r="A2" s="82" t="s">
        <v>169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83" t="n">
        <v>36586</v>
      </c>
      <c r="B3" s="7" t="s">
        <v>234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82" t="s">
        <v>173</v>
      </c>
      <c r="B4" s="10" t="str">
        <f aca="false">Summary!A3</f>
        <v>Results based on Activity through February 18,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49"/>
    </row>
    <row r="6" customFormat="false" ht="12.75" hidden="false" customHeight="true" outlineLevel="0" collapsed="false">
      <c r="A6" s="82" t="s">
        <v>235</v>
      </c>
      <c r="B6" s="37"/>
      <c r="D6" s="50"/>
      <c r="E6" s="51"/>
      <c r="F6" s="51"/>
      <c r="G6" s="51"/>
      <c r="H6" s="51"/>
      <c r="I6" s="51"/>
      <c r="J6" s="51"/>
      <c r="K6" s="51"/>
      <c r="L6" s="51"/>
      <c r="M6" s="51"/>
      <c r="N6" s="52"/>
      <c r="Q6" s="19" t="s">
        <v>236</v>
      </c>
      <c r="R6" s="19"/>
      <c r="S6" s="19"/>
    </row>
    <row r="7" customFormat="false" ht="12.75" hidden="false" customHeight="false" outlineLevel="0" collapsed="false">
      <c r="B7" s="38"/>
      <c r="D7" s="47"/>
      <c r="E7" s="49"/>
      <c r="F7" s="103"/>
      <c r="G7" s="103"/>
      <c r="H7" s="49"/>
      <c r="I7" s="103" t="s">
        <v>117</v>
      </c>
      <c r="J7" s="103" t="s">
        <v>118</v>
      </c>
      <c r="K7" s="103" t="s">
        <v>119</v>
      </c>
      <c r="L7" s="103" t="s">
        <v>7</v>
      </c>
      <c r="M7" s="103" t="s">
        <v>128</v>
      </c>
      <c r="N7" s="104"/>
      <c r="O7" s="105"/>
      <c r="P7" s="105"/>
      <c r="Q7" s="19" t="s">
        <v>237</v>
      </c>
      <c r="R7" s="19"/>
      <c r="S7" s="19"/>
    </row>
    <row r="8" customFormat="false" ht="12.75" hidden="false" customHeight="false" outlineLevel="0" collapsed="false">
      <c r="B8" s="48" t="s">
        <v>124</v>
      </c>
      <c r="D8" s="44" t="s">
        <v>238</v>
      </c>
      <c r="E8" s="45" t="s">
        <v>239</v>
      </c>
      <c r="F8" s="45" t="s">
        <v>240</v>
      </c>
      <c r="G8" s="45" t="s">
        <v>241</v>
      </c>
      <c r="H8" s="45" t="s">
        <v>242</v>
      </c>
      <c r="I8" s="45" t="s">
        <v>128</v>
      </c>
      <c r="J8" s="45" t="s">
        <v>129</v>
      </c>
      <c r="K8" s="45" t="s">
        <v>128</v>
      </c>
      <c r="L8" s="45" t="s">
        <v>128</v>
      </c>
      <c r="M8" s="45" t="s">
        <v>126</v>
      </c>
      <c r="N8" s="46" t="s">
        <v>127</v>
      </c>
      <c r="O8" s="105"/>
      <c r="P8" s="105"/>
      <c r="Q8" s="106" t="s">
        <v>126</v>
      </c>
      <c r="R8" s="15" t="s">
        <v>119</v>
      </c>
      <c r="S8" s="16" t="s">
        <v>127</v>
      </c>
    </row>
    <row r="9" customFormat="false" ht="3" hidden="false" customHeight="true" outlineLevel="0" collapsed="false">
      <c r="B9" s="38"/>
      <c r="D9" s="47"/>
      <c r="E9" s="49"/>
      <c r="F9" s="49"/>
      <c r="G9" s="49"/>
      <c r="H9" s="49"/>
      <c r="I9" s="47"/>
      <c r="J9" s="47"/>
      <c r="K9" s="49"/>
      <c r="L9" s="49"/>
      <c r="M9" s="49"/>
      <c r="N9" s="37"/>
    </row>
    <row r="10" customFormat="false" ht="12" hidden="false" customHeight="true" outlineLevel="0" collapsed="false">
      <c r="A10" s="82" t="s">
        <v>180</v>
      </c>
      <c r="B10" s="38" t="s">
        <v>133</v>
      </c>
      <c r="D10" s="53" t="n">
        <v>34460</v>
      </c>
      <c r="E10" s="54"/>
      <c r="F10" s="54"/>
      <c r="G10" s="54"/>
      <c r="H10" s="54"/>
      <c r="I10" s="107" t="n">
        <f aca="false">SUM(D10:H10)</f>
        <v>34460</v>
      </c>
      <c r="J10" s="53"/>
      <c r="K10" s="54" t="e">
        <f aca="false">IF(S10&gt;0,S10,0)</f>
        <v>#NAME?</v>
      </c>
      <c r="L10" s="54" t="e">
        <f aca="false">SUM(I10:K10)</f>
        <v>#NAME?</v>
      </c>
      <c r="M10" s="54" t="e">
        <f aca="false">ROUND(HPVAL($A10,$A$1,$A$2,$A$3,$A$4,$A$6)/1000,0)</f>
        <v>#NAME?</v>
      </c>
      <c r="N10" s="56" t="e">
        <f aca="false">L10-M10</f>
        <v>#NAME?</v>
      </c>
      <c r="Q10" s="87" t="e">
        <f aca="false">M10-Expenses!E9-'CapChrg-AllocExp'!E10</f>
        <v>#NAME?</v>
      </c>
      <c r="R10" s="87" t="e">
        <f aca="false">I10+J10-Expenses!D9-'CapChrg-AllocExp'!D10</f>
        <v>#NAME?</v>
      </c>
      <c r="S10" s="87" t="e">
        <f aca="false">Q10-R10</f>
        <v>#NAME?</v>
      </c>
    </row>
    <row r="11" customFormat="false" ht="12" hidden="false" customHeight="true" outlineLevel="0" collapsed="false">
      <c r="A11" s="82" t="s">
        <v>243</v>
      </c>
      <c r="B11" s="38" t="s">
        <v>134</v>
      </c>
      <c r="D11" s="58" t="n">
        <v>41124</v>
      </c>
      <c r="E11" s="23"/>
      <c r="F11" s="23"/>
      <c r="G11" s="23"/>
      <c r="H11" s="23"/>
      <c r="I11" s="94" t="n">
        <f aca="false">SUM(D11:H11)</f>
        <v>41124</v>
      </c>
      <c r="J11" s="58"/>
      <c r="K11" s="23" t="e">
        <f aca="false">IF(S11&gt;0,S11,0)</f>
        <v>#NAME?</v>
      </c>
      <c r="L11" s="23" t="e">
        <f aca="false">SUM(I11:K11)</f>
        <v>#NAME?</v>
      </c>
      <c r="M11" s="23" t="e">
        <f aca="false">ROUND(HPVAL($A11,$A$1,$A$2,$A$3,$A$4,$A$6)/1000,0)</f>
        <v>#NAME?</v>
      </c>
      <c r="N11" s="60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82" t="s">
        <v>185</v>
      </c>
      <c r="B12" s="38" t="s">
        <v>135</v>
      </c>
      <c r="D12" s="58" t="n">
        <v>13109</v>
      </c>
      <c r="E12" s="23"/>
      <c r="F12" s="23"/>
      <c r="G12" s="23"/>
      <c r="H12" s="23"/>
      <c r="I12" s="94" t="n">
        <f aca="false">SUM(D12:H12)</f>
        <v>13109</v>
      </c>
      <c r="J12" s="58"/>
      <c r="K12" s="23" t="e">
        <f aca="false">IF(S12&gt;0,S12,0)</f>
        <v>#NAME?</v>
      </c>
      <c r="L12" s="23" t="e">
        <f aca="false">SUM(I12:K12)</f>
        <v>#NAME?</v>
      </c>
      <c r="M12" s="23" t="e">
        <f aca="false">ROUND(HPVAL($A12,$A$1,"other",$A$3,$A$4,$A$6)/1000,0)</f>
        <v>#NAME?</v>
      </c>
      <c r="N12" s="60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82" t="s">
        <v>244</v>
      </c>
      <c r="B13" s="38" t="s">
        <v>136</v>
      </c>
      <c r="D13" s="58" t="n">
        <f aca="false">1282+13400+1494</f>
        <v>16176</v>
      </c>
      <c r="E13" s="23"/>
      <c r="F13" s="23"/>
      <c r="G13" s="23"/>
      <c r="H13" s="23"/>
      <c r="I13" s="94" t="n">
        <f aca="false">SUM(D13:H13)</f>
        <v>16176</v>
      </c>
      <c r="J13" s="58"/>
      <c r="K13" s="23" t="e">
        <f aca="false">IF(S13&gt;0,S13,0)</f>
        <v>#NAME?</v>
      </c>
      <c r="L13" s="23" t="e">
        <f aca="false">SUM(I13:K13)</f>
        <v>#NAME?</v>
      </c>
      <c r="M13" s="23" t="e">
        <f aca="false">ROUND(HPVAL($A13,$A$1,$A$2,$A$3,$A$4,$A$6)/1000,0)-M12</f>
        <v>#NAME?</v>
      </c>
      <c r="N13" s="60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82" t="s">
        <v>187</v>
      </c>
      <c r="B14" s="38" t="s">
        <v>92</v>
      </c>
      <c r="D14" s="58" t="n">
        <v>11269</v>
      </c>
      <c r="E14" s="23" t="n">
        <v>1820</v>
      </c>
      <c r="F14" s="23" t="n">
        <v>1462</v>
      </c>
      <c r="G14" s="23" t="n">
        <f aca="false">3147+3147</f>
        <v>6294</v>
      </c>
      <c r="H14" s="23" t="n">
        <v>-2820</v>
      </c>
      <c r="I14" s="94" t="n">
        <f aca="false">SUM(D14:H14)</f>
        <v>18025</v>
      </c>
      <c r="J14" s="58"/>
      <c r="K14" s="23" t="e">
        <f aca="false">IF(S14&gt;0,S14,0)</f>
        <v>#NAME?</v>
      </c>
      <c r="L14" s="23" t="e">
        <f aca="false">SUM(I14:K14)</f>
        <v>#NAME?</v>
      </c>
      <c r="M14" s="23" t="e">
        <f aca="false">ROUND(HPVAL($A14,$A$1,$A$2,$A$3,$A$4,$A$6)/1000,0)</f>
        <v>#NAME?</v>
      </c>
      <c r="N14" s="60" t="e">
        <f aca="false">L14-M14</f>
        <v>#NAME?</v>
      </c>
      <c r="Q14" s="23" t="e">
        <f aca="false">M14-Expenses!E13-'CapChrg-AllocExp'!E14</f>
        <v>#NAME?</v>
      </c>
      <c r="R14" s="23" t="e">
        <f aca="false">I14+J14-Expenses!D13-'CapChrg-AllocExp'!D14</f>
        <v>#NAME?</v>
      </c>
      <c r="S14" s="23" t="e">
        <f aca="false">Q14-R14</f>
        <v>#NAME?</v>
      </c>
    </row>
    <row r="15" customFormat="false" ht="12" hidden="false" customHeight="true" outlineLevel="0" collapsed="false">
      <c r="A15" s="82" t="s">
        <v>189</v>
      </c>
      <c r="B15" s="38" t="s">
        <v>9</v>
      </c>
      <c r="D15" s="58" t="n">
        <v>835</v>
      </c>
      <c r="E15" s="23" t="n">
        <v>-129</v>
      </c>
      <c r="F15" s="23" t="n">
        <v>31</v>
      </c>
      <c r="G15" s="23"/>
      <c r="H15" s="23"/>
      <c r="I15" s="94" t="n">
        <f aca="false">SUM(D15:H15)</f>
        <v>737</v>
      </c>
      <c r="J15" s="58"/>
      <c r="K15" s="23" t="e">
        <f aca="false">IF(S15&gt;0,S15,0)</f>
        <v>#NAME?</v>
      </c>
      <c r="L15" s="23" t="e">
        <f aca="false">SUM(I15:K15)</f>
        <v>#NAME?</v>
      </c>
      <c r="M15" s="23" t="e">
        <f aca="false">ROUND(HPVAL($A15,$A$1,$A$2,$A$3,$A$4,$A$6)/1000,0)</f>
        <v>#NAME?</v>
      </c>
      <c r="N15" s="60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-3555</v>
      </c>
      <c r="S15" s="23" t="e">
        <f aca="false">Q15-R15</f>
        <v>#NAME?</v>
      </c>
    </row>
    <row r="16" customFormat="false" ht="12" hidden="false" customHeight="true" outlineLevel="0" collapsed="false">
      <c r="A16" s="82" t="s">
        <v>192</v>
      </c>
      <c r="B16" s="38" t="s">
        <v>137</v>
      </c>
      <c r="D16" s="58" t="n">
        <v>-2394</v>
      </c>
      <c r="E16" s="23"/>
      <c r="F16" s="23"/>
      <c r="G16" s="23"/>
      <c r="H16" s="23"/>
      <c r="I16" s="94" t="n">
        <f aca="false">SUM(D16:H16)</f>
        <v>-2394</v>
      </c>
      <c r="J16" s="58"/>
      <c r="K16" s="23" t="e">
        <f aca="false">IF(S16&gt;0,S16,0)</f>
        <v>#NAME?</v>
      </c>
      <c r="L16" s="23" t="e">
        <f aca="false">SUM(I16:K16)</f>
        <v>#NAME?</v>
      </c>
      <c r="M16" s="23" t="e">
        <f aca="false">ROUND(HPVAL($A16,$A$1,$A$2,$A$3,$A$4,$A$6)/1000,0)</f>
        <v>#NAME?</v>
      </c>
      <c r="N16" s="60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82" t="s">
        <v>193</v>
      </c>
      <c r="B17" s="38" t="s">
        <v>138</v>
      </c>
      <c r="D17" s="58" t="n">
        <v>923</v>
      </c>
      <c r="E17" s="23"/>
      <c r="F17" s="23"/>
      <c r="G17" s="23"/>
      <c r="H17" s="23"/>
      <c r="I17" s="94" t="n">
        <f aca="false">SUM(D17:H17)</f>
        <v>923</v>
      </c>
      <c r="J17" s="58"/>
      <c r="K17" s="23" t="e">
        <f aca="false">IF(S17&gt;0,S17,0)</f>
        <v>#NAME?</v>
      </c>
      <c r="L17" s="23" t="e">
        <f aca="false">SUM(I17:K17)</f>
        <v>#NAME?</v>
      </c>
      <c r="M17" s="23" t="e">
        <f aca="false">ROUND(HPVAL($A17,$A$1,$A$2,$A$3,$A$4,$A$6)/1000,0)</f>
        <v>#NAME?</v>
      </c>
      <c r="N17" s="60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82" t="s">
        <v>194</v>
      </c>
      <c r="B18" s="38" t="s">
        <v>139</v>
      </c>
      <c r="D18" s="58"/>
      <c r="E18" s="23"/>
      <c r="F18" s="23"/>
      <c r="G18" s="23"/>
      <c r="H18" s="23"/>
      <c r="I18" s="94" t="n">
        <f aca="false">SUM(D18:H18)</f>
        <v>0</v>
      </c>
      <c r="J18" s="58"/>
      <c r="K18" s="23" t="e">
        <f aca="false">IF(S18&gt;0,S18,0)</f>
        <v>#NAME?</v>
      </c>
      <c r="L18" s="23" t="e">
        <f aca="false">SUM(I18:K18)</f>
        <v>#NAME?</v>
      </c>
      <c r="M18" s="23" t="e">
        <f aca="false">ROUND(HPVAL($A18,$A$1,$A$2,$A$3,$A$4,$A$6)/1000,0)</f>
        <v>#NAME?</v>
      </c>
      <c r="N18" s="60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82" t="s">
        <v>195</v>
      </c>
      <c r="B19" s="38" t="s">
        <v>140</v>
      </c>
      <c r="D19" s="58" t="n">
        <v>-738</v>
      </c>
      <c r="E19" s="23"/>
      <c r="F19" s="23"/>
      <c r="G19" s="23"/>
      <c r="H19" s="23"/>
      <c r="I19" s="94" t="n">
        <f aca="false">SUM(D19:H19)</f>
        <v>-738</v>
      </c>
      <c r="J19" s="58"/>
      <c r="K19" s="23" t="e">
        <f aca="false">IF(S19&gt;0,S19,0)</f>
        <v>#NAME?</v>
      </c>
      <c r="L19" s="23" t="e">
        <f aca="false">SUM(I19:K19)</f>
        <v>#NAME?</v>
      </c>
      <c r="M19" s="23" t="e">
        <f aca="false">ROUND(HPVAL($A19,$A$1,$A$2,$A$3,$A$4,$A$6)/1000,0)</f>
        <v>#NAME?</v>
      </c>
      <c r="N19" s="60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38"/>
      <c r="D20" s="58"/>
      <c r="E20" s="23"/>
      <c r="F20" s="23"/>
      <c r="G20" s="23"/>
      <c r="H20" s="23"/>
      <c r="I20" s="94"/>
      <c r="J20" s="58"/>
      <c r="K20" s="23"/>
      <c r="L20" s="23"/>
      <c r="M20" s="23"/>
      <c r="N20" s="60"/>
    </row>
    <row r="21" customFormat="false" ht="12" hidden="false" customHeight="true" outlineLevel="0" collapsed="false">
      <c r="B21" s="108" t="s">
        <v>196</v>
      </c>
      <c r="C21" s="63"/>
      <c r="D21" s="64" t="n">
        <f aca="false">SUM(D10:D19)</f>
        <v>114764</v>
      </c>
      <c r="E21" s="65" t="n">
        <f aca="false">SUM(E10:E19)</f>
        <v>1691</v>
      </c>
      <c r="F21" s="65" t="n">
        <f aca="false">SUM(F10:F19)</f>
        <v>1493</v>
      </c>
      <c r="G21" s="65" t="n">
        <f aca="false">SUM(G10:G19)</f>
        <v>6294</v>
      </c>
      <c r="H21" s="65" t="n">
        <f aca="false">SUM(H10:H19)</f>
        <v>-2820</v>
      </c>
      <c r="I21" s="64" t="n">
        <f aca="false">SUM(I10:I19)</f>
        <v>121422</v>
      </c>
      <c r="J21" s="64" t="n">
        <f aca="false">SUM(J10:J19)</f>
        <v>0</v>
      </c>
      <c r="K21" s="65" t="e">
        <f aca="false">SUM(K10:K19)</f>
        <v>#NAME?</v>
      </c>
      <c r="L21" s="65" t="e">
        <f aca="false">SUM(L10:L19)</f>
        <v>#NAME?</v>
      </c>
      <c r="M21" s="65" t="e">
        <f aca="false">SUM(M10:M19)</f>
        <v>#NAME?</v>
      </c>
      <c r="N21" s="68" t="e">
        <f aca="false">SUM(N10:N19)</f>
        <v>#NAME?</v>
      </c>
    </row>
    <row r="22" customFormat="false" ht="3" hidden="false" customHeight="true" outlineLevel="0" collapsed="false">
      <c r="B22" s="38"/>
      <c r="D22" s="58"/>
      <c r="E22" s="23"/>
      <c r="F22" s="23"/>
      <c r="G22" s="23"/>
      <c r="H22" s="23"/>
      <c r="I22" s="94"/>
      <c r="J22" s="58"/>
      <c r="K22" s="23"/>
      <c r="L22" s="23"/>
      <c r="M22" s="23"/>
      <c r="N22" s="60"/>
    </row>
    <row r="23" customFormat="false" ht="12" hidden="false" customHeight="true" outlineLevel="0" collapsed="false">
      <c r="A23" s="82" t="s">
        <v>197</v>
      </c>
      <c r="B23" s="38" t="s">
        <v>142</v>
      </c>
      <c r="D23" s="58"/>
      <c r="E23" s="23"/>
      <c r="F23" s="23"/>
      <c r="G23" s="23"/>
      <c r="H23" s="23"/>
      <c r="I23" s="94" t="n">
        <f aca="false">SUM(D23:H23)</f>
        <v>0</v>
      </c>
      <c r="J23" s="58" t="n">
        <f aca="false">Greensheet!M20</f>
        <v>7700</v>
      </c>
      <c r="K23" s="23"/>
      <c r="L23" s="23" t="n">
        <f aca="false">SUM(I23:K23)</f>
        <v>7700</v>
      </c>
      <c r="M23" s="23" t="e">
        <f aca="false">ROUND(HPVAL($A23,$A$1,$A$2,$A$3,$A$4,$A$6)/1000,0)</f>
        <v>#NAME?</v>
      </c>
      <c r="N23" s="60" t="e">
        <f aca="false">L23-M23</f>
        <v>#NAME?</v>
      </c>
      <c r="Q23" s="86" t="e">
        <f aca="false">M23-Expenses!E21-'CapChrg-AllocExp'!E22</f>
        <v>#NAME?</v>
      </c>
      <c r="R23" s="86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82" t="s">
        <v>199</v>
      </c>
      <c r="B24" s="38" t="s">
        <v>143</v>
      </c>
      <c r="D24" s="58"/>
      <c r="E24" s="23" t="n">
        <v>2900</v>
      </c>
      <c r="F24" s="23" t="n">
        <v>823</v>
      </c>
      <c r="G24" s="23"/>
      <c r="H24" s="23"/>
      <c r="I24" s="94" t="n">
        <f aca="false">SUM(D24:H24)</f>
        <v>3723</v>
      </c>
      <c r="J24" s="58" t="n">
        <f aca="false">Greensheet!M44</f>
        <v>0</v>
      </c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60" t="e">
        <f aca="false">L24-M24</f>
        <v>#NAME?</v>
      </c>
      <c r="Q24" s="23" t="e">
        <f aca="false">M24-Expenses!E22-'CapChrg-AllocExp'!E23</f>
        <v>#NAME?</v>
      </c>
      <c r="R24" s="23" t="e">
        <f aca="false">I24+J24-Expenses!D22-'CapChrg-AllocExp'!D23</f>
        <v>#NAME?</v>
      </c>
      <c r="S24" s="23" t="e">
        <f aca="false">Q24-R24</f>
        <v>#NAME?</v>
      </c>
    </row>
    <row r="25" customFormat="false" ht="12" hidden="false" customHeight="true" outlineLevel="0" collapsed="false">
      <c r="A25" s="82" t="s">
        <v>200</v>
      </c>
      <c r="B25" s="38" t="s">
        <v>22</v>
      </c>
      <c r="D25" s="58" t="n">
        <f aca="false">3084-292</f>
        <v>2792</v>
      </c>
      <c r="E25" s="23" t="n">
        <v>12</v>
      </c>
      <c r="F25" s="23" t="n">
        <v>178</v>
      </c>
      <c r="G25" s="23"/>
      <c r="H25" s="23"/>
      <c r="I25" s="94" t="n">
        <f aca="false">SUM(D25:H25)</f>
        <v>2982</v>
      </c>
      <c r="J25" s="58" t="n">
        <f aca="false">Greensheet!M34</f>
        <v>50060</v>
      </c>
      <c r="K25" s="23"/>
      <c r="L25" s="23" t="n">
        <f aca="false">SUM(I25:K25)</f>
        <v>53042</v>
      </c>
      <c r="M25" s="23" t="e">
        <f aca="false">ROUND(HPVAL($A25,$A$1,$A$2,$A$3,$A$4,$A$6)/1000,0)</f>
        <v>#NAME?</v>
      </c>
      <c r="N25" s="60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82" t="s">
        <v>201</v>
      </c>
      <c r="B26" s="38" t="s">
        <v>32</v>
      </c>
      <c r="D26" s="58"/>
      <c r="E26" s="23"/>
      <c r="F26" s="23" t="n">
        <v>1</v>
      </c>
      <c r="G26" s="23"/>
      <c r="H26" s="23"/>
      <c r="I26" s="94" t="n">
        <f aca="false">SUM(D26:H26)</f>
        <v>1</v>
      </c>
      <c r="J26" s="58" t="n">
        <f aca="false">Greensheet!M39</f>
        <v>5000</v>
      </c>
      <c r="K26" s="23"/>
      <c r="L26" s="23" t="n">
        <f aca="false">SUM(I26:K26)</f>
        <v>5001</v>
      </c>
      <c r="M26" s="23" t="e">
        <f aca="false">ROUND(HPVAL($A26,$A$1,$A$2,$A$3,$A$4,$A$6)/1000,0)</f>
        <v>#NAME?</v>
      </c>
      <c r="N26" s="60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82" t="s">
        <v>230</v>
      </c>
      <c r="B27" s="38" t="s">
        <v>144</v>
      </c>
      <c r="D27" s="58"/>
      <c r="E27" s="23"/>
      <c r="F27" s="23"/>
      <c r="G27" s="23"/>
      <c r="H27" s="23"/>
      <c r="I27" s="94" t="n">
        <f aca="false">SUM(D27:H27)</f>
        <v>0</v>
      </c>
      <c r="J27" s="58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60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82" t="s">
        <v>202</v>
      </c>
      <c r="B28" s="38" t="s">
        <v>145</v>
      </c>
      <c r="D28" s="58"/>
      <c r="E28" s="23" t="n">
        <v>10260</v>
      </c>
      <c r="F28" s="23" t="n">
        <v>1676</v>
      </c>
      <c r="G28" s="23"/>
      <c r="H28" s="23"/>
      <c r="I28" s="94" t="n">
        <f aca="false">SUM(D28:H28)</f>
        <v>11936</v>
      </c>
      <c r="J28" s="58" t="n">
        <f aca="false">Greensheet!M49</f>
        <v>23</v>
      </c>
      <c r="K28" s="23"/>
      <c r="L28" s="23" t="n">
        <f aca="false">SUM(I28:K28)</f>
        <v>11959</v>
      </c>
      <c r="M28" s="23" t="e">
        <f aca="false">ROUND(HPVAL($A28,$A$1,$A$2,$A$3,$A$4,$A$6)/1000,0)</f>
        <v>#NAME?</v>
      </c>
      <c r="N28" s="60" t="e">
        <f aca="false">L28-M28</f>
        <v>#NAME?</v>
      </c>
      <c r="Q28" s="23" t="e">
        <f aca="false">M28-Expenses!E26-'CapChrg-AllocExp'!E27</f>
        <v>#NAME?</v>
      </c>
      <c r="R28" s="23" t="n">
        <f aca="false">I28+J28-Expenses!D26-'CapChrg-AllocExp'!D27</f>
        <v>5246</v>
      </c>
      <c r="S28" s="23" t="e">
        <f aca="false">Q28-R28</f>
        <v>#NAME?</v>
      </c>
    </row>
    <row r="29" customFormat="false" ht="12" hidden="false" customHeight="true" outlineLevel="0" collapsed="false">
      <c r="A29" s="82" t="s">
        <v>203</v>
      </c>
      <c r="B29" s="38" t="s">
        <v>146</v>
      </c>
      <c r="D29" s="58"/>
      <c r="E29" s="23" t="n">
        <v>-15184</v>
      </c>
      <c r="F29" s="23" t="n">
        <v>354</v>
      </c>
      <c r="G29" s="23"/>
      <c r="H29" s="23"/>
      <c r="I29" s="94" t="n">
        <f aca="false">SUM(D29:H29)</f>
        <v>-14830</v>
      </c>
      <c r="J29" s="58"/>
      <c r="K29" s="23" t="n">
        <v>-3000</v>
      </c>
      <c r="L29" s="23" t="n">
        <f aca="false">SUM(I29:K29)</f>
        <v>-17830</v>
      </c>
      <c r="M29" s="23" t="e">
        <f aca="false">ROUND(HPVAL($A29,$A$1,$A$2,$A$3,$A$4,$A$6)/1000,0)</f>
        <v>#NAME?</v>
      </c>
      <c r="N29" s="60" t="e">
        <f aca="false">L29-M29</f>
        <v>#NAME?</v>
      </c>
      <c r="Q29" s="23" t="e">
        <f aca="false">M29-Expenses!E27-'CapChrg-AllocExp'!E28</f>
        <v>#NAME?</v>
      </c>
      <c r="R29" s="23" t="e">
        <f aca="false">I29+J29-Expenses!D27-'CapChrg-AllocExp'!D28</f>
        <v>#NAME?</v>
      </c>
      <c r="S29" s="23" t="e">
        <f aca="false">Q29-R29</f>
        <v>#NAME?</v>
      </c>
    </row>
    <row r="30" customFormat="false" ht="12" hidden="false" customHeight="true" outlineLevel="0" collapsed="false">
      <c r="A30" s="82" t="s">
        <v>206</v>
      </c>
      <c r="B30" s="38" t="s">
        <v>20</v>
      </c>
      <c r="D30" s="58"/>
      <c r="E30" s="23"/>
      <c r="F30" s="23"/>
      <c r="G30" s="23"/>
      <c r="H30" s="23"/>
      <c r="I30" s="94" t="n">
        <f aca="false">SUM(D30:H30)</f>
        <v>0</v>
      </c>
      <c r="J30" s="58" t="n">
        <f aca="false">Greensheet!M25</f>
        <v>1000</v>
      </c>
      <c r="K30" s="23"/>
      <c r="L30" s="23" t="n">
        <f aca="false">SUM(I30:K30)</f>
        <v>1000</v>
      </c>
      <c r="M30" s="23" t="e">
        <f aca="false">ROUND(HPVAL($A30,$A$1,$A$2,$A$3,$A$4,$A$6)/1000,0)</f>
        <v>#NAME?</v>
      </c>
      <c r="N30" s="60" t="e">
        <f aca="false">L30-M30</f>
        <v>#NAME?</v>
      </c>
      <c r="Q30" s="23" t="e">
        <f aca="false">M30-Expenses!E28-'CapChrg-AllocExp'!E29</f>
        <v>#NAME?</v>
      </c>
      <c r="R30" s="23" t="e">
        <f aca="false">I30+J30-Expenses!D28-'CapChrg-AllocExp'!D29</f>
        <v>#NAME?</v>
      </c>
      <c r="S30" s="23" t="e">
        <f aca="false">Q30-R30</f>
        <v>#NAME?</v>
      </c>
    </row>
    <row r="31" customFormat="false" ht="12" hidden="false" customHeight="true" outlineLevel="0" collapsed="false">
      <c r="A31" s="82" t="s">
        <v>231</v>
      </c>
      <c r="B31" s="38" t="s">
        <v>147</v>
      </c>
      <c r="D31" s="58"/>
      <c r="E31" s="23"/>
      <c r="F31" s="23"/>
      <c r="G31" s="23"/>
      <c r="H31" s="23"/>
      <c r="I31" s="94" t="n">
        <f aca="false">SUM(D31:H31)</f>
        <v>0</v>
      </c>
      <c r="J31" s="58"/>
      <c r="K31" s="23"/>
      <c r="L31" s="23" t="n">
        <f aca="false">SUM(I31:K31)</f>
        <v>0</v>
      </c>
      <c r="M31" s="23" t="e">
        <f aca="false">ROUND(HPVAL($A31,$A$1,$A$2,$A$3,$A$4,$A$6)/1000,0)</f>
        <v>#NAME?</v>
      </c>
      <c r="N31" s="60" t="e">
        <f aca="false">L31-M31</f>
        <v>#NAME?</v>
      </c>
      <c r="Q31" s="23" t="e">
        <f aca="false">M31-Expenses!E29-'CapChrg-AllocExp'!E30</f>
        <v>#NAME?</v>
      </c>
      <c r="R31" s="23" t="e">
        <f aca="false">I31+J31-Expenses!D29-'CapChrg-AllocExp'!D30</f>
        <v>#NAME?</v>
      </c>
      <c r="S31" s="23" t="e">
        <f aca="false">Q31-R31</f>
        <v>#NAME?</v>
      </c>
    </row>
    <row r="32" customFormat="false" ht="3" hidden="false" customHeight="true" outlineLevel="0" collapsed="false">
      <c r="B32" s="38"/>
      <c r="D32" s="58"/>
      <c r="E32" s="23"/>
      <c r="F32" s="23"/>
      <c r="G32" s="23"/>
      <c r="H32" s="23"/>
      <c r="I32" s="94"/>
      <c r="J32" s="58"/>
      <c r="K32" s="23"/>
      <c r="L32" s="23"/>
      <c r="M32" s="23"/>
      <c r="N32" s="60"/>
    </row>
    <row r="33" customFormat="false" ht="12" hidden="false" customHeight="true" outlineLevel="0" collapsed="false">
      <c r="B33" s="108" t="s">
        <v>148</v>
      </c>
      <c r="C33" s="63"/>
      <c r="D33" s="64" t="n">
        <f aca="false">SUM(D23:D31)</f>
        <v>2792</v>
      </c>
      <c r="E33" s="65" t="n">
        <f aca="false">SUM(E23:E31)</f>
        <v>-2012</v>
      </c>
      <c r="F33" s="65" t="n">
        <f aca="false">SUM(F23:F31)</f>
        <v>3032</v>
      </c>
      <c r="G33" s="65" t="n">
        <f aca="false">SUM(G23:G31)</f>
        <v>0</v>
      </c>
      <c r="H33" s="65" t="n">
        <f aca="false">SUM(H23:H31)</f>
        <v>0</v>
      </c>
      <c r="I33" s="64" t="n">
        <f aca="false">SUM(I23:I31)</f>
        <v>3812</v>
      </c>
      <c r="J33" s="64" t="n">
        <f aca="false">SUM(J23:J31)</f>
        <v>63783</v>
      </c>
      <c r="K33" s="65" t="n">
        <f aca="false">SUM(K23:K31)</f>
        <v>-3000</v>
      </c>
      <c r="L33" s="65" t="n">
        <f aca="false">SUM(L23:L31)</f>
        <v>64595</v>
      </c>
      <c r="M33" s="65" t="e">
        <f aca="false">SUM(M23:M31)</f>
        <v>#NAME?</v>
      </c>
      <c r="N33" s="68" t="e">
        <f aca="false">SUM(N23:N31)</f>
        <v>#NAME?</v>
      </c>
    </row>
    <row r="34" customFormat="false" ht="3" hidden="false" customHeight="true" outlineLevel="0" collapsed="false">
      <c r="B34" s="38"/>
      <c r="D34" s="58"/>
      <c r="E34" s="23"/>
      <c r="F34" s="23"/>
      <c r="G34" s="23"/>
      <c r="H34" s="23"/>
      <c r="I34" s="94"/>
      <c r="J34" s="58"/>
      <c r="K34" s="23"/>
      <c r="L34" s="23"/>
      <c r="M34" s="23"/>
      <c r="N34" s="60"/>
    </row>
    <row r="35" customFormat="false" ht="12" hidden="false" customHeight="true" outlineLevel="0" collapsed="false">
      <c r="A35" s="82" t="s">
        <v>207</v>
      </c>
      <c r="B35" s="38" t="s">
        <v>149</v>
      </c>
      <c r="D35" s="58" t="n">
        <v>-2186</v>
      </c>
      <c r="E35" s="23"/>
      <c r="F35" s="23"/>
      <c r="G35" s="23"/>
      <c r="H35" s="23"/>
      <c r="I35" s="94" t="n">
        <f aca="false">SUM(D35:H35)</f>
        <v>-2186</v>
      </c>
      <c r="J35" s="58"/>
      <c r="K35" s="23" t="n">
        <v>20000</v>
      </c>
      <c r="L35" s="23" t="n">
        <f aca="false">SUM(I35:K35)</f>
        <v>17814</v>
      </c>
      <c r="M35" s="23" t="e">
        <f aca="false">ROUND(HPVAL($A35,$A$1,$A$2,$A$3,$A$4,$A$6)/1000,0)+Expenses!E58</f>
        <v>#NAME?</v>
      </c>
      <c r="N35" s="60" t="e">
        <f aca="false">L35-M35</f>
        <v>#NAME?</v>
      </c>
      <c r="Q35" s="86" t="e">
        <f aca="false">M35-Expenses!E58-Expenses!E32-'CapChrg-AllocExp'!E33</f>
        <v>#NAME?</v>
      </c>
      <c r="R35" s="86" t="e">
        <f aca="false">I35+J35-Expenses!D58-Expenses!D32-'CapChrg-AllocExp'!D33</f>
        <v>#NAME?</v>
      </c>
      <c r="S35" s="23" t="e">
        <f aca="false">Q35-R35</f>
        <v>#NAME?</v>
      </c>
    </row>
    <row r="36" customFormat="false" ht="12" hidden="false" customHeight="true" outlineLevel="0" collapsed="false">
      <c r="A36" s="82" t="s">
        <v>208</v>
      </c>
      <c r="B36" s="38" t="s">
        <v>38</v>
      </c>
      <c r="D36" s="58"/>
      <c r="E36" s="23"/>
      <c r="F36" s="23"/>
      <c r="G36" s="23"/>
      <c r="H36" s="23"/>
      <c r="I36" s="94" t="n">
        <f aca="false">SUM(D36:H36)</f>
        <v>0</v>
      </c>
      <c r="J36" s="58" t="n">
        <f aca="false">Greensheet!M55</f>
        <v>10000</v>
      </c>
      <c r="K36" s="23" t="n">
        <f aca="false">3986</f>
        <v>3986</v>
      </c>
      <c r="L36" s="23" t="n">
        <f aca="false">SUM(I36:K36)</f>
        <v>13986</v>
      </c>
      <c r="M36" s="23" t="e">
        <f aca="false">ROUND(HPVAL($A36,$A$1,$A$2,$A$3,$A$4,$A$6)/1000,0)</f>
        <v>#NAME?</v>
      </c>
      <c r="N36" s="60" t="e">
        <f aca="false">L36-M36</f>
        <v>#NAME?</v>
      </c>
      <c r="Q36" s="23" t="e">
        <f aca="false">M36-Expenses!E33-'CapChrg-AllocExp'!E34</f>
        <v>#NAME?</v>
      </c>
      <c r="R36" s="23" t="e">
        <f aca="false">I36+J36-Expenses!D33-'CapChrg-AllocExp'!D34</f>
        <v>#NAME?</v>
      </c>
      <c r="S36" s="23" t="e">
        <f aca="false">Q36-R36</f>
        <v>#NAME?</v>
      </c>
    </row>
    <row r="37" customFormat="false" ht="12" hidden="false" customHeight="true" outlineLevel="0" collapsed="false">
      <c r="A37" s="82" t="s">
        <v>209</v>
      </c>
      <c r="B37" s="38" t="s">
        <v>150</v>
      </c>
      <c r="D37" s="58"/>
      <c r="E37" s="23"/>
      <c r="F37" s="23"/>
      <c r="G37" s="23" t="n">
        <f aca="false">2431+7657</f>
        <v>10088</v>
      </c>
      <c r="H37" s="23"/>
      <c r="I37" s="94" t="n">
        <f aca="false">SUM(D37:H37)</f>
        <v>10088</v>
      </c>
      <c r="J37" s="58" t="n">
        <f aca="false">Greensheet!M70</f>
        <v>5593</v>
      </c>
      <c r="K37" s="23" t="n">
        <v>9791</v>
      </c>
      <c r="L37" s="23" t="n">
        <f aca="false">SUM(I37:K37)</f>
        <v>25472</v>
      </c>
      <c r="M37" s="23" t="e">
        <f aca="false">ROUND(HPVAL($A37,$A$1,$A$2,$A$3,$A$4,$A$6)/1000,0)+Expenses!E59</f>
        <v>#NAME?</v>
      </c>
      <c r="N37" s="60" t="e">
        <f aca="false">L37-M37</f>
        <v>#NAME?</v>
      </c>
      <c r="Q37" s="23" t="e">
        <f aca="false">M37-Expenses!E59-Expenses!E34-'CapChrg-AllocExp'!E35</f>
        <v>#NAME?</v>
      </c>
      <c r="R37" s="23" t="e">
        <f aca="false">I37+J37-Expenses!D59-Expenses!D34-'CapChrg-AllocExp'!D35</f>
        <v>#NAME?</v>
      </c>
      <c r="S37" s="23" t="e">
        <f aca="false">Q37-R37</f>
        <v>#NAME?</v>
      </c>
    </row>
    <row r="38" customFormat="false" ht="12" hidden="false" customHeight="true" outlineLevel="0" collapsed="false">
      <c r="A38" s="82" t="s">
        <v>210</v>
      </c>
      <c r="B38" s="38" t="s">
        <v>151</v>
      </c>
      <c r="D38" s="58" t="n">
        <f aca="false">3299+705+102+4392</f>
        <v>8498</v>
      </c>
      <c r="E38" s="23"/>
      <c r="F38" s="23"/>
      <c r="G38" s="23"/>
      <c r="H38" s="23"/>
      <c r="I38" s="94" t="n">
        <f aca="false">SUM(D38:H38)</f>
        <v>8498</v>
      </c>
      <c r="J38" s="58"/>
      <c r="K38" s="23" t="e">
        <f aca="false">IF(S38&gt;0,S38,0)</f>
        <v>#NAME?</v>
      </c>
      <c r="L38" s="23" t="e">
        <f aca="false">SUM(I38:K38)</f>
        <v>#NAME?</v>
      </c>
      <c r="M38" s="23" t="e">
        <f aca="false">ROUND(HPVAL($A38,$A$1,$A$2,$A$3,$A$4,$A$6)/1000,0)</f>
        <v>#NAME?</v>
      </c>
      <c r="N38" s="60" t="e">
        <f aca="false">L38-M38</f>
        <v>#NAME?</v>
      </c>
      <c r="Q38" s="23" t="e">
        <f aca="false">M38-Expenses!E35-'CapChrg-AllocExp'!E36</f>
        <v>#NAME?</v>
      </c>
      <c r="R38" s="23" t="e">
        <f aca="false">I38+J38-Expenses!D35-'CapChrg-AllocExp'!D36</f>
        <v>#NAME?</v>
      </c>
      <c r="S38" s="23" t="e">
        <f aca="false">Q38-R38</f>
        <v>#NAME?</v>
      </c>
    </row>
    <row r="39" customFormat="false" ht="3" hidden="false" customHeight="true" outlineLevel="0" collapsed="false">
      <c r="B39" s="38"/>
      <c r="D39" s="58"/>
      <c r="E39" s="23"/>
      <c r="F39" s="23"/>
      <c r="G39" s="23"/>
      <c r="H39" s="23"/>
      <c r="I39" s="94"/>
      <c r="J39" s="58"/>
      <c r="K39" s="23"/>
      <c r="L39" s="23"/>
      <c r="M39" s="23"/>
      <c r="N39" s="60"/>
    </row>
    <row r="40" customFormat="false" ht="12" hidden="false" customHeight="true" outlineLevel="0" collapsed="false">
      <c r="B40" s="108" t="s">
        <v>152</v>
      </c>
      <c r="C40" s="63"/>
      <c r="D40" s="64" t="n">
        <f aca="false">SUM(D35:D38)</f>
        <v>6312</v>
      </c>
      <c r="E40" s="65" t="n">
        <f aca="false">SUM(E35:E38)</f>
        <v>0</v>
      </c>
      <c r="F40" s="65" t="n">
        <f aca="false">SUM(F35:F38)</f>
        <v>0</v>
      </c>
      <c r="G40" s="65" t="n">
        <f aca="false">SUM(G35:G38)</f>
        <v>10088</v>
      </c>
      <c r="H40" s="65" t="n">
        <f aca="false">SUM(H35:H38)</f>
        <v>0</v>
      </c>
      <c r="I40" s="64" t="n">
        <f aca="false">SUM(I35:I38)</f>
        <v>16400</v>
      </c>
      <c r="J40" s="64" t="n">
        <f aca="false">SUM(J35:J38)</f>
        <v>15593</v>
      </c>
      <c r="K40" s="65" t="e">
        <f aca="false">SUM(K35:K38)</f>
        <v>#NAME?</v>
      </c>
      <c r="L40" s="65" t="e">
        <f aca="false">SUM(L35:L38)</f>
        <v>#NAME?</v>
      </c>
      <c r="M40" s="65" t="e">
        <f aca="false">SUM(M35:M38)</f>
        <v>#NAME?</v>
      </c>
      <c r="N40" s="68" t="e">
        <f aca="false">SUM(N35:N38)</f>
        <v>#NAME?</v>
      </c>
    </row>
    <row r="41" customFormat="false" ht="3" hidden="false" customHeight="true" outlineLevel="0" collapsed="false">
      <c r="B41" s="38"/>
      <c r="D41" s="58"/>
      <c r="E41" s="23"/>
      <c r="F41" s="23"/>
      <c r="G41" s="23"/>
      <c r="H41" s="23"/>
      <c r="I41" s="94"/>
      <c r="J41" s="58"/>
      <c r="K41" s="23"/>
      <c r="L41" s="23"/>
      <c r="M41" s="23"/>
      <c r="N41" s="60"/>
    </row>
    <row r="42" customFormat="false" ht="12" hidden="false" customHeight="true" outlineLevel="0" collapsed="false">
      <c r="A42" s="82" t="s">
        <v>211</v>
      </c>
      <c r="B42" s="38" t="s">
        <v>64</v>
      </c>
      <c r="D42" s="58"/>
      <c r="E42" s="23" t="n">
        <v>8448</v>
      </c>
      <c r="F42" s="23" t="n">
        <v>2860</v>
      </c>
      <c r="G42" s="23"/>
      <c r="H42" s="23"/>
      <c r="I42" s="94" t="n">
        <f aca="false">SUM(D42:H42)</f>
        <v>11308</v>
      </c>
      <c r="J42" s="58" t="n">
        <f aca="false">Greensheet!M74</f>
        <v>0</v>
      </c>
      <c r="K42" s="23"/>
      <c r="L42" s="23" t="n">
        <f aca="false">SUM(I42:K42)</f>
        <v>11308</v>
      </c>
      <c r="M42" s="23" t="e">
        <f aca="false">ROUND(HPVAL($A42,$A$1,$A$2,$A$3,$A$4,$A$6)/1000,0)</f>
        <v>#NAME?</v>
      </c>
      <c r="N42" s="60" t="e">
        <f aca="false">L42-M42</f>
        <v>#NAME?</v>
      </c>
      <c r="Q42" s="86" t="e">
        <f aca="false">M42-Expenses!E38-'CapChrg-AllocExp'!E39</f>
        <v>#NAME?</v>
      </c>
      <c r="R42" s="86" t="e">
        <f aca="false">I42+J42-Expenses!D38-'CapChrg-AllocExp'!D39</f>
        <v>#NAME?</v>
      </c>
      <c r="S42" s="23" t="e">
        <f aca="false">Q42-R42</f>
        <v>#NAME?</v>
      </c>
    </row>
    <row r="43" customFormat="false" ht="12" hidden="false" customHeight="true" outlineLevel="0" collapsed="false">
      <c r="A43" s="82" t="s">
        <v>212</v>
      </c>
      <c r="B43" s="38" t="s">
        <v>65</v>
      </c>
      <c r="D43" s="58"/>
      <c r="E43" s="23" t="n">
        <v>2032</v>
      </c>
      <c r="F43" s="23" t="n">
        <v>596</v>
      </c>
      <c r="G43" s="23"/>
      <c r="H43" s="23"/>
      <c r="I43" s="94" t="n">
        <f aca="false">SUM(D43:H43)</f>
        <v>2628</v>
      </c>
      <c r="J43" s="58"/>
      <c r="K43" s="23" t="n">
        <v>-4000</v>
      </c>
      <c r="L43" s="23" t="n">
        <f aca="false">SUM(I43:K43)</f>
        <v>-1372</v>
      </c>
      <c r="M43" s="23" t="e">
        <f aca="false">ROUND(HPVAL($A43,$A$1,$A$2,$A$3,$A$4,$A$6)/1000,0)</f>
        <v>#NAME?</v>
      </c>
      <c r="N43" s="60" t="e">
        <f aca="false">L43-M43</f>
        <v>#NAME?</v>
      </c>
      <c r="Q43" s="86" t="e">
        <f aca="false">M43-Expenses!E39-'CapChrg-AllocExp'!E40</f>
        <v>#NAME?</v>
      </c>
      <c r="R43" s="86" t="e">
        <f aca="false">I43+J43-Expenses!D39-'CapChrg-AllocExp'!D40</f>
        <v>#NAME?</v>
      </c>
      <c r="S43" s="23" t="e">
        <f aca="false">Q43-R43</f>
        <v>#NAME?</v>
      </c>
    </row>
    <row r="44" customFormat="false" ht="12" hidden="true" customHeight="true" outlineLevel="0" collapsed="false">
      <c r="A44" s="82" t="s">
        <v>213</v>
      </c>
      <c r="B44" s="38" t="s">
        <v>153</v>
      </c>
      <c r="D44" s="58"/>
      <c r="E44" s="23"/>
      <c r="F44" s="23"/>
      <c r="G44" s="23"/>
      <c r="H44" s="23"/>
      <c r="I44" s="94" t="n">
        <f aca="false">SUM(D44:H44)</f>
        <v>0</v>
      </c>
      <c r="J44" s="58"/>
      <c r="K44" s="23"/>
      <c r="L44" s="23" t="n">
        <f aca="false">SUM(I44:K44)</f>
        <v>0</v>
      </c>
      <c r="M44" s="23" t="e">
        <f aca="false">ROUND(HPVAL($A44,$A$1,$A$2,$A$3,$A$4,$A$6)/1000,0)</f>
        <v>#NAME?</v>
      </c>
      <c r="N44" s="60" t="e">
        <f aca="false">L44-M44</f>
        <v>#NAME?</v>
      </c>
      <c r="S44" s="23" t="n">
        <f aca="false">Q44-R44</f>
        <v>0</v>
      </c>
    </row>
    <row r="45" customFormat="false" ht="3" hidden="false" customHeight="true" outlineLevel="0" collapsed="false">
      <c r="B45" s="109"/>
      <c r="D45" s="110"/>
      <c r="E45" s="111"/>
      <c r="F45" s="111"/>
      <c r="G45" s="111"/>
      <c r="H45" s="111"/>
      <c r="I45" s="110"/>
      <c r="J45" s="110"/>
      <c r="K45" s="111"/>
      <c r="L45" s="111"/>
      <c r="M45" s="111"/>
      <c r="N45" s="112"/>
    </row>
    <row r="46" customFormat="false" ht="12" hidden="false" customHeight="true" outlineLevel="0" collapsed="false">
      <c r="A46" s="69"/>
      <c r="B46" s="108" t="s">
        <v>154</v>
      </c>
      <c r="C46" s="63"/>
      <c r="D46" s="64" t="n">
        <f aca="false">SUM(D42:D44)</f>
        <v>0</v>
      </c>
      <c r="E46" s="65" t="n">
        <f aca="false">SUM(E42:E44)</f>
        <v>10480</v>
      </c>
      <c r="F46" s="65" t="n">
        <f aca="false">SUM(F42:F44)</f>
        <v>3456</v>
      </c>
      <c r="G46" s="65" t="n">
        <f aca="false">SUM(G42:G44)</f>
        <v>0</v>
      </c>
      <c r="H46" s="65" t="n">
        <f aca="false">SUM(H42:H44)</f>
        <v>0</v>
      </c>
      <c r="I46" s="64" t="n">
        <f aca="false">SUM(I42:I44)</f>
        <v>13936</v>
      </c>
      <c r="J46" s="64" t="n">
        <f aca="false">SUM(J42:J44)</f>
        <v>0</v>
      </c>
      <c r="K46" s="65" t="n">
        <f aca="false">SUM(K42:K44)</f>
        <v>-4000</v>
      </c>
      <c r="L46" s="65" t="n">
        <f aca="false">SUM(L42:L44)</f>
        <v>9936</v>
      </c>
      <c r="M46" s="65" t="e">
        <f aca="false">SUM(M42:M44)</f>
        <v>#NAME?</v>
      </c>
      <c r="N46" s="68" t="e">
        <f aca="false">SUM(N42:N44)</f>
        <v>#NAME?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3" hidden="false" customHeight="true" outlineLevel="0" collapsed="false">
      <c r="B47" s="38"/>
      <c r="D47" s="58"/>
      <c r="E47" s="23"/>
      <c r="F47" s="23"/>
      <c r="G47" s="23"/>
      <c r="H47" s="23"/>
      <c r="I47" s="94"/>
      <c r="J47" s="58"/>
      <c r="K47" s="23"/>
      <c r="L47" s="23"/>
      <c r="M47" s="23"/>
      <c r="N47" s="60"/>
    </row>
    <row r="48" customFormat="false" ht="12" hidden="false" customHeight="true" outlineLevel="0" collapsed="false">
      <c r="A48" s="82" t="s">
        <v>232</v>
      </c>
      <c r="B48" s="38" t="s">
        <v>155</v>
      </c>
      <c r="D48" s="58"/>
      <c r="E48" s="23"/>
      <c r="F48" s="23"/>
      <c r="G48" s="23"/>
      <c r="H48" s="23"/>
      <c r="I48" s="94" t="n">
        <f aca="false">SUM(D48:H48)</f>
        <v>0</v>
      </c>
      <c r="J48" s="58"/>
      <c r="K48" s="23"/>
      <c r="L48" s="23" t="n">
        <f aca="false">SUM(I48:K48)</f>
        <v>0</v>
      </c>
      <c r="M48" s="23" t="e">
        <f aca="false">ROUND(HPVAL($A48,$A$1,$A$2,$A$3,$A$4,$A$6)/1000,0)</f>
        <v>#NAME?</v>
      </c>
      <c r="N48" s="60" t="e">
        <f aca="false">L48-M48</f>
        <v>#NAME?</v>
      </c>
      <c r="Q48" s="86" t="e">
        <f aca="false">M48-Expenses!E43-'CapChrg-AllocExp'!E44</f>
        <v>#NAME?</v>
      </c>
      <c r="R48" s="86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38"/>
      <c r="D49" s="58"/>
      <c r="E49" s="23"/>
      <c r="F49" s="23"/>
      <c r="G49" s="23"/>
      <c r="H49" s="23"/>
      <c r="I49" s="94"/>
      <c r="J49" s="58"/>
      <c r="K49" s="23"/>
      <c r="L49" s="23"/>
      <c r="M49" s="23"/>
      <c r="N49" s="60"/>
    </row>
    <row r="50" customFormat="false" ht="12" hidden="false" customHeight="true" outlineLevel="0" collapsed="false">
      <c r="A50" s="82" t="s">
        <v>217</v>
      </c>
      <c r="B50" s="38" t="s">
        <v>156</v>
      </c>
      <c r="D50" s="58"/>
      <c r="E50" s="23"/>
      <c r="F50" s="23"/>
      <c r="G50" s="23"/>
      <c r="H50" s="23"/>
      <c r="I50" s="94" t="n">
        <f aca="false">SUM(D50:H50)</f>
        <v>0</v>
      </c>
      <c r="J50" s="58"/>
      <c r="K50" s="23" t="e">
        <f aca="false">IF(S50&gt;0,S50,0)</f>
        <v>#NAME?</v>
      </c>
      <c r="L50" s="23" t="e">
        <f aca="false">SUM(I50:K50)</f>
        <v>#NAME?</v>
      </c>
      <c r="M50" s="23"/>
      <c r="N50" s="60" t="e">
        <f aca="false">L50-M50</f>
        <v>#NAME?</v>
      </c>
      <c r="Q50" s="23" t="e">
        <f aca="false">M50-Expenses!E45-'CapChrg-AllocExp'!E46</f>
        <v>#NAME?</v>
      </c>
      <c r="R50" s="23" t="e">
        <f aca="false">I50+J50-Expenses!D45-'CapChrg-AllocExp'!D46</f>
        <v>#NAME?</v>
      </c>
      <c r="S50" s="23" t="e">
        <f aca="false">Q50-R50</f>
        <v>#NAME?</v>
      </c>
    </row>
    <row r="51" customFormat="false" ht="3" hidden="false" customHeight="true" outlineLevel="0" collapsed="false">
      <c r="B51" s="113"/>
      <c r="D51" s="114"/>
      <c r="E51" s="97"/>
      <c r="F51" s="97"/>
      <c r="G51" s="97"/>
      <c r="H51" s="97"/>
      <c r="I51" s="110"/>
      <c r="J51" s="114"/>
      <c r="K51" s="97"/>
      <c r="L51" s="97"/>
      <c r="M51" s="97"/>
      <c r="N51" s="112"/>
    </row>
    <row r="52" customFormat="false" ht="12" hidden="false" customHeight="true" outlineLevel="0" collapsed="false">
      <c r="A52" s="82" t="s">
        <v>219</v>
      </c>
      <c r="B52" s="38" t="s">
        <v>159</v>
      </c>
      <c r="D52" s="58"/>
      <c r="E52" s="23"/>
      <c r="F52" s="23"/>
      <c r="G52" s="23"/>
      <c r="H52" s="23"/>
      <c r="I52" s="94" t="n">
        <f aca="false">SUM(D52:H52)</f>
        <v>0</v>
      </c>
      <c r="J52" s="58"/>
      <c r="K52" s="23" t="n">
        <v>-12932</v>
      </c>
      <c r="L52" s="23" t="n">
        <f aca="false">SUM(I52:K52)</f>
        <v>-12932</v>
      </c>
      <c r="M52" s="23" t="e">
        <f aca="false">ROUND(HPVAL($A52,$A$1,$A$2,$A$3,$A$4,$A$6)/1000,0)</f>
        <v>#NAME?</v>
      </c>
      <c r="N52" s="60" t="e">
        <f aca="false">L52-M52</f>
        <v>#NAME?</v>
      </c>
      <c r="S52" s="23"/>
    </row>
    <row r="53" customFormat="false" ht="3" hidden="false" customHeight="true" outlineLevel="0" collapsed="false">
      <c r="B53" s="113"/>
      <c r="D53" s="114"/>
      <c r="E53" s="97"/>
      <c r="F53" s="97"/>
      <c r="G53" s="97"/>
      <c r="H53" s="97"/>
      <c r="I53" s="110"/>
      <c r="J53" s="114"/>
      <c r="K53" s="97"/>
      <c r="L53" s="97"/>
      <c r="M53" s="97"/>
      <c r="N53" s="112"/>
    </row>
    <row r="54" customFormat="false" ht="12" hidden="false" customHeight="true" outlineLevel="0" collapsed="false">
      <c r="B54" s="38" t="s">
        <v>161</v>
      </c>
      <c r="D54" s="58"/>
      <c r="E54" s="23"/>
      <c r="F54" s="23"/>
      <c r="G54" s="23"/>
      <c r="H54" s="23"/>
      <c r="I54" s="94" t="n">
        <f aca="false">SUM(D54:H54)</f>
        <v>0</v>
      </c>
      <c r="J54" s="58"/>
      <c r="K54" s="23"/>
      <c r="L54" s="23" t="n">
        <f aca="false">SUM(I54:K54)</f>
        <v>0</v>
      </c>
      <c r="M54" s="23" t="n">
        <v>33128</v>
      </c>
      <c r="N54" s="60" t="n">
        <f aca="false">L54-M54</f>
        <v>-33128</v>
      </c>
      <c r="S54" s="23"/>
    </row>
    <row r="55" customFormat="false" ht="3" hidden="false" customHeight="true" outlineLevel="0" collapsed="false">
      <c r="B55" s="38"/>
      <c r="D55" s="58"/>
      <c r="E55" s="23"/>
      <c r="F55" s="23"/>
      <c r="G55" s="23"/>
      <c r="H55" s="23"/>
      <c r="I55" s="94"/>
      <c r="J55" s="58"/>
      <c r="K55" s="23"/>
      <c r="L55" s="23"/>
      <c r="M55" s="23"/>
      <c r="N55" s="60"/>
    </row>
    <row r="56" customFormat="false" ht="12" hidden="false" customHeight="true" outlineLevel="0" collapsed="false">
      <c r="B56" s="88" t="s">
        <v>7</v>
      </c>
      <c r="D56" s="70" t="n">
        <f aca="false">SUM(D46:D54)+D40+D33+D21</f>
        <v>123868</v>
      </c>
      <c r="E56" s="71" t="n">
        <f aca="false">SUM(E46:E54)+E40+E33+E21</f>
        <v>10159</v>
      </c>
      <c r="F56" s="71" t="n">
        <f aca="false">SUM(F46:F54)+F40+F33+F21</f>
        <v>7981</v>
      </c>
      <c r="G56" s="71" t="n">
        <f aca="false">SUM(G46:G54)+G40+G33+G21</f>
        <v>16382</v>
      </c>
      <c r="H56" s="71" t="n">
        <f aca="false">SUM(H46:H54)+H40+H33+H21</f>
        <v>-2820</v>
      </c>
      <c r="I56" s="70" t="n">
        <f aca="false">SUM(I46:I54)+I40+I33+I21</f>
        <v>155570</v>
      </c>
      <c r="J56" s="70" t="n">
        <f aca="false">SUM(J46:J54)+J40+J33+J21</f>
        <v>79376</v>
      </c>
      <c r="K56" s="71" t="e">
        <f aca="false">SUM(K46:K54)+K40+K33+K21</f>
        <v>#NAME?</v>
      </c>
      <c r="L56" s="71" t="e">
        <f aca="false">SUM(L46:L54)+L40+L33+L21</f>
        <v>#NAME?</v>
      </c>
      <c r="M56" s="71" t="e">
        <f aca="false">SUM(M46:M54)+M40+M33+M21</f>
        <v>#NAME?</v>
      </c>
      <c r="N56" s="73" t="e">
        <f aca="false">SUM(N46:N54)+N40+N33+N21</f>
        <v>#NAME?</v>
      </c>
    </row>
    <row r="57" customFormat="false" ht="3" hidden="false" customHeight="true" outlineLevel="0" collapsed="false">
      <c r="B57" s="74"/>
      <c r="D57" s="75"/>
      <c r="E57" s="76"/>
      <c r="F57" s="76"/>
      <c r="G57" s="76"/>
      <c r="H57" s="76"/>
      <c r="I57" s="75"/>
      <c r="J57" s="75"/>
      <c r="K57" s="76"/>
      <c r="L57" s="76"/>
      <c r="M57" s="76"/>
      <c r="N57" s="115"/>
    </row>
    <row r="58" customFormat="false" ht="12.75" hidden="false" customHeight="false" outlineLevel="0" collapsed="false">
      <c r="B58" s="20" t="s">
        <v>245</v>
      </c>
      <c r="C58" s="116"/>
      <c r="D58" s="23" t="n">
        <f aca="false">-4062-4187</f>
        <v>-8249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 t="n">
        <f aca="false">SUM(D56:D58)</f>
        <v>115619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customFormat="false" ht="12.75" hidden="false" customHeight="false" outlineLevel="0" collapsed="false">
      <c r="B63" s="117" t="s">
        <v>246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customFormat="false" ht="12.75" hidden="false" customHeight="false" outlineLevel="0" collapsed="false">
      <c r="B64" s="20" t="s">
        <v>133</v>
      </c>
      <c r="D64" s="23" t="n">
        <f aca="false">D10+D14+D19+D37+D38</f>
        <v>53489</v>
      </c>
    </row>
    <row r="65" customFormat="false" ht="12.75" hidden="false" customHeight="false" outlineLevel="0" collapsed="false">
      <c r="B65" s="20" t="s">
        <v>247</v>
      </c>
      <c r="D65" s="23" t="n">
        <f aca="false">D15+D16+D17+D25</f>
        <v>2156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234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248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49"/>
    </row>
    <row r="5" customFormat="false" ht="12.75" hidden="false" customHeight="true" outlineLevel="0" collapsed="false">
      <c r="A5" s="37"/>
      <c r="C5" s="50"/>
      <c r="D5" s="51"/>
      <c r="E5" s="51"/>
      <c r="F5" s="51"/>
      <c r="G5" s="51"/>
      <c r="H5" s="51"/>
      <c r="I5" s="51"/>
      <c r="J5" s="51"/>
      <c r="K5" s="52"/>
    </row>
    <row r="6" customFormat="false" ht="12.75" hidden="false" customHeight="false" outlineLevel="0" collapsed="false">
      <c r="A6" s="38"/>
      <c r="C6" s="47"/>
      <c r="D6" s="49"/>
      <c r="E6" s="103"/>
      <c r="F6" s="103"/>
      <c r="G6" s="49"/>
      <c r="H6" s="103" t="s">
        <v>117</v>
      </c>
      <c r="I6" s="103" t="s">
        <v>118</v>
      </c>
      <c r="J6" s="103" t="s">
        <v>119</v>
      </c>
      <c r="K6" s="104" t="s">
        <v>7</v>
      </c>
      <c r="L6" s="105"/>
      <c r="M6" s="105"/>
      <c r="N6" s="105"/>
    </row>
    <row r="7" customFormat="false" ht="12.75" hidden="false" customHeight="false" outlineLevel="0" collapsed="false">
      <c r="A7" s="48" t="s">
        <v>124</v>
      </c>
      <c r="C7" s="44" t="s">
        <v>238</v>
      </c>
      <c r="D7" s="45" t="s">
        <v>239</v>
      </c>
      <c r="E7" s="45" t="s">
        <v>240</v>
      </c>
      <c r="F7" s="45" t="s">
        <v>241</v>
      </c>
      <c r="G7" s="45" t="s">
        <v>242</v>
      </c>
      <c r="H7" s="45" t="s">
        <v>128</v>
      </c>
      <c r="I7" s="45" t="s">
        <v>129</v>
      </c>
      <c r="J7" s="45" t="s">
        <v>128</v>
      </c>
      <c r="K7" s="46" t="s">
        <v>128</v>
      </c>
      <c r="L7" s="105"/>
      <c r="M7" s="105"/>
      <c r="N7" s="105"/>
    </row>
    <row r="8" customFormat="false" ht="3" hidden="false" customHeight="true" outlineLevel="0" collapsed="false">
      <c r="A8" s="38"/>
      <c r="C8" s="47"/>
      <c r="D8" s="49"/>
      <c r="E8" s="49"/>
      <c r="F8" s="49"/>
      <c r="G8" s="49"/>
      <c r="H8" s="47"/>
      <c r="I8" s="47"/>
      <c r="J8" s="49"/>
      <c r="K8" s="118"/>
    </row>
    <row r="9" customFormat="false" ht="12" hidden="false" customHeight="true" outlineLevel="0" collapsed="false">
      <c r="A9" s="38" t="s">
        <v>133</v>
      </c>
      <c r="C9" s="53" t="n">
        <f aca="false">GrossMargin!D10-[1]GrossMargin!D10</f>
        <v>6362</v>
      </c>
      <c r="D9" s="54" t="n">
        <f aca="false">GrossMargin!E10-[1]GrossMargin!E10</f>
        <v>0</v>
      </c>
      <c r="E9" s="54" t="n">
        <f aca="false">GrossMargin!F10-[1]GrossMargin!F10</f>
        <v>0</v>
      </c>
      <c r="F9" s="54" t="n">
        <f aca="false">GrossMargin!G10-[1]GrossMargin!G10</f>
        <v>0</v>
      </c>
      <c r="G9" s="54" t="n">
        <f aca="false">GrossMargin!H10-[1]GrossMargin!H10</f>
        <v>0</v>
      </c>
      <c r="H9" s="107" t="n">
        <f aca="false">SUM(C9:G9)</f>
        <v>6362</v>
      </c>
      <c r="I9" s="53" t="n">
        <f aca="false">GrossMargin!J10-[1]GrossMargin!J10</f>
        <v>0</v>
      </c>
      <c r="J9" s="54" t="e">
        <f aca="false">GrossMargin!K10-[1]GrossMargin!K10</f>
        <v>#NAME?</v>
      </c>
      <c r="K9" s="55" t="e">
        <f aca="false">SUM(H9:J9)</f>
        <v>#NAME?</v>
      </c>
    </row>
    <row r="10" customFormat="false" ht="12" hidden="false" customHeight="true" outlineLevel="0" collapsed="false">
      <c r="A10" s="38" t="s">
        <v>134</v>
      </c>
      <c r="C10" s="58" t="n">
        <f aca="false">GrossMargin!D11-[1]GrossMargin!D11</f>
        <v>16378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94" t="n">
        <f aca="false">SUM(C10:G10)</f>
        <v>16378</v>
      </c>
      <c r="I10" s="58" t="n">
        <f aca="false">GrossMargin!J11-[1]GrossMargin!J11</f>
        <v>0</v>
      </c>
      <c r="J10" s="23" t="e">
        <f aca="false">GrossMargin!K11-[1]GrossMargin!K11</f>
        <v>#NAME?</v>
      </c>
      <c r="K10" s="59" t="e">
        <f aca="false">SUM(H10:J10)</f>
        <v>#NAME?</v>
      </c>
    </row>
    <row r="11" customFormat="false" ht="12" hidden="false" customHeight="true" outlineLevel="0" collapsed="false">
      <c r="A11" s="38" t="s">
        <v>135</v>
      </c>
      <c r="C11" s="58" t="n">
        <f aca="false">GrossMargin!D12-[1]GrossMargin!D12</f>
        <v>2088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94" t="n">
        <f aca="false">SUM(C11:G11)</f>
        <v>2088</v>
      </c>
      <c r="I11" s="58" t="n">
        <f aca="false">GrossMargin!J12-[1]GrossMargin!J12</f>
        <v>0</v>
      </c>
      <c r="J11" s="23" t="e">
        <f aca="false">GrossMargin!K12-[1]GrossMargin!K12</f>
        <v>#NAME?</v>
      </c>
      <c r="K11" s="59" t="e">
        <f aca="false">SUM(H11:J11)</f>
        <v>#NAME?</v>
      </c>
    </row>
    <row r="12" customFormat="false" ht="12" hidden="false" customHeight="true" outlineLevel="0" collapsed="false">
      <c r="A12" s="38" t="s">
        <v>136</v>
      </c>
      <c r="C12" s="58" t="n">
        <f aca="false">GrossMargin!D13-[1]GrossMargin!D13</f>
        <v>7701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94" t="n">
        <f aca="false">SUM(C12:G12)</f>
        <v>7701</v>
      </c>
      <c r="I12" s="58" t="n">
        <f aca="false">GrossMargin!J13-[1]GrossMargin!J13</f>
        <v>0</v>
      </c>
      <c r="J12" s="23" t="e">
        <f aca="false">GrossMargin!K13-[1]GrossMargin!K13</f>
        <v>#NAME?</v>
      </c>
      <c r="K12" s="59" t="e">
        <f aca="false">SUM(H12:J12)</f>
        <v>#NAME?</v>
      </c>
    </row>
    <row r="13" customFormat="false" ht="12" hidden="false" customHeight="true" outlineLevel="0" collapsed="false">
      <c r="A13" s="38" t="s">
        <v>92</v>
      </c>
      <c r="C13" s="58" t="n">
        <f aca="false">GrossMargin!D14-[1]GrossMargin!D14</f>
        <v>4864</v>
      </c>
      <c r="D13" s="23" t="n">
        <f aca="false">GrossMargin!E14-[1]GrossMargin!E14</f>
        <v>244</v>
      </c>
      <c r="E13" s="23" t="n">
        <f aca="false">GrossMargin!F14-[1]GrossMargin!F14</f>
        <v>-50</v>
      </c>
      <c r="F13" s="23" t="n">
        <f aca="false">GrossMargin!G14-[1]GrossMargin!G14</f>
        <v>264</v>
      </c>
      <c r="G13" s="23" t="n">
        <f aca="false">GrossMargin!H14-[1]GrossMargin!H14</f>
        <v>0</v>
      </c>
      <c r="H13" s="94" t="n">
        <f aca="false">SUM(C13:G13)</f>
        <v>5322</v>
      </c>
      <c r="I13" s="58" t="n">
        <f aca="false">GrossMargin!J14-[1]GrossMargin!J14</f>
        <v>0</v>
      </c>
      <c r="J13" s="23" t="e">
        <f aca="false">GrossMargin!K14-[1]GrossMargin!K14</f>
        <v>#NAME?</v>
      </c>
      <c r="K13" s="59" t="e">
        <f aca="false">SUM(H13:J13)</f>
        <v>#NAME?</v>
      </c>
    </row>
    <row r="14" customFormat="false" ht="12" hidden="false" customHeight="true" outlineLevel="0" collapsed="false">
      <c r="A14" s="38" t="s">
        <v>9</v>
      </c>
      <c r="C14" s="58" t="n">
        <f aca="false">GrossMargin!D15-[1]GrossMargin!D15</f>
        <v>-182</v>
      </c>
      <c r="D14" s="23" t="n">
        <f aca="false">GrossMargin!E15-[1]GrossMargin!E15</f>
        <v>11</v>
      </c>
      <c r="E14" s="23" t="n">
        <f aca="false">GrossMargin!F15-[1]GrossMargin!F15</f>
        <v>-7</v>
      </c>
      <c r="F14" s="23" t="n">
        <f aca="false">GrossMargin!G15-[1]GrossMargin!G15</f>
        <v>0</v>
      </c>
      <c r="G14" s="23" t="n">
        <f aca="false">GrossMargin!H15-[1]GrossMargin!H15</f>
        <v>0</v>
      </c>
      <c r="H14" s="94" t="n">
        <f aca="false">SUM(C14:G14)</f>
        <v>-178</v>
      </c>
      <c r="I14" s="58" t="n">
        <f aca="false">GrossMargin!J15-[1]GrossMargin!J15</f>
        <v>0</v>
      </c>
      <c r="J14" s="23" t="e">
        <f aca="false">GrossMargin!K15-[1]GrossMargin!K15</f>
        <v>#NAME?</v>
      </c>
      <c r="K14" s="59" t="e">
        <f aca="false">SUM(H14:J14)</f>
        <v>#NAME?</v>
      </c>
    </row>
    <row r="15" customFormat="false" ht="12" hidden="false" customHeight="true" outlineLevel="0" collapsed="false">
      <c r="A15" s="38" t="s">
        <v>137</v>
      </c>
      <c r="C15" s="58" t="n">
        <f aca="false">GrossMargin!D16-[1]GrossMargin!D16</f>
        <v>44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94" t="n">
        <f aca="false">SUM(C15:G15)</f>
        <v>44</v>
      </c>
      <c r="I15" s="58" t="n">
        <f aca="false">GrossMargin!J16-[1]GrossMargin!J16</f>
        <v>0</v>
      </c>
      <c r="J15" s="23" t="e">
        <f aca="false">GrossMargin!K16-[1]GrossMargin!K16</f>
        <v>#NAME?</v>
      </c>
      <c r="K15" s="59" t="e">
        <f aca="false">SUM(H15:J15)</f>
        <v>#NAME?</v>
      </c>
    </row>
    <row r="16" customFormat="false" ht="12" hidden="false" customHeight="true" outlineLevel="0" collapsed="false">
      <c r="A16" s="38" t="s">
        <v>138</v>
      </c>
      <c r="C16" s="58" t="n">
        <f aca="false">GrossMargin!D17-[1]GrossMargin!D17</f>
        <v>-444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94" t="n">
        <f aca="false">SUM(C16:G16)</f>
        <v>-444</v>
      </c>
      <c r="I16" s="58" t="n">
        <f aca="false">GrossMargin!J17-[1]GrossMargin!J17</f>
        <v>0</v>
      </c>
      <c r="J16" s="23" t="e">
        <f aca="false">GrossMargin!K17-[1]GrossMargin!K17</f>
        <v>#NAME?</v>
      </c>
      <c r="K16" s="59" t="e">
        <f aca="false">SUM(H16:J16)</f>
        <v>#NAME?</v>
      </c>
    </row>
    <row r="17" customFormat="false" ht="12" hidden="false" customHeight="true" outlineLevel="0" collapsed="false">
      <c r="A17" s="38" t="s">
        <v>139</v>
      </c>
      <c r="C17" s="58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94" t="n">
        <f aca="false">SUM(C17:G17)</f>
        <v>0</v>
      </c>
      <c r="I17" s="58" t="n">
        <f aca="false">GrossMargin!J18-[1]GrossMargin!J18</f>
        <v>0</v>
      </c>
      <c r="J17" s="23" t="e">
        <f aca="false">GrossMargin!K18-[1]GrossMargin!K18</f>
        <v>#NAME?</v>
      </c>
      <c r="K17" s="59" t="e">
        <f aca="false">SUM(H17:J17)</f>
        <v>#NAME?</v>
      </c>
    </row>
    <row r="18" customFormat="false" ht="12" hidden="false" customHeight="true" outlineLevel="0" collapsed="false">
      <c r="A18" s="38" t="s">
        <v>140</v>
      </c>
      <c r="C18" s="58" t="n">
        <f aca="false">GrossMargin!D19-[1]GrossMargin!D19</f>
        <v>295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94" t="n">
        <f aca="false">SUM(C18:G18)</f>
        <v>295</v>
      </c>
      <c r="I18" s="58" t="n">
        <f aca="false">GrossMargin!J19-[1]GrossMargin!J19</f>
        <v>0</v>
      </c>
      <c r="J18" s="23" t="e">
        <f aca="false">GrossMargin!K19-[1]GrossMargin!K19</f>
        <v>#NAME?</v>
      </c>
      <c r="K18" s="59" t="e">
        <f aca="false">SUM(H18:J18)</f>
        <v>#NAME?</v>
      </c>
    </row>
    <row r="19" customFormat="false" ht="3" hidden="false" customHeight="true" outlineLevel="0" collapsed="false">
      <c r="A19" s="38"/>
      <c r="C19" s="58"/>
      <c r="D19" s="23"/>
      <c r="E19" s="23"/>
      <c r="F19" s="23"/>
      <c r="G19" s="23"/>
      <c r="H19" s="94"/>
      <c r="I19" s="58"/>
      <c r="J19" s="23"/>
      <c r="K19" s="61"/>
    </row>
    <row r="20" customFormat="false" ht="12" hidden="false" customHeight="true" outlineLevel="0" collapsed="false">
      <c r="A20" s="108" t="s">
        <v>196</v>
      </c>
      <c r="B20" s="63"/>
      <c r="C20" s="64" t="n">
        <f aca="false">SUM(C9:C18)</f>
        <v>37106</v>
      </c>
      <c r="D20" s="65" t="n">
        <f aca="false">SUM(D9:D18)</f>
        <v>255</v>
      </c>
      <c r="E20" s="65" t="n">
        <f aca="false">SUM(E9:E18)</f>
        <v>-57</v>
      </c>
      <c r="F20" s="65" t="n">
        <f aca="false">SUM(F9:F18)</f>
        <v>264</v>
      </c>
      <c r="G20" s="65" t="n">
        <f aca="false">SUM(G9:G18)</f>
        <v>0</v>
      </c>
      <c r="H20" s="64" t="n">
        <f aca="false">SUM(H9:H18)</f>
        <v>37568</v>
      </c>
      <c r="I20" s="64" t="n">
        <f aca="false">SUM(I9:I18)</f>
        <v>0</v>
      </c>
      <c r="J20" s="65" t="e">
        <f aca="false">SUM(J9:J18)</f>
        <v>#NAME?</v>
      </c>
      <c r="K20" s="66" t="e">
        <f aca="false">SUM(K9:K18)</f>
        <v>#NAME?</v>
      </c>
    </row>
    <row r="21" customFormat="false" ht="3" hidden="false" customHeight="true" outlineLevel="0" collapsed="false">
      <c r="A21" s="38"/>
      <c r="C21" s="58"/>
      <c r="D21" s="23"/>
      <c r="E21" s="23"/>
      <c r="F21" s="23"/>
      <c r="G21" s="23"/>
      <c r="H21" s="94"/>
      <c r="I21" s="58"/>
      <c r="J21" s="23"/>
      <c r="K21" s="61"/>
    </row>
    <row r="22" customFormat="false" ht="12" hidden="false" customHeight="true" outlineLevel="0" collapsed="false">
      <c r="A22" s="38" t="s">
        <v>142</v>
      </c>
      <c r="C22" s="58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94" t="n">
        <f aca="false">SUM(C22:G22)</f>
        <v>0</v>
      </c>
      <c r="I22" s="58" t="n">
        <f aca="false">GrossMargin!J23-[1]GrossMargin!J23</f>
        <v>1700</v>
      </c>
      <c r="J22" s="23" t="n">
        <f aca="false">GrossMargin!K23-[1]GrossMargin!K23</f>
        <v>-8243</v>
      </c>
      <c r="K22" s="59" t="n">
        <f aca="false">SUM(H22:J22)</f>
        <v>-6543</v>
      </c>
    </row>
    <row r="23" customFormat="false" ht="12" hidden="false" customHeight="true" outlineLevel="0" collapsed="false">
      <c r="A23" s="38" t="s">
        <v>143</v>
      </c>
      <c r="C23" s="58" t="n">
        <f aca="false">GrossMargin!D24-[1]GrossMargin!D24</f>
        <v>0</v>
      </c>
      <c r="D23" s="23" t="n">
        <f aca="false">GrossMargin!E24-[1]GrossMargin!E24</f>
        <v>0</v>
      </c>
      <c r="E23" s="23" t="n">
        <f aca="false">GrossMargin!F24-[1]GrossMargin!F24</f>
        <v>0</v>
      </c>
      <c r="F23" s="23" t="n">
        <f aca="false">GrossMargin!G24-[1]GrossMargin!G24</f>
        <v>0</v>
      </c>
      <c r="G23" s="23" t="n">
        <f aca="false">GrossMargin!H24-[1]GrossMargin!H24</f>
        <v>0</v>
      </c>
      <c r="H23" s="94" t="n">
        <f aca="false">SUM(C23:G23)</f>
        <v>0</v>
      </c>
      <c r="I23" s="58" t="n">
        <f aca="false">GrossMargin!J24-[1]GrossMargin!J24</f>
        <v>0</v>
      </c>
      <c r="J23" s="23" t="n">
        <f aca="false">GrossMargin!K24-[1]GrossMargin!K24</f>
        <v>-10115</v>
      </c>
      <c r="K23" s="59" t="n">
        <f aca="false">SUM(H23:J23)</f>
        <v>-10115</v>
      </c>
    </row>
    <row r="24" customFormat="false" ht="12" hidden="false" customHeight="true" outlineLevel="0" collapsed="false">
      <c r="A24" s="38" t="s">
        <v>22</v>
      </c>
      <c r="C24" s="58" t="n">
        <f aca="false">GrossMargin!D25-[1]GrossMargin!D25</f>
        <v>167</v>
      </c>
      <c r="D24" s="23" t="n">
        <f aca="false">GrossMargin!E25-[1]GrossMargin!E25</f>
        <v>0</v>
      </c>
      <c r="E24" s="23" t="n">
        <f aca="false">GrossMargin!F25-[1]GrossMargin!F25</f>
        <v>0</v>
      </c>
      <c r="F24" s="23" t="n">
        <f aca="false">GrossMargin!G25-[1]GrossMargin!G25</f>
        <v>0</v>
      </c>
      <c r="G24" s="23" t="n">
        <f aca="false">GrossMargin!H25-[1]GrossMargin!H25</f>
        <v>0</v>
      </c>
      <c r="H24" s="94" t="n">
        <f aca="false">SUM(C24:G24)</f>
        <v>167</v>
      </c>
      <c r="I24" s="58" t="n">
        <f aca="false">GrossMargin!J25-[1]GrossMargin!J25</f>
        <v>39930</v>
      </c>
      <c r="J24" s="23" t="n">
        <f aca="false">GrossMargin!K25-[1]GrossMargin!K25</f>
        <v>-276</v>
      </c>
      <c r="K24" s="59" t="n">
        <f aca="false">SUM(H24:J24)</f>
        <v>39821</v>
      </c>
    </row>
    <row r="25" customFormat="false" ht="12" hidden="false" customHeight="true" outlineLevel="0" collapsed="false">
      <c r="A25" s="38" t="s">
        <v>32</v>
      </c>
      <c r="C25" s="58" t="n">
        <f aca="false">GrossMargin!D26-[1]GrossMargin!D26</f>
        <v>0</v>
      </c>
      <c r="D25" s="23" t="n">
        <f aca="false">GrossMargin!E26-[1]GrossMargin!E26</f>
        <v>0</v>
      </c>
      <c r="E25" s="23" t="n">
        <f aca="false">GrossMargin!F26-[1]GrossMargin!F26</f>
        <v>0</v>
      </c>
      <c r="F25" s="23" t="n">
        <f aca="false">GrossMargin!G26-[1]GrossMargin!G26</f>
        <v>0</v>
      </c>
      <c r="G25" s="23" t="n">
        <f aca="false">GrossMargin!H26-[1]GrossMargin!H26</f>
        <v>0</v>
      </c>
      <c r="H25" s="94" t="n">
        <f aca="false">SUM(C25:G25)</f>
        <v>0</v>
      </c>
      <c r="I25" s="58" t="n">
        <f aca="false">GrossMargin!J26-[1]GrossMargin!J26</f>
        <v>5000</v>
      </c>
      <c r="J25" s="23" t="n">
        <f aca="false">GrossMargin!K26-[1]GrossMargin!K26</f>
        <v>-2304</v>
      </c>
      <c r="K25" s="59" t="n">
        <f aca="false">SUM(H25:J25)</f>
        <v>2696</v>
      </c>
    </row>
    <row r="26" customFormat="false" ht="12" hidden="false" customHeight="true" outlineLevel="0" collapsed="false">
      <c r="A26" s="38" t="s">
        <v>144</v>
      </c>
      <c r="C26" s="58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94"/>
      <c r="I26" s="58" t="n">
        <f aca="false">GrossMargin!J27-[1]GrossMargin!J27</f>
        <v>0</v>
      </c>
      <c r="J26" s="23" t="n">
        <f aca="false">GrossMargin!K27-[1]GrossMargin!K27</f>
        <v>-6477</v>
      </c>
      <c r="K26" s="59"/>
    </row>
    <row r="27" customFormat="false" ht="12" hidden="false" customHeight="true" outlineLevel="0" collapsed="false">
      <c r="A27" s="38" t="s">
        <v>145</v>
      </c>
      <c r="C27" s="58" t="n">
        <f aca="false">GrossMargin!D28-[1]GrossMargin!D28</f>
        <v>0</v>
      </c>
      <c r="D27" s="23" t="n">
        <f aca="false">GrossMargin!E28-[1]GrossMargin!E28</f>
        <v>4084</v>
      </c>
      <c r="E27" s="23" t="n">
        <f aca="false">GrossMargin!F28-[1]GrossMargin!F28</f>
        <v>-153</v>
      </c>
      <c r="F27" s="23" t="n">
        <f aca="false">GrossMargin!G28-[1]GrossMargin!G28</f>
        <v>0</v>
      </c>
      <c r="G27" s="23" t="n">
        <f aca="false">GrossMargin!H28-[1]GrossMargin!H28</f>
        <v>0</v>
      </c>
      <c r="H27" s="94" t="n">
        <f aca="false">SUM(C27:G27)</f>
        <v>3931</v>
      </c>
      <c r="I27" s="58" t="n">
        <f aca="false">GrossMargin!J28-[1]GrossMargin!J28</f>
        <v>0</v>
      </c>
      <c r="J27" s="23" t="n">
        <f aca="false">GrossMargin!K28-[1]GrossMargin!K28</f>
        <v>-5273</v>
      </c>
      <c r="K27" s="59" t="n">
        <f aca="false">SUM(H27:J27)</f>
        <v>-1342</v>
      </c>
    </row>
    <row r="28" customFormat="false" ht="12" hidden="false" customHeight="true" outlineLevel="0" collapsed="false">
      <c r="A28" s="38" t="s">
        <v>146</v>
      </c>
      <c r="C28" s="58" t="n">
        <f aca="false">GrossMargin!D29-[1]GrossMargin!D29</f>
        <v>0</v>
      </c>
      <c r="D28" s="23" t="n">
        <f aca="false">GrossMargin!E29-[1]GrossMargin!E29</f>
        <v>2022</v>
      </c>
      <c r="E28" s="23" t="n">
        <f aca="false">GrossMargin!F29-[1]GrossMargin!F29</f>
        <v>-113</v>
      </c>
      <c r="F28" s="23" t="n">
        <f aca="false">GrossMargin!G29-[1]GrossMargin!G29</f>
        <v>0</v>
      </c>
      <c r="G28" s="23" t="n">
        <f aca="false">GrossMargin!H29-[1]GrossMargin!H29</f>
        <v>0</v>
      </c>
      <c r="H28" s="94" t="n">
        <f aca="false">SUM(C28:G28)</f>
        <v>1909</v>
      </c>
      <c r="I28" s="58" t="n">
        <f aca="false">GrossMargin!J29-[1]GrossMargin!J29</f>
        <v>0</v>
      </c>
      <c r="J28" s="23" t="n">
        <f aca="false">GrossMargin!K29-[1]GrossMargin!K29</f>
        <v>-24338</v>
      </c>
      <c r="K28" s="59" t="n">
        <f aca="false">SUM(H28:J28)</f>
        <v>-22429</v>
      </c>
    </row>
    <row r="29" customFormat="false" ht="12" hidden="false" customHeight="true" outlineLevel="0" collapsed="false">
      <c r="A29" s="38" t="s">
        <v>20</v>
      </c>
      <c r="C29" s="58" t="n">
        <f aca="false">GrossMargin!D30-[1]GrossMargin!D30</f>
        <v>0</v>
      </c>
      <c r="D29" s="23" t="n">
        <f aca="false">GrossMargin!E30-[1]GrossMargin!E30</f>
        <v>0</v>
      </c>
      <c r="E29" s="23" t="n">
        <f aca="false">GrossMargin!F30-[1]GrossMargin!F30</f>
        <v>0</v>
      </c>
      <c r="F29" s="23" t="n">
        <f aca="false">GrossMargin!G30-[1]GrossMargin!G30</f>
        <v>0</v>
      </c>
      <c r="G29" s="23" t="n">
        <f aca="false">GrossMargin!H30-[1]GrossMargin!H30</f>
        <v>0</v>
      </c>
      <c r="H29" s="94" t="n">
        <f aca="false">SUM(C29:G29)</f>
        <v>0</v>
      </c>
      <c r="I29" s="58" t="n">
        <f aca="false">GrossMargin!J30-[1]GrossMargin!J30</f>
        <v>1000</v>
      </c>
      <c r="J29" s="23" t="n">
        <f aca="false">GrossMargin!K30-[1]GrossMargin!K30</f>
        <v>-4770</v>
      </c>
      <c r="K29" s="59" t="n">
        <f aca="false">SUM(H29:J29)</f>
        <v>-3770</v>
      </c>
    </row>
    <row r="30" customFormat="false" ht="12" hidden="false" customHeight="true" outlineLevel="0" collapsed="false">
      <c r="A30" s="38" t="s">
        <v>147</v>
      </c>
      <c r="C30" s="58" t="n">
        <f aca="false">GrossMargin!D31-[1]GrossMargin!D31</f>
        <v>0</v>
      </c>
      <c r="D30" s="23" t="n">
        <f aca="false">GrossMargin!E31-[1]GrossMargin!E31</f>
        <v>0</v>
      </c>
      <c r="E30" s="23" t="n">
        <f aca="false">GrossMargin!F31-[1]GrossMargin!F31</f>
        <v>0</v>
      </c>
      <c r="F30" s="23" t="n">
        <f aca="false">GrossMargin!G31-[1]GrossMargin!G31</f>
        <v>0</v>
      </c>
      <c r="G30" s="23" t="n">
        <f aca="false">GrossMargin!H31-[1]GrossMargin!H31</f>
        <v>0</v>
      </c>
      <c r="H30" s="94" t="n">
        <f aca="false">SUM(C30:G30)</f>
        <v>0</v>
      </c>
      <c r="I30" s="58" t="n">
        <f aca="false">GrossMargin!J31-[1]GrossMargin!J31</f>
        <v>0</v>
      </c>
      <c r="J30" s="23" t="n">
        <f aca="false">GrossMargin!K31-[1]GrossMargin!K31</f>
        <v>0</v>
      </c>
      <c r="K30" s="59" t="n">
        <f aca="false">SUM(H30:J30)</f>
        <v>0</v>
      </c>
    </row>
    <row r="31" customFormat="false" ht="3" hidden="false" customHeight="true" outlineLevel="0" collapsed="false">
      <c r="A31" s="38"/>
      <c r="C31" s="58"/>
      <c r="D31" s="23"/>
      <c r="E31" s="23"/>
      <c r="F31" s="23"/>
      <c r="G31" s="23"/>
      <c r="H31" s="94"/>
      <c r="I31" s="58"/>
      <c r="J31" s="23"/>
      <c r="K31" s="61"/>
    </row>
    <row r="32" customFormat="false" ht="12" hidden="false" customHeight="true" outlineLevel="0" collapsed="false">
      <c r="A32" s="108" t="s">
        <v>148</v>
      </c>
      <c r="B32" s="63"/>
      <c r="C32" s="64" t="n">
        <f aca="false">SUM(C22:C30)</f>
        <v>167</v>
      </c>
      <c r="D32" s="65" t="n">
        <f aca="false">SUM(D22:D30)</f>
        <v>6106</v>
      </c>
      <c r="E32" s="65" t="n">
        <f aca="false">SUM(E22:E30)</f>
        <v>-266</v>
      </c>
      <c r="F32" s="65" t="n">
        <f aca="false">SUM(F22:F30)</f>
        <v>0</v>
      </c>
      <c r="G32" s="65" t="n">
        <f aca="false">SUM(G22:G30)</f>
        <v>0</v>
      </c>
      <c r="H32" s="64" t="n">
        <f aca="false">SUM(H22:H30)</f>
        <v>6007</v>
      </c>
      <c r="I32" s="64" t="n">
        <f aca="false">SUM(I22:I30)</f>
        <v>47630</v>
      </c>
      <c r="J32" s="65" t="n">
        <f aca="false">SUM(J22:J30)</f>
        <v>-61796</v>
      </c>
      <c r="K32" s="66" t="n">
        <f aca="false">SUM(K22:K30)</f>
        <v>-1682</v>
      </c>
    </row>
    <row r="33" customFormat="false" ht="3" hidden="false" customHeight="true" outlineLevel="0" collapsed="false">
      <c r="A33" s="38"/>
      <c r="C33" s="58"/>
      <c r="D33" s="23"/>
      <c r="E33" s="23"/>
      <c r="F33" s="23"/>
      <c r="G33" s="23"/>
      <c r="H33" s="94"/>
      <c r="I33" s="58"/>
      <c r="J33" s="23"/>
      <c r="K33" s="61"/>
    </row>
    <row r="34" customFormat="false" ht="12" hidden="false" customHeight="true" outlineLevel="0" collapsed="false">
      <c r="A34" s="38" t="s">
        <v>149</v>
      </c>
      <c r="C34" s="58" t="n">
        <f aca="false">GrossMargin!D35-[1]GrossMargin!D35</f>
        <v>-620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0</v>
      </c>
      <c r="G34" s="23" t="n">
        <f aca="false">GrossMargin!H35-[1]GrossMargin!H35</f>
        <v>0</v>
      </c>
      <c r="H34" s="94" t="n">
        <f aca="false">SUM(C34:G34)</f>
        <v>-620</v>
      </c>
      <c r="I34" s="58" t="n">
        <f aca="false">GrossMargin!J35-[1]GrossMargin!J35</f>
        <v>0</v>
      </c>
      <c r="J34" s="23" t="n">
        <f aca="false">GrossMargin!K35-[1]GrossMargin!K35</f>
        <v>21670</v>
      </c>
      <c r="K34" s="59" t="n">
        <f aca="false">SUM(H34:J34)</f>
        <v>21050</v>
      </c>
    </row>
    <row r="35" customFormat="false" ht="12" hidden="false" customHeight="true" outlineLevel="0" collapsed="false">
      <c r="A35" s="38" t="s">
        <v>38</v>
      </c>
      <c r="C35" s="58" t="n">
        <f aca="false">GrossMargin!D36-[1]GrossMargin!D36</f>
        <v>0</v>
      </c>
      <c r="D35" s="23" t="n">
        <f aca="false">GrossMargin!E36-[1]GrossMargin!E36</f>
        <v>0</v>
      </c>
      <c r="E35" s="23" t="n">
        <f aca="false">GrossMargin!F36-[1]GrossMargin!F36</f>
        <v>0</v>
      </c>
      <c r="F35" s="23" t="n">
        <f aca="false">GrossMargin!G36-[1]GrossMargin!G36</f>
        <v>0</v>
      </c>
      <c r="G35" s="23" t="n">
        <f aca="false">GrossMargin!H36-[1]GrossMargin!H36</f>
        <v>0</v>
      </c>
      <c r="H35" s="94" t="n">
        <f aca="false">SUM(C35:G35)</f>
        <v>0</v>
      </c>
      <c r="I35" s="58" t="n">
        <f aca="false">GrossMargin!J36-[1]GrossMargin!J36</f>
        <v>10000</v>
      </c>
      <c r="J35" s="23" t="n">
        <f aca="false">GrossMargin!K36-[1]GrossMargin!K36</f>
        <v>-5464</v>
      </c>
      <c r="K35" s="59" t="n">
        <f aca="false">SUM(H35:J35)</f>
        <v>4536</v>
      </c>
    </row>
    <row r="36" customFormat="false" ht="12" hidden="false" customHeight="true" outlineLevel="0" collapsed="false">
      <c r="A36" s="38" t="s">
        <v>150</v>
      </c>
      <c r="C36" s="58" t="n">
        <f aca="false">GrossMargin!D37-[1]GrossMargin!D37</f>
        <v>0</v>
      </c>
      <c r="D36" s="23" t="n">
        <f aca="false">GrossMargin!E37-[1]GrossMargin!E37</f>
        <v>0</v>
      </c>
      <c r="E36" s="23" t="n">
        <f aca="false">GrossMargin!F37-[1]GrossMargin!F37</f>
        <v>0</v>
      </c>
      <c r="F36" s="23" t="n">
        <f aca="false">GrossMargin!G37-[1]GrossMargin!G37</f>
        <v>-787</v>
      </c>
      <c r="G36" s="23" t="n">
        <f aca="false">GrossMargin!H37-[1]GrossMargin!H37</f>
        <v>0</v>
      </c>
      <c r="H36" s="94" t="n">
        <f aca="false">SUM(C36:G36)</f>
        <v>-787</v>
      </c>
      <c r="I36" s="58" t="n">
        <f aca="false">GrossMargin!J37-[1]GrossMargin!J37</f>
        <v>17</v>
      </c>
      <c r="J36" s="23" t="n">
        <f aca="false">GrossMargin!K37-[1]GrossMargin!K37</f>
        <v>-4967</v>
      </c>
      <c r="K36" s="59" t="n">
        <f aca="false">SUM(H36:J36)</f>
        <v>-5737</v>
      </c>
    </row>
    <row r="37" customFormat="false" ht="12" hidden="false" customHeight="true" outlineLevel="0" collapsed="false">
      <c r="A37" s="38" t="s">
        <v>151</v>
      </c>
      <c r="C37" s="58" t="n">
        <f aca="false">GrossMargin!D38-[1]GrossMargin!D38</f>
        <v>899</v>
      </c>
      <c r="D37" s="23" t="n">
        <f aca="false">GrossMargin!E38-[1]GrossMargin!E38</f>
        <v>0</v>
      </c>
      <c r="E37" s="23" t="n">
        <f aca="false">GrossMargin!F38-[1]GrossMargin!F38</f>
        <v>0</v>
      </c>
      <c r="F37" s="23" t="n">
        <f aca="false">GrossMargin!G38-[1]GrossMargin!G38</f>
        <v>0</v>
      </c>
      <c r="G37" s="23" t="n">
        <f aca="false">GrossMargin!H38-[1]GrossMargin!H38</f>
        <v>0</v>
      </c>
      <c r="H37" s="94" t="n">
        <f aca="false">SUM(C37:G37)</f>
        <v>899</v>
      </c>
      <c r="I37" s="58" t="n">
        <f aca="false">GrossMargin!J38-[1]GrossMargin!J38</f>
        <v>0</v>
      </c>
      <c r="J37" s="23" t="e">
        <f aca="false">GrossMargin!K38-[1]GrossMargin!K38</f>
        <v>#NAME?</v>
      </c>
      <c r="K37" s="59" t="e">
        <f aca="false">SUM(H37:J37)</f>
        <v>#NAME?</v>
      </c>
    </row>
    <row r="38" customFormat="false" ht="3" hidden="false" customHeight="true" outlineLevel="0" collapsed="false">
      <c r="A38" s="109"/>
      <c r="C38" s="110"/>
      <c r="D38" s="111"/>
      <c r="E38" s="111"/>
      <c r="F38" s="111"/>
      <c r="G38" s="111"/>
      <c r="H38" s="110"/>
      <c r="I38" s="110"/>
      <c r="J38" s="111"/>
      <c r="K38" s="119"/>
    </row>
    <row r="39" customFormat="false" ht="12" hidden="false" customHeight="true" outlineLevel="0" collapsed="false">
      <c r="A39" s="108" t="s">
        <v>152</v>
      </c>
      <c r="B39" s="63"/>
      <c r="C39" s="64" t="n">
        <f aca="false">SUM(C34:C37)</f>
        <v>279</v>
      </c>
      <c r="D39" s="65" t="n">
        <f aca="false">SUM(D34:D37)</f>
        <v>0</v>
      </c>
      <c r="E39" s="65" t="n">
        <f aca="false">SUM(E34:E37)</f>
        <v>0</v>
      </c>
      <c r="F39" s="65" t="n">
        <f aca="false">SUM(F34:F37)</f>
        <v>-787</v>
      </c>
      <c r="G39" s="65" t="n">
        <f aca="false">SUM(G34:G37)</f>
        <v>0</v>
      </c>
      <c r="H39" s="64" t="n">
        <f aca="false">SUM(H34:H37)</f>
        <v>-508</v>
      </c>
      <c r="I39" s="64" t="n">
        <f aca="false">SUM(I34:I37)</f>
        <v>10017</v>
      </c>
      <c r="J39" s="65" t="e">
        <f aca="false">SUM(J34:J37)</f>
        <v>#NAME?</v>
      </c>
      <c r="K39" s="66" t="e">
        <f aca="false">SUM(K34:K37)</f>
        <v>#NAME?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3" hidden="false" customHeight="true" outlineLevel="0" collapsed="false">
      <c r="A40" s="38"/>
      <c r="C40" s="58"/>
      <c r="D40" s="23"/>
      <c r="E40" s="23"/>
      <c r="F40" s="23"/>
      <c r="G40" s="23"/>
      <c r="H40" s="94"/>
      <c r="I40" s="58"/>
      <c r="J40" s="23"/>
      <c r="K40" s="61"/>
    </row>
    <row r="41" customFormat="false" ht="12" hidden="false" customHeight="true" outlineLevel="0" collapsed="false">
      <c r="A41" s="38" t="s">
        <v>64</v>
      </c>
      <c r="C41" s="58" t="n">
        <f aca="false">GrossMargin!D42-[1]GrossMargin!D42</f>
        <v>0</v>
      </c>
      <c r="D41" s="23" t="n">
        <f aca="false">GrossMargin!E42-[1]GrossMargin!E42</f>
        <v>-295</v>
      </c>
      <c r="E41" s="23" t="n">
        <f aca="false">GrossMargin!F42-[1]GrossMargin!F42</f>
        <v>2285</v>
      </c>
      <c r="F41" s="23" t="n">
        <f aca="false">GrossMargin!G42-[1]GrossMargin!G42</f>
        <v>0</v>
      </c>
      <c r="G41" s="23" t="n">
        <f aca="false">GrossMargin!H42-[1]GrossMargin!H42</f>
        <v>0</v>
      </c>
      <c r="H41" s="94" t="n">
        <f aca="false">SUM(C41:G41)</f>
        <v>1990</v>
      </c>
      <c r="I41" s="58" t="n">
        <f aca="false">GrossMargin!J42-[1]GrossMargin!J42</f>
        <v>-2300</v>
      </c>
      <c r="J41" s="23" t="n">
        <f aca="false">GrossMargin!K42-[1]GrossMargin!K42</f>
        <v>-2958</v>
      </c>
      <c r="K41" s="59" t="n">
        <f aca="false">SUM(H41:J41)</f>
        <v>-3268</v>
      </c>
    </row>
    <row r="42" customFormat="false" ht="12" hidden="false" customHeight="true" outlineLevel="0" collapsed="false">
      <c r="A42" s="38" t="s">
        <v>65</v>
      </c>
      <c r="C42" s="58" t="n">
        <f aca="false">GrossMargin!D43-[1]GrossMargin!D43</f>
        <v>0</v>
      </c>
      <c r="D42" s="23" t="n">
        <f aca="false">GrossMargin!E43-[1]GrossMargin!E43</f>
        <v>1341</v>
      </c>
      <c r="E42" s="23" t="n">
        <f aca="false">GrossMargin!F43-[1]GrossMargin!F43</f>
        <v>-1631</v>
      </c>
      <c r="F42" s="23" t="n">
        <f aca="false">GrossMargin!G43-[1]GrossMargin!G43</f>
        <v>0</v>
      </c>
      <c r="G42" s="23" t="n">
        <f aca="false">GrossMargin!H43-[1]GrossMargin!H43</f>
        <v>0</v>
      </c>
      <c r="H42" s="94" t="n">
        <f aca="false">SUM(C42:G42)</f>
        <v>-290</v>
      </c>
      <c r="I42" s="58" t="n">
        <f aca="false">GrossMargin!J43-[1]GrossMargin!J43</f>
        <v>0</v>
      </c>
      <c r="J42" s="23" t="n">
        <f aca="false">GrossMargin!K43-[1]GrossMargin!K43</f>
        <v>-4725</v>
      </c>
      <c r="K42" s="59" t="n">
        <f aca="false">SUM(H42:J42)</f>
        <v>-5015</v>
      </c>
    </row>
    <row r="43" customFormat="false" ht="12" hidden="true" customHeight="true" outlineLevel="0" collapsed="false">
      <c r="A43" s="38" t="s">
        <v>153</v>
      </c>
      <c r="C43" s="58" t="n">
        <f aca="false">GrossMargin!D44-[1]GrossMargin!D44</f>
        <v>0</v>
      </c>
      <c r="D43" s="23" t="n">
        <f aca="false">GrossMargin!E44-[1]GrossMargin!E44</f>
        <v>0</v>
      </c>
      <c r="E43" s="23" t="n">
        <f aca="false">GrossMargin!F44-[1]GrossMargin!F44</f>
        <v>0</v>
      </c>
      <c r="F43" s="23" t="n">
        <f aca="false">GrossMargin!G44-[1]GrossMargin!G44</f>
        <v>0</v>
      </c>
      <c r="G43" s="23" t="n">
        <f aca="false">GrossMargin!H44-[1]GrossMargin!H44</f>
        <v>0</v>
      </c>
      <c r="H43" s="94" t="n">
        <f aca="false">SUM(C43:G43)</f>
        <v>0</v>
      </c>
      <c r="I43" s="58" t="n">
        <f aca="false">GrossMargin!J44-[1]GrossMargin!J44</f>
        <v>0</v>
      </c>
      <c r="J43" s="23" t="n">
        <f aca="false">GrossMargin!K44-[1]GrossMargin!K44</f>
        <v>0</v>
      </c>
      <c r="K43" s="59" t="n">
        <f aca="false">SUM(H43:J43)</f>
        <v>0</v>
      </c>
    </row>
    <row r="44" customFormat="false" ht="3" hidden="false" customHeight="true" outlineLevel="0" collapsed="false">
      <c r="A44" s="109"/>
      <c r="C44" s="110"/>
      <c r="D44" s="111"/>
      <c r="E44" s="111"/>
      <c r="F44" s="111"/>
      <c r="G44" s="111"/>
      <c r="H44" s="110"/>
      <c r="I44" s="110"/>
      <c r="J44" s="111"/>
      <c r="K44" s="119"/>
    </row>
    <row r="45" customFormat="false" ht="12" hidden="false" customHeight="true" outlineLevel="0" collapsed="false">
      <c r="A45" s="108" t="s">
        <v>154</v>
      </c>
      <c r="B45" s="63"/>
      <c r="C45" s="64" t="n">
        <f aca="false">SUM(C41:C43)</f>
        <v>0</v>
      </c>
      <c r="D45" s="65" t="n">
        <f aca="false">SUM(D41:D43)</f>
        <v>1046</v>
      </c>
      <c r="E45" s="65" t="n">
        <f aca="false">SUM(E41:E43)</f>
        <v>654</v>
      </c>
      <c r="F45" s="65" t="n">
        <f aca="false">SUM(F41:F43)</f>
        <v>0</v>
      </c>
      <c r="G45" s="65" t="n">
        <f aca="false">SUM(G41:G43)</f>
        <v>0</v>
      </c>
      <c r="H45" s="64" t="n">
        <f aca="false">SUM(H41:H43)</f>
        <v>1700</v>
      </c>
      <c r="I45" s="64" t="n">
        <f aca="false">SUM(I41:I43)</f>
        <v>-2300</v>
      </c>
      <c r="J45" s="65" t="n">
        <f aca="false">SUM(J41:J43)</f>
        <v>-7683</v>
      </c>
      <c r="K45" s="66" t="n">
        <f aca="false">SUM(K41:K43)</f>
        <v>-8283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3" hidden="false" customHeight="true" outlineLevel="0" collapsed="false">
      <c r="A46" s="38"/>
      <c r="C46" s="58"/>
      <c r="D46" s="23"/>
      <c r="E46" s="23"/>
      <c r="F46" s="23"/>
      <c r="G46" s="23"/>
      <c r="H46" s="94"/>
      <c r="I46" s="58"/>
      <c r="J46" s="23"/>
      <c r="K46" s="61"/>
    </row>
    <row r="47" customFormat="false" ht="12" hidden="false" customHeight="true" outlineLevel="0" collapsed="false">
      <c r="A47" s="38" t="s">
        <v>155</v>
      </c>
      <c r="C47" s="58" t="n">
        <f aca="false">GrossMargin!D48-[1]GrossMargin!D48</f>
        <v>0</v>
      </c>
      <c r="D47" s="23" t="n">
        <f aca="false">GrossMargin!E48-[1]GrossMargin!E48</f>
        <v>0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94" t="n">
        <f aca="false">SUM(C47:G47)</f>
        <v>0</v>
      </c>
      <c r="I47" s="58" t="n">
        <f aca="false">GrossMargin!J48-[1]GrossMargin!J48</f>
        <v>0</v>
      </c>
      <c r="J47" s="23" t="n">
        <f aca="false">GrossMargin!K48-[1]GrossMargin!K48</f>
        <v>-2500</v>
      </c>
      <c r="K47" s="59" t="n">
        <f aca="false">SUM(H47:J47)</f>
        <v>-2500</v>
      </c>
    </row>
    <row r="48" customFormat="false" ht="3" hidden="false" customHeight="true" outlineLevel="0" collapsed="false">
      <c r="A48" s="38"/>
      <c r="C48" s="58"/>
      <c r="D48" s="23"/>
      <c r="E48" s="23"/>
      <c r="F48" s="23"/>
      <c r="G48" s="23"/>
      <c r="H48" s="94"/>
      <c r="I48" s="58"/>
      <c r="J48" s="23"/>
      <c r="K48" s="61"/>
    </row>
    <row r="49" customFormat="false" ht="12" hidden="false" customHeight="true" outlineLevel="0" collapsed="false">
      <c r="A49" s="38" t="s">
        <v>156</v>
      </c>
      <c r="C49" s="58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94" t="n">
        <f aca="false">SUM(C49:G49)</f>
        <v>0</v>
      </c>
      <c r="I49" s="58" t="n">
        <f aca="false">GrossMargin!J50-[1]GrossMargin!J50</f>
        <v>0</v>
      </c>
      <c r="J49" s="23" t="e">
        <f aca="false">GrossMargin!K50-[1]GrossMargin!K50</f>
        <v>#NAME?</v>
      </c>
      <c r="K49" s="59" t="e">
        <f aca="false">SUM(H49:J49)</f>
        <v>#NAME?</v>
      </c>
    </row>
    <row r="50" customFormat="false" ht="3" hidden="false" customHeight="true" outlineLevel="0" collapsed="false">
      <c r="A50" s="113"/>
      <c r="C50" s="114"/>
      <c r="D50" s="97"/>
      <c r="E50" s="97"/>
      <c r="F50" s="97"/>
      <c r="G50" s="97"/>
      <c r="H50" s="110"/>
      <c r="I50" s="114"/>
      <c r="J50" s="97"/>
      <c r="K50" s="120"/>
    </row>
    <row r="51" customFormat="false" ht="12" hidden="false" customHeight="true" outlineLevel="0" collapsed="false">
      <c r="A51" s="38" t="s">
        <v>159</v>
      </c>
      <c r="C51" s="58" t="n">
        <f aca="false">GrossMargin!D52-[1]GrossMargin!D52</f>
        <v>0</v>
      </c>
      <c r="D51" s="23" t="n">
        <f aca="false">GrossMargin!E52-[1]GrossMargin!E52</f>
        <v>0</v>
      </c>
      <c r="E51" s="23" t="n">
        <f aca="false">GrossMargin!F52-[1]GrossMargin!F52</f>
        <v>0</v>
      </c>
      <c r="F51" s="23" t="n">
        <f aca="false">GrossMargin!G52-[1]GrossMargin!G52</f>
        <v>0</v>
      </c>
      <c r="G51" s="23" t="n">
        <f aca="false">GrossMargin!H52-[1]GrossMargin!H52</f>
        <v>0</v>
      </c>
      <c r="H51" s="94" t="n">
        <f aca="false">SUM(C51:G51)</f>
        <v>0</v>
      </c>
      <c r="I51" s="58" t="n">
        <f aca="false">GrossMargin!J52-[1]GrossMargin!J52</f>
        <v>0</v>
      </c>
      <c r="J51" s="23" t="n">
        <f aca="false">GrossMargin!K52-[1]GrossMargin!K52</f>
        <v>0</v>
      </c>
      <c r="K51" s="59" t="n">
        <f aca="false">SUM(H51:J51)</f>
        <v>0</v>
      </c>
    </row>
    <row r="52" customFormat="false" ht="3" hidden="false" customHeight="true" outlineLevel="0" collapsed="false">
      <c r="A52" s="113"/>
      <c r="C52" s="114"/>
      <c r="D52" s="97"/>
      <c r="E52" s="97"/>
      <c r="F52" s="97"/>
      <c r="G52" s="97"/>
      <c r="H52" s="110"/>
      <c r="I52" s="114"/>
      <c r="J52" s="97"/>
      <c r="K52" s="120"/>
    </row>
    <row r="53" customFormat="false" ht="12" hidden="false" customHeight="true" outlineLevel="0" collapsed="false">
      <c r="A53" s="38" t="s">
        <v>161</v>
      </c>
      <c r="C53" s="58" t="n">
        <f aca="false">GrossMargin!D54-[1]GrossMargin!D54</f>
        <v>0</v>
      </c>
      <c r="D53" s="23" t="n">
        <f aca="false">GrossMargin!E54-[1]GrossMargin!E54</f>
        <v>0</v>
      </c>
      <c r="E53" s="23" t="n">
        <f aca="false">GrossMargin!F54-[1]GrossMargin!F54</f>
        <v>0</v>
      </c>
      <c r="F53" s="23" t="n">
        <f aca="false">GrossMargin!G54-[1]GrossMargin!G54</f>
        <v>0</v>
      </c>
      <c r="G53" s="23" t="n">
        <f aca="false">GrossMargin!H54-[1]GrossMargin!H54</f>
        <v>0</v>
      </c>
      <c r="H53" s="94" t="n">
        <f aca="false">SUM(C53:G53)</f>
        <v>0</v>
      </c>
      <c r="I53" s="58" t="n">
        <f aca="false">GrossMargin!J54-[1]GrossMargin!J54</f>
        <v>0</v>
      </c>
      <c r="J53" s="23" t="n">
        <f aca="false">GrossMargin!K54-[1]GrossMargin!K54</f>
        <v>-33680</v>
      </c>
      <c r="K53" s="59" t="n">
        <f aca="false">SUM(H53:J53)</f>
        <v>-33680</v>
      </c>
    </row>
    <row r="54" customFormat="false" ht="3" hidden="false" customHeight="true" outlineLevel="0" collapsed="false">
      <c r="A54" s="38"/>
      <c r="C54" s="58"/>
      <c r="D54" s="23"/>
      <c r="E54" s="23"/>
      <c r="F54" s="23"/>
      <c r="G54" s="23"/>
      <c r="H54" s="94"/>
      <c r="I54" s="58"/>
      <c r="J54" s="23"/>
      <c r="K54" s="61"/>
    </row>
    <row r="55" customFormat="false" ht="12" hidden="false" customHeight="true" outlineLevel="0" collapsed="false">
      <c r="A55" s="88" t="s">
        <v>7</v>
      </c>
      <c r="C55" s="70" t="n">
        <f aca="false">SUM(C45:C53)+C20+C32+C39</f>
        <v>37552</v>
      </c>
      <c r="D55" s="71" t="n">
        <f aca="false">SUM(D45:D53)+D20+D32+D39</f>
        <v>7407</v>
      </c>
      <c r="E55" s="71" t="n">
        <f aca="false">SUM(E45:E53)+E20+E32+E39</f>
        <v>331</v>
      </c>
      <c r="F55" s="71" t="n">
        <f aca="false">SUM(F45:F53)+F20+F32+F39</f>
        <v>-523</v>
      </c>
      <c r="G55" s="71" t="n">
        <f aca="false">SUM(G45:G53)+G20+G32+G39</f>
        <v>0</v>
      </c>
      <c r="H55" s="70" t="n">
        <f aca="false">SUM(H45:H53)+H20+H32+H39</f>
        <v>44767</v>
      </c>
      <c r="I55" s="70" t="n">
        <f aca="false">SUM(I45:I53)+I20+I32+I39</f>
        <v>55347</v>
      </c>
      <c r="J55" s="71" t="e">
        <f aca="false">SUM(J45:J53)+J20+J32+J39</f>
        <v>#NAME?</v>
      </c>
      <c r="K55" s="72" t="e">
        <f aca="false">SUM(K45:K53)+K20+K32+K39</f>
        <v>#NAME?</v>
      </c>
    </row>
    <row r="56" customFormat="false" ht="3" hidden="false" customHeight="true" outlineLevel="0" collapsed="false">
      <c r="A56" s="74"/>
      <c r="C56" s="75"/>
      <c r="D56" s="76"/>
      <c r="E56" s="76"/>
      <c r="F56" s="76"/>
      <c r="G56" s="76"/>
      <c r="H56" s="75"/>
      <c r="I56" s="75"/>
      <c r="J56" s="76"/>
      <c r="K56" s="77"/>
    </row>
    <row r="57" customFormat="false" ht="12.75" hidden="false" customHeight="false" outlineLevel="0" collapsed="false">
      <c r="A57" s="20" t="s">
        <v>245</v>
      </c>
      <c r="C57" s="23"/>
      <c r="D57" s="23"/>
      <c r="E57" s="23"/>
      <c r="F57" s="23"/>
      <c r="G57" s="23"/>
      <c r="H57" s="23"/>
      <c r="I57" s="23"/>
      <c r="J57" s="23"/>
      <c r="K57" s="23"/>
    </row>
    <row r="58" customFormat="false" ht="12.75" hidden="true" customHeight="false" outlineLevel="0" collapsed="false">
      <c r="C58" s="23"/>
      <c r="D58" s="121"/>
      <c r="E58" s="122" t="s">
        <v>249</v>
      </c>
      <c r="F58" s="51" t="s">
        <v>58</v>
      </c>
      <c r="G58" s="123"/>
      <c r="H58" s="123" t="s">
        <v>43</v>
      </c>
      <c r="I58" s="124" t="n">
        <v>132</v>
      </c>
      <c r="J58" s="23"/>
      <c r="K58" s="23"/>
      <c r="L58" s="49"/>
      <c r="M58" s="125"/>
      <c r="N58" s="49"/>
    </row>
    <row r="59" customFormat="false" ht="12.75" hidden="true" customHeight="false" outlineLevel="0" collapsed="false">
      <c r="C59" s="23"/>
      <c r="D59" s="75"/>
      <c r="E59" s="126"/>
      <c r="F59" s="79" t="s">
        <v>60</v>
      </c>
      <c r="G59" s="127"/>
      <c r="H59" s="127" t="s">
        <v>43</v>
      </c>
      <c r="I59" s="77" t="n">
        <v>100</v>
      </c>
      <c r="J59" s="23"/>
      <c r="K59" s="23"/>
      <c r="L59" s="49"/>
      <c r="M59" s="125"/>
      <c r="N59" s="49"/>
    </row>
    <row r="60" customFormat="false" ht="12.75" hidden="true" customHeight="false" outlineLevel="0" collapsed="false">
      <c r="C60" s="23"/>
      <c r="D60" s="128"/>
      <c r="E60" s="129" t="s">
        <v>250</v>
      </c>
      <c r="F60" s="14"/>
      <c r="G60" s="130"/>
      <c r="H60" s="131"/>
      <c r="I60" s="132"/>
      <c r="J60" s="23"/>
      <c r="K60" s="23"/>
      <c r="L60" s="49"/>
      <c r="M60" s="125"/>
      <c r="N60" s="49"/>
    </row>
    <row r="61" customFormat="false" ht="12.75" hidden="true" customHeight="false" outlineLevel="0" collapsed="false">
      <c r="C61" s="23"/>
      <c r="D61" s="128"/>
      <c r="E61" s="129" t="s">
        <v>251</v>
      </c>
      <c r="F61" s="130" t="s">
        <v>252</v>
      </c>
      <c r="G61" s="130"/>
      <c r="H61" s="131" t="s">
        <v>253</v>
      </c>
      <c r="I61" s="132" t="n">
        <v>-800</v>
      </c>
      <c r="J61" s="23"/>
      <c r="K61" s="23"/>
      <c r="L61" s="49"/>
      <c r="M61" s="125"/>
      <c r="N61" s="49"/>
    </row>
    <row r="62" customFormat="false" ht="12.75" hidden="true" customHeight="false" outlineLevel="0" collapsed="false">
      <c r="D62" s="50"/>
      <c r="E62" s="122" t="s">
        <v>254</v>
      </c>
      <c r="F62" s="20" t="s">
        <v>100</v>
      </c>
      <c r="G62" s="133"/>
      <c r="H62" s="133" t="s">
        <v>43</v>
      </c>
      <c r="I62" s="124" t="n">
        <v>-100</v>
      </c>
      <c r="J62" s="49"/>
      <c r="L62" s="49"/>
      <c r="M62" s="125"/>
      <c r="N62" s="49"/>
    </row>
    <row r="63" customFormat="false" ht="12.75" hidden="true" customHeight="false" outlineLevel="0" collapsed="false">
      <c r="D63" s="47"/>
      <c r="E63" s="134"/>
      <c r="F63" s="20" t="s">
        <v>255</v>
      </c>
      <c r="G63" s="135"/>
      <c r="H63" s="135" t="s">
        <v>43</v>
      </c>
      <c r="I63" s="61" t="n">
        <v>-115</v>
      </c>
      <c r="J63" s="49"/>
      <c r="L63" s="49"/>
      <c r="M63" s="125"/>
      <c r="N63" s="49"/>
    </row>
    <row r="64" customFormat="false" ht="4.5" hidden="true" customHeight="true" outlineLevel="0" collapsed="false">
      <c r="D64" s="78"/>
      <c r="E64" s="80"/>
      <c r="F64" s="79"/>
      <c r="G64" s="79"/>
      <c r="H64" s="79"/>
      <c r="I64" s="77"/>
      <c r="J64" s="49"/>
      <c r="L64" s="49"/>
      <c r="M64" s="125"/>
      <c r="N64" s="49"/>
    </row>
    <row r="65" customFormat="false" ht="13.5" hidden="true" customHeight="false" outlineLevel="0" collapsed="false">
      <c r="I65" s="136" t="n">
        <f aca="false">SUM(I58:I64)</f>
        <v>-783</v>
      </c>
      <c r="J65" s="116" t="str">
        <f aca="false">IF(I65=I55,"","error")</f>
        <v>error</v>
      </c>
      <c r="L65" s="49"/>
      <c r="M65" s="49"/>
      <c r="N65" s="49"/>
    </row>
    <row r="80" customFormat="false" ht="12.75" hidden="false" customHeight="false" outlineLevel="0" collapsed="false">
      <c r="A80" s="20" t="s">
        <v>68</v>
      </c>
      <c r="C80" s="87" t="n">
        <f aca="false">C9+C13+C18+C36+C37</f>
        <v>12420</v>
      </c>
    </row>
    <row r="81" customFormat="false" ht="12.75" hidden="false" customHeight="false" outlineLevel="0" collapsed="false">
      <c r="A81" s="20" t="s">
        <v>69</v>
      </c>
      <c r="C81" s="23" t="n">
        <f aca="false">C10</f>
        <v>16378</v>
      </c>
    </row>
    <row r="82" customFormat="false" ht="12.75" hidden="false" customHeight="false" outlineLevel="0" collapsed="false">
      <c r="A82" s="20" t="s">
        <v>149</v>
      </c>
      <c r="C82" s="23" t="n">
        <f aca="false">C34</f>
        <v>-620</v>
      </c>
    </row>
    <row r="83" customFormat="false" ht="12.75" hidden="false" customHeight="false" outlineLevel="0" collapsed="false">
      <c r="A83" s="20" t="s">
        <v>256</v>
      </c>
      <c r="C83" s="23" t="n">
        <f aca="false">C11</f>
        <v>2088</v>
      </c>
    </row>
    <row r="84" customFormat="false" ht="12.75" hidden="false" customHeight="false" outlineLevel="0" collapsed="false">
      <c r="A84" s="20" t="s">
        <v>71</v>
      </c>
      <c r="C84" s="23" t="n">
        <f aca="false">C12</f>
        <v>7701</v>
      </c>
    </row>
    <row r="85" customFormat="false" ht="12.75" hidden="false" customHeight="false" outlineLevel="0" collapsed="false">
      <c r="A85" s="20" t="s">
        <v>247</v>
      </c>
      <c r="C85" s="23" t="n">
        <f aca="false">C14+C15+C16+C24</f>
        <v>-415</v>
      </c>
    </row>
    <row r="86" customFormat="false" ht="13.5" hidden="false" customHeight="false" outlineLevel="0" collapsed="false">
      <c r="C86" s="137" t="n">
        <f aca="false">SUM(C80:C85)</f>
        <v>37552</v>
      </c>
    </row>
    <row r="87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4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84" t="s">
        <v>222</v>
      </c>
    </row>
    <row r="2" customFormat="false" ht="15.75" hidden="false" customHeight="false" outlineLevel="0" collapsed="false">
      <c r="A2" s="84" t="s">
        <v>170</v>
      </c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</row>
    <row r="3" customFormat="false" ht="15" hidden="false" customHeight="false" outlineLevel="0" collapsed="false">
      <c r="A3" s="139" t="n">
        <v>36586</v>
      </c>
      <c r="B3" s="140" t="s">
        <v>257</v>
      </c>
      <c r="C3" s="140"/>
      <c r="D3" s="140"/>
      <c r="E3" s="140"/>
      <c r="F3" s="140"/>
      <c r="G3" s="140"/>
      <c r="H3" s="140"/>
      <c r="I3" s="140"/>
      <c r="J3" s="140"/>
      <c r="K3" s="140"/>
    </row>
    <row r="4" customFormat="false" ht="12.75" hidden="false" customHeight="false" outlineLevel="0" collapsed="false">
      <c r="A4" s="84" t="s">
        <v>173</v>
      </c>
      <c r="B4" s="141" t="str">
        <f aca="false">Summary!A3</f>
        <v>Results based on Activity through February 18, 2000</v>
      </c>
      <c r="C4" s="141"/>
      <c r="D4" s="141"/>
      <c r="E4" s="141"/>
      <c r="F4" s="141"/>
      <c r="G4" s="141"/>
      <c r="H4" s="141"/>
      <c r="I4" s="141"/>
      <c r="J4" s="141"/>
      <c r="K4" s="141"/>
    </row>
    <row r="5" customFormat="false" ht="3" hidden="false" customHeight="true" outlineLevel="0" collapsed="false"/>
    <row r="6" customFormat="false" ht="12.75" hidden="false" customHeight="false" outlineLevel="0" collapsed="false">
      <c r="A6" s="84" t="s">
        <v>235</v>
      </c>
      <c r="B6" s="142"/>
      <c r="D6" s="143" t="s">
        <v>258</v>
      </c>
      <c r="E6" s="143"/>
      <c r="F6" s="143"/>
      <c r="G6" s="144"/>
      <c r="H6" s="145"/>
      <c r="I6" s="146"/>
      <c r="J6" s="146"/>
      <c r="K6" s="147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</row>
    <row r="7" customFormat="false" ht="12.75" hidden="false" customHeight="false" outlineLevel="0" collapsed="false">
      <c r="B7" s="148" t="s">
        <v>124</v>
      </c>
      <c r="D7" s="149" t="s">
        <v>119</v>
      </c>
      <c r="E7" s="150" t="s">
        <v>126</v>
      </c>
      <c r="F7" s="151" t="s">
        <v>127</v>
      </c>
      <c r="G7" s="144"/>
      <c r="H7" s="152" t="s">
        <v>259</v>
      </c>
      <c r="I7" s="152"/>
      <c r="J7" s="152"/>
      <c r="K7" s="152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</row>
    <row r="8" customFormat="false" ht="3" hidden="false" customHeight="true" outlineLevel="0" collapsed="false">
      <c r="B8" s="142"/>
      <c r="D8" s="145"/>
      <c r="E8" s="146"/>
      <c r="F8" s="147"/>
      <c r="G8" s="144"/>
      <c r="H8" s="145"/>
      <c r="I8" s="146"/>
      <c r="J8" s="146"/>
      <c r="K8" s="147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</row>
    <row r="9" customFormat="false" ht="11.25" hidden="false" customHeight="true" outlineLevel="0" collapsed="false">
      <c r="A9" s="84" t="s">
        <v>180</v>
      </c>
      <c r="B9" s="153" t="s">
        <v>133</v>
      </c>
      <c r="D9" s="154" t="e">
        <f aca="false">E9+20</f>
        <v>#NAME?</v>
      </c>
      <c r="E9" s="155" t="e">
        <f aca="false">ROUND(HPVAL($A9,$A$1,$A$2,$A$3,$A$4,$A$6)/1000,0)</f>
        <v>#NAME?</v>
      </c>
      <c r="F9" s="156" t="e">
        <f aca="false">E9-D9</f>
        <v>#NAME?</v>
      </c>
      <c r="G9" s="157"/>
      <c r="H9" s="158" t="s">
        <v>260</v>
      </c>
      <c r="I9" s="159"/>
      <c r="J9" s="159"/>
      <c r="K9" s="160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</row>
    <row r="10" customFormat="false" ht="11.25" hidden="false" customHeight="true" outlineLevel="0" collapsed="false">
      <c r="A10" s="84" t="s">
        <v>243</v>
      </c>
      <c r="B10" s="153" t="s">
        <v>134</v>
      </c>
      <c r="D10" s="161" t="e">
        <f aca="false">E10+5</f>
        <v>#NAME?</v>
      </c>
      <c r="E10" s="157" t="e">
        <f aca="false">ROUND(HPVAL($A10,$A$1,$A$2,$A$3,$A$4,$A$6)/1000,0)</f>
        <v>#NAME?</v>
      </c>
      <c r="F10" s="162" t="e">
        <f aca="false">E10-D10</f>
        <v>#NAME?</v>
      </c>
      <c r="G10" s="157"/>
      <c r="H10" s="158"/>
      <c r="I10" s="159"/>
      <c r="J10" s="159"/>
      <c r="K10" s="160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</row>
    <row r="11" customFormat="false" ht="11.25" hidden="false" customHeight="true" outlineLevel="0" collapsed="false">
      <c r="A11" s="84" t="s">
        <v>185</v>
      </c>
      <c r="B11" s="153" t="s">
        <v>135</v>
      </c>
      <c r="D11" s="161" t="n">
        <f aca="false">795</f>
        <v>795</v>
      </c>
      <c r="E11" s="157" t="e">
        <f aca="false">ROUND(HPVAL($A11,$A$1,$A$2,$A$3,$A$4,$A$6)*0.8755/1000,0)</f>
        <v>#NAME?</v>
      </c>
      <c r="F11" s="162" t="e">
        <f aca="false">E11-D11</f>
        <v>#NAME?</v>
      </c>
      <c r="G11" s="157"/>
      <c r="H11" s="158" t="s">
        <v>261</v>
      </c>
      <c r="I11" s="159"/>
      <c r="J11" s="159"/>
      <c r="K11" s="160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</row>
    <row r="12" customFormat="false" ht="11.25" hidden="false" customHeight="true" outlineLevel="0" collapsed="false">
      <c r="A12" s="84" t="s">
        <v>244</v>
      </c>
      <c r="B12" s="153" t="s">
        <v>136</v>
      </c>
      <c r="D12" s="161" t="n">
        <f aca="false">1286+132</f>
        <v>1418</v>
      </c>
      <c r="E12" s="157" t="e">
        <f aca="false">ROUND(HPVAL($A12,$A$1,$A$2,$A$3,$A$4,$A$6)/1000,0)-E11</f>
        <v>#NAME?</v>
      </c>
      <c r="F12" s="162" t="e">
        <f aca="false">E12-D12</f>
        <v>#NAME?</v>
      </c>
      <c r="G12" s="157"/>
      <c r="H12" s="158" t="s">
        <v>261</v>
      </c>
      <c r="I12" s="159"/>
      <c r="J12" s="159"/>
      <c r="K12" s="160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</row>
    <row r="13" customFormat="false" ht="11.25" hidden="false" customHeight="true" outlineLevel="0" collapsed="false">
      <c r="A13" s="84" t="s">
        <v>262</v>
      </c>
      <c r="B13" s="153" t="s">
        <v>92</v>
      </c>
      <c r="C13" s="163"/>
      <c r="D13" s="161" t="e">
        <f aca="false">E13+2434</f>
        <v>#NAME?</v>
      </c>
      <c r="E13" s="157" t="e">
        <f aca="false">ROUND(HPVAL($A13,$A$1,$A$2,$A$3,$A$4,$A$6)/1000,0)</f>
        <v>#NAME?</v>
      </c>
      <c r="F13" s="162" t="e">
        <f aca="false">E13-D13</f>
        <v>#NAME?</v>
      </c>
      <c r="G13" s="157"/>
      <c r="H13" s="158" t="s">
        <v>263</v>
      </c>
      <c r="I13" s="159"/>
      <c r="J13" s="159"/>
      <c r="K13" s="160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</row>
    <row r="14" customFormat="false" ht="11.25" hidden="false" customHeight="true" outlineLevel="0" collapsed="false">
      <c r="A14" s="84" t="s">
        <v>189</v>
      </c>
      <c r="B14" s="153" t="s">
        <v>9</v>
      </c>
      <c r="D14" s="161" t="n">
        <v>3674</v>
      </c>
      <c r="E14" s="157" t="e">
        <f aca="false">ROUND(HPVAL($A14,$A$1,$A$2,$A$3,$A$4,$A$6)/1000,0)</f>
        <v>#NAME?</v>
      </c>
      <c r="F14" s="162" t="e">
        <f aca="false">E14-D14</f>
        <v>#NAME?</v>
      </c>
      <c r="G14" s="157"/>
      <c r="H14" s="158" t="s">
        <v>264</v>
      </c>
      <c r="I14" s="159"/>
      <c r="J14" s="159"/>
      <c r="K14" s="160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</row>
    <row r="15" customFormat="false" ht="11.25" hidden="false" customHeight="true" outlineLevel="0" collapsed="false">
      <c r="A15" s="84" t="s">
        <v>192</v>
      </c>
      <c r="B15" s="153" t="s">
        <v>137</v>
      </c>
      <c r="D15" s="161" t="n">
        <v>1233</v>
      </c>
      <c r="E15" s="157" t="e">
        <f aca="false">ROUND(HPVAL($A15,$A$1,$A$2,$A$3,$A$4,$A$6)/1000,0)</f>
        <v>#NAME?</v>
      </c>
      <c r="F15" s="162" t="e">
        <f aca="false">E15-D15</f>
        <v>#NAME?</v>
      </c>
      <c r="G15" s="157"/>
      <c r="H15" s="158" t="s">
        <v>261</v>
      </c>
      <c r="I15" s="159"/>
      <c r="J15" s="159"/>
      <c r="K15" s="160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</row>
    <row r="16" customFormat="false" ht="11.25" hidden="false" customHeight="true" outlineLevel="0" collapsed="false">
      <c r="A16" s="84" t="s">
        <v>193</v>
      </c>
      <c r="B16" s="153" t="s">
        <v>138</v>
      </c>
      <c r="D16" s="161" t="n">
        <v>131</v>
      </c>
      <c r="E16" s="157" t="e">
        <f aca="false">ROUND(HPVAL($A16,$A$1,$A$2,$A$3,$A$4,$A$6)/1000,0)</f>
        <v>#NAME?</v>
      </c>
      <c r="F16" s="162" t="e">
        <f aca="false">E16-D16</f>
        <v>#NAME?</v>
      </c>
      <c r="G16" s="157"/>
      <c r="H16" s="158"/>
      <c r="I16" s="159"/>
      <c r="J16" s="159"/>
      <c r="K16" s="160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</row>
    <row r="17" customFormat="false" ht="11.25" hidden="false" customHeight="true" outlineLevel="0" collapsed="false">
      <c r="A17" s="84" t="s">
        <v>194</v>
      </c>
      <c r="B17" s="153" t="s">
        <v>139</v>
      </c>
      <c r="D17" s="161" t="e">
        <f aca="false">E17</f>
        <v>#NAME?</v>
      </c>
      <c r="E17" s="157" t="e">
        <f aca="false">ROUND(HPVAL($A17,$A$1,$A$2,$A$3,$A$4,$A$6)/1000,0)</f>
        <v>#NAME?</v>
      </c>
      <c r="F17" s="162" t="e">
        <f aca="false">E17-D17</f>
        <v>#NAME?</v>
      </c>
      <c r="G17" s="157"/>
      <c r="H17" s="158"/>
      <c r="I17" s="159"/>
      <c r="J17" s="159"/>
      <c r="K17" s="160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</row>
    <row r="18" customFormat="false" ht="11.25" hidden="false" customHeight="true" outlineLevel="0" collapsed="false">
      <c r="A18" s="84" t="s">
        <v>195</v>
      </c>
      <c r="B18" s="153" t="s">
        <v>140</v>
      </c>
      <c r="D18" s="161" t="e">
        <f aca="false">E18</f>
        <v>#NAME?</v>
      </c>
      <c r="E18" s="157" t="e">
        <f aca="false">ROUND(HPVAL($A18,$A$1,$A$2,$A$3,$A$4,$A$6)/1000,0)</f>
        <v>#NAME?</v>
      </c>
      <c r="F18" s="162" t="e">
        <f aca="false">E18-D18</f>
        <v>#NAME?</v>
      </c>
      <c r="G18" s="157"/>
      <c r="H18" s="158"/>
      <c r="I18" s="159"/>
      <c r="J18" s="159"/>
      <c r="K18" s="160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</row>
    <row r="19" customFormat="false" ht="11.25" hidden="false" customHeight="true" outlineLevel="0" collapsed="false">
      <c r="B19" s="164" t="s">
        <v>196</v>
      </c>
      <c r="C19" s="165"/>
      <c r="D19" s="166" t="e">
        <f aca="false">SUM(D9:D18)</f>
        <v>#NAME?</v>
      </c>
      <c r="E19" s="167" t="e">
        <f aca="false">SUM(E9:E18)</f>
        <v>#NAME?</v>
      </c>
      <c r="F19" s="168" t="e">
        <f aca="false">SUM(F9:F18)</f>
        <v>#NAME?</v>
      </c>
      <c r="G19" s="169"/>
      <c r="H19" s="170"/>
      <c r="I19" s="171"/>
      <c r="J19" s="171"/>
      <c r="K19" s="172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</row>
    <row r="20" customFormat="false" ht="3" hidden="false" customHeight="true" outlineLevel="0" collapsed="false">
      <c r="B20" s="153"/>
      <c r="D20" s="161"/>
      <c r="E20" s="157"/>
      <c r="F20" s="162"/>
      <c r="G20" s="157"/>
      <c r="H20" s="158"/>
      <c r="I20" s="159"/>
      <c r="J20" s="159"/>
      <c r="K20" s="160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</row>
    <row r="21" customFormat="false" ht="11.25" hidden="false" customHeight="true" outlineLevel="0" collapsed="false">
      <c r="A21" s="84" t="s">
        <v>197</v>
      </c>
      <c r="B21" s="153" t="s">
        <v>142</v>
      </c>
      <c r="D21" s="161" t="e">
        <f aca="false">E21</f>
        <v>#NAME?</v>
      </c>
      <c r="E21" s="157" t="e">
        <f aca="false">ROUND(HPVAL($A21,$A$1,$A$2,$A$3,$A$4,$A$6)/1000,0)</f>
        <v>#NAME?</v>
      </c>
      <c r="F21" s="162" t="e">
        <f aca="false">E21-D21</f>
        <v>#NAME?</v>
      </c>
      <c r="G21" s="157"/>
      <c r="H21" s="158"/>
      <c r="I21" s="159"/>
      <c r="J21" s="159"/>
      <c r="K21" s="160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</row>
    <row r="22" customFormat="false" ht="11.25" hidden="false" customHeight="true" outlineLevel="0" collapsed="false">
      <c r="A22" s="84" t="s">
        <v>199</v>
      </c>
      <c r="B22" s="153" t="s">
        <v>143</v>
      </c>
      <c r="D22" s="161" t="e">
        <f aca="false">E22</f>
        <v>#NAME?</v>
      </c>
      <c r="E22" s="157" t="e">
        <f aca="false">ROUND(HPVAL($A22,$A$1,$A$2,$A$3,$A$4,$A$6)/1000,0)</f>
        <v>#NAME?</v>
      </c>
      <c r="F22" s="162" t="e">
        <f aca="false">E22-D22</f>
        <v>#NAME?</v>
      </c>
      <c r="G22" s="157"/>
      <c r="H22" s="158"/>
      <c r="I22" s="159"/>
      <c r="J22" s="159"/>
      <c r="K22" s="160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</row>
    <row r="23" customFormat="false" ht="11.25" hidden="false" customHeight="true" outlineLevel="0" collapsed="false">
      <c r="A23" s="84" t="s">
        <v>200</v>
      </c>
      <c r="B23" s="153" t="s">
        <v>22</v>
      </c>
      <c r="D23" s="161" t="e">
        <f aca="false">E23</f>
        <v>#NAME?</v>
      </c>
      <c r="E23" s="157" t="e">
        <f aca="false">ROUND(HPVAL($A23,$A$1,$A$2,$A$3,$A$4,$A$6)/1000,0)</f>
        <v>#NAME?</v>
      </c>
      <c r="F23" s="162" t="e">
        <f aca="false">E23-D23</f>
        <v>#NAME?</v>
      </c>
      <c r="G23" s="157"/>
      <c r="H23" s="158"/>
      <c r="I23" s="159"/>
      <c r="J23" s="159"/>
      <c r="K23" s="160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</row>
    <row r="24" customFormat="false" ht="11.25" hidden="false" customHeight="true" outlineLevel="0" collapsed="false">
      <c r="A24" s="84" t="s">
        <v>201</v>
      </c>
      <c r="B24" s="153" t="s">
        <v>32</v>
      </c>
      <c r="D24" s="161" t="e">
        <f aca="false">E24</f>
        <v>#NAME?</v>
      </c>
      <c r="E24" s="157" t="e">
        <f aca="false">ROUND(HPVAL($A24,$A$1,$A$2,$A$3,$A$4,$A$6)/1000,0)</f>
        <v>#NAME?</v>
      </c>
      <c r="F24" s="162" t="e">
        <f aca="false">E24-D24</f>
        <v>#NAME?</v>
      </c>
      <c r="G24" s="157"/>
      <c r="H24" s="158"/>
      <c r="I24" s="159"/>
      <c r="J24" s="159"/>
      <c r="K24" s="160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</row>
    <row r="25" customFormat="false" ht="11.25" hidden="false" customHeight="true" outlineLevel="0" collapsed="false">
      <c r="A25" s="84" t="s">
        <v>230</v>
      </c>
      <c r="B25" s="153" t="s">
        <v>144</v>
      </c>
      <c r="D25" s="161" t="e">
        <f aca="false">E25</f>
        <v>#NAME?</v>
      </c>
      <c r="E25" s="157" t="e">
        <f aca="false">ROUND(HPVAL($A25,$A$1,$A$2,$A$3,$A$4,$A$6)/1000,0)</f>
        <v>#NAME?</v>
      </c>
      <c r="F25" s="162" t="e">
        <f aca="false">E25-D25</f>
        <v>#NAME?</v>
      </c>
      <c r="G25" s="157"/>
      <c r="H25" s="158"/>
      <c r="I25" s="159"/>
      <c r="J25" s="159"/>
      <c r="K25" s="160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</row>
    <row r="26" customFormat="false" ht="11.25" hidden="false" customHeight="true" outlineLevel="0" collapsed="false">
      <c r="A26" s="84" t="s">
        <v>202</v>
      </c>
      <c r="B26" s="153" t="s">
        <v>145</v>
      </c>
      <c r="D26" s="161" t="n">
        <v>1017</v>
      </c>
      <c r="E26" s="157" t="e">
        <f aca="false">ROUND(HPVAL($A26,$A$1,$A$2,$A$3,$A$4,$A$6)/1000,0)</f>
        <v>#NAME?</v>
      </c>
      <c r="F26" s="162" t="e">
        <f aca="false">E26-D26</f>
        <v>#NAME?</v>
      </c>
      <c r="G26" s="157"/>
      <c r="H26" s="158"/>
      <c r="I26" s="159"/>
      <c r="J26" s="159"/>
      <c r="K26" s="160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</row>
    <row r="27" customFormat="false" ht="11.25" hidden="false" customHeight="true" outlineLevel="0" collapsed="false">
      <c r="A27" s="84" t="s">
        <v>203</v>
      </c>
      <c r="B27" s="153" t="s">
        <v>146</v>
      </c>
      <c r="D27" s="161" t="e">
        <f aca="false">E27+58</f>
        <v>#NAME?</v>
      </c>
      <c r="E27" s="157" t="e">
        <f aca="false">ROUND(HPVAL($A27,$A$1,$A$2,$A$3,$A$4,$A$6)/1000,0)</f>
        <v>#NAME?</v>
      </c>
      <c r="F27" s="162" t="e">
        <f aca="false">E27-D27</f>
        <v>#NAME?</v>
      </c>
      <c r="G27" s="157"/>
      <c r="H27" s="158"/>
      <c r="I27" s="159"/>
      <c r="J27" s="159"/>
      <c r="K27" s="160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</row>
    <row r="28" customFormat="false" ht="11.25" hidden="false" customHeight="true" outlineLevel="0" collapsed="false">
      <c r="A28" s="84" t="s">
        <v>206</v>
      </c>
      <c r="B28" s="153" t="s">
        <v>20</v>
      </c>
      <c r="D28" s="161" t="e">
        <f aca="false">E28-104</f>
        <v>#NAME?</v>
      </c>
      <c r="E28" s="157" t="e">
        <f aca="false">ROUND(HPVAL($A28,$A$1,$A$2,$A$3,$A$4,$A$6)/1000,0)</f>
        <v>#NAME?</v>
      </c>
      <c r="F28" s="162" t="e">
        <f aca="false">E28-D28</f>
        <v>#NAME?</v>
      </c>
      <c r="G28" s="157"/>
      <c r="H28" s="158"/>
      <c r="I28" s="159"/>
      <c r="J28" s="159"/>
      <c r="K28" s="160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</row>
    <row r="29" customFormat="false" ht="11.25" hidden="false" customHeight="true" outlineLevel="0" collapsed="false">
      <c r="A29" s="84" t="s">
        <v>231</v>
      </c>
      <c r="B29" s="153" t="s">
        <v>147</v>
      </c>
      <c r="D29" s="161" t="e">
        <f aca="false">E29</f>
        <v>#NAME?</v>
      </c>
      <c r="E29" s="157" t="e">
        <f aca="false">ROUND(HPVAL($A29,$A$1,$A$2,$A$3,$A$4,$A$6)/1000,0)</f>
        <v>#NAME?</v>
      </c>
      <c r="F29" s="162" t="e">
        <f aca="false">E29-D29</f>
        <v>#NAME?</v>
      </c>
      <c r="G29" s="157"/>
      <c r="H29" s="158"/>
      <c r="I29" s="159"/>
      <c r="J29" s="159"/>
      <c r="K29" s="160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</row>
    <row r="30" customFormat="false" ht="11.25" hidden="false" customHeight="true" outlineLevel="0" collapsed="false">
      <c r="B30" s="164" t="s">
        <v>148</v>
      </c>
      <c r="C30" s="165"/>
      <c r="D30" s="166" t="e">
        <f aca="false">SUM(D21:D29)</f>
        <v>#NAME?</v>
      </c>
      <c r="E30" s="167" t="e">
        <f aca="false">SUM(E21:E29)</f>
        <v>#NAME?</v>
      </c>
      <c r="F30" s="168" t="e">
        <f aca="false">SUM(F21:F29)</f>
        <v>#NAME?</v>
      </c>
      <c r="G30" s="169"/>
      <c r="H30" s="170"/>
      <c r="I30" s="171"/>
      <c r="J30" s="171"/>
      <c r="K30" s="172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</row>
    <row r="31" customFormat="false" ht="3" hidden="false" customHeight="true" outlineLevel="0" collapsed="false">
      <c r="B31" s="153"/>
      <c r="D31" s="161"/>
      <c r="E31" s="157"/>
      <c r="F31" s="162"/>
      <c r="G31" s="157"/>
      <c r="H31" s="158"/>
      <c r="I31" s="159"/>
      <c r="J31" s="159"/>
      <c r="K31" s="160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</row>
    <row r="32" customFormat="false" ht="11.25" hidden="false" customHeight="true" outlineLevel="0" collapsed="false">
      <c r="A32" s="84" t="s">
        <v>207</v>
      </c>
      <c r="B32" s="153" t="s">
        <v>149</v>
      </c>
      <c r="D32" s="161" t="e">
        <f aca="false">E32</f>
        <v>#NAME?</v>
      </c>
      <c r="E32" s="157" t="e">
        <f aca="false">ROUND(HPVAL($A32,$A$1,$A$2,$A$3,$A$4,$A$6)/1000,0)</f>
        <v>#NAME?</v>
      </c>
      <c r="F32" s="162" t="e">
        <f aca="false">E32-D32</f>
        <v>#NAME?</v>
      </c>
      <c r="G32" s="157"/>
      <c r="H32" s="158"/>
      <c r="I32" s="159"/>
      <c r="J32" s="159"/>
      <c r="K32" s="160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</row>
    <row r="33" customFormat="false" ht="11.25" hidden="false" customHeight="true" outlineLevel="0" collapsed="false">
      <c r="A33" s="84" t="s">
        <v>208</v>
      </c>
      <c r="B33" s="153" t="s">
        <v>38</v>
      </c>
      <c r="D33" s="161" t="e">
        <f aca="false">E33+24+116</f>
        <v>#NAME?</v>
      </c>
      <c r="E33" s="157" t="e">
        <f aca="false">ROUND(HPVAL($A33,$A$1,$A$2,$A$3,$A$4,$A$6)/1000,0)</f>
        <v>#NAME?</v>
      </c>
      <c r="F33" s="162" t="e">
        <f aca="false">E33-D33</f>
        <v>#NAME?</v>
      </c>
      <c r="G33" s="157"/>
      <c r="H33" s="158"/>
      <c r="I33" s="159"/>
      <c r="J33" s="159"/>
      <c r="K33" s="160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</row>
    <row r="34" customFormat="false" ht="11.25" hidden="false" customHeight="true" outlineLevel="0" collapsed="false">
      <c r="A34" s="84" t="s">
        <v>209</v>
      </c>
      <c r="B34" s="153" t="s">
        <v>150</v>
      </c>
      <c r="C34" s="163"/>
      <c r="D34" s="161" t="e">
        <f aca="false">E34-35+28</f>
        <v>#NAME?</v>
      </c>
      <c r="E34" s="157" t="e">
        <f aca="false">ROUND(HPVAL($A34,$A$1,$A$2,$A$3,$A$4,$A$6)/1000,0)</f>
        <v>#NAME?</v>
      </c>
      <c r="F34" s="162" t="e">
        <f aca="false">E34-D34</f>
        <v>#NAME?</v>
      </c>
      <c r="G34" s="157"/>
      <c r="H34" s="158"/>
      <c r="I34" s="159"/>
      <c r="J34" s="159"/>
      <c r="K34" s="160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</row>
    <row r="35" customFormat="false" ht="11.25" hidden="false" customHeight="true" outlineLevel="0" collapsed="false">
      <c r="A35" s="84" t="s">
        <v>210</v>
      </c>
      <c r="B35" s="153" t="s">
        <v>151</v>
      </c>
      <c r="C35" s="163"/>
      <c r="D35" s="161" t="e">
        <f aca="false">E35-16</f>
        <v>#NAME?</v>
      </c>
      <c r="E35" s="157" t="e">
        <f aca="false">ROUND(HPVAL($A35,$A$1,$A$2,$A$3,$A$4,$A$6)/1000,0)</f>
        <v>#NAME?</v>
      </c>
      <c r="F35" s="162" t="e">
        <f aca="false">E35-D35</f>
        <v>#NAME?</v>
      </c>
      <c r="G35" s="157"/>
      <c r="H35" s="158"/>
      <c r="I35" s="159"/>
      <c r="J35" s="159"/>
      <c r="K35" s="160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</row>
    <row r="36" customFormat="false" ht="11.25" hidden="false" customHeight="true" outlineLevel="0" collapsed="false">
      <c r="B36" s="164" t="s">
        <v>152</v>
      </c>
      <c r="C36" s="165"/>
      <c r="D36" s="166" t="e">
        <f aca="false">SUM(D32:D35)</f>
        <v>#NAME?</v>
      </c>
      <c r="E36" s="167" t="e">
        <f aca="false">SUM(E32:E35)</f>
        <v>#NAME?</v>
      </c>
      <c r="F36" s="168" t="e">
        <f aca="false">SUM(F32:F35)</f>
        <v>#NAME?</v>
      </c>
      <c r="G36" s="169"/>
      <c r="H36" s="170"/>
      <c r="I36" s="171"/>
      <c r="J36" s="171"/>
      <c r="K36" s="172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</row>
    <row r="37" customFormat="false" ht="3" hidden="false" customHeight="true" outlineLevel="0" collapsed="false">
      <c r="B37" s="153"/>
      <c r="D37" s="161"/>
      <c r="E37" s="157"/>
      <c r="F37" s="162"/>
      <c r="G37" s="157"/>
      <c r="H37" s="158"/>
      <c r="I37" s="159"/>
      <c r="J37" s="159"/>
      <c r="K37" s="160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</row>
    <row r="38" customFormat="false" ht="11.25" hidden="false" customHeight="true" outlineLevel="0" collapsed="false">
      <c r="A38" s="84" t="s">
        <v>211</v>
      </c>
      <c r="B38" s="153" t="s">
        <v>64</v>
      </c>
      <c r="D38" s="161" t="e">
        <f aca="false">E38+9</f>
        <v>#NAME?</v>
      </c>
      <c r="E38" s="157" t="e">
        <f aca="false">ROUND(HPVAL($A38,$A$1,$A$2,$A$3,$A$4,$A$6)/1000,0)</f>
        <v>#NAME?</v>
      </c>
      <c r="F38" s="162" t="e">
        <f aca="false">E38-D38</f>
        <v>#NAME?</v>
      </c>
      <c r="G38" s="157"/>
      <c r="H38" s="158"/>
      <c r="I38" s="159"/>
      <c r="J38" s="159"/>
      <c r="K38" s="160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</row>
    <row r="39" customFormat="false" ht="11.25" hidden="false" customHeight="true" outlineLevel="0" collapsed="false">
      <c r="A39" s="84" t="s">
        <v>212</v>
      </c>
      <c r="B39" s="153" t="s">
        <v>65</v>
      </c>
      <c r="D39" s="161" t="e">
        <f aca="false">E39-165+37</f>
        <v>#NAME?</v>
      </c>
      <c r="E39" s="157" t="e">
        <f aca="false">ROUND(HPVAL($A39,$A$1,$A$2,$A$3,$A$4,$A$6)/1000,0)</f>
        <v>#NAME?</v>
      </c>
      <c r="F39" s="162" t="e">
        <f aca="false">E39-D39</f>
        <v>#NAME?</v>
      </c>
      <c r="G39" s="157"/>
      <c r="H39" s="158"/>
      <c r="I39" s="159"/>
      <c r="J39" s="159"/>
      <c r="K39" s="160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</row>
    <row r="40" customFormat="false" ht="11.25" hidden="true" customHeight="true" outlineLevel="0" collapsed="false">
      <c r="A40" s="84" t="s">
        <v>213</v>
      </c>
      <c r="B40" s="153" t="s">
        <v>153</v>
      </c>
      <c r="D40" s="161" t="n">
        <f aca="false">E40</f>
        <v>0</v>
      </c>
      <c r="E40" s="157"/>
      <c r="F40" s="162" t="n">
        <f aca="false">E40-D40</f>
        <v>0</v>
      </c>
      <c r="G40" s="157"/>
      <c r="H40" s="158"/>
      <c r="I40" s="159"/>
      <c r="J40" s="159"/>
      <c r="K40" s="160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</row>
    <row r="41" customFormat="false" ht="11.25" hidden="false" customHeight="true" outlineLevel="0" collapsed="false">
      <c r="B41" s="164" t="s">
        <v>154</v>
      </c>
      <c r="C41" s="165"/>
      <c r="D41" s="166" t="e">
        <f aca="false">SUM(D38:D40)</f>
        <v>#NAME?</v>
      </c>
      <c r="E41" s="167" t="e">
        <f aca="false">SUM(E38:E40)</f>
        <v>#NAME?</v>
      </c>
      <c r="F41" s="168" t="e">
        <f aca="false">SUM(F38:F40)</f>
        <v>#NAME?</v>
      </c>
      <c r="G41" s="169"/>
      <c r="H41" s="170"/>
      <c r="I41" s="171"/>
      <c r="J41" s="171"/>
      <c r="K41" s="172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</row>
    <row r="42" customFormat="false" ht="3" hidden="false" customHeight="true" outlineLevel="0" collapsed="false">
      <c r="B42" s="153"/>
      <c r="D42" s="161"/>
      <c r="E42" s="157"/>
      <c r="F42" s="162"/>
      <c r="G42" s="157"/>
      <c r="H42" s="158"/>
      <c r="I42" s="159"/>
      <c r="J42" s="159"/>
      <c r="K42" s="160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</row>
    <row r="43" customFormat="false" ht="11.25" hidden="false" customHeight="true" outlineLevel="0" collapsed="false">
      <c r="A43" s="84" t="s">
        <v>232</v>
      </c>
      <c r="B43" s="153" t="s">
        <v>155</v>
      </c>
      <c r="C43" s="163"/>
      <c r="D43" s="161" t="e">
        <f aca="false">E43</f>
        <v>#NAME?</v>
      </c>
      <c r="E43" s="157" t="e">
        <f aca="false">ROUND(HPVAL($A43,$A$1,$A$2,$A$3,$A$4,$A$6)/1000,0)</f>
        <v>#NAME?</v>
      </c>
      <c r="F43" s="162" t="e">
        <f aca="false">E43-D43</f>
        <v>#NAME?</v>
      </c>
      <c r="G43" s="157"/>
      <c r="H43" s="158"/>
      <c r="I43" s="159"/>
      <c r="J43" s="159"/>
      <c r="K43" s="160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</row>
    <row r="44" customFormat="false" ht="3" hidden="false" customHeight="true" outlineLevel="0" collapsed="false">
      <c r="B44" s="153"/>
      <c r="C44" s="163"/>
      <c r="D44" s="161"/>
      <c r="E44" s="157"/>
      <c r="F44" s="162"/>
      <c r="G44" s="157"/>
      <c r="H44" s="158"/>
      <c r="I44" s="159"/>
      <c r="J44" s="159"/>
      <c r="K44" s="160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</row>
    <row r="45" customFormat="false" ht="11.25" hidden="false" customHeight="true" outlineLevel="0" collapsed="false">
      <c r="A45" s="84" t="s">
        <v>217</v>
      </c>
      <c r="B45" s="153" t="s">
        <v>156</v>
      </c>
      <c r="C45" s="163"/>
      <c r="D45" s="161" t="e">
        <f aca="false">E45</f>
        <v>#NAME?</v>
      </c>
      <c r="E45" s="157" t="e">
        <f aca="false">ROUND(HPVAL($A45,$A$1,$A$2,$A$3,$A$4,$A$6)/1000,0)</f>
        <v>#NAME?</v>
      </c>
      <c r="F45" s="162" t="e">
        <f aca="false">E45-D45</f>
        <v>#NAME?</v>
      </c>
      <c r="G45" s="157"/>
      <c r="H45" s="158"/>
      <c r="I45" s="159"/>
      <c r="J45" s="159"/>
      <c r="K45" s="160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</row>
    <row r="46" customFormat="false" ht="3" hidden="false" customHeight="true" outlineLevel="0" collapsed="false">
      <c r="B46" s="153"/>
      <c r="D46" s="161"/>
      <c r="E46" s="157"/>
      <c r="F46" s="162"/>
      <c r="G46" s="157"/>
      <c r="H46" s="158"/>
      <c r="I46" s="159"/>
      <c r="J46" s="159"/>
      <c r="K46" s="160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</row>
    <row r="47" customFormat="false" ht="11.25" hidden="false" customHeight="true" outlineLevel="0" collapsed="false">
      <c r="B47" s="164" t="s">
        <v>157</v>
      </c>
      <c r="C47" s="165"/>
      <c r="D47" s="166" t="e">
        <f aca="false">SUM(D41:D45)+D19+D30+D36</f>
        <v>#NAME?</v>
      </c>
      <c r="E47" s="167" t="e">
        <f aca="false">SUM(E41:E45)+E19+E30+E36</f>
        <v>#NAME?</v>
      </c>
      <c r="F47" s="168" t="e">
        <f aca="false">SUM(F41:F45)+F19+F30+F36</f>
        <v>#NAME?</v>
      </c>
      <c r="G47" s="169"/>
      <c r="H47" s="170"/>
      <c r="I47" s="171"/>
      <c r="J47" s="171"/>
      <c r="K47" s="172"/>
    </row>
    <row r="48" customFormat="false" ht="3" hidden="false" customHeight="true" outlineLevel="0" collapsed="false">
      <c r="B48" s="153"/>
      <c r="D48" s="161"/>
      <c r="E48" s="157"/>
      <c r="F48" s="162"/>
      <c r="G48" s="157"/>
      <c r="H48" s="158"/>
      <c r="I48" s="159"/>
      <c r="J48" s="159"/>
      <c r="K48" s="160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</row>
    <row r="49" customFormat="false" ht="11.25" hidden="false" customHeight="true" outlineLevel="0" collapsed="false">
      <c r="A49" s="84" t="s">
        <v>218</v>
      </c>
      <c r="B49" s="153" t="s">
        <v>158</v>
      </c>
      <c r="C49" s="163"/>
      <c r="D49" s="161" t="e">
        <f aca="false">E49</f>
        <v>#NAME?</v>
      </c>
      <c r="E49" s="157" t="e">
        <f aca="false">ROUND(HPVAL($A49,$A$1,$A$2,$A$3,$A$4,$A$6)/1000,0)</f>
        <v>#NAME?</v>
      </c>
      <c r="F49" s="162" t="e">
        <f aca="false">E49-D49</f>
        <v>#NAME?</v>
      </c>
      <c r="G49" s="157"/>
      <c r="H49" s="158"/>
      <c r="I49" s="159"/>
      <c r="J49" s="159"/>
      <c r="K49" s="160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</row>
    <row r="50" customFormat="false" ht="3" hidden="false" customHeight="true" outlineLevel="0" collapsed="false">
      <c r="B50" s="153"/>
      <c r="D50" s="161"/>
      <c r="E50" s="157"/>
      <c r="F50" s="162"/>
      <c r="G50" s="157"/>
      <c r="H50" s="158"/>
      <c r="I50" s="159"/>
      <c r="J50" s="159"/>
      <c r="K50" s="160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</row>
    <row r="51" customFormat="false" ht="11.25" hidden="false" customHeight="true" outlineLevel="0" collapsed="false">
      <c r="A51" s="84" t="s">
        <v>219</v>
      </c>
      <c r="B51" s="153" t="s">
        <v>159</v>
      </c>
      <c r="C51" s="163"/>
      <c r="D51" s="161" t="n">
        <v>23647</v>
      </c>
      <c r="E51" s="157" t="e">
        <f aca="false">ROUND(HPVAL($A51,$A$1,$A$2,$A$3,$A$4,$A$6)/1000,0)</f>
        <v>#NAME?</v>
      </c>
      <c r="F51" s="162" t="e">
        <f aca="false">E51-D51</f>
        <v>#NAME?</v>
      </c>
      <c r="G51" s="157"/>
      <c r="H51" s="158" t="s">
        <v>265</v>
      </c>
      <c r="I51" s="159"/>
      <c r="J51" s="159"/>
      <c r="K51" s="160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</row>
    <row r="52" customFormat="false" ht="3" hidden="false" customHeight="true" outlineLevel="0" collapsed="false">
      <c r="B52" s="153"/>
      <c r="D52" s="161"/>
      <c r="E52" s="157"/>
      <c r="F52" s="162"/>
      <c r="G52" s="157"/>
      <c r="H52" s="158"/>
      <c r="I52" s="159"/>
      <c r="J52" s="159"/>
      <c r="K52" s="160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</row>
    <row r="53" customFormat="false" ht="11.25" hidden="false" customHeight="true" outlineLevel="0" collapsed="false">
      <c r="A53" s="165"/>
      <c r="B53" s="164" t="s">
        <v>7</v>
      </c>
      <c r="C53" s="165"/>
      <c r="D53" s="173" t="e">
        <f aca="false">D47+D49+D51</f>
        <v>#NAME?</v>
      </c>
      <c r="E53" s="174" t="e">
        <f aca="false">E47+E49+E51</f>
        <v>#NAME?</v>
      </c>
      <c r="F53" s="175" t="e">
        <f aca="false">F47+F49+F51</f>
        <v>#NAME?</v>
      </c>
      <c r="G53" s="169"/>
      <c r="H53" s="170"/>
      <c r="I53" s="171"/>
      <c r="J53" s="171"/>
      <c r="K53" s="172"/>
    </row>
    <row r="54" customFormat="false" ht="3" hidden="false" customHeight="true" outlineLevel="0" collapsed="false">
      <c r="B54" s="176"/>
      <c r="D54" s="177"/>
      <c r="E54" s="178"/>
      <c r="F54" s="179"/>
      <c r="G54" s="144"/>
      <c r="H54" s="177"/>
      <c r="I54" s="178"/>
      <c r="J54" s="178"/>
      <c r="K54" s="179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</row>
    <row r="55" customFormat="false" ht="3" hidden="false" customHeight="true" outlineLevel="0" collapsed="false">
      <c r="A55" s="180"/>
      <c r="B55" s="159"/>
      <c r="C55" s="181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</row>
    <row r="56" customFormat="false" ht="12.75" hidden="false" customHeight="false" outlineLevel="0" collapsed="false">
      <c r="B56" s="142"/>
      <c r="D56" s="143" t="s">
        <v>266</v>
      </c>
      <c r="E56" s="143"/>
      <c r="F56" s="143"/>
      <c r="G56" s="144"/>
      <c r="H56" s="145"/>
      <c r="I56" s="146"/>
      <c r="J56" s="146"/>
      <c r="K56" s="147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</row>
    <row r="57" customFormat="false" ht="12.75" hidden="false" customHeight="false" outlineLevel="0" collapsed="false">
      <c r="B57" s="152" t="s">
        <v>124</v>
      </c>
      <c r="D57" s="149" t="s">
        <v>119</v>
      </c>
      <c r="E57" s="150" t="s">
        <v>126</v>
      </c>
      <c r="F57" s="151" t="s">
        <v>127</v>
      </c>
      <c r="G57" s="144"/>
      <c r="H57" s="152" t="s">
        <v>259</v>
      </c>
      <c r="I57" s="152"/>
      <c r="J57" s="152"/>
      <c r="K57" s="152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</row>
    <row r="58" customFormat="false" ht="12.75" hidden="false" customHeight="false" outlineLevel="0" collapsed="false">
      <c r="B58" s="142" t="s">
        <v>149</v>
      </c>
      <c r="D58" s="182" t="n">
        <f aca="false">4187+2527</f>
        <v>6714</v>
      </c>
      <c r="E58" s="183" t="n">
        <v>6605</v>
      </c>
      <c r="F58" s="184" t="n">
        <f aca="false">E58-D58</f>
        <v>-109</v>
      </c>
      <c r="G58" s="144"/>
      <c r="H58" s="145"/>
      <c r="I58" s="146"/>
      <c r="J58" s="146"/>
      <c r="K58" s="147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</row>
    <row r="59" customFormat="false" ht="12.75" hidden="false" customHeight="false" outlineLevel="0" collapsed="false">
      <c r="B59" s="176" t="s">
        <v>150</v>
      </c>
      <c r="D59" s="185" t="n">
        <v>36193</v>
      </c>
      <c r="E59" s="186" t="n">
        <v>46048</v>
      </c>
      <c r="F59" s="187" t="n">
        <f aca="false">E59-D59</f>
        <v>9855</v>
      </c>
      <c r="G59" s="144"/>
      <c r="H59" s="177"/>
      <c r="I59" s="178"/>
      <c r="J59" s="178"/>
      <c r="K59" s="179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</row>
    <row r="60" customFormat="false" ht="12.75" hidden="false" customHeight="false" outlineLevel="0" collapsed="false"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</row>
    <row r="61" customFormat="false" ht="12.75" hidden="false" customHeight="false" outlineLevel="0" collapsed="false"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</row>
    <row r="62" customFormat="false" ht="12.75" hidden="false" customHeight="false" outlineLevel="0" collapsed="false"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</row>
    <row r="63" customFormat="false" ht="12.75" hidden="false" customHeight="false" outlineLevel="0" collapsed="false"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</row>
    <row r="64" customFormat="false" ht="12.75" hidden="false" customHeight="false" outlineLevel="0" collapsed="false"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</row>
    <row r="65" customFormat="false" ht="12.75" hidden="false" customHeight="false" outlineLevel="0" collapsed="false"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</row>
    <row r="66" customFormat="false" ht="12.75" hidden="false" customHeight="false" outlineLevel="0" collapsed="false"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</row>
    <row r="67" customFormat="false" ht="12.75" hidden="false" customHeight="false" outlineLevel="0" collapsed="false"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</row>
    <row r="68" customFormat="false" ht="12.75" hidden="false" customHeight="false" outlineLevel="0" collapsed="false"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</row>
    <row r="69" customFormat="false" ht="12.75" hidden="false" customHeight="false" outlineLevel="0" collapsed="false"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</row>
    <row r="70" customFormat="false" ht="12.75" hidden="false" customHeight="false" outlineLevel="0" collapsed="false"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</row>
    <row r="71" customFormat="false" ht="12.75" hidden="false" customHeight="false" outlineLevel="0" collapsed="false"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</row>
    <row r="72" customFormat="false" ht="12.75" hidden="false" customHeight="false" outlineLevel="0" collapsed="false"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</row>
    <row r="73" customFormat="false" ht="12.75" hidden="false" customHeight="false" outlineLevel="0" collapsed="false"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</row>
    <row r="74" customFormat="false" ht="12.75" hidden="false" customHeight="false" outlineLevel="0" collapsed="false"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</row>
    <row r="75" customFormat="false" ht="12.75" hidden="false" customHeight="false" outlineLevel="0" collapsed="false"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</row>
    <row r="76" customFormat="false" ht="12.75" hidden="false" customHeight="false" outlineLevel="0" collapsed="false"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</row>
    <row r="77" customFormat="false" ht="12.75" hidden="false" customHeight="false" outlineLevel="0" collapsed="false"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</row>
    <row r="78" customFormat="false" ht="12.75" hidden="false" customHeight="false" outlineLevel="0" collapsed="false"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</row>
    <row r="79" customFormat="false" ht="12.75" hidden="false" customHeight="false" outlineLevel="0" collapsed="false"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</row>
    <row r="80" customFormat="false" ht="12.75" hidden="false" customHeight="false" outlineLevel="0" collapsed="false"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</row>
    <row r="81" customFormat="false" ht="12.75" hidden="false" customHeight="false" outlineLevel="0" collapsed="false"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</row>
    <row r="82" customFormat="false" ht="12.75" hidden="false" customHeight="false" outlineLevel="0" collapsed="false"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</row>
    <row r="83" customFormat="false" ht="12.75" hidden="false" customHeight="false" outlineLevel="0" collapsed="false"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</row>
    <row r="84" customFormat="false" ht="12.75" hidden="false" customHeight="false" outlineLevel="0" collapsed="false"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</row>
    <row r="85" customFormat="false" ht="12.75" hidden="false" customHeight="false" outlineLevel="0" collapsed="false"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</row>
    <row r="86" customFormat="false" ht="12.75" hidden="false" customHeight="false" outlineLevel="0" collapsed="false"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</row>
    <row r="87" customFormat="false" ht="12.75" hidden="false" customHeight="false" outlineLevel="0" collapsed="false"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</row>
    <row r="88" customFormat="false" ht="12.75" hidden="false" customHeight="false" outlineLevel="0" collapsed="false"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</row>
    <row r="89" customFormat="false" ht="12.75" hidden="false" customHeight="false" outlineLevel="0" collapsed="false"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</row>
    <row r="90" customFormat="false" ht="12.75" hidden="false" customHeight="false" outlineLevel="0" collapsed="false"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</row>
    <row r="91" customFormat="false" ht="12.75" hidden="false" customHeight="false" outlineLevel="0" collapsed="false"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</row>
    <row r="92" customFormat="false" ht="12.75" hidden="false" customHeight="false" outlineLevel="0" collapsed="false"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</row>
    <row r="93" customFormat="false" ht="12.75" hidden="false" customHeight="false" outlineLevel="0" collapsed="false"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</row>
    <row r="94" customFormat="false" ht="12.75" hidden="false" customHeight="false" outlineLevel="0" collapsed="false"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</row>
    <row r="95" customFormat="false" ht="12.75" hidden="false" customHeight="false" outlineLevel="0" collapsed="false"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</row>
    <row r="96" customFormat="false" ht="12.75" hidden="false" customHeight="false" outlineLevel="0" collapsed="false"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</row>
    <row r="97" customFormat="false" ht="12.75" hidden="false" customHeight="false" outlineLevel="0" collapsed="false"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</row>
    <row r="98" customFormat="false" ht="12.75" hidden="false" customHeight="false" outlineLevel="0" collapsed="false"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</row>
    <row r="99" customFormat="false" ht="12.75" hidden="false" customHeight="false" outlineLevel="0" collapsed="false"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</row>
    <row r="100" customFormat="false" ht="12.75" hidden="false" customHeight="false" outlineLevel="0" collapsed="false"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</row>
    <row r="101" customFormat="false" ht="12.75" hidden="false" customHeight="false" outlineLevel="0" collapsed="false"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</row>
    <row r="102" customFormat="false" ht="12.75" hidden="false" customHeight="false" outlineLevel="0" collapsed="false"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</row>
    <row r="103" customFormat="false" ht="12.75" hidden="false" customHeight="false" outlineLevel="0" collapsed="false"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</row>
    <row r="104" customFormat="false" ht="12.75" hidden="false" customHeight="false" outlineLevel="0" collapsed="false"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</row>
    <row r="105" customFormat="false" ht="12.75" hidden="false" customHeight="false" outlineLevel="0" collapsed="false"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</row>
    <row r="106" customFormat="false" ht="12.75" hidden="false" customHeight="false" outlineLevel="0" collapsed="false"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</row>
    <row r="107" customFormat="false" ht="12.75" hidden="false" customHeight="false" outlineLevel="0" collapsed="false"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</row>
    <row r="108" customFormat="false" ht="12.75" hidden="false" customHeight="false" outlineLevel="0" collapsed="false"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</row>
    <row r="109" customFormat="false" ht="12.75" hidden="false" customHeight="false" outlineLevel="0" collapsed="false"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</row>
    <row r="110" customFormat="false" ht="12.75" hidden="false" customHeight="false" outlineLevel="0" collapsed="false"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</row>
    <row r="111" customFormat="false" ht="12.75" hidden="false" customHeight="false" outlineLevel="0" collapsed="false"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</row>
    <row r="112" customFormat="false" ht="12.75" hidden="false" customHeight="false" outlineLevel="0" collapsed="false"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</row>
    <row r="113" customFormat="false" ht="12.75" hidden="false" customHeight="false" outlineLevel="0" collapsed="false"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</row>
    <row r="114" customFormat="false" ht="12.75" hidden="false" customHeight="false" outlineLevel="0" collapsed="false"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</row>
    <row r="115" customFormat="false" ht="12.75" hidden="false" customHeight="false" outlineLevel="0" collapsed="false"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</row>
    <row r="116" customFormat="false" ht="12.75" hidden="false" customHeight="false" outlineLevel="0" collapsed="false"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</row>
    <row r="117" customFormat="false" ht="12.75" hidden="false" customHeight="false" outlineLevel="0" collapsed="false"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</row>
    <row r="118" customFormat="false" ht="12.75" hidden="false" customHeight="false" outlineLevel="0" collapsed="false"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</row>
    <row r="119" customFormat="false" ht="12.75" hidden="false" customHeight="false" outlineLevel="0" collapsed="false"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</row>
    <row r="120" customFormat="false" ht="12.75" hidden="false" customHeight="false" outlineLevel="0" collapsed="false"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</row>
    <row r="121" customFormat="false" ht="12.75" hidden="false" customHeight="false" outlineLevel="0" collapsed="false"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</row>
    <row r="122" customFormat="false" ht="12.75" hidden="false" customHeight="false" outlineLevel="0" collapsed="false"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</row>
    <row r="123" customFormat="false" ht="12.75" hidden="false" customHeight="false" outlineLevel="0" collapsed="false"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</row>
    <row r="124" customFormat="false" ht="12.75" hidden="false" customHeight="false" outlineLevel="0" collapsed="false"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</row>
    <row r="125" customFormat="false" ht="12.75" hidden="false" customHeight="false" outlineLevel="0" collapsed="false"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</row>
    <row r="126" customFormat="false" ht="12.75" hidden="false" customHeight="false" outlineLevel="0" collapsed="false"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</row>
    <row r="127" customFormat="false" ht="12.75" hidden="false" customHeight="false" outlineLevel="0" collapsed="false"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</row>
    <row r="128" customFormat="false" ht="12.75" hidden="false" customHeight="false" outlineLevel="0" collapsed="false"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</row>
    <row r="129" customFormat="false" ht="12.75" hidden="false" customHeight="false" outlineLevel="0" collapsed="false"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</row>
    <row r="130" customFormat="false" ht="12.75" hidden="false" customHeight="false" outlineLevel="0" collapsed="false"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</row>
    <row r="131" customFormat="false" ht="12.75" hidden="false" customHeight="false" outlineLevel="0" collapsed="false"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</row>
    <row r="132" customFormat="false" ht="12.75" hidden="false" customHeight="false" outlineLevel="0" collapsed="false"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</row>
    <row r="133" customFormat="false" ht="12.75" hidden="false" customHeight="false" outlineLevel="0" collapsed="false"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</row>
    <row r="134" customFormat="false" ht="12.75" hidden="false" customHeight="false" outlineLevel="0" collapsed="false"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</row>
    <row r="135" customFormat="false" ht="12.75" hidden="false" customHeight="false" outlineLevel="0" collapsed="false"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</row>
    <row r="136" customFormat="false" ht="12.75" hidden="false" customHeight="false" outlineLevel="0" collapsed="false"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</row>
    <row r="137" customFormat="false" ht="12.75" hidden="false" customHeight="false" outlineLevel="0" collapsed="false"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</row>
    <row r="138" customFormat="false" ht="12.75" hidden="false" customHeight="false" outlineLevel="0" collapsed="false"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</row>
    <row r="139" customFormat="false" ht="12.75" hidden="false" customHeight="false" outlineLevel="0" collapsed="false"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</row>
    <row r="140" customFormat="false" ht="12.75" hidden="false" customHeight="false" outlineLevel="0" collapsed="false"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</row>
    <row r="141" customFormat="false" ht="12.75" hidden="false" customHeight="false" outlineLevel="0" collapsed="false"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</row>
    <row r="142" customFormat="false" ht="12.75" hidden="false" customHeight="false" outlineLevel="0" collapsed="false"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</row>
    <row r="143" customFormat="false" ht="12.75" hidden="false" customHeight="false" outlineLevel="0" collapsed="false"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</row>
    <row r="144" customFormat="false" ht="12.75" hidden="false" customHeight="false" outlineLevel="0" collapsed="false"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</row>
    <row r="145" customFormat="false" ht="12.75" hidden="false" customHeight="false" outlineLevel="0" collapsed="false"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</row>
    <row r="146" customFormat="false" ht="12.75" hidden="false" customHeight="false" outlineLevel="0" collapsed="false"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</row>
    <row r="147" customFormat="false" ht="12.75" hidden="false" customHeight="false" outlineLevel="0" collapsed="false"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</row>
    <row r="148" customFormat="false" ht="12.75" hidden="false" customHeight="false" outlineLevel="0" collapsed="false"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</row>
    <row r="149" customFormat="false" ht="12.75" hidden="false" customHeight="false" outlineLevel="0" collapsed="false"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</row>
    <row r="150" customFormat="false" ht="12.75" hidden="false" customHeight="false" outlineLevel="0" collapsed="false"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</row>
    <row r="151" customFormat="false" ht="12.75" hidden="false" customHeight="false" outlineLevel="0" collapsed="false"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</row>
    <row r="152" customFormat="false" ht="12.75" hidden="false" customHeight="false" outlineLevel="0" collapsed="false"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</row>
    <row r="153" customFormat="false" ht="12.75" hidden="false" customHeight="false" outlineLevel="0" collapsed="false"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</row>
    <row r="154" customFormat="false" ht="12.75" hidden="false" customHeight="false" outlineLevel="0" collapsed="false"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</row>
    <row r="155" customFormat="false" ht="12.75" hidden="false" customHeight="false" outlineLevel="0" collapsed="false"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4" width="14.41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84" t="s">
        <v>222</v>
      </c>
    </row>
    <row r="2" customFormat="false" ht="15.75" hidden="false" customHeight="false" outlineLevel="0" collapsed="false">
      <c r="A2" s="84" t="s">
        <v>172</v>
      </c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customFormat="false" ht="15" hidden="false" customHeight="false" outlineLevel="0" collapsed="false">
      <c r="A3" s="84" t="s">
        <v>171</v>
      </c>
      <c r="B3" s="140" t="s">
        <v>267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customFormat="false" ht="12.75" hidden="false" customHeight="false" outlineLevel="0" collapsed="false">
      <c r="A4" s="139" t="n">
        <v>36586</v>
      </c>
      <c r="B4" s="141" t="str">
        <f aca="false">Summary!A3</f>
        <v>Results based on Activity through February 18, 2000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customFormat="false" ht="3" hidden="false" customHeight="true" outlineLevel="0" collapsed="false">
      <c r="A5" s="84" t="s">
        <v>173</v>
      </c>
    </row>
    <row r="6" customFormat="false" ht="12.75" hidden="false" customHeight="false" outlineLevel="0" collapsed="false">
      <c r="A6" s="84" t="s">
        <v>235</v>
      </c>
      <c r="B6" s="142"/>
      <c r="D6" s="145"/>
      <c r="E6" s="146"/>
      <c r="F6" s="146"/>
      <c r="G6" s="146"/>
      <c r="H6" s="146"/>
      <c r="I6" s="147"/>
      <c r="J6" s="144"/>
      <c r="K6" s="145"/>
      <c r="L6" s="146"/>
      <c r="M6" s="146"/>
      <c r="N6" s="146"/>
      <c r="O6" s="146"/>
      <c r="P6" s="147"/>
      <c r="Q6" s="144"/>
      <c r="R6" s="144"/>
      <c r="S6" s="144"/>
      <c r="T6" s="144"/>
    </row>
    <row r="7" customFormat="false" ht="12.75" hidden="false" customHeight="false" outlineLevel="0" collapsed="false">
      <c r="B7" s="153"/>
      <c r="D7" s="152" t="s">
        <v>268</v>
      </c>
      <c r="E7" s="152"/>
      <c r="F7" s="152"/>
      <c r="G7" s="152"/>
      <c r="H7" s="152"/>
      <c r="I7" s="152"/>
      <c r="J7" s="144"/>
      <c r="K7" s="152" t="s">
        <v>269</v>
      </c>
      <c r="L7" s="152"/>
      <c r="M7" s="152"/>
      <c r="N7" s="152"/>
      <c r="O7" s="152"/>
      <c r="P7" s="152"/>
      <c r="Q7" s="144"/>
      <c r="R7" s="144"/>
      <c r="S7" s="144"/>
      <c r="T7" s="144"/>
    </row>
    <row r="8" customFormat="false" ht="12.75" hidden="false" customHeight="false" outlineLevel="0" collapsed="false">
      <c r="B8" s="148" t="s">
        <v>124</v>
      </c>
      <c r="D8" s="149" t="s">
        <v>119</v>
      </c>
      <c r="E8" s="150" t="s">
        <v>126</v>
      </c>
      <c r="F8" s="151" t="s">
        <v>127</v>
      </c>
      <c r="G8" s="143" t="s">
        <v>270</v>
      </c>
      <c r="H8" s="143"/>
      <c r="I8" s="143"/>
      <c r="J8" s="144"/>
      <c r="K8" s="149" t="s">
        <v>119</v>
      </c>
      <c r="L8" s="150" t="s">
        <v>126</v>
      </c>
      <c r="M8" s="151" t="s">
        <v>127</v>
      </c>
      <c r="N8" s="143" t="s">
        <v>270</v>
      </c>
      <c r="O8" s="143"/>
      <c r="P8" s="143"/>
      <c r="Q8" s="144"/>
      <c r="R8" s="144"/>
      <c r="S8" s="144"/>
      <c r="T8" s="144"/>
    </row>
    <row r="9" customFormat="false" ht="3" hidden="false" customHeight="true" outlineLevel="0" collapsed="false">
      <c r="B9" s="142"/>
      <c r="D9" s="145"/>
      <c r="E9" s="146"/>
      <c r="F9" s="146"/>
      <c r="G9" s="146"/>
      <c r="H9" s="146"/>
      <c r="I9" s="147"/>
      <c r="J9" s="144"/>
      <c r="K9" s="145"/>
      <c r="L9" s="146"/>
      <c r="M9" s="146"/>
      <c r="N9" s="146"/>
      <c r="O9" s="146"/>
      <c r="P9" s="147"/>
      <c r="Q9" s="144"/>
      <c r="R9" s="144"/>
      <c r="S9" s="144"/>
      <c r="T9" s="144"/>
    </row>
    <row r="10" customFormat="false" ht="11.25" hidden="false" customHeight="true" outlineLevel="0" collapsed="false">
      <c r="A10" s="84" t="s">
        <v>180</v>
      </c>
      <c r="B10" s="153" t="s">
        <v>133</v>
      </c>
      <c r="D10" s="154" t="e">
        <f aca="false">E10</f>
        <v>#NAME?</v>
      </c>
      <c r="E10" s="155" t="e">
        <f aca="false">ROUND(HPVAL($A10,$A$1,$A$2,$A$4,$A$5,$A$6)/1000,0)</f>
        <v>#NAME?</v>
      </c>
      <c r="F10" s="188" t="e">
        <f aca="false">E10-D10</f>
        <v>#NAME?</v>
      </c>
      <c r="G10" s="159"/>
      <c r="H10" s="159"/>
      <c r="I10" s="160"/>
      <c r="J10" s="144"/>
      <c r="K10" s="154" t="e">
        <f aca="false">L10</f>
        <v>#NAME?</v>
      </c>
      <c r="L10" s="155" t="e">
        <f aca="false">ROUND(HPVAL($A10,$A$1,$A$3,$A$4,$A$5,$A$6)/1000,0)</f>
        <v>#NAME?</v>
      </c>
      <c r="M10" s="188" t="e">
        <f aca="false">ROUND(L10-K10,0)</f>
        <v>#NAME?</v>
      </c>
      <c r="N10" s="159"/>
      <c r="O10" s="159"/>
      <c r="P10" s="160"/>
      <c r="Q10" s="144"/>
      <c r="R10" s="144"/>
      <c r="S10" s="144"/>
      <c r="T10" s="144"/>
    </row>
    <row r="11" customFormat="false" ht="11.25" hidden="false" customHeight="true" outlineLevel="0" collapsed="false">
      <c r="A11" s="84" t="s">
        <v>243</v>
      </c>
      <c r="B11" s="153" t="s">
        <v>134</v>
      </c>
      <c r="D11" s="161" t="e">
        <f aca="false">E11</f>
        <v>#NAME?</v>
      </c>
      <c r="E11" s="157" t="e">
        <f aca="false">ROUND(HPVAL($A11,$A$1,$A$2,$A$4,$A$5,$A$6)/1000,0)</f>
        <v>#NAME?</v>
      </c>
      <c r="F11" s="189" t="e">
        <f aca="false">E11-D11</f>
        <v>#NAME?</v>
      </c>
      <c r="G11" s="159"/>
      <c r="H11" s="159"/>
      <c r="I11" s="160"/>
      <c r="J11" s="144"/>
      <c r="K11" s="161" t="e">
        <f aca="false">L11</f>
        <v>#NAME?</v>
      </c>
      <c r="L11" s="157" t="e">
        <f aca="false">ROUND(HPVAL($A11,$A$1,$A$3,$A$4,$A$5,$A$6)/1000,0)</f>
        <v>#NAME?</v>
      </c>
      <c r="M11" s="189" t="e">
        <f aca="false">ROUND(L11-K11,0)</f>
        <v>#NAME?</v>
      </c>
      <c r="N11" s="159"/>
      <c r="O11" s="159"/>
      <c r="P11" s="160"/>
      <c r="Q11" s="144"/>
      <c r="R11" s="144"/>
      <c r="S11" s="144"/>
      <c r="T11" s="144"/>
    </row>
    <row r="12" customFormat="false" ht="11.25" hidden="false" customHeight="true" outlineLevel="0" collapsed="false">
      <c r="A12" s="84" t="s">
        <v>185</v>
      </c>
      <c r="B12" s="153" t="s">
        <v>135</v>
      </c>
      <c r="D12" s="161" t="e">
        <f aca="false">E12</f>
        <v>#NAME?</v>
      </c>
      <c r="E12" s="157" t="e">
        <f aca="false">ROUND(HPVAL($A12,$A$1,$A$2,$A$4,$A$5,$A$6)/1000,0)</f>
        <v>#NAME?</v>
      </c>
      <c r="F12" s="189" t="e">
        <f aca="false">E12-D12</f>
        <v>#NAME?</v>
      </c>
      <c r="G12" s="159"/>
      <c r="H12" s="159"/>
      <c r="I12" s="160"/>
      <c r="J12" s="144"/>
      <c r="K12" s="161" t="e">
        <f aca="false">L12</f>
        <v>#NAME?</v>
      </c>
      <c r="L12" s="157" t="e">
        <f aca="false">ROUND(HPVAL($A12,$A$1,$A$3,$A$4,$A$5,$A$6)*0.8577/1000,0)</f>
        <v>#NAME?</v>
      </c>
      <c r="M12" s="189" t="e">
        <f aca="false">ROUND(L12-K12,0)</f>
        <v>#NAME?</v>
      </c>
      <c r="N12" s="159"/>
      <c r="O12" s="159"/>
      <c r="P12" s="160"/>
      <c r="Q12" s="144"/>
      <c r="R12" s="144"/>
      <c r="S12" s="144"/>
      <c r="T12" s="144"/>
    </row>
    <row r="13" customFormat="false" ht="11.25" hidden="false" customHeight="true" outlineLevel="0" collapsed="false">
      <c r="A13" s="84" t="s">
        <v>190</v>
      </c>
      <c r="B13" s="153" t="s">
        <v>136</v>
      </c>
      <c r="D13" s="161" t="e">
        <f aca="false">E13</f>
        <v>#NAME?</v>
      </c>
      <c r="E13" s="157" t="e">
        <f aca="false">ROUND(HPVAL($A13,$A$1,$A$2,$A$4,$A$5,$A$6)/1000,0)</f>
        <v>#NAME?</v>
      </c>
      <c r="F13" s="189" t="e">
        <f aca="false">E13-D13</f>
        <v>#NAME?</v>
      </c>
      <c r="G13" s="159"/>
      <c r="H13" s="159"/>
      <c r="I13" s="160"/>
      <c r="J13" s="144"/>
      <c r="K13" s="161" t="e">
        <f aca="false">L13</f>
        <v>#NAME?</v>
      </c>
      <c r="L13" s="157" t="e">
        <f aca="false">ROUND(HPVAL("ECT_INV_IRFX",$A$1,$A$3,$A$4,$A$5,$A$6)/1000,0)-L12</f>
        <v>#NAME?</v>
      </c>
      <c r="M13" s="189" t="e">
        <f aca="false">ROUND(L13-K13,0)</f>
        <v>#NAME?</v>
      </c>
      <c r="N13" s="159"/>
      <c r="O13" s="159"/>
      <c r="P13" s="160"/>
      <c r="Q13" s="144"/>
      <c r="R13" s="144"/>
      <c r="S13" s="144"/>
      <c r="T13" s="144"/>
    </row>
    <row r="14" customFormat="false" ht="11.25" hidden="false" customHeight="true" outlineLevel="0" collapsed="false">
      <c r="A14" s="84" t="s">
        <v>262</v>
      </c>
      <c r="B14" s="153" t="s">
        <v>92</v>
      </c>
      <c r="C14" s="163"/>
      <c r="D14" s="161" t="n">
        <v>207</v>
      </c>
      <c r="E14" s="157" t="e">
        <f aca="false">ROUND(HPVAL($A14,$A$1,$A$2,$A$4,$A$5,$A$6)/1000,0)</f>
        <v>#NAME?</v>
      </c>
      <c r="F14" s="189" t="e">
        <f aca="false">E14-D14</f>
        <v>#NAME?</v>
      </c>
      <c r="G14" s="159"/>
      <c r="H14" s="159"/>
      <c r="I14" s="160"/>
      <c r="J14" s="144"/>
      <c r="K14" s="161" t="e">
        <f aca="false">L14</f>
        <v>#NAME?</v>
      </c>
      <c r="L14" s="157" t="e">
        <f aca="false">ROUND(HPVAL($A14,$A$1,$A$3,$A$4,$A$5,$A$6)/1000,0)</f>
        <v>#NAME?</v>
      </c>
      <c r="M14" s="189" t="e">
        <f aca="false">ROUND(L14-K14,0)</f>
        <v>#NAME?</v>
      </c>
      <c r="N14" s="159"/>
      <c r="O14" s="159"/>
      <c r="P14" s="160"/>
      <c r="Q14" s="144"/>
      <c r="R14" s="144"/>
      <c r="S14" s="144"/>
      <c r="T14" s="144"/>
    </row>
    <row r="15" customFormat="false" ht="11.25" hidden="false" customHeight="true" outlineLevel="0" collapsed="false">
      <c r="A15" s="84" t="s">
        <v>189</v>
      </c>
      <c r="B15" s="153" t="s">
        <v>9</v>
      </c>
      <c r="D15" s="161" t="n">
        <v>618</v>
      </c>
      <c r="E15" s="157" t="e">
        <f aca="false">ROUND(HPVAL($A15,$A$1,$A$2,$A$4,$A$5,$A$6)/1000,0)</f>
        <v>#NAME?</v>
      </c>
      <c r="F15" s="189" t="e">
        <f aca="false">E15-D15</f>
        <v>#NAME?</v>
      </c>
      <c r="G15" s="159" t="s">
        <v>271</v>
      </c>
      <c r="H15" s="159"/>
      <c r="I15" s="160"/>
      <c r="J15" s="144"/>
      <c r="K15" s="161" t="e">
        <f aca="false">L15</f>
        <v>#NAME?</v>
      </c>
      <c r="L15" s="157" t="e">
        <f aca="false">ROUND(HPVAL($A15,$A$1,$A$3,$A$4,$A$5,$A$6)/1000,0)</f>
        <v>#NAME?</v>
      </c>
      <c r="M15" s="189" t="e">
        <f aca="false">ROUND(L15-K15,0)</f>
        <v>#NAME?</v>
      </c>
      <c r="N15" s="159"/>
      <c r="O15" s="159"/>
      <c r="P15" s="160"/>
      <c r="Q15" s="144"/>
      <c r="R15" s="144"/>
      <c r="S15" s="144"/>
      <c r="T15" s="144"/>
    </row>
    <row r="16" customFormat="false" ht="11.25" hidden="false" customHeight="true" outlineLevel="0" collapsed="false">
      <c r="A16" s="84" t="s">
        <v>192</v>
      </c>
      <c r="B16" s="153" t="s">
        <v>137</v>
      </c>
      <c r="D16" s="161" t="e">
        <f aca="false">E16</f>
        <v>#NAME?</v>
      </c>
      <c r="E16" s="157" t="e">
        <f aca="false">ROUND(HPVAL($A16,$A$1,$A$2,$A$4,$A$5,$A$6)/1000,0)</f>
        <v>#NAME?</v>
      </c>
      <c r="F16" s="189" t="e">
        <f aca="false">E16-D16</f>
        <v>#NAME?</v>
      </c>
      <c r="G16" s="159"/>
      <c r="H16" s="159"/>
      <c r="I16" s="160"/>
      <c r="J16" s="144"/>
      <c r="K16" s="161" t="e">
        <f aca="false">L16</f>
        <v>#NAME?</v>
      </c>
      <c r="L16" s="157" t="e">
        <f aca="false">ROUND(HPVAL($A16,$A$1,$A$3,$A$4,$A$5,$A$6)/1000,0)</f>
        <v>#NAME?</v>
      </c>
      <c r="M16" s="189" t="e">
        <f aca="false">ROUND(L16-K16,0)</f>
        <v>#NAME?</v>
      </c>
      <c r="N16" s="159"/>
      <c r="O16" s="159"/>
      <c r="P16" s="160"/>
      <c r="Q16" s="144"/>
      <c r="R16" s="144"/>
      <c r="S16" s="144"/>
      <c r="T16" s="144"/>
    </row>
    <row r="17" customFormat="false" ht="11.25" hidden="false" customHeight="true" outlineLevel="0" collapsed="false">
      <c r="A17" s="84" t="s">
        <v>193</v>
      </c>
      <c r="B17" s="153" t="s">
        <v>138</v>
      </c>
      <c r="D17" s="161" t="e">
        <f aca="false">E17</f>
        <v>#NAME?</v>
      </c>
      <c r="E17" s="157" t="e">
        <f aca="false">ROUND(HPVAL($A17,$A$1,$A$2,$A$4,$A$5,$A$6)/1000,0)</f>
        <v>#NAME?</v>
      </c>
      <c r="F17" s="189" t="e">
        <f aca="false">E17-D17</f>
        <v>#NAME?</v>
      </c>
      <c r="G17" s="159"/>
      <c r="H17" s="159"/>
      <c r="I17" s="160"/>
      <c r="J17" s="144"/>
      <c r="K17" s="161" t="e">
        <f aca="false">L17</f>
        <v>#NAME?</v>
      </c>
      <c r="L17" s="157" t="e">
        <f aca="false">ROUND(HPVAL($A17,$A$1,$A$3,$A$4,$A$5,$A$6)/1000,0)</f>
        <v>#NAME?</v>
      </c>
      <c r="M17" s="189" t="e">
        <f aca="false">ROUND(L17-K17,0)</f>
        <v>#NAME?</v>
      </c>
      <c r="N17" s="159"/>
      <c r="O17" s="159"/>
      <c r="P17" s="160"/>
      <c r="Q17" s="144"/>
      <c r="R17" s="144"/>
      <c r="S17" s="144"/>
      <c r="T17" s="144"/>
    </row>
    <row r="18" customFormat="false" ht="11.25" hidden="false" customHeight="true" outlineLevel="0" collapsed="false">
      <c r="A18" s="84" t="s">
        <v>194</v>
      </c>
      <c r="B18" s="153" t="s">
        <v>139</v>
      </c>
      <c r="D18" s="161" t="e">
        <f aca="false">E18</f>
        <v>#NAME?</v>
      </c>
      <c r="E18" s="157" t="e">
        <f aca="false">ROUND(HPVAL($A18,$A$1,$A$2,$A$4,$A$5,$A$6)/1000,0)</f>
        <v>#NAME?</v>
      </c>
      <c r="F18" s="189" t="e">
        <f aca="false">E18-D18</f>
        <v>#NAME?</v>
      </c>
      <c r="G18" s="159"/>
      <c r="H18" s="159"/>
      <c r="I18" s="160"/>
      <c r="J18" s="144"/>
      <c r="K18" s="161" t="e">
        <f aca="false">L18</f>
        <v>#NAME?</v>
      </c>
      <c r="L18" s="157" t="e">
        <f aca="false">ROUND(HPVAL($A18,$A$1,$A$3,$A$4,$A$5,$A$6)/1000,0)</f>
        <v>#NAME?</v>
      </c>
      <c r="M18" s="189" t="e">
        <f aca="false">ROUND(L18-K18,0)</f>
        <v>#NAME?</v>
      </c>
      <c r="N18" s="159"/>
      <c r="O18" s="159"/>
      <c r="P18" s="160"/>
      <c r="Q18" s="144"/>
      <c r="R18" s="144"/>
      <c r="S18" s="144"/>
      <c r="T18" s="144"/>
    </row>
    <row r="19" customFormat="false" ht="11.25" hidden="false" customHeight="true" outlineLevel="0" collapsed="false">
      <c r="A19" s="84" t="s">
        <v>195</v>
      </c>
      <c r="B19" s="153" t="s">
        <v>140</v>
      </c>
      <c r="D19" s="161" t="e">
        <f aca="false">E19</f>
        <v>#NAME?</v>
      </c>
      <c r="E19" s="157" t="e">
        <f aca="false">ROUND(HPVAL($A19,$A$1,$A$2,$A$4,$A$5,$A$6)/1000,0)</f>
        <v>#NAME?</v>
      </c>
      <c r="F19" s="189" t="e">
        <f aca="false">E19-D19</f>
        <v>#NAME?</v>
      </c>
      <c r="G19" s="159"/>
      <c r="H19" s="159"/>
      <c r="I19" s="160"/>
      <c r="J19" s="144"/>
      <c r="K19" s="161" t="e">
        <f aca="false">L19</f>
        <v>#NAME?</v>
      </c>
      <c r="L19" s="157" t="e">
        <f aca="false">ROUND(HPVAL($A19,$A$1,$A$3,$A$4,$A$5,$A$6)/1000,0)</f>
        <v>#NAME?</v>
      </c>
      <c r="M19" s="189" t="e">
        <f aca="false">ROUND(L19-K19,0)</f>
        <v>#NAME?</v>
      </c>
      <c r="N19" s="159"/>
      <c r="O19" s="159"/>
      <c r="P19" s="160"/>
      <c r="Q19" s="144"/>
      <c r="R19" s="144"/>
      <c r="S19" s="144"/>
      <c r="T19" s="144"/>
    </row>
    <row r="20" customFormat="false" ht="11.25" hidden="false" customHeight="true" outlineLevel="0" collapsed="false">
      <c r="B20" s="164" t="s">
        <v>272</v>
      </c>
      <c r="C20" s="165"/>
      <c r="D20" s="166" t="e">
        <f aca="false">SUM(D10:D19)</f>
        <v>#NAME?</v>
      </c>
      <c r="E20" s="167" t="e">
        <f aca="false">SUM(E10:E19)</f>
        <v>#NAME?</v>
      </c>
      <c r="F20" s="167" t="e">
        <f aca="false">SUM(F10:F19)</f>
        <v>#NAME?</v>
      </c>
      <c r="G20" s="171"/>
      <c r="H20" s="171"/>
      <c r="I20" s="172"/>
      <c r="J20" s="165"/>
      <c r="K20" s="166" t="e">
        <f aca="false">SUM(K10:K19)</f>
        <v>#NAME?</v>
      </c>
      <c r="L20" s="167" t="e">
        <f aca="false">SUM(L10:L19)</f>
        <v>#NAME?</v>
      </c>
      <c r="M20" s="167" t="e">
        <f aca="false">SUM(M10:M19)</f>
        <v>#NAME?</v>
      </c>
      <c r="N20" s="171"/>
      <c r="O20" s="171"/>
      <c r="P20" s="172"/>
      <c r="Q20" s="144"/>
      <c r="R20" s="144"/>
      <c r="S20" s="144"/>
      <c r="T20" s="144"/>
    </row>
    <row r="21" customFormat="false" ht="3" hidden="false" customHeight="true" outlineLevel="0" collapsed="false">
      <c r="B21" s="153"/>
      <c r="D21" s="161"/>
      <c r="E21" s="157"/>
      <c r="F21" s="189"/>
      <c r="G21" s="159"/>
      <c r="H21" s="159"/>
      <c r="I21" s="160"/>
      <c r="J21" s="144"/>
      <c r="K21" s="161"/>
      <c r="L21" s="157"/>
      <c r="M21" s="189"/>
      <c r="N21" s="159"/>
      <c r="O21" s="159"/>
      <c r="P21" s="160"/>
      <c r="Q21" s="144"/>
      <c r="R21" s="144"/>
      <c r="S21" s="144"/>
      <c r="T21" s="144"/>
    </row>
    <row r="22" customFormat="false" ht="11.25" hidden="false" customHeight="true" outlineLevel="0" collapsed="false">
      <c r="A22" s="84" t="s">
        <v>197</v>
      </c>
      <c r="B22" s="153" t="s">
        <v>142</v>
      </c>
      <c r="D22" s="161" t="e">
        <f aca="false">E22</f>
        <v>#NAME?</v>
      </c>
      <c r="E22" s="157" t="e">
        <f aca="false">ROUND(HPVAL($A22,$A$1,$A$2,$A$4,$A$5,$A$6)/1000,0)</f>
        <v>#NAME?</v>
      </c>
      <c r="F22" s="189" t="e">
        <f aca="false">E22-D22</f>
        <v>#NAME?</v>
      </c>
      <c r="G22" s="159"/>
      <c r="H22" s="159"/>
      <c r="I22" s="160"/>
      <c r="J22" s="144"/>
      <c r="K22" s="161" t="e">
        <f aca="false">L22</f>
        <v>#NAME?</v>
      </c>
      <c r="L22" s="157" t="e">
        <f aca="false">ROUND(HPVAL($A22,$A$1,$A$3,$A$4,$A$5,$A$6)/1000,0)</f>
        <v>#NAME?</v>
      </c>
      <c r="M22" s="189" t="e">
        <f aca="false">ROUND(L22-K22,0)</f>
        <v>#NAME?</v>
      </c>
      <c r="N22" s="159"/>
      <c r="O22" s="159"/>
      <c r="P22" s="160"/>
      <c r="Q22" s="144"/>
      <c r="R22" s="144"/>
      <c r="S22" s="144"/>
      <c r="T22" s="144"/>
    </row>
    <row r="23" customFormat="false" ht="11.25" hidden="false" customHeight="true" outlineLevel="0" collapsed="false">
      <c r="A23" s="84" t="s">
        <v>199</v>
      </c>
      <c r="B23" s="153" t="s">
        <v>143</v>
      </c>
      <c r="D23" s="161" t="n">
        <v>1377</v>
      </c>
      <c r="E23" s="157" t="e">
        <f aca="false">ROUND(HPVAL($A23,$A$1,$A$2,$A$4,$A$5,$A$6)/1000,0)</f>
        <v>#NAME?</v>
      </c>
      <c r="F23" s="189" t="e">
        <f aca="false">E23-D23</f>
        <v>#NAME?</v>
      </c>
      <c r="G23" s="159" t="s">
        <v>273</v>
      </c>
      <c r="H23" s="159"/>
      <c r="I23" s="160"/>
      <c r="J23" s="144"/>
      <c r="K23" s="161" t="e">
        <f aca="false">L23</f>
        <v>#NAME?</v>
      </c>
      <c r="L23" s="157" t="e">
        <f aca="false">ROUND(HPVAL($A23,$A$1,$A$3,$A$4,$A$5,$A$6)/1000,0)</f>
        <v>#NAME?</v>
      </c>
      <c r="M23" s="189" t="e">
        <f aca="false">ROUND(L23-K23,0)</f>
        <v>#NAME?</v>
      </c>
      <c r="N23" s="159"/>
      <c r="O23" s="159"/>
      <c r="P23" s="160"/>
      <c r="Q23" s="144"/>
      <c r="R23" s="144"/>
      <c r="S23" s="144"/>
      <c r="T23" s="144"/>
    </row>
    <row r="24" customFormat="false" ht="11.25" hidden="false" customHeight="true" outlineLevel="0" collapsed="false">
      <c r="A24" s="84" t="s">
        <v>200</v>
      </c>
      <c r="B24" s="153" t="s">
        <v>22</v>
      </c>
      <c r="D24" s="161" t="n">
        <v>285</v>
      </c>
      <c r="E24" s="157" t="e">
        <f aca="false">ROUND(HPVAL($A24,$A$1,$A$2,$A$4,$A$5,$A$6)/1000,0)</f>
        <v>#NAME?</v>
      </c>
      <c r="F24" s="189" t="e">
        <f aca="false">E24-D24</f>
        <v>#NAME?</v>
      </c>
      <c r="G24" s="180" t="s">
        <v>274</v>
      </c>
      <c r="H24" s="159"/>
      <c r="I24" s="160"/>
      <c r="J24" s="144"/>
      <c r="K24" s="161" t="e">
        <f aca="false">L24</f>
        <v>#NAME?</v>
      </c>
      <c r="L24" s="157" t="e">
        <f aca="false">ROUND(HPVAL($A24,$A$1,$A$3,$A$4,$A$5,$A$6)/1000,0)</f>
        <v>#NAME?</v>
      </c>
      <c r="M24" s="189" t="e">
        <f aca="false">ROUND(L24-K24,0)</f>
        <v>#NAME?</v>
      </c>
      <c r="N24" s="159"/>
      <c r="O24" s="159"/>
      <c r="P24" s="160"/>
      <c r="Q24" s="144"/>
      <c r="R24" s="144"/>
      <c r="S24" s="144"/>
      <c r="T24" s="144"/>
    </row>
    <row r="25" customFormat="false" ht="11.25" hidden="false" customHeight="true" outlineLevel="0" collapsed="false">
      <c r="A25" s="84" t="s">
        <v>201</v>
      </c>
      <c r="B25" s="153" t="s">
        <v>32</v>
      </c>
      <c r="D25" s="161" t="n">
        <v>76</v>
      </c>
      <c r="E25" s="157" t="e">
        <f aca="false">ROUND(HPVAL($A25,$A$1,$A$2,$A$4,$A$5,$A$6)/1000,0)</f>
        <v>#NAME?</v>
      </c>
      <c r="F25" s="189" t="e">
        <f aca="false">E25-D25</f>
        <v>#NAME?</v>
      </c>
      <c r="G25" s="159" t="s">
        <v>275</v>
      </c>
      <c r="H25" s="159"/>
      <c r="I25" s="160"/>
      <c r="J25" s="144"/>
      <c r="K25" s="161" t="e">
        <f aca="false">L25</f>
        <v>#NAME?</v>
      </c>
      <c r="L25" s="157" t="e">
        <f aca="false">ROUND(HPVAL($A25,$A$1,$A$3,$A$4,$A$5,$A$6)/1000,0)</f>
        <v>#NAME?</v>
      </c>
      <c r="M25" s="189" t="e">
        <f aca="false">ROUND(L25-K25,0)</f>
        <v>#NAME?</v>
      </c>
      <c r="N25" s="159"/>
      <c r="O25" s="159"/>
      <c r="P25" s="160"/>
      <c r="Q25" s="144"/>
      <c r="R25" s="144"/>
      <c r="S25" s="144"/>
      <c r="T25" s="144"/>
    </row>
    <row r="26" customFormat="false" ht="11.25" hidden="false" customHeight="true" outlineLevel="0" collapsed="false">
      <c r="A26" s="84" t="s">
        <v>230</v>
      </c>
      <c r="B26" s="153" t="s">
        <v>144</v>
      </c>
      <c r="D26" s="161" t="e">
        <f aca="false">E26</f>
        <v>#NAME?</v>
      </c>
      <c r="E26" s="157" t="e">
        <f aca="false">ROUND(HPVAL($A26,$A$1,$A$2,$A$4,$A$5,$A$6)/1000,0)</f>
        <v>#NAME?</v>
      </c>
      <c r="F26" s="189" t="e">
        <f aca="false">E26-D26</f>
        <v>#NAME?</v>
      </c>
      <c r="G26" s="159"/>
      <c r="H26" s="159"/>
      <c r="I26" s="160"/>
      <c r="J26" s="144"/>
      <c r="K26" s="161" t="e">
        <f aca="false">L26</f>
        <v>#NAME?</v>
      </c>
      <c r="L26" s="157" t="e">
        <f aca="false">ROUND(HPVAL($A26,$A$1,$A$3,$A$4,$A$5,$A$6)/1000,0)</f>
        <v>#NAME?</v>
      </c>
      <c r="M26" s="189" t="e">
        <f aca="false">ROUND(L26-K26,0)</f>
        <v>#NAME?</v>
      </c>
      <c r="N26" s="159"/>
      <c r="O26" s="159"/>
      <c r="P26" s="160"/>
      <c r="Q26" s="144"/>
      <c r="R26" s="144"/>
      <c r="S26" s="144"/>
      <c r="T26" s="144"/>
    </row>
    <row r="27" customFormat="false" ht="11.25" hidden="false" customHeight="true" outlineLevel="0" collapsed="false">
      <c r="A27" s="84" t="s">
        <v>202</v>
      </c>
      <c r="B27" s="153" t="s">
        <v>145</v>
      </c>
      <c r="D27" s="161" t="n">
        <v>5696</v>
      </c>
      <c r="E27" s="157" t="e">
        <f aca="false">ROUND(HPVAL($A27,$A$1,$A$2,$A$4,$A$5,$A$6)/1000,0)</f>
        <v>#NAME?</v>
      </c>
      <c r="F27" s="189" t="e">
        <f aca="false">E27-D27</f>
        <v>#NAME?</v>
      </c>
      <c r="G27" s="190" t="s">
        <v>276</v>
      </c>
      <c r="H27" s="159"/>
      <c r="I27" s="160"/>
      <c r="J27" s="144"/>
      <c r="K27" s="161" t="e">
        <f aca="false">L27</f>
        <v>#NAME?</v>
      </c>
      <c r="L27" s="157" t="e">
        <f aca="false">ROUND(HPVAL($A27,$A$1,$A$3,$A$4,$A$5,$A$6)/1000,0)</f>
        <v>#NAME?</v>
      </c>
      <c r="M27" s="189" t="e">
        <f aca="false">ROUND(L27-K27,0)</f>
        <v>#NAME?</v>
      </c>
      <c r="N27" s="159"/>
      <c r="O27" s="159"/>
      <c r="P27" s="160"/>
      <c r="Q27" s="144"/>
      <c r="R27" s="144"/>
      <c r="S27" s="144"/>
      <c r="T27" s="144"/>
    </row>
    <row r="28" customFormat="false" ht="11.25" hidden="false" customHeight="true" outlineLevel="0" collapsed="false">
      <c r="A28" s="84" t="s">
        <v>203</v>
      </c>
      <c r="B28" s="153" t="s">
        <v>146</v>
      </c>
      <c r="D28" s="161" t="n">
        <v>1308</v>
      </c>
      <c r="E28" s="157" t="e">
        <f aca="false">ROUND(HPVAL($A28,$A$1,$A$2,$A$4,$A$5,$A$6)/1000,0)</f>
        <v>#NAME?</v>
      </c>
      <c r="F28" s="189" t="e">
        <f aca="false">E28-D28</f>
        <v>#NAME?</v>
      </c>
      <c r="G28" s="180" t="s">
        <v>277</v>
      </c>
      <c r="H28" s="159"/>
      <c r="I28" s="160"/>
      <c r="J28" s="144"/>
      <c r="K28" s="161" t="e">
        <f aca="false">L28</f>
        <v>#NAME?</v>
      </c>
      <c r="L28" s="157" t="e">
        <f aca="false">ROUND(HPVAL($A28,$A$1,$A$3,$A$4,$A$5,$A$6)/1000,0)</f>
        <v>#NAME?</v>
      </c>
      <c r="M28" s="189" t="e">
        <f aca="false">ROUND(L28-K28,0)</f>
        <v>#NAME?</v>
      </c>
      <c r="N28" s="159"/>
      <c r="O28" s="159"/>
      <c r="P28" s="160"/>
      <c r="Q28" s="144"/>
      <c r="R28" s="144"/>
      <c r="S28" s="144"/>
      <c r="T28" s="144"/>
    </row>
    <row r="29" customFormat="false" ht="11.25" hidden="false" customHeight="true" outlineLevel="0" collapsed="false">
      <c r="A29" s="84" t="s">
        <v>206</v>
      </c>
      <c r="B29" s="153" t="s">
        <v>20</v>
      </c>
      <c r="D29" s="161" t="e">
        <f aca="false">E29</f>
        <v>#NAME?</v>
      </c>
      <c r="E29" s="157" t="e">
        <f aca="false">ROUND(HPVAL($A29,$A$1,$A$2,$A$4,$A$5,$A$6)/1000,0)</f>
        <v>#NAME?</v>
      </c>
      <c r="F29" s="189" t="e">
        <f aca="false">E29-D29</f>
        <v>#NAME?</v>
      </c>
      <c r="G29" s="159"/>
      <c r="H29" s="159"/>
      <c r="I29" s="160"/>
      <c r="J29" s="144"/>
      <c r="K29" s="161" t="e">
        <f aca="false">L29</f>
        <v>#NAME?</v>
      </c>
      <c r="L29" s="157" t="e">
        <f aca="false">ROUND(HPVAL($A29,$A$1,$A$3,$A$4,$A$5,$A$6)/1000,0)</f>
        <v>#NAME?</v>
      </c>
      <c r="M29" s="189" t="e">
        <f aca="false">ROUND(L29-K29,0)</f>
        <v>#NAME?</v>
      </c>
      <c r="N29" s="159"/>
      <c r="O29" s="159"/>
      <c r="P29" s="160"/>
      <c r="Q29" s="144"/>
      <c r="R29" s="144"/>
      <c r="S29" s="144"/>
      <c r="T29" s="144"/>
    </row>
    <row r="30" customFormat="false" ht="11.25" hidden="false" customHeight="true" outlineLevel="0" collapsed="false">
      <c r="A30" s="84" t="s">
        <v>231</v>
      </c>
      <c r="B30" s="153" t="s">
        <v>147</v>
      </c>
      <c r="D30" s="161" t="e">
        <f aca="false">E30</f>
        <v>#NAME?</v>
      </c>
      <c r="E30" s="157" t="e">
        <f aca="false">ROUND(HPVAL($A30,$A$1,$A$2,$A$4,$A$5,$A$6)/1000,0)</f>
        <v>#NAME?</v>
      </c>
      <c r="F30" s="189" t="e">
        <f aca="false">E30-D30</f>
        <v>#NAME?</v>
      </c>
      <c r="G30" s="159"/>
      <c r="H30" s="159"/>
      <c r="I30" s="160"/>
      <c r="J30" s="144"/>
      <c r="K30" s="161" t="e">
        <f aca="false">L30</f>
        <v>#NAME?</v>
      </c>
      <c r="L30" s="157" t="e">
        <f aca="false">ROUND(HPVAL($A30,$A$1,$A$3,$A$4,$A$5,$A$6)/1000,0)</f>
        <v>#NAME?</v>
      </c>
      <c r="M30" s="189" t="e">
        <f aca="false">ROUND(L30-K30,0)</f>
        <v>#NAME?</v>
      </c>
      <c r="N30" s="159"/>
      <c r="O30" s="159"/>
      <c r="P30" s="160"/>
      <c r="Q30" s="144"/>
      <c r="R30" s="144"/>
      <c r="S30" s="144"/>
      <c r="T30" s="144"/>
    </row>
    <row r="31" customFormat="false" ht="11.25" hidden="false" customHeight="true" outlineLevel="0" collapsed="false">
      <c r="B31" s="164" t="s">
        <v>148</v>
      </c>
      <c r="C31" s="165"/>
      <c r="D31" s="166" t="e">
        <f aca="false">SUM(D22:D30)</f>
        <v>#NAME?</v>
      </c>
      <c r="E31" s="167" t="e">
        <f aca="false">SUM(E22:E30)</f>
        <v>#NAME?</v>
      </c>
      <c r="F31" s="167" t="e">
        <f aca="false">SUM(F22:F30)</f>
        <v>#NAME?</v>
      </c>
      <c r="G31" s="171"/>
      <c r="H31" s="171"/>
      <c r="I31" s="172"/>
      <c r="J31" s="165"/>
      <c r="K31" s="166" t="e">
        <f aca="false">SUM(K22:K30)</f>
        <v>#NAME?</v>
      </c>
      <c r="L31" s="167" t="e">
        <f aca="false">SUM(L22:L30)</f>
        <v>#NAME?</v>
      </c>
      <c r="M31" s="167" t="e">
        <f aca="false">SUM(M22:M30)</f>
        <v>#NAME?</v>
      </c>
      <c r="N31" s="171"/>
      <c r="O31" s="171"/>
      <c r="P31" s="172"/>
      <c r="Q31" s="144"/>
      <c r="R31" s="144"/>
      <c r="S31" s="144"/>
      <c r="T31" s="144"/>
    </row>
    <row r="32" customFormat="false" ht="3" hidden="false" customHeight="true" outlineLevel="0" collapsed="false">
      <c r="B32" s="153"/>
      <c r="D32" s="161"/>
      <c r="E32" s="157"/>
      <c r="F32" s="189"/>
      <c r="G32" s="159"/>
      <c r="H32" s="159"/>
      <c r="I32" s="160"/>
      <c r="J32" s="144"/>
      <c r="K32" s="161"/>
      <c r="L32" s="157"/>
      <c r="M32" s="189"/>
      <c r="N32" s="159"/>
      <c r="O32" s="159"/>
      <c r="P32" s="160"/>
      <c r="Q32" s="144"/>
      <c r="R32" s="144"/>
      <c r="S32" s="144"/>
      <c r="T32" s="144"/>
    </row>
    <row r="33" customFormat="false" ht="11.25" hidden="false" customHeight="true" outlineLevel="0" collapsed="false">
      <c r="A33" s="84" t="s">
        <v>207</v>
      </c>
      <c r="B33" s="153" t="s">
        <v>149</v>
      </c>
      <c r="D33" s="161" t="n">
        <f aca="false">4062+2185</f>
        <v>6247</v>
      </c>
      <c r="E33" s="157" t="e">
        <f aca="false">ROUND(HPVAL($A33,$A$1,$A$2,$A$4,$A$5,$A$6)/1000,0)</f>
        <v>#NAME?</v>
      </c>
      <c r="F33" s="189" t="e">
        <f aca="false">E33-D33</f>
        <v>#NAME?</v>
      </c>
      <c r="G33" s="159"/>
      <c r="H33" s="159"/>
      <c r="I33" s="160"/>
      <c r="J33" s="144"/>
      <c r="K33" s="161" t="e">
        <f aca="false">L33</f>
        <v>#NAME?</v>
      </c>
      <c r="L33" s="157" t="e">
        <f aca="false">ROUND(HPVAL($A33,$A$1,$A$3,$A$4,$A$5,$A$6)/1000,0)</f>
        <v>#NAME?</v>
      </c>
      <c r="M33" s="189" t="e">
        <f aca="false">ROUND(L33-K33,0)</f>
        <v>#NAME?</v>
      </c>
      <c r="N33" s="159"/>
      <c r="O33" s="159"/>
      <c r="P33" s="160"/>
      <c r="Q33" s="144"/>
      <c r="R33" s="144"/>
      <c r="S33" s="144"/>
      <c r="T33" s="144"/>
    </row>
    <row r="34" customFormat="false" ht="11.25" hidden="false" customHeight="true" outlineLevel="0" collapsed="false">
      <c r="A34" s="84" t="s">
        <v>208</v>
      </c>
      <c r="B34" s="153" t="s">
        <v>38</v>
      </c>
      <c r="D34" s="161" t="n">
        <v>3239</v>
      </c>
      <c r="E34" s="157" t="e">
        <f aca="false">ROUND(HPVAL($A34,$A$1,$A$2,$A$4,$A$5,$A$6)/1000,0)</f>
        <v>#NAME?</v>
      </c>
      <c r="F34" s="189" t="e">
        <f aca="false">E34-D34</f>
        <v>#NAME?</v>
      </c>
      <c r="G34" s="159" t="s">
        <v>278</v>
      </c>
      <c r="H34" s="159"/>
      <c r="I34" s="160"/>
      <c r="J34" s="144"/>
      <c r="K34" s="161" t="e">
        <f aca="false">L34</f>
        <v>#NAME?</v>
      </c>
      <c r="L34" s="157" t="e">
        <f aca="false">ROUND(HPVAL($A34,$A$1,$A$3,$A$4,$A$5,$A$6)/1000,0)</f>
        <v>#NAME?</v>
      </c>
      <c r="M34" s="189" t="e">
        <f aca="false">ROUND(L34-K34,0)</f>
        <v>#NAME?</v>
      </c>
      <c r="N34" s="159"/>
      <c r="O34" s="159"/>
      <c r="P34" s="160"/>
      <c r="Q34" s="144"/>
      <c r="R34" s="144"/>
      <c r="S34" s="144"/>
      <c r="T34" s="144"/>
    </row>
    <row r="35" customFormat="false" ht="11.25" hidden="false" customHeight="true" outlineLevel="0" collapsed="false">
      <c r="A35" s="84" t="s">
        <v>209</v>
      </c>
      <c r="B35" s="153" t="s">
        <v>150</v>
      </c>
      <c r="C35" s="163"/>
      <c r="D35" s="161" t="n">
        <v>8242</v>
      </c>
      <c r="E35" s="157" t="e">
        <f aca="false">ROUND(HPVAL($A35,$A$1,$A$2,$A$4,$A$5,$A$6)/1000,0)</f>
        <v>#NAME?</v>
      </c>
      <c r="F35" s="189" t="e">
        <f aca="false">E35-D35</f>
        <v>#NAME?</v>
      </c>
      <c r="G35" s="159" t="s">
        <v>279</v>
      </c>
      <c r="H35" s="159"/>
      <c r="I35" s="160"/>
      <c r="J35" s="144"/>
      <c r="K35" s="161" t="e">
        <f aca="false">L35</f>
        <v>#NAME?</v>
      </c>
      <c r="L35" s="157" t="e">
        <f aca="false">ROUND(HPVAL($A35,$A$1,$A$3,$A$4,$A$5,$A$6)/1000,0)</f>
        <v>#NAME?</v>
      </c>
      <c r="M35" s="189" t="e">
        <f aca="false">ROUND(L35-K35,0)</f>
        <v>#NAME?</v>
      </c>
      <c r="N35" s="159"/>
      <c r="O35" s="159"/>
      <c r="P35" s="160"/>
      <c r="Q35" s="144"/>
      <c r="R35" s="144"/>
      <c r="S35" s="144"/>
      <c r="T35" s="144"/>
    </row>
    <row r="36" customFormat="false" ht="11.25" hidden="false" customHeight="true" outlineLevel="0" collapsed="false">
      <c r="A36" s="84" t="s">
        <v>210</v>
      </c>
      <c r="B36" s="153" t="s">
        <v>151</v>
      </c>
      <c r="C36" s="163"/>
      <c r="D36" s="161" t="e">
        <f aca="false">E36</f>
        <v>#NAME?</v>
      </c>
      <c r="E36" s="157" t="e">
        <f aca="false">ROUND(HPVAL($A36,$A$1,$A$2,$A$4,$A$5,$A$6)/1000,0)</f>
        <v>#NAME?</v>
      </c>
      <c r="F36" s="189" t="e">
        <f aca="false">E36-D36</f>
        <v>#NAME?</v>
      </c>
      <c r="G36" s="159"/>
      <c r="H36" s="159"/>
      <c r="I36" s="160"/>
      <c r="J36" s="144"/>
      <c r="K36" s="161" t="e">
        <f aca="false">L36</f>
        <v>#NAME?</v>
      </c>
      <c r="L36" s="157" t="e">
        <f aca="false">ROUND(HPVAL($A36,$A$1,$A$3,$A$4,$A$5,$A$6)/1000,0)</f>
        <v>#NAME?</v>
      </c>
      <c r="M36" s="189" t="e">
        <f aca="false">ROUND(L36-K36,0)</f>
        <v>#NAME?</v>
      </c>
      <c r="N36" s="159"/>
      <c r="O36" s="159"/>
      <c r="P36" s="160"/>
      <c r="Q36" s="144"/>
      <c r="R36" s="144"/>
      <c r="S36" s="144"/>
      <c r="T36" s="144"/>
    </row>
    <row r="37" customFormat="false" ht="11.25" hidden="false" customHeight="true" outlineLevel="0" collapsed="false">
      <c r="B37" s="164" t="s">
        <v>152</v>
      </c>
      <c r="C37" s="165"/>
      <c r="D37" s="166" t="e">
        <f aca="false">SUM(D33:D36)</f>
        <v>#NAME?</v>
      </c>
      <c r="E37" s="167" t="e">
        <f aca="false">SUM(E33:E36)</f>
        <v>#NAME?</v>
      </c>
      <c r="F37" s="167" t="e">
        <f aca="false">SUM(F33:F36)</f>
        <v>#NAME?</v>
      </c>
      <c r="G37" s="171"/>
      <c r="H37" s="171"/>
      <c r="I37" s="172"/>
      <c r="J37" s="165"/>
      <c r="K37" s="166" t="e">
        <f aca="false">SUM(K33:K36)</f>
        <v>#NAME?</v>
      </c>
      <c r="L37" s="167" t="e">
        <f aca="false">SUM(L33:L36)</f>
        <v>#NAME?</v>
      </c>
      <c r="M37" s="167" t="e">
        <f aca="false">SUM(M33:M36)</f>
        <v>#NAME?</v>
      </c>
      <c r="N37" s="171"/>
      <c r="O37" s="171"/>
      <c r="P37" s="172"/>
      <c r="Q37" s="144"/>
      <c r="R37" s="144"/>
      <c r="S37" s="144"/>
      <c r="T37" s="144"/>
    </row>
    <row r="38" customFormat="false" ht="3" hidden="false" customHeight="true" outlineLevel="0" collapsed="false">
      <c r="B38" s="153"/>
      <c r="D38" s="161"/>
      <c r="E38" s="157"/>
      <c r="F38" s="189"/>
      <c r="G38" s="159"/>
      <c r="H38" s="159"/>
      <c r="I38" s="160"/>
      <c r="J38" s="144"/>
      <c r="K38" s="161"/>
      <c r="L38" s="157"/>
      <c r="M38" s="189"/>
      <c r="N38" s="159"/>
      <c r="O38" s="159"/>
      <c r="P38" s="160"/>
      <c r="Q38" s="144"/>
      <c r="R38" s="144"/>
      <c r="S38" s="144"/>
      <c r="T38" s="144"/>
    </row>
    <row r="39" customFormat="false" ht="11.25" hidden="false" customHeight="true" outlineLevel="0" collapsed="false">
      <c r="A39" s="84" t="s">
        <v>211</v>
      </c>
      <c r="B39" s="153" t="s">
        <v>64</v>
      </c>
      <c r="D39" s="161" t="n">
        <v>1016</v>
      </c>
      <c r="E39" s="157" t="e">
        <f aca="false">ROUND(HPVAL($A39,$A$1,$A$2,$A$4,$A$5,$A$6)/1000,0)</f>
        <v>#NAME?</v>
      </c>
      <c r="F39" s="189" t="e">
        <f aca="false">E39-D39</f>
        <v>#NAME?</v>
      </c>
      <c r="G39" s="159" t="s">
        <v>280</v>
      </c>
      <c r="H39" s="159"/>
      <c r="I39" s="160"/>
      <c r="J39" s="144"/>
      <c r="K39" s="161" t="e">
        <f aca="false">L39</f>
        <v>#NAME?</v>
      </c>
      <c r="L39" s="157" t="e">
        <f aca="false">ROUND(HPVAL($A39,$A$1,$A$3,$A$4,$A$5,$A$6)/1000,0)</f>
        <v>#NAME?</v>
      </c>
      <c r="M39" s="189" t="e">
        <f aca="false">ROUND(L39-K39,0)</f>
        <v>#NAME?</v>
      </c>
      <c r="N39" s="159"/>
      <c r="O39" s="159"/>
      <c r="P39" s="160"/>
      <c r="Q39" s="144"/>
      <c r="R39" s="144"/>
      <c r="S39" s="144"/>
      <c r="T39" s="144"/>
    </row>
    <row r="40" customFormat="false" ht="11.25" hidden="false" customHeight="true" outlineLevel="0" collapsed="false">
      <c r="A40" s="84" t="s">
        <v>212</v>
      </c>
      <c r="B40" s="153" t="s">
        <v>65</v>
      </c>
      <c r="D40" s="161" t="n">
        <v>1477</v>
      </c>
      <c r="E40" s="157" t="e">
        <f aca="false">ROUND(HPVAL($A40,$A$1,$A$2,$A$4,$A$5,$A$6)/1000,0)</f>
        <v>#NAME?</v>
      </c>
      <c r="F40" s="189" t="e">
        <f aca="false">E40-D40</f>
        <v>#NAME?</v>
      </c>
      <c r="G40" s="159" t="s">
        <v>281</v>
      </c>
      <c r="H40" s="159"/>
      <c r="I40" s="160"/>
      <c r="J40" s="144"/>
      <c r="K40" s="161" t="e">
        <f aca="false">L40</f>
        <v>#NAME?</v>
      </c>
      <c r="L40" s="157" t="e">
        <f aca="false">ROUND(HPVAL($A40,$A$1,$A$3,$A$4,$A$5,$A$6)/1000,0)</f>
        <v>#NAME?</v>
      </c>
      <c r="M40" s="189" t="e">
        <f aca="false">ROUND(L40-K40,0)</f>
        <v>#NAME?</v>
      </c>
      <c r="N40" s="159"/>
      <c r="O40" s="159"/>
      <c r="P40" s="160"/>
      <c r="Q40" s="144"/>
      <c r="R40" s="144"/>
      <c r="S40" s="144"/>
      <c r="T40" s="144"/>
    </row>
    <row r="41" customFormat="false" ht="11.25" hidden="true" customHeight="true" outlineLevel="0" collapsed="false">
      <c r="A41" s="84" t="s">
        <v>213</v>
      </c>
      <c r="B41" s="153" t="s">
        <v>153</v>
      </c>
      <c r="D41" s="161"/>
      <c r="E41" s="157"/>
      <c r="F41" s="189"/>
      <c r="G41" s="159"/>
      <c r="H41" s="159"/>
      <c r="I41" s="160"/>
      <c r="J41" s="144"/>
      <c r="K41" s="161" t="n">
        <f aca="false">L41</f>
        <v>0</v>
      </c>
      <c r="L41" s="157"/>
      <c r="M41" s="189" t="n">
        <f aca="false">ROUND(L41-K41,0)</f>
        <v>0</v>
      </c>
      <c r="N41" s="159"/>
      <c r="O41" s="159"/>
      <c r="P41" s="160"/>
      <c r="Q41" s="144"/>
      <c r="R41" s="144"/>
      <c r="S41" s="144"/>
      <c r="T41" s="144"/>
    </row>
    <row r="42" customFormat="false" ht="11.25" hidden="false" customHeight="true" outlineLevel="0" collapsed="false">
      <c r="B42" s="164" t="s">
        <v>154</v>
      </c>
      <c r="C42" s="165"/>
      <c r="D42" s="166" t="n">
        <f aca="false">SUM(D39:D41)</f>
        <v>2493</v>
      </c>
      <c r="E42" s="167" t="e">
        <f aca="false">SUM(E39:E41)</f>
        <v>#NAME?</v>
      </c>
      <c r="F42" s="167" t="e">
        <f aca="false">SUM(F39:F41)</f>
        <v>#NAME?</v>
      </c>
      <c r="G42" s="171"/>
      <c r="H42" s="171"/>
      <c r="I42" s="172"/>
      <c r="J42" s="165"/>
      <c r="K42" s="166" t="e">
        <f aca="false">SUM(K39:K41)</f>
        <v>#NAME?</v>
      </c>
      <c r="L42" s="167" t="e">
        <f aca="false">SUM(L39:L41)</f>
        <v>#NAME?</v>
      </c>
      <c r="M42" s="167" t="e">
        <f aca="false">SUM(M39:M41)</f>
        <v>#NAME?</v>
      </c>
      <c r="N42" s="171"/>
      <c r="O42" s="171"/>
      <c r="P42" s="172"/>
      <c r="Q42" s="144"/>
      <c r="R42" s="144"/>
      <c r="S42" s="144"/>
      <c r="T42" s="144"/>
    </row>
    <row r="43" customFormat="false" ht="3" hidden="false" customHeight="true" outlineLevel="0" collapsed="false">
      <c r="B43" s="153"/>
      <c r="D43" s="161"/>
      <c r="E43" s="157"/>
      <c r="F43" s="189"/>
      <c r="G43" s="159"/>
      <c r="H43" s="159"/>
      <c r="I43" s="160"/>
      <c r="J43" s="144"/>
      <c r="K43" s="161"/>
      <c r="L43" s="157"/>
      <c r="M43" s="189"/>
      <c r="N43" s="159"/>
      <c r="O43" s="159"/>
      <c r="P43" s="160"/>
      <c r="Q43" s="144"/>
      <c r="R43" s="144"/>
      <c r="S43" s="144"/>
      <c r="T43" s="144"/>
    </row>
    <row r="44" customFormat="false" ht="11.25" hidden="false" customHeight="true" outlineLevel="0" collapsed="false">
      <c r="A44" s="84" t="s">
        <v>232</v>
      </c>
      <c r="B44" s="153" t="s">
        <v>155</v>
      </c>
      <c r="C44" s="163"/>
      <c r="D44" s="161" t="e">
        <f aca="false">E44</f>
        <v>#NAME?</v>
      </c>
      <c r="E44" s="157" t="e">
        <f aca="false">ROUND(HPVAL($A44,$A$1,$A$2,$A$4,$A$5,$A$6)/1000,0)</f>
        <v>#NAME?</v>
      </c>
      <c r="F44" s="189" t="e">
        <f aca="false">E44-D44</f>
        <v>#NAME?</v>
      </c>
      <c r="G44" s="159"/>
      <c r="H44" s="159"/>
      <c r="I44" s="160"/>
      <c r="J44" s="144"/>
      <c r="K44" s="161" t="e">
        <f aca="false">L44</f>
        <v>#NAME?</v>
      </c>
      <c r="L44" s="157" t="e">
        <f aca="false">ROUND(HPVAL($A44,$A$1,$A$3,$A$4,$A$5,$A$6)/1000,0)</f>
        <v>#NAME?</v>
      </c>
      <c r="M44" s="189" t="e">
        <f aca="false">ROUND(L44-K44,0)</f>
        <v>#NAME?</v>
      </c>
      <c r="N44" s="159"/>
      <c r="O44" s="159"/>
      <c r="P44" s="160"/>
      <c r="Q44" s="144"/>
      <c r="R44" s="144"/>
      <c r="S44" s="144"/>
      <c r="T44" s="144"/>
    </row>
    <row r="45" customFormat="false" ht="3" hidden="false" customHeight="true" outlineLevel="0" collapsed="false">
      <c r="B45" s="153"/>
      <c r="C45" s="163"/>
      <c r="D45" s="161"/>
      <c r="E45" s="157"/>
      <c r="F45" s="189"/>
      <c r="G45" s="159"/>
      <c r="H45" s="159"/>
      <c r="I45" s="160"/>
      <c r="J45" s="144"/>
      <c r="K45" s="161"/>
      <c r="L45" s="157"/>
      <c r="M45" s="189"/>
      <c r="N45" s="159"/>
      <c r="O45" s="159"/>
      <c r="P45" s="160"/>
      <c r="Q45" s="144"/>
      <c r="R45" s="144"/>
      <c r="S45" s="144"/>
      <c r="T45" s="144"/>
    </row>
    <row r="46" customFormat="false" ht="11.25" hidden="false" customHeight="true" outlineLevel="0" collapsed="false">
      <c r="A46" s="84" t="s">
        <v>217</v>
      </c>
      <c r="B46" s="153" t="s">
        <v>156</v>
      </c>
      <c r="C46" s="163"/>
      <c r="D46" s="161" t="e">
        <f aca="false">E46</f>
        <v>#NAME?</v>
      </c>
      <c r="E46" s="157" t="e">
        <f aca="false">ROUND(HPVAL($A46,$A$1,$A$2,$A$4,$A$5,$A$6)/1000,0)</f>
        <v>#NAME?</v>
      </c>
      <c r="F46" s="189" t="e">
        <f aca="false">E46-D46</f>
        <v>#NAME?</v>
      </c>
      <c r="G46" s="159"/>
      <c r="H46" s="159"/>
      <c r="I46" s="160"/>
      <c r="J46" s="144"/>
      <c r="K46" s="161" t="e">
        <f aca="false">L46</f>
        <v>#NAME?</v>
      </c>
      <c r="L46" s="157" t="e">
        <f aca="false">ROUND(HPVAL($A46,$A$1,$A$3,$A$4,$A$5,$A$6)/1000,0)</f>
        <v>#NAME?</v>
      </c>
      <c r="M46" s="189" t="e">
        <f aca="false">ROUND(L46-K46,0)</f>
        <v>#NAME?</v>
      </c>
      <c r="N46" s="159"/>
      <c r="O46" s="159"/>
      <c r="P46" s="160"/>
      <c r="Q46" s="144"/>
      <c r="R46" s="144"/>
      <c r="S46" s="144"/>
      <c r="T46" s="144"/>
    </row>
    <row r="47" customFormat="false" ht="3" hidden="false" customHeight="true" outlineLevel="0" collapsed="false">
      <c r="B47" s="153"/>
      <c r="C47" s="163"/>
      <c r="D47" s="161"/>
      <c r="E47" s="157"/>
      <c r="F47" s="189"/>
      <c r="G47" s="159"/>
      <c r="H47" s="159"/>
      <c r="I47" s="160"/>
      <c r="J47" s="144"/>
      <c r="K47" s="161"/>
      <c r="L47" s="157"/>
      <c r="M47" s="189"/>
      <c r="N47" s="159"/>
      <c r="O47" s="159"/>
      <c r="P47" s="160"/>
      <c r="Q47" s="144"/>
      <c r="R47" s="144"/>
      <c r="S47" s="144"/>
      <c r="T47" s="144"/>
    </row>
    <row r="48" customFormat="false" ht="11.25" hidden="false" customHeight="true" outlineLevel="0" collapsed="false">
      <c r="B48" s="153" t="s">
        <v>160</v>
      </c>
      <c r="C48" s="163"/>
      <c r="D48" s="161" t="e">
        <f aca="false">-SUM(D42:D46,D20,D31,D37)</f>
        <v>#NAME?</v>
      </c>
      <c r="E48" s="157" t="e">
        <f aca="false">-SUM(E42:E46,E20,E31,E37)</f>
        <v>#NAME?</v>
      </c>
      <c r="F48" s="189" t="e">
        <f aca="false">E48-D48</f>
        <v>#NAME?</v>
      </c>
      <c r="G48" s="159"/>
      <c r="H48" s="159"/>
      <c r="I48" s="160"/>
      <c r="J48" s="144"/>
      <c r="K48" s="161" t="n">
        <f aca="false">L48</f>
        <v>0</v>
      </c>
      <c r="L48" s="157"/>
      <c r="M48" s="189"/>
      <c r="N48" s="159"/>
      <c r="O48" s="159"/>
      <c r="P48" s="160"/>
      <c r="Q48" s="144"/>
      <c r="R48" s="144"/>
      <c r="S48" s="144"/>
      <c r="T48" s="144"/>
    </row>
    <row r="49" customFormat="false" ht="3" hidden="false" customHeight="true" outlineLevel="0" collapsed="false">
      <c r="B49" s="153"/>
      <c r="D49" s="161"/>
      <c r="E49" s="157"/>
      <c r="F49" s="189"/>
      <c r="G49" s="159"/>
      <c r="H49" s="159"/>
      <c r="I49" s="160"/>
      <c r="J49" s="144"/>
      <c r="K49" s="161"/>
      <c r="L49" s="157"/>
      <c r="M49" s="189"/>
      <c r="N49" s="159"/>
      <c r="O49" s="159"/>
      <c r="P49" s="160"/>
      <c r="Q49" s="144"/>
      <c r="R49" s="144"/>
      <c r="S49" s="144"/>
      <c r="T49" s="144"/>
    </row>
    <row r="50" customFormat="false" ht="11.25" hidden="false" customHeight="true" outlineLevel="0" collapsed="false">
      <c r="A50" s="165"/>
      <c r="B50" s="164" t="s">
        <v>157</v>
      </c>
      <c r="C50" s="165"/>
      <c r="D50" s="166" t="e">
        <f aca="false">SUM(D42:D48)+D37+D31+D20</f>
        <v>#NAME?</v>
      </c>
      <c r="E50" s="167" t="e">
        <f aca="false">SUM(E42:E48)+E37+E31+E20</f>
        <v>#NAME?</v>
      </c>
      <c r="F50" s="167" t="e">
        <f aca="false">SUM(F42:F48)+F37+F31+F20</f>
        <v>#NAME?</v>
      </c>
      <c r="G50" s="171"/>
      <c r="H50" s="171"/>
      <c r="I50" s="172"/>
      <c r="J50" s="165"/>
      <c r="K50" s="166" t="e">
        <f aca="false">SUM(K42:K48)+K37+K31+K20</f>
        <v>#NAME?</v>
      </c>
      <c r="L50" s="167" t="e">
        <f aca="false">SUM(L42:L48)+L37+L31+L20</f>
        <v>#NAME?</v>
      </c>
      <c r="M50" s="167" t="e">
        <f aca="false">SUM(M42:M48)+M37+M31+M20</f>
        <v>#NAME?</v>
      </c>
      <c r="N50" s="171"/>
      <c r="O50" s="171"/>
      <c r="P50" s="172"/>
    </row>
    <row r="51" customFormat="false" ht="3" hidden="false" customHeight="true" outlineLevel="0" collapsed="false">
      <c r="B51" s="153"/>
      <c r="D51" s="161"/>
      <c r="E51" s="157"/>
      <c r="F51" s="189"/>
      <c r="G51" s="159"/>
      <c r="H51" s="159"/>
      <c r="I51" s="160"/>
      <c r="J51" s="144"/>
      <c r="K51" s="161"/>
      <c r="L51" s="157"/>
      <c r="M51" s="189"/>
      <c r="N51" s="159"/>
      <c r="O51" s="159"/>
      <c r="P51" s="160"/>
      <c r="Q51" s="144"/>
      <c r="R51" s="144"/>
      <c r="S51" s="144"/>
      <c r="T51" s="144"/>
    </row>
    <row r="52" customFormat="false" ht="11.25" hidden="false" customHeight="true" outlineLevel="0" collapsed="false">
      <c r="A52" s="84" t="s">
        <v>218</v>
      </c>
      <c r="B52" s="153" t="s">
        <v>158</v>
      </c>
      <c r="C52" s="163"/>
      <c r="D52" s="161" t="e">
        <f aca="false">E52</f>
        <v>#NAME?</v>
      </c>
      <c r="E52" s="157" t="e">
        <f aca="false">HPVAL($A52,$A$1,$A$2,$A$4,$A$5,$A$6)/1000</f>
        <v>#NAME?</v>
      </c>
      <c r="F52" s="189" t="e">
        <f aca="false">E52-D52</f>
        <v>#NAME?</v>
      </c>
      <c r="G52" s="159"/>
      <c r="H52" s="159"/>
      <c r="I52" s="160"/>
      <c r="J52" s="144"/>
      <c r="K52" s="161" t="e">
        <f aca="false">-K50</f>
        <v>#NAME?</v>
      </c>
      <c r="L52" s="157" t="e">
        <f aca="false">ROUND(HPVAL($A52,$A$1,$A$3,$A$4,$A$5,$A$6)/1000,0)-1</f>
        <v>#NAME?</v>
      </c>
      <c r="M52" s="189" t="e">
        <f aca="false">ROUND(L52-K52,0)</f>
        <v>#NAME?</v>
      </c>
      <c r="N52" s="159"/>
      <c r="O52" s="159"/>
      <c r="P52" s="160"/>
      <c r="Q52" s="144"/>
      <c r="R52" s="144"/>
      <c r="S52" s="144"/>
      <c r="T52" s="144"/>
    </row>
    <row r="53" customFormat="false" ht="3" hidden="false" customHeight="true" outlineLevel="0" collapsed="false">
      <c r="B53" s="153"/>
      <c r="D53" s="161"/>
      <c r="E53" s="157"/>
      <c r="F53" s="189"/>
      <c r="G53" s="159"/>
      <c r="H53" s="159"/>
      <c r="I53" s="160"/>
      <c r="J53" s="144"/>
      <c r="K53" s="161"/>
      <c r="L53" s="157"/>
      <c r="M53" s="189"/>
      <c r="N53" s="159"/>
      <c r="O53" s="159"/>
      <c r="P53" s="160"/>
      <c r="Q53" s="144"/>
      <c r="R53" s="144"/>
      <c r="S53" s="144"/>
      <c r="T53" s="144"/>
    </row>
    <row r="54" customFormat="false" ht="11.25" hidden="false" customHeight="true" outlineLevel="0" collapsed="false">
      <c r="A54" s="165"/>
      <c r="B54" s="164" t="s">
        <v>7</v>
      </c>
      <c r="C54" s="165"/>
      <c r="D54" s="173" t="e">
        <f aca="false">D52+D50</f>
        <v>#NAME?</v>
      </c>
      <c r="E54" s="174" t="e">
        <f aca="false">E52+E50</f>
        <v>#NAME?</v>
      </c>
      <c r="F54" s="174" t="e">
        <f aca="false">F52+F50</f>
        <v>#NAME?</v>
      </c>
      <c r="G54" s="171"/>
      <c r="H54" s="171"/>
      <c r="I54" s="172"/>
      <c r="J54" s="165"/>
      <c r="K54" s="173" t="e">
        <f aca="false">K52+K50</f>
        <v>#NAME?</v>
      </c>
      <c r="L54" s="174" t="e">
        <f aca="false">L52+L50</f>
        <v>#NAME?</v>
      </c>
      <c r="M54" s="174" t="e">
        <f aca="false">M52+M50</f>
        <v>#NAME?</v>
      </c>
      <c r="N54" s="171"/>
      <c r="O54" s="171"/>
      <c r="P54" s="172"/>
    </row>
    <row r="55" customFormat="false" ht="3" hidden="false" customHeight="true" outlineLevel="0" collapsed="false">
      <c r="B55" s="176"/>
      <c r="D55" s="185"/>
      <c r="E55" s="186"/>
      <c r="F55" s="186"/>
      <c r="G55" s="178"/>
      <c r="H55" s="178"/>
      <c r="I55" s="179"/>
      <c r="J55" s="144"/>
      <c r="K55" s="185"/>
      <c r="L55" s="186"/>
      <c r="M55" s="186"/>
      <c r="N55" s="178"/>
      <c r="O55" s="178"/>
      <c r="P55" s="179"/>
      <c r="Q55" s="144"/>
      <c r="R55" s="144"/>
      <c r="S55" s="144"/>
      <c r="T55" s="144"/>
    </row>
    <row r="56" customFormat="false" ht="12.75" hidden="false" customHeight="false" outlineLevel="0" collapsed="false">
      <c r="D56" s="157"/>
      <c r="E56" s="157"/>
      <c r="F56" s="157"/>
      <c r="G56" s="144"/>
      <c r="H56" s="144"/>
      <c r="I56" s="144"/>
      <c r="J56" s="144"/>
      <c r="K56" s="157"/>
      <c r="L56" s="157"/>
      <c r="M56" s="157"/>
      <c r="N56" s="144"/>
      <c r="O56" s="144"/>
      <c r="P56" s="144"/>
      <c r="Q56" s="144"/>
      <c r="R56" s="144"/>
      <c r="S56" s="144"/>
      <c r="T56" s="144"/>
    </row>
    <row r="57" customFormat="false" ht="12.75" hidden="false" customHeight="false" outlineLevel="0" collapsed="false">
      <c r="D57" s="157"/>
      <c r="E57" s="157"/>
      <c r="F57" s="157"/>
      <c r="G57" s="144"/>
      <c r="H57" s="144"/>
      <c r="I57" s="144"/>
      <c r="J57" s="144"/>
      <c r="K57" s="157"/>
      <c r="L57" s="157"/>
      <c r="M57" s="157"/>
      <c r="N57" s="144"/>
      <c r="O57" s="144"/>
      <c r="P57" s="144"/>
      <c r="Q57" s="144"/>
      <c r="R57" s="144"/>
      <c r="S57" s="144"/>
      <c r="T57" s="144"/>
    </row>
    <row r="58" customFormat="false" ht="12.75" hidden="false" customHeight="false" outlineLevel="0" collapsed="false">
      <c r="D58" s="157"/>
      <c r="E58" s="157"/>
      <c r="F58" s="157"/>
      <c r="G58" s="144"/>
      <c r="H58" s="144"/>
      <c r="I58" s="144"/>
      <c r="J58" s="144"/>
      <c r="K58" s="157"/>
      <c r="L58" s="157"/>
      <c r="M58" s="157"/>
      <c r="N58" s="144"/>
      <c r="O58" s="144"/>
      <c r="P58" s="144"/>
      <c r="Q58" s="144"/>
      <c r="R58" s="144"/>
      <c r="S58" s="144"/>
      <c r="T58" s="144"/>
    </row>
    <row r="59" customFormat="false" ht="12.75" hidden="false" customHeight="false" outlineLevel="0" collapsed="false">
      <c r="D59" s="157"/>
      <c r="E59" s="157"/>
      <c r="F59" s="157"/>
      <c r="G59" s="144"/>
      <c r="H59" s="144"/>
      <c r="I59" s="144"/>
      <c r="J59" s="144"/>
      <c r="K59" s="157"/>
      <c r="L59" s="157"/>
      <c r="M59" s="157"/>
      <c r="N59" s="144"/>
      <c r="O59" s="144"/>
      <c r="P59" s="144"/>
      <c r="Q59" s="144"/>
      <c r="R59" s="144"/>
      <c r="S59" s="144"/>
      <c r="T59" s="144"/>
    </row>
    <row r="60" customFormat="false" ht="12.75" hidden="false" customHeight="false" outlineLevel="0" collapsed="false">
      <c r="D60" s="157"/>
      <c r="E60" s="157"/>
      <c r="F60" s="157"/>
      <c r="G60" s="144"/>
      <c r="H60" s="144"/>
      <c r="I60" s="144"/>
      <c r="J60" s="144"/>
      <c r="K60" s="157"/>
      <c r="L60" s="157"/>
      <c r="M60" s="157"/>
      <c r="N60" s="144"/>
      <c r="O60" s="144"/>
      <c r="P60" s="144"/>
      <c r="Q60" s="144"/>
      <c r="R60" s="144"/>
      <c r="S60" s="144"/>
      <c r="T60" s="144"/>
    </row>
    <row r="61" customFormat="false" ht="12.75" hidden="false" customHeight="false" outlineLevel="0" collapsed="false">
      <c r="D61" s="157"/>
      <c r="E61" s="157"/>
      <c r="F61" s="157"/>
      <c r="G61" s="144"/>
      <c r="H61" s="144"/>
      <c r="I61" s="144"/>
      <c r="J61" s="144"/>
      <c r="K61" s="157"/>
      <c r="L61" s="157"/>
      <c r="M61" s="157"/>
      <c r="N61" s="144"/>
      <c r="O61" s="144"/>
      <c r="P61" s="144"/>
      <c r="Q61" s="144"/>
      <c r="R61" s="144"/>
      <c r="S61" s="144"/>
      <c r="T61" s="144"/>
    </row>
    <row r="62" customFormat="false" ht="12.75" hidden="false" customHeight="false" outlineLevel="0" collapsed="false">
      <c r="D62" s="157"/>
      <c r="E62" s="157"/>
      <c r="F62" s="157"/>
      <c r="G62" s="144"/>
      <c r="H62" s="144"/>
      <c r="I62" s="144"/>
      <c r="J62" s="144"/>
      <c r="K62" s="157"/>
      <c r="L62" s="157"/>
      <c r="M62" s="157"/>
      <c r="N62" s="144"/>
      <c r="O62" s="144"/>
      <c r="P62" s="144"/>
      <c r="Q62" s="144"/>
      <c r="R62" s="144"/>
      <c r="S62" s="144"/>
      <c r="T62" s="144"/>
    </row>
    <row r="63" customFormat="false" ht="12.75" hidden="false" customHeight="false" outlineLevel="0" collapsed="false">
      <c r="D63" s="157"/>
      <c r="E63" s="157"/>
      <c r="F63" s="157"/>
      <c r="G63" s="144"/>
      <c r="H63" s="144"/>
      <c r="I63" s="144"/>
      <c r="J63" s="144"/>
      <c r="K63" s="157"/>
      <c r="L63" s="157"/>
      <c r="M63" s="157"/>
      <c r="N63" s="144"/>
      <c r="O63" s="144"/>
      <c r="P63" s="144"/>
      <c r="Q63" s="144"/>
      <c r="R63" s="144"/>
      <c r="S63" s="144"/>
      <c r="T63" s="144"/>
    </row>
    <row r="64" customFormat="false" ht="12.75" hidden="false" customHeight="false" outlineLevel="0" collapsed="false">
      <c r="D64" s="157"/>
      <c r="E64" s="157"/>
      <c r="F64" s="157"/>
      <c r="G64" s="144"/>
      <c r="H64" s="144"/>
      <c r="I64" s="144"/>
      <c r="J64" s="144"/>
      <c r="K64" s="157"/>
      <c r="L64" s="157"/>
      <c r="M64" s="157"/>
      <c r="N64" s="144"/>
      <c r="O64" s="144"/>
      <c r="P64" s="144"/>
      <c r="Q64" s="144"/>
      <c r="R64" s="144"/>
      <c r="S64" s="144"/>
      <c r="T64" s="144"/>
    </row>
    <row r="65" customFormat="false" ht="12.75" hidden="false" customHeight="false" outlineLevel="0" collapsed="false">
      <c r="D65" s="157"/>
      <c r="E65" s="157"/>
      <c r="F65" s="157"/>
      <c r="G65" s="144"/>
      <c r="H65" s="144"/>
      <c r="I65" s="144"/>
      <c r="J65" s="144"/>
      <c r="K65" s="157"/>
      <c r="L65" s="157"/>
      <c r="M65" s="157"/>
      <c r="N65" s="144"/>
      <c r="O65" s="144"/>
      <c r="P65" s="144"/>
      <c r="Q65" s="144"/>
      <c r="R65" s="144"/>
      <c r="S65" s="144"/>
      <c r="T65" s="144"/>
    </row>
    <row r="66" customFormat="false" ht="12.75" hidden="false" customHeight="false" outlineLevel="0" collapsed="false">
      <c r="D66" s="157"/>
      <c r="E66" s="157"/>
      <c r="F66" s="157"/>
      <c r="G66" s="144"/>
      <c r="H66" s="144"/>
      <c r="I66" s="144"/>
      <c r="J66" s="144"/>
      <c r="K66" s="157"/>
      <c r="L66" s="157"/>
      <c r="M66" s="157"/>
      <c r="N66" s="144"/>
      <c r="O66" s="144"/>
      <c r="P66" s="144"/>
      <c r="Q66" s="144"/>
      <c r="R66" s="144"/>
      <c r="S66" s="144"/>
      <c r="T66" s="144"/>
    </row>
    <row r="67" customFormat="false" ht="12.75" hidden="false" customHeight="false" outlineLevel="0" collapsed="false">
      <c r="D67" s="157"/>
      <c r="E67" s="157"/>
      <c r="F67" s="157"/>
      <c r="G67" s="144"/>
      <c r="H67" s="144"/>
      <c r="I67" s="144"/>
      <c r="J67" s="144"/>
      <c r="K67" s="157"/>
      <c r="L67" s="157"/>
      <c r="M67" s="157"/>
      <c r="N67" s="144"/>
      <c r="O67" s="144"/>
      <c r="P67" s="144"/>
      <c r="Q67" s="144"/>
      <c r="R67" s="144"/>
      <c r="S67" s="144"/>
      <c r="T67" s="144"/>
    </row>
    <row r="68" customFormat="false" ht="12.75" hidden="false" customHeight="false" outlineLevel="0" collapsed="false">
      <c r="D68" s="157"/>
      <c r="E68" s="157"/>
      <c r="F68" s="157"/>
      <c r="G68" s="144"/>
      <c r="H68" s="144"/>
      <c r="I68" s="144"/>
      <c r="J68" s="144"/>
      <c r="K68" s="157"/>
      <c r="L68" s="157"/>
      <c r="M68" s="157"/>
      <c r="N68" s="144"/>
      <c r="O68" s="144"/>
      <c r="P68" s="144"/>
      <c r="Q68" s="144"/>
      <c r="R68" s="144"/>
      <c r="S68" s="144"/>
      <c r="T68" s="144"/>
    </row>
    <row r="69" customFormat="false" ht="12.75" hidden="false" customHeight="false" outlineLevel="0" collapsed="false">
      <c r="D69" s="157"/>
      <c r="E69" s="157"/>
      <c r="F69" s="157"/>
      <c r="G69" s="144"/>
      <c r="H69" s="144"/>
      <c r="I69" s="144"/>
      <c r="J69" s="144"/>
      <c r="K69" s="157"/>
      <c r="L69" s="157"/>
      <c r="M69" s="157"/>
      <c r="N69" s="144"/>
      <c r="O69" s="144"/>
      <c r="P69" s="144"/>
      <c r="Q69" s="144"/>
      <c r="R69" s="144"/>
      <c r="S69" s="144"/>
      <c r="T69" s="144"/>
    </row>
    <row r="70" customFormat="false" ht="12.75" hidden="false" customHeight="false" outlineLevel="0" collapsed="false">
      <c r="D70" s="157"/>
      <c r="E70" s="157"/>
      <c r="F70" s="157"/>
      <c r="G70" s="144"/>
      <c r="H70" s="144"/>
      <c r="I70" s="144"/>
      <c r="J70" s="144"/>
      <c r="K70" s="157"/>
      <c r="L70" s="157"/>
      <c r="M70" s="157"/>
      <c r="N70" s="144"/>
      <c r="O70" s="144"/>
      <c r="P70" s="144"/>
      <c r="Q70" s="144"/>
      <c r="R70" s="144"/>
      <c r="S70" s="144"/>
      <c r="T70" s="144"/>
    </row>
    <row r="71" customFormat="false" ht="12.75" hidden="false" customHeight="false" outlineLevel="0" collapsed="false">
      <c r="D71" s="157"/>
      <c r="E71" s="157"/>
      <c r="F71" s="157"/>
      <c r="G71" s="144"/>
      <c r="H71" s="144"/>
      <c r="I71" s="144"/>
      <c r="J71" s="144"/>
      <c r="K71" s="157"/>
      <c r="L71" s="157"/>
      <c r="M71" s="157"/>
      <c r="N71" s="144"/>
      <c r="O71" s="144"/>
      <c r="P71" s="144"/>
      <c r="Q71" s="144"/>
      <c r="R71" s="144"/>
      <c r="S71" s="144"/>
      <c r="T71" s="144"/>
    </row>
    <row r="72" customFormat="false" ht="12.75" hidden="false" customHeight="false" outlineLevel="0" collapsed="false">
      <c r="D72" s="157"/>
      <c r="E72" s="157"/>
      <c r="F72" s="157"/>
      <c r="G72" s="144"/>
      <c r="H72" s="144"/>
      <c r="I72" s="144"/>
      <c r="J72" s="144"/>
      <c r="K72" s="157"/>
      <c r="L72" s="157"/>
      <c r="M72" s="157"/>
      <c r="N72" s="144"/>
      <c r="O72" s="144"/>
      <c r="P72" s="144"/>
      <c r="Q72" s="144"/>
      <c r="R72" s="144"/>
      <c r="S72" s="144"/>
      <c r="T72" s="144"/>
    </row>
    <row r="73" customFormat="false" ht="12.75" hidden="false" customHeight="false" outlineLevel="0" collapsed="false">
      <c r="D73" s="157"/>
      <c r="E73" s="157"/>
      <c r="F73" s="157"/>
      <c r="G73" s="144"/>
      <c r="H73" s="144"/>
      <c r="I73" s="144"/>
      <c r="J73" s="144"/>
      <c r="K73" s="157"/>
      <c r="L73" s="157"/>
      <c r="M73" s="157"/>
      <c r="N73" s="144"/>
      <c r="O73" s="144"/>
      <c r="P73" s="144"/>
      <c r="Q73" s="144"/>
      <c r="R73" s="144"/>
      <c r="S73" s="144"/>
      <c r="T73" s="144"/>
    </row>
    <row r="74" customFormat="false" ht="12.75" hidden="false" customHeight="false" outlineLevel="0" collapsed="false">
      <c r="D74" s="157"/>
      <c r="E74" s="157"/>
      <c r="F74" s="157"/>
      <c r="G74" s="144"/>
      <c r="H74" s="144"/>
      <c r="I74" s="144"/>
      <c r="J74" s="144"/>
      <c r="K74" s="157"/>
      <c r="L74" s="157"/>
      <c r="M74" s="157"/>
      <c r="N74" s="144"/>
      <c r="O74" s="144"/>
      <c r="P74" s="144"/>
      <c r="Q74" s="144"/>
      <c r="R74" s="144"/>
      <c r="S74" s="144"/>
      <c r="T74" s="144"/>
    </row>
    <row r="75" customFormat="false" ht="12.75" hidden="false" customHeight="false" outlineLevel="0" collapsed="false">
      <c r="D75" s="157"/>
      <c r="E75" s="157"/>
      <c r="F75" s="157"/>
      <c r="G75" s="144"/>
      <c r="H75" s="144"/>
      <c r="I75" s="144"/>
      <c r="J75" s="144"/>
      <c r="K75" s="157"/>
      <c r="L75" s="157"/>
      <c r="M75" s="157"/>
      <c r="N75" s="144"/>
      <c r="O75" s="144"/>
      <c r="P75" s="144"/>
      <c r="Q75" s="144"/>
      <c r="R75" s="144"/>
      <c r="S75" s="144"/>
      <c r="T75" s="144"/>
    </row>
    <row r="76" customFormat="false" ht="12.75" hidden="false" customHeight="false" outlineLevel="0" collapsed="false">
      <c r="D76" s="157"/>
      <c r="E76" s="157"/>
      <c r="F76" s="157"/>
      <c r="G76" s="144"/>
      <c r="H76" s="144"/>
      <c r="I76" s="144"/>
      <c r="J76" s="144"/>
      <c r="K76" s="157"/>
      <c r="L76" s="157"/>
      <c r="M76" s="157"/>
      <c r="N76" s="144"/>
      <c r="O76" s="144"/>
      <c r="P76" s="144"/>
      <c r="Q76" s="144"/>
      <c r="R76" s="144"/>
      <c r="S76" s="144"/>
      <c r="T76" s="144"/>
    </row>
    <row r="77" customFormat="false" ht="12.75" hidden="false" customHeight="false" outlineLevel="0" collapsed="false">
      <c r="D77" s="157"/>
      <c r="E77" s="157"/>
      <c r="F77" s="157"/>
      <c r="G77" s="144"/>
      <c r="H77" s="144"/>
      <c r="I77" s="144"/>
      <c r="J77" s="144"/>
      <c r="K77" s="157"/>
      <c r="L77" s="157"/>
      <c r="M77" s="157"/>
      <c r="N77" s="144"/>
      <c r="O77" s="144"/>
      <c r="P77" s="144"/>
      <c r="Q77" s="144"/>
      <c r="R77" s="144"/>
      <c r="S77" s="144"/>
      <c r="T77" s="144"/>
    </row>
    <row r="78" customFormat="false" ht="12.75" hidden="false" customHeight="false" outlineLevel="0" collapsed="false">
      <c r="D78" s="157"/>
      <c r="E78" s="157"/>
      <c r="F78" s="157"/>
      <c r="G78" s="144"/>
      <c r="H78" s="144"/>
      <c r="I78" s="144"/>
      <c r="J78" s="144"/>
      <c r="K78" s="157"/>
      <c r="L78" s="157"/>
      <c r="M78" s="157"/>
      <c r="N78" s="144"/>
      <c r="O78" s="144"/>
      <c r="P78" s="144"/>
      <c r="Q78" s="144"/>
      <c r="R78" s="144"/>
      <c r="S78" s="144"/>
      <c r="T78" s="144"/>
    </row>
    <row r="79" customFormat="false" ht="12.75" hidden="false" customHeight="false" outlineLevel="0" collapsed="false">
      <c r="D79" s="144"/>
      <c r="E79" s="144"/>
      <c r="F79" s="144"/>
      <c r="G79" s="144"/>
      <c r="H79" s="144"/>
      <c r="I79" s="144"/>
      <c r="J79" s="144"/>
      <c r="K79" s="157"/>
      <c r="L79" s="157"/>
      <c r="M79" s="157"/>
      <c r="N79" s="144"/>
      <c r="O79" s="144"/>
      <c r="P79" s="144"/>
      <c r="Q79" s="144"/>
      <c r="R79" s="144"/>
      <c r="S79" s="144"/>
      <c r="T79" s="144"/>
    </row>
    <row r="80" customFormat="false" ht="12.75" hidden="false" customHeight="false" outlineLevel="0" collapsed="false">
      <c r="D80" s="144"/>
      <c r="E80" s="144"/>
      <c r="F80" s="144"/>
      <c r="G80" s="144"/>
      <c r="H80" s="144"/>
      <c r="I80" s="144"/>
      <c r="J80" s="144"/>
      <c r="K80" s="157"/>
      <c r="L80" s="157"/>
      <c r="M80" s="157"/>
      <c r="N80" s="144"/>
      <c r="O80" s="144"/>
      <c r="P80" s="144"/>
      <c r="Q80" s="144"/>
      <c r="R80" s="144"/>
      <c r="S80" s="144"/>
      <c r="T80" s="144"/>
    </row>
    <row r="81" customFormat="false" ht="12.75" hidden="false" customHeight="false" outlineLevel="0" collapsed="false">
      <c r="D81" s="144"/>
      <c r="E81" s="144"/>
      <c r="F81" s="144"/>
      <c r="G81" s="144"/>
      <c r="H81" s="144"/>
      <c r="I81" s="144"/>
      <c r="J81" s="144"/>
      <c r="K81" s="157"/>
      <c r="L81" s="157"/>
      <c r="M81" s="157"/>
      <c r="N81" s="144"/>
      <c r="O81" s="144"/>
      <c r="P81" s="144"/>
      <c r="Q81" s="144"/>
      <c r="R81" s="144"/>
      <c r="S81" s="144"/>
      <c r="T81" s="144"/>
    </row>
    <row r="82" customFormat="false" ht="12.75" hidden="false" customHeight="false" outlineLevel="0" collapsed="false">
      <c r="D82" s="144"/>
      <c r="E82" s="144"/>
      <c r="F82" s="144"/>
      <c r="G82" s="144"/>
      <c r="H82" s="144"/>
      <c r="I82" s="144"/>
      <c r="J82" s="144"/>
      <c r="K82" s="157"/>
      <c r="L82" s="157"/>
      <c r="M82" s="157"/>
      <c r="N82" s="144"/>
      <c r="O82" s="144"/>
      <c r="P82" s="144"/>
      <c r="Q82" s="144"/>
      <c r="R82" s="144"/>
      <c r="S82" s="144"/>
      <c r="T82" s="144"/>
    </row>
    <row r="83" customFormat="false" ht="12.75" hidden="false" customHeight="false" outlineLevel="0" collapsed="false">
      <c r="D83" s="144"/>
      <c r="E83" s="144"/>
      <c r="F83" s="144"/>
      <c r="G83" s="144"/>
      <c r="H83" s="144"/>
      <c r="I83" s="144"/>
      <c r="J83" s="144"/>
      <c r="K83" s="157"/>
      <c r="L83" s="157"/>
      <c r="M83" s="157"/>
      <c r="N83" s="144"/>
      <c r="O83" s="144"/>
      <c r="P83" s="144"/>
      <c r="Q83" s="144"/>
      <c r="R83" s="144"/>
      <c r="S83" s="144"/>
      <c r="T83" s="144"/>
    </row>
    <row r="84" customFormat="false" ht="12.75" hidden="false" customHeight="false" outlineLevel="0" collapsed="false">
      <c r="D84" s="144"/>
      <c r="E84" s="144"/>
      <c r="F84" s="144"/>
      <c r="G84" s="144"/>
      <c r="H84" s="144"/>
      <c r="I84" s="144"/>
      <c r="J84" s="144"/>
      <c r="K84" s="157"/>
      <c r="L84" s="157"/>
      <c r="M84" s="157"/>
      <c r="N84" s="144"/>
      <c r="O84" s="144"/>
      <c r="P84" s="144"/>
      <c r="Q84" s="144"/>
      <c r="R84" s="144"/>
      <c r="S84" s="144"/>
      <c r="T84" s="144"/>
    </row>
    <row r="85" customFormat="false" ht="12.75" hidden="false" customHeight="false" outlineLevel="0" collapsed="false">
      <c r="D85" s="144"/>
      <c r="E85" s="144"/>
      <c r="F85" s="144"/>
      <c r="G85" s="144"/>
      <c r="H85" s="144"/>
      <c r="I85" s="144"/>
      <c r="J85" s="144"/>
      <c r="K85" s="157"/>
      <c r="L85" s="157"/>
      <c r="M85" s="157"/>
      <c r="N85" s="144"/>
      <c r="O85" s="144"/>
      <c r="P85" s="144"/>
      <c r="Q85" s="144"/>
      <c r="R85" s="144"/>
      <c r="S85" s="144"/>
      <c r="T85" s="144"/>
    </row>
    <row r="86" customFormat="false" ht="12.75" hidden="false" customHeight="false" outlineLevel="0" collapsed="false">
      <c r="D86" s="144"/>
      <c r="E86" s="144"/>
      <c r="F86" s="144"/>
      <c r="G86" s="144"/>
      <c r="H86" s="144"/>
      <c r="I86" s="144"/>
      <c r="J86" s="144"/>
      <c r="K86" s="157"/>
      <c r="L86" s="157"/>
      <c r="M86" s="157"/>
      <c r="N86" s="144"/>
      <c r="O86" s="144"/>
      <c r="P86" s="144"/>
      <c r="Q86" s="144"/>
      <c r="R86" s="144"/>
      <c r="S86" s="144"/>
      <c r="T86" s="144"/>
    </row>
    <row r="87" customFormat="false" ht="12.75" hidden="false" customHeight="false" outlineLevel="0" collapsed="false">
      <c r="D87" s="144"/>
      <c r="E87" s="144"/>
      <c r="F87" s="144"/>
      <c r="G87" s="144"/>
      <c r="H87" s="144"/>
      <c r="I87" s="144"/>
      <c r="J87" s="144"/>
      <c r="K87" s="157"/>
      <c r="L87" s="157"/>
      <c r="M87" s="157"/>
      <c r="N87" s="144"/>
      <c r="O87" s="144"/>
      <c r="P87" s="144"/>
      <c r="Q87" s="144"/>
      <c r="R87" s="144"/>
      <c r="S87" s="144"/>
      <c r="T87" s="144"/>
    </row>
    <row r="88" customFormat="false" ht="12.75" hidden="false" customHeight="false" outlineLevel="0" collapsed="false">
      <c r="D88" s="144"/>
      <c r="E88" s="144"/>
      <c r="F88" s="144"/>
      <c r="G88" s="144"/>
      <c r="H88" s="144"/>
      <c r="I88" s="144"/>
      <c r="J88" s="144"/>
      <c r="K88" s="157"/>
      <c r="L88" s="157"/>
      <c r="M88" s="157"/>
      <c r="N88" s="144"/>
      <c r="O88" s="144"/>
      <c r="P88" s="144"/>
      <c r="Q88" s="144"/>
      <c r="R88" s="144"/>
      <c r="S88" s="144"/>
      <c r="T88" s="144"/>
    </row>
    <row r="89" customFormat="false" ht="12.75" hidden="false" customHeight="false" outlineLevel="0" collapsed="false">
      <c r="D89" s="144"/>
      <c r="E89" s="144"/>
      <c r="F89" s="144"/>
      <c r="G89" s="144"/>
      <c r="H89" s="144"/>
      <c r="I89" s="144"/>
      <c r="J89" s="144"/>
      <c r="K89" s="157"/>
      <c r="L89" s="157"/>
      <c r="M89" s="157"/>
      <c r="N89" s="144"/>
      <c r="O89" s="144"/>
      <c r="P89" s="144"/>
      <c r="Q89" s="144"/>
      <c r="R89" s="144"/>
      <c r="S89" s="144"/>
      <c r="T89" s="144"/>
    </row>
    <row r="90" customFormat="false" ht="12.75" hidden="false" customHeight="false" outlineLevel="0" collapsed="false">
      <c r="D90" s="144"/>
      <c r="E90" s="144"/>
      <c r="F90" s="144"/>
      <c r="G90" s="144"/>
      <c r="H90" s="144"/>
      <c r="I90" s="144"/>
      <c r="J90" s="144"/>
      <c r="K90" s="157"/>
      <c r="L90" s="157"/>
      <c r="M90" s="157"/>
      <c r="N90" s="144"/>
      <c r="O90" s="144"/>
      <c r="P90" s="144"/>
      <c r="Q90" s="144"/>
      <c r="R90" s="144"/>
      <c r="S90" s="144"/>
      <c r="T90" s="144"/>
    </row>
    <row r="91" customFormat="false" ht="12.75" hidden="false" customHeight="false" outlineLevel="0" collapsed="false">
      <c r="D91" s="144"/>
      <c r="E91" s="144"/>
      <c r="F91" s="144"/>
      <c r="G91" s="144"/>
      <c r="H91" s="144"/>
      <c r="I91" s="144"/>
      <c r="J91" s="144"/>
      <c r="K91" s="157"/>
      <c r="L91" s="157"/>
      <c r="M91" s="157"/>
      <c r="N91" s="144"/>
      <c r="O91" s="144"/>
      <c r="P91" s="144"/>
      <c r="Q91" s="144"/>
      <c r="R91" s="144"/>
      <c r="S91" s="144"/>
      <c r="T91" s="144"/>
    </row>
    <row r="92" customFormat="false" ht="12.75" hidden="false" customHeight="false" outlineLevel="0" collapsed="false">
      <c r="D92" s="144"/>
      <c r="E92" s="144"/>
      <c r="F92" s="144"/>
      <c r="G92" s="144"/>
      <c r="H92" s="144"/>
      <c r="I92" s="144"/>
      <c r="J92" s="144"/>
      <c r="K92" s="157"/>
      <c r="L92" s="157"/>
      <c r="M92" s="157"/>
      <c r="N92" s="144"/>
      <c r="O92" s="144"/>
      <c r="P92" s="144"/>
      <c r="Q92" s="144"/>
      <c r="R92" s="144"/>
      <c r="S92" s="144"/>
      <c r="T92" s="144"/>
    </row>
    <row r="93" customFormat="false" ht="12.75" hidden="false" customHeight="false" outlineLevel="0" collapsed="false">
      <c r="D93" s="144"/>
      <c r="E93" s="144"/>
      <c r="F93" s="144"/>
      <c r="G93" s="144"/>
      <c r="H93" s="144"/>
      <c r="I93" s="144"/>
      <c r="J93" s="144"/>
      <c r="K93" s="157"/>
      <c r="L93" s="157"/>
      <c r="M93" s="157"/>
      <c r="N93" s="144"/>
      <c r="O93" s="144"/>
      <c r="P93" s="144"/>
      <c r="Q93" s="144"/>
      <c r="R93" s="144"/>
      <c r="S93" s="144"/>
      <c r="T93" s="144"/>
    </row>
    <row r="94" customFormat="false" ht="12.75" hidden="false" customHeight="false" outlineLevel="0" collapsed="false">
      <c r="D94" s="144"/>
      <c r="E94" s="144"/>
      <c r="F94" s="144"/>
      <c r="G94" s="144"/>
      <c r="H94" s="144"/>
      <c r="I94" s="144"/>
      <c r="J94" s="144"/>
      <c r="K94" s="157"/>
      <c r="L94" s="157"/>
      <c r="M94" s="157"/>
      <c r="N94" s="144"/>
      <c r="O94" s="144"/>
      <c r="P94" s="144"/>
      <c r="Q94" s="144"/>
      <c r="R94" s="144"/>
      <c r="S94" s="144"/>
      <c r="T94" s="144"/>
    </row>
    <row r="95" customFormat="false" ht="12.75" hidden="false" customHeight="false" outlineLevel="0" collapsed="false">
      <c r="D95" s="144"/>
      <c r="E95" s="144"/>
      <c r="F95" s="144"/>
      <c r="G95" s="144"/>
      <c r="H95" s="144"/>
      <c r="I95" s="144"/>
      <c r="J95" s="144"/>
      <c r="K95" s="157"/>
      <c r="L95" s="157"/>
      <c r="M95" s="157"/>
      <c r="N95" s="144"/>
      <c r="O95" s="144"/>
      <c r="P95" s="144"/>
      <c r="Q95" s="144"/>
      <c r="R95" s="144"/>
      <c r="S95" s="144"/>
      <c r="T95" s="144"/>
    </row>
    <row r="96" customFormat="false" ht="12.75" hidden="false" customHeight="false" outlineLevel="0" collapsed="false">
      <c r="D96" s="144"/>
      <c r="E96" s="144"/>
      <c r="F96" s="144"/>
      <c r="G96" s="144"/>
      <c r="H96" s="144"/>
      <c r="I96" s="144"/>
      <c r="J96" s="144"/>
      <c r="K96" s="157"/>
      <c r="L96" s="157"/>
      <c r="M96" s="157"/>
      <c r="N96" s="144"/>
      <c r="O96" s="144"/>
      <c r="P96" s="144"/>
      <c r="Q96" s="144"/>
      <c r="R96" s="144"/>
      <c r="S96" s="144"/>
      <c r="T96" s="144"/>
    </row>
    <row r="97" customFormat="false" ht="12.75" hidden="false" customHeight="false" outlineLevel="0" collapsed="false">
      <c r="D97" s="144"/>
      <c r="E97" s="144"/>
      <c r="F97" s="144"/>
      <c r="G97" s="144"/>
      <c r="H97" s="144"/>
      <c r="I97" s="144"/>
      <c r="J97" s="144"/>
      <c r="K97" s="157"/>
      <c r="L97" s="157"/>
      <c r="M97" s="157"/>
      <c r="N97" s="144"/>
      <c r="O97" s="144"/>
      <c r="P97" s="144"/>
      <c r="Q97" s="144"/>
      <c r="R97" s="144"/>
      <c r="S97" s="144"/>
      <c r="T97" s="144"/>
    </row>
    <row r="98" customFormat="false" ht="12.75" hidden="false" customHeight="false" outlineLevel="0" collapsed="false">
      <c r="D98" s="144"/>
      <c r="E98" s="144"/>
      <c r="F98" s="144"/>
      <c r="G98" s="144"/>
      <c r="H98" s="144"/>
      <c r="I98" s="144"/>
      <c r="J98" s="144"/>
      <c r="K98" s="157"/>
      <c r="L98" s="157"/>
      <c r="M98" s="157"/>
      <c r="N98" s="144"/>
      <c r="O98" s="144"/>
      <c r="P98" s="144"/>
      <c r="Q98" s="144"/>
      <c r="R98" s="144"/>
      <c r="S98" s="144"/>
      <c r="T98" s="144"/>
    </row>
    <row r="99" customFormat="false" ht="12.75" hidden="false" customHeight="false" outlineLevel="0" collapsed="false">
      <c r="D99" s="144"/>
      <c r="E99" s="144"/>
      <c r="F99" s="144"/>
      <c r="G99" s="144"/>
      <c r="H99" s="144"/>
      <c r="I99" s="144"/>
      <c r="J99" s="144"/>
      <c r="K99" s="157"/>
      <c r="L99" s="157"/>
      <c r="M99" s="157"/>
      <c r="N99" s="144"/>
      <c r="O99" s="144"/>
      <c r="P99" s="144"/>
      <c r="Q99" s="144"/>
      <c r="R99" s="144"/>
      <c r="S99" s="144"/>
      <c r="T99" s="144"/>
    </row>
    <row r="100" customFormat="false" ht="12.75" hidden="false" customHeight="false" outlineLevel="0" collapsed="false">
      <c r="D100" s="144"/>
      <c r="E100" s="144"/>
      <c r="F100" s="144"/>
      <c r="G100" s="144"/>
      <c r="H100" s="144"/>
      <c r="I100" s="144"/>
      <c r="J100" s="144"/>
      <c r="K100" s="157"/>
      <c r="L100" s="157"/>
      <c r="M100" s="157"/>
      <c r="N100" s="144"/>
      <c r="O100" s="144"/>
      <c r="P100" s="144"/>
      <c r="Q100" s="144"/>
      <c r="R100" s="144"/>
      <c r="S100" s="144"/>
      <c r="T100" s="144"/>
    </row>
    <row r="101" customFormat="false" ht="12.75" hidden="false" customHeight="false" outlineLevel="0" collapsed="false">
      <c r="D101" s="144"/>
      <c r="E101" s="144"/>
      <c r="F101" s="144"/>
      <c r="G101" s="144"/>
      <c r="H101" s="144"/>
      <c r="I101" s="144"/>
      <c r="J101" s="144"/>
      <c r="K101" s="157"/>
      <c r="L101" s="157"/>
      <c r="M101" s="157"/>
      <c r="N101" s="144"/>
      <c r="O101" s="144"/>
      <c r="P101" s="144"/>
      <c r="Q101" s="144"/>
      <c r="R101" s="144"/>
      <c r="S101" s="144"/>
      <c r="T101" s="144"/>
    </row>
    <row r="102" customFormat="false" ht="12.75" hidden="false" customHeight="false" outlineLevel="0" collapsed="false">
      <c r="D102" s="144"/>
      <c r="E102" s="144"/>
      <c r="F102" s="144"/>
      <c r="G102" s="144"/>
      <c r="H102" s="144"/>
      <c r="I102" s="144"/>
      <c r="J102" s="144"/>
      <c r="K102" s="157"/>
      <c r="L102" s="157"/>
      <c r="M102" s="157"/>
      <c r="N102" s="144"/>
      <c r="O102" s="144"/>
      <c r="P102" s="144"/>
      <c r="Q102" s="144"/>
      <c r="R102" s="144"/>
      <c r="S102" s="144"/>
      <c r="T102" s="144"/>
    </row>
    <row r="103" customFormat="false" ht="12.75" hidden="false" customHeight="false" outlineLevel="0" collapsed="false">
      <c r="D103" s="144"/>
      <c r="E103" s="144"/>
      <c r="F103" s="144"/>
      <c r="G103" s="144"/>
      <c r="H103" s="144"/>
      <c r="I103" s="144"/>
      <c r="J103" s="144"/>
      <c r="K103" s="157"/>
      <c r="L103" s="157"/>
      <c r="M103" s="157"/>
      <c r="N103" s="144"/>
      <c r="O103" s="144"/>
      <c r="P103" s="144"/>
      <c r="Q103" s="144"/>
      <c r="R103" s="144"/>
      <c r="S103" s="144"/>
      <c r="T103" s="144"/>
    </row>
    <row r="104" customFormat="false" ht="12.75" hidden="false" customHeight="false" outlineLevel="0" collapsed="false">
      <c r="D104" s="144"/>
      <c r="E104" s="144"/>
      <c r="F104" s="144"/>
      <c r="G104" s="144"/>
      <c r="H104" s="144"/>
      <c r="I104" s="144"/>
      <c r="J104" s="144"/>
      <c r="K104" s="157"/>
      <c r="L104" s="157"/>
      <c r="M104" s="157"/>
      <c r="N104" s="144"/>
      <c r="O104" s="144"/>
      <c r="P104" s="144"/>
      <c r="Q104" s="144"/>
      <c r="R104" s="144"/>
      <c r="S104" s="144"/>
      <c r="T104" s="144"/>
    </row>
    <row r="105" customFormat="false" ht="12.75" hidden="false" customHeight="false" outlineLevel="0" collapsed="false">
      <c r="D105" s="144"/>
      <c r="E105" s="144"/>
      <c r="F105" s="144"/>
      <c r="G105" s="144"/>
      <c r="H105" s="144"/>
      <c r="I105" s="144"/>
      <c r="J105" s="144"/>
      <c r="K105" s="157"/>
      <c r="L105" s="157"/>
      <c r="M105" s="157"/>
      <c r="N105" s="144"/>
      <c r="O105" s="144"/>
      <c r="P105" s="144"/>
      <c r="Q105" s="144"/>
      <c r="R105" s="144"/>
      <c r="S105" s="144"/>
      <c r="T105" s="144"/>
    </row>
    <row r="106" customFormat="false" ht="12.75" hidden="false" customHeight="false" outlineLevel="0" collapsed="false">
      <c r="D106" s="144"/>
      <c r="E106" s="144"/>
      <c r="F106" s="144"/>
      <c r="G106" s="144"/>
      <c r="H106" s="144"/>
      <c r="I106" s="144"/>
      <c r="J106" s="144"/>
      <c r="K106" s="157"/>
      <c r="L106" s="157"/>
      <c r="M106" s="157"/>
      <c r="N106" s="144"/>
      <c r="O106" s="144"/>
      <c r="P106" s="144"/>
      <c r="Q106" s="144"/>
      <c r="R106" s="144"/>
      <c r="S106" s="144"/>
      <c r="T106" s="144"/>
    </row>
    <row r="107" customFormat="false" ht="12.75" hidden="false" customHeight="false" outlineLevel="0" collapsed="false">
      <c r="D107" s="144"/>
      <c r="E107" s="144"/>
      <c r="F107" s="144"/>
      <c r="G107" s="144"/>
      <c r="H107" s="144"/>
      <c r="I107" s="144"/>
      <c r="J107" s="144"/>
      <c r="K107" s="157"/>
      <c r="L107" s="157"/>
      <c r="M107" s="157"/>
      <c r="N107" s="144"/>
      <c r="O107" s="144"/>
      <c r="P107" s="144"/>
      <c r="Q107" s="144"/>
      <c r="R107" s="144"/>
      <c r="S107" s="144"/>
      <c r="T107" s="144"/>
    </row>
    <row r="108" customFormat="false" ht="12.75" hidden="false" customHeight="false" outlineLevel="0" collapsed="false">
      <c r="D108" s="144"/>
      <c r="E108" s="144"/>
      <c r="F108" s="144"/>
      <c r="G108" s="144"/>
      <c r="H108" s="144"/>
      <c r="I108" s="144"/>
      <c r="J108" s="144"/>
      <c r="K108" s="157"/>
      <c r="L108" s="157"/>
      <c r="M108" s="157"/>
      <c r="N108" s="144"/>
      <c r="O108" s="144"/>
      <c r="P108" s="144"/>
      <c r="Q108" s="144"/>
      <c r="R108" s="144"/>
      <c r="S108" s="144"/>
      <c r="T108" s="144"/>
    </row>
    <row r="109" customFormat="false" ht="12.75" hidden="false" customHeight="false" outlineLevel="0" collapsed="false">
      <c r="D109" s="144"/>
      <c r="E109" s="144"/>
      <c r="F109" s="144"/>
      <c r="G109" s="144"/>
      <c r="H109" s="144"/>
      <c r="I109" s="144"/>
      <c r="J109" s="144"/>
      <c r="K109" s="157"/>
      <c r="L109" s="157"/>
      <c r="M109" s="157"/>
      <c r="N109" s="144"/>
      <c r="O109" s="144"/>
      <c r="P109" s="144"/>
      <c r="Q109" s="144"/>
      <c r="R109" s="144"/>
      <c r="S109" s="144"/>
      <c r="T109" s="144"/>
    </row>
    <row r="110" customFormat="false" ht="12.75" hidden="false" customHeight="false" outlineLevel="0" collapsed="false">
      <c r="D110" s="144"/>
      <c r="E110" s="144"/>
      <c r="F110" s="144"/>
      <c r="G110" s="144"/>
      <c r="H110" s="144"/>
      <c r="I110" s="144"/>
      <c r="J110" s="144"/>
      <c r="K110" s="157"/>
      <c r="L110" s="157"/>
      <c r="M110" s="157"/>
      <c r="N110" s="144"/>
      <c r="O110" s="144"/>
      <c r="P110" s="144"/>
      <c r="Q110" s="144"/>
      <c r="R110" s="144"/>
      <c r="S110" s="144"/>
      <c r="T110" s="144"/>
    </row>
    <row r="111" customFormat="false" ht="12.75" hidden="false" customHeight="false" outlineLevel="0" collapsed="false">
      <c r="D111" s="144"/>
      <c r="E111" s="144"/>
      <c r="F111" s="144"/>
      <c r="G111" s="144"/>
      <c r="H111" s="144"/>
      <c r="I111" s="144"/>
      <c r="J111" s="144"/>
      <c r="K111" s="157"/>
      <c r="L111" s="157"/>
      <c r="M111" s="157"/>
      <c r="N111" s="144"/>
      <c r="O111" s="144"/>
      <c r="P111" s="144"/>
      <c r="Q111" s="144"/>
      <c r="R111" s="144"/>
      <c r="S111" s="144"/>
      <c r="T111" s="144"/>
    </row>
    <row r="112" customFormat="false" ht="12.75" hidden="false" customHeight="false" outlineLevel="0" collapsed="false">
      <c r="D112" s="144"/>
      <c r="E112" s="144"/>
      <c r="F112" s="144"/>
      <c r="G112" s="144"/>
      <c r="H112" s="144"/>
      <c r="I112" s="144"/>
      <c r="J112" s="144"/>
      <c r="K112" s="157"/>
      <c r="L112" s="157"/>
      <c r="M112" s="157"/>
      <c r="N112" s="144"/>
      <c r="O112" s="144"/>
      <c r="P112" s="144"/>
      <c r="Q112" s="144"/>
      <c r="R112" s="144"/>
      <c r="S112" s="144"/>
      <c r="T112" s="144"/>
    </row>
    <row r="113" customFormat="false" ht="12.75" hidden="false" customHeight="false" outlineLevel="0" collapsed="false">
      <c r="D113" s="144"/>
      <c r="E113" s="144"/>
      <c r="F113" s="144"/>
      <c r="G113" s="144"/>
      <c r="H113" s="144"/>
      <c r="I113" s="144"/>
      <c r="J113" s="144"/>
      <c r="K113" s="157"/>
      <c r="L113" s="157"/>
      <c r="M113" s="157"/>
      <c r="N113" s="144"/>
      <c r="O113" s="144"/>
      <c r="P113" s="144"/>
      <c r="Q113" s="144"/>
      <c r="R113" s="144"/>
      <c r="S113" s="144"/>
      <c r="T113" s="144"/>
    </row>
    <row r="114" customFormat="false" ht="12.75" hidden="false" customHeight="false" outlineLevel="0" collapsed="false">
      <c r="D114" s="144"/>
      <c r="E114" s="144"/>
      <c r="F114" s="144"/>
      <c r="G114" s="144"/>
      <c r="H114" s="144"/>
      <c r="I114" s="144"/>
      <c r="J114" s="144"/>
      <c r="K114" s="157"/>
      <c r="L114" s="157"/>
      <c r="M114" s="157"/>
      <c r="N114" s="144"/>
      <c r="O114" s="144"/>
      <c r="P114" s="144"/>
      <c r="Q114" s="144"/>
      <c r="R114" s="144"/>
      <c r="S114" s="144"/>
      <c r="T114" s="144"/>
    </row>
    <row r="115" customFormat="false" ht="12.75" hidden="false" customHeight="false" outlineLevel="0" collapsed="false">
      <c r="D115" s="144"/>
      <c r="E115" s="144"/>
      <c r="F115" s="144"/>
      <c r="G115" s="144"/>
      <c r="H115" s="144"/>
      <c r="I115" s="144"/>
      <c r="J115" s="144"/>
      <c r="K115" s="157"/>
      <c r="L115" s="157"/>
      <c r="M115" s="157"/>
      <c r="N115" s="144"/>
      <c r="O115" s="144"/>
      <c r="P115" s="144"/>
      <c r="Q115" s="144"/>
      <c r="R115" s="144"/>
      <c r="S115" s="144"/>
      <c r="T115" s="144"/>
    </row>
    <row r="116" customFormat="false" ht="12.75" hidden="false" customHeight="false" outlineLevel="0" collapsed="false">
      <c r="D116" s="144"/>
      <c r="E116" s="144"/>
      <c r="F116" s="144"/>
      <c r="G116" s="144"/>
      <c r="H116" s="144"/>
      <c r="I116" s="144"/>
      <c r="J116" s="144"/>
      <c r="K116" s="157"/>
      <c r="L116" s="157"/>
      <c r="M116" s="157"/>
      <c r="N116" s="144"/>
      <c r="O116" s="144"/>
      <c r="P116" s="144"/>
      <c r="Q116" s="144"/>
      <c r="R116" s="144"/>
      <c r="S116" s="144"/>
      <c r="T116" s="144"/>
    </row>
    <row r="117" customFormat="false" ht="12.75" hidden="false" customHeight="false" outlineLevel="0" collapsed="false">
      <c r="D117" s="144"/>
      <c r="E117" s="144"/>
      <c r="F117" s="144"/>
      <c r="G117" s="144"/>
      <c r="H117" s="144"/>
      <c r="I117" s="144"/>
      <c r="J117" s="144"/>
      <c r="K117" s="157"/>
      <c r="L117" s="157"/>
      <c r="M117" s="157"/>
      <c r="N117" s="144"/>
      <c r="O117" s="144"/>
      <c r="P117" s="144"/>
      <c r="Q117" s="144"/>
      <c r="R117" s="144"/>
      <c r="S117" s="144"/>
      <c r="T117" s="144"/>
    </row>
    <row r="118" customFormat="false" ht="12.75" hidden="false" customHeight="false" outlineLevel="0" collapsed="false">
      <c r="D118" s="144"/>
      <c r="E118" s="144"/>
      <c r="F118" s="144"/>
      <c r="G118" s="144"/>
      <c r="H118" s="144"/>
      <c r="I118" s="144"/>
      <c r="J118" s="144"/>
      <c r="K118" s="157"/>
      <c r="L118" s="157"/>
      <c r="M118" s="157"/>
      <c r="N118" s="144"/>
      <c r="O118" s="144"/>
      <c r="P118" s="144"/>
      <c r="Q118" s="144"/>
      <c r="R118" s="144"/>
      <c r="S118" s="144"/>
      <c r="T118" s="144"/>
    </row>
    <row r="119" customFormat="false" ht="12.75" hidden="false" customHeight="false" outlineLevel="0" collapsed="false">
      <c r="D119" s="144"/>
      <c r="E119" s="144"/>
      <c r="F119" s="144"/>
      <c r="G119" s="144"/>
      <c r="H119" s="144"/>
      <c r="I119" s="144"/>
      <c r="J119" s="144"/>
      <c r="K119" s="157"/>
      <c r="L119" s="157"/>
      <c r="M119" s="157"/>
      <c r="N119" s="144"/>
      <c r="O119" s="144"/>
      <c r="P119" s="144"/>
      <c r="Q119" s="144"/>
      <c r="R119" s="144"/>
      <c r="S119" s="144"/>
      <c r="T119" s="144"/>
    </row>
    <row r="120" customFormat="false" ht="12.75" hidden="false" customHeight="false" outlineLevel="0" collapsed="false">
      <c r="D120" s="144"/>
      <c r="E120" s="144"/>
      <c r="F120" s="144"/>
      <c r="G120" s="144"/>
      <c r="H120" s="144"/>
      <c r="I120" s="144"/>
      <c r="J120" s="144"/>
      <c r="K120" s="157"/>
      <c r="L120" s="157"/>
      <c r="M120" s="157"/>
      <c r="N120" s="144"/>
      <c r="O120" s="144"/>
      <c r="P120" s="144"/>
      <c r="Q120" s="144"/>
      <c r="R120" s="144"/>
      <c r="S120" s="144"/>
      <c r="T120" s="144"/>
    </row>
    <row r="121" customFormat="false" ht="12.75" hidden="false" customHeight="false" outlineLevel="0" collapsed="false">
      <c r="D121" s="144"/>
      <c r="E121" s="144"/>
      <c r="F121" s="144"/>
      <c r="G121" s="144"/>
      <c r="H121" s="144"/>
      <c r="I121" s="144"/>
      <c r="J121" s="144"/>
      <c r="K121" s="157"/>
      <c r="L121" s="157"/>
      <c r="M121" s="157"/>
      <c r="N121" s="144"/>
      <c r="O121" s="144"/>
      <c r="P121" s="144"/>
      <c r="Q121" s="144"/>
      <c r="R121" s="144"/>
      <c r="S121" s="144"/>
      <c r="T121" s="144"/>
    </row>
    <row r="122" customFormat="false" ht="12.75" hidden="false" customHeight="false" outlineLevel="0" collapsed="false">
      <c r="D122" s="144"/>
      <c r="E122" s="144"/>
      <c r="F122" s="144"/>
      <c r="G122" s="144"/>
      <c r="H122" s="144"/>
      <c r="I122" s="144"/>
      <c r="J122" s="144"/>
      <c r="K122" s="157"/>
      <c r="L122" s="157"/>
      <c r="M122" s="157"/>
      <c r="N122" s="144"/>
      <c r="O122" s="144"/>
      <c r="P122" s="144"/>
      <c r="Q122" s="144"/>
      <c r="R122" s="144"/>
      <c r="S122" s="144"/>
      <c r="T122" s="144"/>
    </row>
    <row r="123" customFormat="false" ht="12.75" hidden="false" customHeight="false" outlineLevel="0" collapsed="false">
      <c r="D123" s="144"/>
      <c r="E123" s="144"/>
      <c r="F123" s="144"/>
      <c r="G123" s="144"/>
      <c r="H123" s="144"/>
      <c r="I123" s="144"/>
      <c r="J123" s="144"/>
      <c r="K123" s="157"/>
      <c r="L123" s="157"/>
      <c r="M123" s="157"/>
      <c r="N123" s="144"/>
      <c r="O123" s="144"/>
      <c r="P123" s="144"/>
      <c r="Q123" s="144"/>
      <c r="R123" s="144"/>
      <c r="S123" s="144"/>
      <c r="T123" s="144"/>
    </row>
    <row r="124" customFormat="false" ht="12.75" hidden="false" customHeight="false" outlineLevel="0" collapsed="false">
      <c r="D124" s="144"/>
      <c r="E124" s="144"/>
      <c r="F124" s="144"/>
      <c r="G124" s="144"/>
      <c r="H124" s="144"/>
      <c r="I124" s="144"/>
      <c r="J124" s="144"/>
      <c r="K124" s="157"/>
      <c r="L124" s="157"/>
      <c r="M124" s="157"/>
      <c r="N124" s="144"/>
      <c r="O124" s="144"/>
      <c r="P124" s="144"/>
      <c r="Q124" s="144"/>
      <c r="R124" s="144"/>
      <c r="S124" s="144"/>
      <c r="T124" s="144"/>
    </row>
    <row r="125" customFormat="false" ht="12.75" hidden="false" customHeight="false" outlineLevel="0" collapsed="false">
      <c r="D125" s="144"/>
      <c r="E125" s="144"/>
      <c r="F125" s="144"/>
      <c r="G125" s="144"/>
      <c r="H125" s="144"/>
      <c r="I125" s="144"/>
      <c r="J125" s="144"/>
      <c r="K125" s="157"/>
      <c r="L125" s="157"/>
      <c r="M125" s="157"/>
      <c r="N125" s="144"/>
      <c r="O125" s="144"/>
      <c r="P125" s="144"/>
      <c r="Q125" s="144"/>
      <c r="R125" s="144"/>
      <c r="S125" s="144"/>
      <c r="T125" s="144"/>
    </row>
    <row r="126" customFormat="false" ht="12.75" hidden="false" customHeight="false" outlineLevel="0" collapsed="false">
      <c r="D126" s="144"/>
      <c r="E126" s="144"/>
      <c r="F126" s="144"/>
      <c r="G126" s="144"/>
      <c r="H126" s="144"/>
      <c r="I126" s="144"/>
      <c r="J126" s="144"/>
      <c r="K126" s="157"/>
      <c r="L126" s="157"/>
      <c r="M126" s="157"/>
      <c r="N126" s="144"/>
      <c r="O126" s="144"/>
      <c r="P126" s="144"/>
      <c r="Q126" s="144"/>
      <c r="R126" s="144"/>
      <c r="S126" s="144"/>
      <c r="T126" s="144"/>
    </row>
    <row r="127" customFormat="false" ht="12.75" hidden="false" customHeight="false" outlineLevel="0" collapsed="false">
      <c r="D127" s="144"/>
      <c r="E127" s="144"/>
      <c r="F127" s="144"/>
      <c r="G127" s="144"/>
      <c r="H127" s="144"/>
      <c r="I127" s="144"/>
      <c r="J127" s="144"/>
      <c r="K127" s="157"/>
      <c r="L127" s="157"/>
      <c r="M127" s="157"/>
      <c r="N127" s="144"/>
      <c r="O127" s="144"/>
      <c r="P127" s="144"/>
      <c r="Q127" s="144"/>
      <c r="R127" s="144"/>
      <c r="S127" s="144"/>
      <c r="T127" s="144"/>
    </row>
    <row r="128" customFormat="false" ht="12.75" hidden="false" customHeight="false" outlineLevel="0" collapsed="false">
      <c r="D128" s="144"/>
      <c r="E128" s="144"/>
      <c r="F128" s="144"/>
      <c r="G128" s="144"/>
      <c r="H128" s="144"/>
      <c r="I128" s="144"/>
      <c r="J128" s="144"/>
      <c r="K128" s="157"/>
      <c r="L128" s="157"/>
      <c r="M128" s="157"/>
      <c r="N128" s="144"/>
      <c r="O128" s="144"/>
      <c r="P128" s="144"/>
      <c r="Q128" s="144"/>
      <c r="R128" s="144"/>
      <c r="S128" s="144"/>
      <c r="T128" s="144"/>
    </row>
    <row r="129" customFormat="false" ht="12.75" hidden="false" customHeight="false" outlineLevel="0" collapsed="false">
      <c r="D129" s="144"/>
      <c r="E129" s="144"/>
      <c r="F129" s="144"/>
      <c r="G129" s="144"/>
      <c r="H129" s="144"/>
      <c r="I129" s="144"/>
      <c r="J129" s="144"/>
      <c r="K129" s="157"/>
      <c r="L129" s="157"/>
      <c r="M129" s="157"/>
      <c r="N129" s="144"/>
      <c r="O129" s="144"/>
      <c r="P129" s="144"/>
      <c r="Q129" s="144"/>
      <c r="R129" s="144"/>
      <c r="S129" s="144"/>
      <c r="T129" s="144"/>
    </row>
    <row r="130" customFormat="false" ht="12.75" hidden="false" customHeight="false" outlineLevel="0" collapsed="false">
      <c r="D130" s="144"/>
      <c r="E130" s="144"/>
      <c r="F130" s="144"/>
      <c r="G130" s="144"/>
      <c r="H130" s="144"/>
      <c r="I130" s="144"/>
      <c r="J130" s="144"/>
      <c r="K130" s="157"/>
      <c r="L130" s="157"/>
      <c r="M130" s="157"/>
      <c r="N130" s="144"/>
      <c r="O130" s="144"/>
      <c r="P130" s="144"/>
      <c r="Q130" s="144"/>
      <c r="R130" s="144"/>
      <c r="S130" s="144"/>
      <c r="T130" s="144"/>
    </row>
    <row r="131" customFormat="false" ht="12.75" hidden="false" customHeight="false" outlineLevel="0" collapsed="false">
      <c r="D131" s="144"/>
      <c r="E131" s="144"/>
      <c r="F131" s="144"/>
      <c r="G131" s="144"/>
      <c r="H131" s="144"/>
      <c r="I131" s="144"/>
      <c r="J131" s="144"/>
      <c r="K131" s="157"/>
      <c r="L131" s="157"/>
      <c r="M131" s="157"/>
      <c r="N131" s="144"/>
      <c r="O131" s="144"/>
      <c r="P131" s="144"/>
      <c r="Q131" s="144"/>
      <c r="R131" s="144"/>
      <c r="S131" s="144"/>
      <c r="T131" s="144"/>
    </row>
    <row r="132" customFormat="false" ht="12.75" hidden="false" customHeight="false" outlineLevel="0" collapsed="false">
      <c r="D132" s="144"/>
      <c r="E132" s="144"/>
      <c r="F132" s="144"/>
      <c r="G132" s="144"/>
      <c r="H132" s="144"/>
      <c r="I132" s="144"/>
      <c r="J132" s="144"/>
      <c r="K132" s="157"/>
      <c r="L132" s="157"/>
      <c r="M132" s="157"/>
      <c r="N132" s="144"/>
      <c r="O132" s="144"/>
      <c r="P132" s="144"/>
      <c r="Q132" s="144"/>
      <c r="R132" s="144"/>
      <c r="S132" s="144"/>
      <c r="T132" s="144"/>
    </row>
    <row r="133" customFormat="false" ht="12.75" hidden="false" customHeight="false" outlineLevel="0" collapsed="false">
      <c r="D133" s="144"/>
      <c r="E133" s="144"/>
      <c r="F133" s="144"/>
      <c r="G133" s="144"/>
      <c r="H133" s="144"/>
      <c r="I133" s="144"/>
      <c r="J133" s="144"/>
      <c r="K133" s="157"/>
      <c r="L133" s="157"/>
      <c r="M133" s="157"/>
      <c r="N133" s="144"/>
      <c r="O133" s="144"/>
      <c r="P133" s="144"/>
      <c r="Q133" s="144"/>
      <c r="R133" s="144"/>
      <c r="S133" s="144"/>
      <c r="T133" s="144"/>
    </row>
    <row r="134" customFormat="false" ht="12.75" hidden="false" customHeight="false" outlineLevel="0" collapsed="false">
      <c r="D134" s="144"/>
      <c r="E134" s="144"/>
      <c r="F134" s="144"/>
      <c r="G134" s="144"/>
      <c r="H134" s="144"/>
      <c r="I134" s="144"/>
      <c r="J134" s="144"/>
      <c r="K134" s="157"/>
      <c r="L134" s="157"/>
      <c r="M134" s="157"/>
      <c r="N134" s="144"/>
      <c r="O134" s="144"/>
      <c r="P134" s="144"/>
      <c r="Q134" s="144"/>
      <c r="R134" s="144"/>
      <c r="S134" s="144"/>
      <c r="T134" s="144"/>
    </row>
    <row r="135" customFormat="false" ht="12.75" hidden="false" customHeight="false" outlineLevel="0" collapsed="false">
      <c r="D135" s="144"/>
      <c r="E135" s="144"/>
      <c r="F135" s="144"/>
      <c r="G135" s="144"/>
      <c r="H135" s="144"/>
      <c r="I135" s="144"/>
      <c r="J135" s="144"/>
      <c r="K135" s="157"/>
      <c r="L135" s="157"/>
      <c r="M135" s="157"/>
      <c r="N135" s="144"/>
      <c r="O135" s="144"/>
      <c r="P135" s="144"/>
      <c r="Q135" s="144"/>
      <c r="R135" s="144"/>
      <c r="S135" s="144"/>
      <c r="T135" s="144"/>
    </row>
    <row r="136" customFormat="false" ht="12.75" hidden="false" customHeight="false" outlineLevel="0" collapsed="false">
      <c r="D136" s="144"/>
      <c r="E136" s="144"/>
      <c r="F136" s="144"/>
      <c r="G136" s="144"/>
      <c r="H136" s="144"/>
      <c r="I136" s="144"/>
      <c r="J136" s="144"/>
      <c r="K136" s="157"/>
      <c r="L136" s="157"/>
      <c r="M136" s="157"/>
      <c r="N136" s="144"/>
      <c r="O136" s="144"/>
      <c r="P136" s="144"/>
      <c r="Q136" s="144"/>
      <c r="R136" s="144"/>
      <c r="S136" s="144"/>
      <c r="T136" s="144"/>
    </row>
    <row r="137" customFormat="false" ht="12.75" hidden="false" customHeight="false" outlineLevel="0" collapsed="false">
      <c r="D137" s="144"/>
      <c r="E137" s="144"/>
      <c r="F137" s="144"/>
      <c r="G137" s="144"/>
      <c r="H137" s="144"/>
      <c r="I137" s="144"/>
      <c r="J137" s="144"/>
      <c r="K137" s="157"/>
      <c r="L137" s="157"/>
      <c r="M137" s="157"/>
      <c r="N137" s="144"/>
      <c r="O137" s="144"/>
      <c r="P137" s="144"/>
      <c r="Q137" s="144"/>
      <c r="R137" s="144"/>
      <c r="S137" s="144"/>
      <c r="T137" s="144"/>
    </row>
    <row r="138" customFormat="false" ht="12.75" hidden="false" customHeight="false" outlineLevel="0" collapsed="false">
      <c r="D138" s="144"/>
      <c r="E138" s="144"/>
      <c r="F138" s="144"/>
      <c r="G138" s="144"/>
      <c r="H138" s="144"/>
      <c r="I138" s="144"/>
      <c r="J138" s="144"/>
      <c r="K138" s="157"/>
      <c r="L138" s="157"/>
      <c r="M138" s="157"/>
      <c r="N138" s="144"/>
      <c r="O138" s="144"/>
      <c r="P138" s="144"/>
      <c r="Q138" s="144"/>
      <c r="R138" s="144"/>
      <c r="S138" s="144"/>
      <c r="T138" s="144"/>
    </row>
    <row r="139" customFormat="false" ht="12.75" hidden="false" customHeight="false" outlineLevel="0" collapsed="false">
      <c r="D139" s="144"/>
      <c r="E139" s="144"/>
      <c r="F139" s="144"/>
      <c r="G139" s="144"/>
      <c r="H139" s="144"/>
      <c r="I139" s="144"/>
      <c r="J139" s="144"/>
      <c r="K139" s="157"/>
      <c r="L139" s="157"/>
      <c r="M139" s="157"/>
      <c r="N139" s="144"/>
      <c r="O139" s="144"/>
      <c r="P139" s="144"/>
      <c r="Q139" s="144"/>
      <c r="R139" s="144"/>
      <c r="S139" s="144"/>
      <c r="T139" s="144"/>
    </row>
    <row r="140" customFormat="false" ht="12.75" hidden="false" customHeight="false" outlineLevel="0" collapsed="false">
      <c r="D140" s="144"/>
      <c r="E140" s="144"/>
      <c r="F140" s="144"/>
      <c r="G140" s="144"/>
      <c r="H140" s="144"/>
      <c r="I140" s="144"/>
      <c r="J140" s="144"/>
      <c r="K140" s="157"/>
      <c r="L140" s="157"/>
      <c r="M140" s="157"/>
      <c r="N140" s="144"/>
      <c r="O140" s="144"/>
      <c r="P140" s="144"/>
      <c r="Q140" s="144"/>
      <c r="R140" s="144"/>
      <c r="S140" s="144"/>
      <c r="T140" s="144"/>
    </row>
    <row r="141" customFormat="false" ht="12.75" hidden="false" customHeight="false" outlineLevel="0" collapsed="false">
      <c r="D141" s="144"/>
      <c r="E141" s="144"/>
      <c r="F141" s="144"/>
      <c r="G141" s="144"/>
      <c r="H141" s="144"/>
      <c r="I141" s="144"/>
      <c r="J141" s="144"/>
      <c r="K141" s="157"/>
      <c r="L141" s="157"/>
      <c r="M141" s="157"/>
      <c r="N141" s="144"/>
      <c r="O141" s="144"/>
      <c r="P141" s="144"/>
      <c r="Q141" s="144"/>
      <c r="R141" s="144"/>
      <c r="S141" s="144"/>
      <c r="T141" s="144"/>
    </row>
    <row r="142" customFormat="false" ht="12.75" hidden="false" customHeight="false" outlineLevel="0" collapsed="false">
      <c r="D142" s="144"/>
      <c r="E142" s="144"/>
      <c r="F142" s="144"/>
      <c r="G142" s="144"/>
      <c r="H142" s="144"/>
      <c r="I142" s="144"/>
      <c r="J142" s="144"/>
      <c r="K142" s="157"/>
      <c r="L142" s="157"/>
      <c r="M142" s="157"/>
      <c r="N142" s="144"/>
      <c r="O142" s="144"/>
      <c r="P142" s="144"/>
      <c r="Q142" s="144"/>
      <c r="R142" s="144"/>
      <c r="S142" s="144"/>
      <c r="T142" s="144"/>
    </row>
    <row r="143" customFormat="false" ht="12.75" hidden="false" customHeight="false" outlineLevel="0" collapsed="false"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</row>
    <row r="144" customFormat="false" ht="12.75" hidden="false" customHeight="false" outlineLevel="0" collapsed="false"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</row>
    <row r="145" customFormat="false" ht="12.75" hidden="false" customHeight="false" outlineLevel="0" collapsed="false"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</row>
    <row r="146" customFormat="false" ht="12.75" hidden="false" customHeight="false" outlineLevel="0" collapsed="false"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</row>
    <row r="147" customFormat="false" ht="12.75" hidden="false" customHeight="false" outlineLevel="0" collapsed="false"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</row>
    <row r="148" customFormat="false" ht="12.75" hidden="false" customHeight="false" outlineLevel="0" collapsed="false"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</row>
    <row r="149" customFormat="false" ht="12.75" hidden="false" customHeight="false" outlineLevel="0" collapsed="false"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</row>
    <row r="150" customFormat="false" ht="12.75" hidden="false" customHeight="false" outlineLevel="0" collapsed="false"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</row>
    <row r="151" customFormat="false" ht="12.75" hidden="false" customHeight="false" outlineLevel="0" collapsed="false"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</row>
    <row r="152" customFormat="false" ht="12.75" hidden="false" customHeight="false" outlineLevel="0" collapsed="false"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</row>
    <row r="153" customFormat="false" ht="12.75" hidden="false" customHeight="false" outlineLevel="0" collapsed="false"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</row>
    <row r="154" customFormat="false" ht="12.75" hidden="false" customHeight="false" outlineLevel="0" collapsed="false"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</row>
    <row r="155" customFormat="false" ht="12.75" hidden="false" customHeight="false" outlineLevel="0" collapsed="false"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</row>
    <row r="156" customFormat="false" ht="12.75" hidden="false" customHeight="false" outlineLevel="0" collapsed="false"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</row>
    <row r="157" customFormat="false" ht="12.75" hidden="false" customHeight="false" outlineLevel="0" collapsed="false"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</row>
    <row r="158" customFormat="false" ht="12.75" hidden="false" customHeight="false" outlineLevel="0" collapsed="false"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</row>
    <row r="159" customFormat="false" ht="12.75" hidden="false" customHeight="false" outlineLevel="0" collapsed="false"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</row>
    <row r="160" customFormat="false" ht="12.75" hidden="false" customHeight="false" outlineLevel="0" collapsed="false"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</row>
    <row r="161" customFormat="false" ht="12.75" hidden="false" customHeight="false" outlineLevel="0" collapsed="false"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</row>
    <row r="162" customFormat="false" ht="12.75" hidden="false" customHeight="false" outlineLevel="0" collapsed="false"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</row>
    <row r="163" customFormat="false" ht="12.75" hidden="false" customHeight="false" outlineLevel="0" collapsed="false"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</row>
    <row r="164" customFormat="false" ht="12.75" hidden="false" customHeight="false" outlineLevel="0" collapsed="false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</row>
    <row r="165" customFormat="false" ht="12.75" hidden="false" customHeight="false" outlineLevel="0" collapsed="false"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</row>
    <row r="166" customFormat="false" ht="12.75" hidden="false" customHeight="false" outlineLevel="0" collapsed="false"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</row>
    <row r="167" customFormat="false" ht="12.75" hidden="false" customHeight="false" outlineLevel="0" collapsed="false"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</row>
    <row r="168" customFormat="false" ht="12.75" hidden="false" customHeight="false" outlineLevel="0" collapsed="false"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</row>
    <row r="169" customFormat="false" ht="12.75" hidden="false" customHeight="false" outlineLevel="0" collapsed="false"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</row>
    <row r="170" customFormat="false" ht="12.75" hidden="false" customHeight="false" outlineLevel="0" collapsed="false"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</row>
    <row r="171" customFormat="false" ht="12.75" hidden="false" customHeight="false" outlineLevel="0" collapsed="false"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</row>
    <row r="172" customFormat="false" ht="12.75" hidden="false" customHeight="false" outlineLevel="0" collapsed="false"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</row>
    <row r="173" customFormat="false" ht="12.75" hidden="false" customHeight="false" outlineLevel="0" collapsed="false"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</row>
    <row r="174" customFormat="false" ht="12.75" hidden="false" customHeight="false" outlineLevel="0" collapsed="false"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</row>
    <row r="175" customFormat="false" ht="12.75" hidden="false" customHeight="false" outlineLevel="0" collapsed="false"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</row>
    <row r="176" customFormat="false" ht="12.75" hidden="false" customHeight="false" outlineLevel="0" collapsed="false"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</row>
    <row r="177" customFormat="false" ht="12.75" hidden="false" customHeight="false" outlineLevel="0" collapsed="false"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</row>
    <row r="178" customFormat="false" ht="12.75" hidden="false" customHeight="false" outlineLevel="0" collapsed="false"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</row>
    <row r="179" customFormat="false" ht="12.75" hidden="false" customHeight="false" outlineLevel="0" collapsed="false"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</row>
    <row r="180" customFormat="false" ht="12.75" hidden="false" customHeight="false" outlineLevel="0" collapsed="false"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</row>
    <row r="181" customFormat="false" ht="12.75" hidden="false" customHeight="false" outlineLevel="0" collapsed="false"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</row>
    <row r="182" customFormat="false" ht="12.75" hidden="false" customHeight="false" outlineLevel="0" collapsed="false"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</row>
    <row r="183" customFormat="false" ht="12.75" hidden="false" customHeight="false" outlineLevel="0" collapsed="false"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</row>
    <row r="184" customFormat="false" ht="12.75" hidden="false" customHeight="false" outlineLevel="0" collapsed="false"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</row>
    <row r="185" customFormat="false" ht="12.75" hidden="false" customHeight="false" outlineLevel="0" collapsed="false"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</row>
    <row r="186" customFormat="false" ht="12.75" hidden="false" customHeight="false" outlineLevel="0" collapsed="false"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</row>
    <row r="187" customFormat="false" ht="12.75" hidden="false" customHeight="false" outlineLevel="0" collapsed="false"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</row>
    <row r="188" customFormat="false" ht="12.75" hidden="false" customHeight="false" outlineLevel="0" collapsed="false"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</row>
    <row r="189" customFormat="false" ht="12.75" hidden="false" customHeight="false" outlineLevel="0" collapsed="false"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</row>
    <row r="190" customFormat="false" ht="12.75" hidden="false" customHeight="false" outlineLevel="0" collapsed="false"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</row>
    <row r="191" customFormat="false" ht="12.75" hidden="false" customHeight="false" outlineLevel="0" collapsed="false"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</row>
    <row r="192" customFormat="false" ht="12.75" hidden="false" customHeight="false" outlineLevel="0" collapsed="false"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</row>
    <row r="193" customFormat="false" ht="12.75" hidden="false" customHeight="false" outlineLevel="0" collapsed="false"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</row>
    <row r="194" customFormat="false" ht="12.75" hidden="false" customHeight="false" outlineLevel="0" collapsed="false"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</row>
    <row r="195" customFormat="false" ht="12.75" hidden="false" customHeight="false" outlineLevel="0" collapsed="false"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</row>
    <row r="196" customFormat="false" ht="12.75" hidden="false" customHeight="false" outlineLevel="0" collapsed="false"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</row>
    <row r="197" customFormat="false" ht="12.75" hidden="false" customHeight="false" outlineLevel="0" collapsed="false"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</row>
    <row r="198" customFormat="false" ht="12.75" hidden="false" customHeight="false" outlineLevel="0" collapsed="false"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</row>
    <row r="199" customFormat="false" ht="12.75" hidden="false" customHeight="false" outlineLevel="0" collapsed="false"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</row>
    <row r="200" customFormat="false" ht="12.75" hidden="false" customHeight="false" outlineLevel="0" collapsed="false"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</row>
    <row r="201" customFormat="false" ht="12.75" hidden="false" customHeight="false" outlineLevel="0" collapsed="false"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</row>
    <row r="202" customFormat="false" ht="12.75" hidden="false" customHeight="false" outlineLevel="0" collapsed="false"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</row>
    <row r="203" customFormat="false" ht="12.75" hidden="false" customHeight="false" outlineLevel="0" collapsed="false">
      <c r="D203" s="144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</row>
    <row r="204" customFormat="false" ht="12.75" hidden="false" customHeight="false" outlineLevel="0" collapsed="false"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</row>
    <row r="205" customFormat="false" ht="12.75" hidden="false" customHeight="false" outlineLevel="0" collapsed="false">
      <c r="D205" s="144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</row>
    <row r="206" customFormat="false" ht="12.75" hidden="false" customHeight="false" outlineLevel="0" collapsed="false"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</row>
    <row r="207" customFormat="false" ht="12.75" hidden="false" customHeight="false" outlineLevel="0" collapsed="false">
      <c r="D207" s="144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</row>
    <row r="208" customFormat="false" ht="12.75" hidden="false" customHeight="false" outlineLevel="0" collapsed="false">
      <c r="D208" s="144"/>
      <c r="E208" s="144"/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</row>
    <row r="209" customFormat="false" ht="12.75" hidden="false" customHeight="false" outlineLevel="0" collapsed="false"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</row>
    <row r="210" customFormat="false" ht="12.75" hidden="false" customHeight="false" outlineLevel="0" collapsed="false"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</row>
    <row r="211" customFormat="false" ht="12.75" hidden="false" customHeight="false" outlineLevel="0" collapsed="false"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</row>
    <row r="212" customFormat="false" ht="12.75" hidden="false" customHeight="false" outlineLevel="0" collapsed="false"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</row>
    <row r="213" customFormat="false" ht="12.75" hidden="false" customHeight="false" outlineLevel="0" collapsed="false"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</row>
    <row r="214" customFormat="false" ht="12.75" hidden="false" customHeight="false" outlineLevel="0" collapsed="false"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</row>
    <row r="215" customFormat="false" ht="12.75" hidden="false" customHeight="false" outlineLevel="0" collapsed="false"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</row>
    <row r="216" customFormat="false" ht="12.75" hidden="false" customHeight="false" outlineLevel="0" collapsed="false"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</row>
    <row r="217" customFormat="false" ht="12.75" hidden="false" customHeight="false" outlineLevel="0" collapsed="false"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</row>
    <row r="218" customFormat="false" ht="12.75" hidden="false" customHeight="false" outlineLevel="0" collapsed="false"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</row>
    <row r="219" customFormat="false" ht="12.75" hidden="false" customHeight="false" outlineLevel="0" collapsed="false"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</row>
    <row r="220" customFormat="false" ht="12.75" hidden="false" customHeight="false" outlineLevel="0" collapsed="false"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</row>
    <row r="221" customFormat="false" ht="12.75" hidden="false" customHeight="false" outlineLevel="0" collapsed="false"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</row>
    <row r="222" customFormat="false" ht="12.75" hidden="false" customHeight="false" outlineLevel="0" collapsed="false"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</row>
    <row r="223" customFormat="false" ht="12.75" hidden="false" customHeight="false" outlineLevel="0" collapsed="false"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</row>
    <row r="224" customFormat="false" ht="12.75" hidden="false" customHeight="false" outlineLevel="0" collapsed="false">
      <c r="D224" s="144"/>
      <c r="E224" s="144"/>
      <c r="F224" s="144"/>
      <c r="G224" s="144"/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191" t="s">
        <v>282</v>
      </c>
    </row>
    <row r="2" customFormat="false" ht="18" hidden="false" customHeight="false" outlineLevel="0" collapsed="false">
      <c r="A2" s="191" t="str">
        <f aca="false">+Summary!A3</f>
        <v>Results based on Activity through February 18, 2000</v>
      </c>
    </row>
    <row r="3" customFormat="false" ht="31.5" hidden="false" customHeight="true" outlineLevel="0" collapsed="false"/>
    <row r="4" customFormat="false" ht="13.5" hidden="false" customHeight="false" outlineLevel="0" collapsed="false">
      <c r="D4" s="192" t="s">
        <v>125</v>
      </c>
      <c r="F4" s="192" t="s">
        <v>126</v>
      </c>
      <c r="H4" s="192" t="s">
        <v>127</v>
      </c>
    </row>
    <row r="6" customFormat="false" ht="15.75" hidden="false" customHeight="false" outlineLevel="0" collapsed="false">
      <c r="A6" s="193" t="s">
        <v>283</v>
      </c>
      <c r="B6" s="163"/>
      <c r="C6" s="163"/>
      <c r="D6" s="194" t="n">
        <f aca="false">ROUND(GrossMargin!I56/1000,1)</f>
        <v>155.6</v>
      </c>
      <c r="E6" s="163"/>
      <c r="F6" s="163"/>
      <c r="G6" s="163"/>
      <c r="H6" s="163"/>
    </row>
    <row r="7" customFormat="false" ht="15.75" hidden="false" customHeight="false" outlineLevel="0" collapsed="false">
      <c r="A7" s="193" t="s">
        <v>284</v>
      </c>
      <c r="B7" s="163"/>
      <c r="C7" s="163"/>
      <c r="D7" s="195" t="n">
        <f aca="false">ROUND(GrossMargin!J56/1000,1)</f>
        <v>79.4</v>
      </c>
      <c r="E7" s="163"/>
      <c r="F7" s="163"/>
      <c r="G7" s="163"/>
      <c r="H7" s="163"/>
    </row>
    <row r="8" customFormat="false" ht="15.75" hidden="false" customHeight="false" outlineLevel="0" collapsed="false">
      <c r="A8" s="193"/>
      <c r="B8" s="196"/>
      <c r="C8" s="196"/>
      <c r="D8" s="197" t="n">
        <f aca="false">SUM(D6:D7)</f>
        <v>235</v>
      </c>
      <c r="E8" s="196"/>
      <c r="F8" s="194" t="e">
        <f aca="false">ROUND(GrossMargin!M56/1000,1)</f>
        <v>#NAME?</v>
      </c>
      <c r="G8" s="196"/>
      <c r="H8" s="194" t="e">
        <f aca="false">+D8-F8</f>
        <v>#NAME?</v>
      </c>
    </row>
    <row r="9" customFormat="false" ht="15.75" hidden="false" customHeight="false" outlineLevel="0" collapsed="false">
      <c r="A9" s="198"/>
      <c r="B9" s="163"/>
      <c r="C9" s="163"/>
      <c r="D9" s="197"/>
      <c r="E9" s="163"/>
      <c r="F9" s="163"/>
      <c r="G9" s="163"/>
      <c r="H9" s="163"/>
    </row>
    <row r="10" customFormat="false" ht="15.75" hidden="false" customHeight="false" outlineLevel="0" collapsed="false">
      <c r="A10" s="193" t="s">
        <v>285</v>
      </c>
      <c r="B10" s="163"/>
      <c r="C10" s="163"/>
      <c r="D10" s="197"/>
      <c r="E10" s="163"/>
      <c r="F10" s="163"/>
      <c r="G10" s="163"/>
      <c r="H10" s="163"/>
    </row>
    <row r="11" customFormat="false" ht="12.75" hidden="false" customHeight="false" outlineLevel="0" collapsed="false">
      <c r="A11" s="199"/>
      <c r="B11" s="163" t="s">
        <v>286</v>
      </c>
      <c r="C11" s="163"/>
      <c r="D11" s="200" t="e">
        <f aca="false">ROUND((GrossMargin!K21-#REF!-GrossMargin!K12)/1000,1)</f>
        <v>#REF!</v>
      </c>
      <c r="E11" s="163"/>
      <c r="F11" s="1"/>
      <c r="G11" s="163"/>
      <c r="H11" s="163"/>
    </row>
    <row r="12" customFormat="false" ht="12.75" hidden="false" customHeight="false" outlineLevel="0" collapsed="false">
      <c r="A12" s="199"/>
      <c r="B12" s="163" t="s">
        <v>287</v>
      </c>
      <c r="C12" s="163"/>
      <c r="D12" s="200" t="e">
        <f aca="false">ROUND(GrossMargin!K12/1000,1)</f>
        <v>#NAME?</v>
      </c>
      <c r="E12" s="163"/>
      <c r="F12" s="1"/>
      <c r="G12" s="163"/>
      <c r="H12" s="163"/>
    </row>
    <row r="13" customFormat="false" ht="12.75" hidden="false" customHeight="false" outlineLevel="0" collapsed="false">
      <c r="A13" s="198"/>
      <c r="B13" s="163" t="s">
        <v>288</v>
      </c>
      <c r="C13" s="163"/>
      <c r="D13" s="200" t="e">
        <f aca="false">ROUND(#REF!/1000,1)</f>
        <v>#REF!</v>
      </c>
      <c r="E13" s="163"/>
      <c r="F13" s="163"/>
      <c r="G13" s="163"/>
      <c r="H13" s="163"/>
    </row>
    <row r="14" customFormat="false" ht="12.75" hidden="false" customHeight="false" outlineLevel="0" collapsed="false">
      <c r="A14" s="198"/>
      <c r="B14" s="163" t="s">
        <v>139</v>
      </c>
      <c r="C14" s="163"/>
      <c r="D14" s="200" t="e">
        <f aca="false">ROUND(#REF!/1000,1)</f>
        <v>#REF!</v>
      </c>
      <c r="E14" s="163"/>
      <c r="F14" s="163"/>
      <c r="G14" s="163"/>
      <c r="H14" s="163"/>
    </row>
    <row r="15" customFormat="false" ht="12.75" hidden="false" customHeight="false" outlineLevel="0" collapsed="false">
      <c r="A15" s="198"/>
      <c r="B15" s="163" t="s">
        <v>289</v>
      </c>
      <c r="C15" s="163"/>
      <c r="D15" s="200" t="e">
        <f aca="false">ROUND(#REF!/1000,1)</f>
        <v>#REF!</v>
      </c>
      <c r="E15" s="163"/>
      <c r="F15" s="163"/>
      <c r="G15" s="163"/>
      <c r="H15" s="163"/>
    </row>
    <row r="16" customFormat="false" ht="12.75" hidden="false" customHeight="false" outlineLevel="0" collapsed="false">
      <c r="A16" s="198"/>
      <c r="B16" s="163" t="s">
        <v>290</v>
      </c>
      <c r="C16" s="163"/>
      <c r="D16" s="200" t="e">
        <f aca="false">ROUND(#REF!/1000,1)</f>
        <v>#REF!</v>
      </c>
      <c r="E16" s="163"/>
      <c r="F16" s="163"/>
      <c r="G16" s="163"/>
      <c r="H16" s="163"/>
    </row>
    <row r="17" customFormat="false" ht="12.75" hidden="false" customHeight="false" outlineLevel="0" collapsed="false">
      <c r="A17" s="198"/>
      <c r="B17" s="163" t="s">
        <v>291</v>
      </c>
      <c r="C17" s="163"/>
      <c r="D17" s="201" t="n">
        <f aca="false">ROUND(GrossMargin!K35/1000,1)</f>
        <v>20</v>
      </c>
      <c r="E17" s="163"/>
      <c r="F17" s="163"/>
      <c r="G17" s="163"/>
      <c r="H17" s="163"/>
    </row>
    <row r="18" customFormat="false" ht="15.75" hidden="false" customHeight="false" outlineLevel="0" collapsed="false">
      <c r="A18" s="198"/>
      <c r="B18" s="163"/>
      <c r="C18" s="163"/>
      <c r="D18" s="197" t="e">
        <f aca="false">SUM(D11:D17)</f>
        <v>#REF!</v>
      </c>
      <c r="E18" s="163"/>
      <c r="F18" s="163"/>
      <c r="G18" s="163"/>
      <c r="H18" s="163"/>
    </row>
    <row r="19" customFormat="false" ht="15.75" hidden="false" customHeight="false" outlineLevel="0" collapsed="false">
      <c r="A19" s="198"/>
      <c r="B19" s="163"/>
      <c r="C19" s="163"/>
      <c r="D19" s="197"/>
      <c r="E19" s="163"/>
      <c r="F19" s="163"/>
      <c r="G19" s="163"/>
      <c r="H19" s="163"/>
    </row>
    <row r="20" customFormat="false" ht="15.75" hidden="false" customHeight="false" outlineLevel="0" collapsed="false">
      <c r="A20" s="193" t="s">
        <v>292</v>
      </c>
      <c r="F20" s="202"/>
    </row>
    <row r="21" customFormat="false" ht="12.75" hidden="false" customHeight="false" outlineLevel="0" collapsed="false">
      <c r="B21" s="0" t="s">
        <v>293</v>
      </c>
      <c r="D21" s="200" t="e">
        <f aca="false">-ROUND((Expenses!D47+Expenses!D49)/1000,1)</f>
        <v>#NAME?</v>
      </c>
      <c r="E21" s="203"/>
      <c r="F21" s="203" t="e">
        <f aca="false">-ROUND((Expenses!E47+Expenses!E49)/1000,1)</f>
        <v>#NAME?</v>
      </c>
      <c r="H21" s="204" t="e">
        <f aca="false">+D21-F21</f>
        <v>#NAME?</v>
      </c>
    </row>
    <row r="22" customFormat="false" ht="12.75" hidden="false" customHeight="false" outlineLevel="0" collapsed="false">
      <c r="B22" s="0" t="s">
        <v>294</v>
      </c>
      <c r="D22" s="200" t="n">
        <f aca="false">-ROUND((Expenses!D51-Summary!C59)/1000,1)</f>
        <v>-23.6</v>
      </c>
      <c r="F22" s="202" t="e">
        <f aca="false">-ROUND((Expenses!E51-Summary!D59)/1000,1)</f>
        <v>#NAME?</v>
      </c>
      <c r="H22" s="204" t="e">
        <f aca="false">+D22-F22</f>
        <v>#NAME?</v>
      </c>
    </row>
    <row r="23" customFormat="false" ht="15.75" hidden="false" customHeight="false" outlineLevel="0" collapsed="false">
      <c r="D23" s="205" t="e">
        <f aca="false">SUM(D21:D22)</f>
        <v>#NAME?</v>
      </c>
      <c r="F23" s="205" t="e">
        <f aca="false">SUM(F21:F22)</f>
        <v>#NAME?</v>
      </c>
      <c r="H23" s="205" t="e">
        <f aca="false">SUM(H21:H22)</f>
        <v>#NAME?</v>
      </c>
    </row>
    <row r="24" customFormat="false" ht="15.75" hidden="false" customHeight="false" outlineLevel="0" collapsed="false">
      <c r="D24" s="206"/>
      <c r="F24" s="206"/>
      <c r="H24" s="206"/>
    </row>
    <row r="25" customFormat="false" ht="15.75" hidden="false" customHeight="false" outlineLevel="0" collapsed="false">
      <c r="A25" s="193" t="s">
        <v>295</v>
      </c>
      <c r="B25" s="193"/>
      <c r="C25" s="193"/>
      <c r="D25" s="206" t="e">
        <f aca="false">+D8+D18+D23</f>
        <v>#REF!</v>
      </c>
      <c r="E25" s="193"/>
      <c r="F25" s="206" t="e">
        <f aca="false">+F8+F23</f>
        <v>#NAME?</v>
      </c>
      <c r="G25" s="193"/>
      <c r="H25" s="206" t="e">
        <f aca="false">+H8+H23</f>
        <v>#NAME?</v>
      </c>
    </row>
    <row r="26" customFormat="false" ht="15.75" hidden="false" customHeight="false" outlineLevel="0" collapsed="false">
      <c r="D26" s="206"/>
      <c r="F26" s="206"/>
      <c r="H26" s="206"/>
    </row>
    <row r="27" customFormat="false" ht="15.75" hidden="false" customHeight="false" outlineLevel="0" collapsed="false">
      <c r="A27" s="193" t="s">
        <v>296</v>
      </c>
      <c r="F27" s="198"/>
    </row>
    <row r="28" customFormat="false" ht="12.75" hidden="false" customHeight="false" outlineLevel="0" collapsed="false">
      <c r="A28" s="198"/>
      <c r="B28" s="163" t="s">
        <v>297</v>
      </c>
      <c r="C28" s="163"/>
      <c r="D28" s="200" t="e">
        <f aca="false">ROUND(#REF!/1000,1)</f>
        <v>#REF!</v>
      </c>
      <c r="E28" s="163"/>
      <c r="F28" s="198"/>
      <c r="G28" s="163"/>
      <c r="H28" s="163"/>
    </row>
    <row r="29" customFormat="false" ht="12.75" hidden="false" customHeight="false" outlineLevel="0" collapsed="false">
      <c r="A29" s="198"/>
      <c r="B29" s="163" t="s">
        <v>298</v>
      </c>
      <c r="C29" s="163"/>
      <c r="D29" s="207" t="e">
        <f aca="false">ROUND(#REF!/1000,1)</f>
        <v>#REF!</v>
      </c>
      <c r="E29" s="163"/>
      <c r="F29" s="198"/>
      <c r="G29" s="163"/>
      <c r="H29" s="163"/>
    </row>
    <row r="30" customFormat="false" ht="12.75" hidden="false" customHeight="false" outlineLevel="0" collapsed="false">
      <c r="A30" s="198"/>
      <c r="B30" s="163" t="s">
        <v>299</v>
      </c>
      <c r="C30" s="163"/>
      <c r="D30" s="207" t="n">
        <f aca="false">ROUND(GrossMargin!K23/1000,1)</f>
        <v>0</v>
      </c>
      <c r="E30" s="163"/>
      <c r="F30" s="198"/>
      <c r="G30" s="163"/>
      <c r="H30" s="163"/>
    </row>
    <row r="31" customFormat="false" ht="12.75" hidden="false" customHeight="false" outlineLevel="0" collapsed="false">
      <c r="A31" s="198"/>
      <c r="B31" s="163" t="s">
        <v>300</v>
      </c>
      <c r="C31" s="163"/>
      <c r="D31" s="207" t="e">
        <f aca="false">ROUND(#REF!/1000,1)</f>
        <v>#REF!</v>
      </c>
      <c r="E31" s="163"/>
      <c r="F31" s="198"/>
      <c r="G31" s="163"/>
      <c r="H31" s="163"/>
    </row>
    <row r="32" customFormat="false" ht="12.75" hidden="false" customHeight="false" outlineLevel="0" collapsed="false">
      <c r="A32" s="198"/>
      <c r="B32" s="163" t="s">
        <v>301</v>
      </c>
      <c r="C32" s="163"/>
      <c r="D32" s="207" t="n">
        <f aca="false">ROUND(GrossMargin!K42/1000,1)</f>
        <v>0</v>
      </c>
      <c r="E32" s="163"/>
      <c r="F32" s="198"/>
      <c r="G32" s="163"/>
      <c r="H32" s="163"/>
    </row>
    <row r="33" customFormat="false" ht="12.75" hidden="false" customHeight="false" outlineLevel="0" collapsed="false">
      <c r="A33" s="198"/>
      <c r="B33" s="163" t="s">
        <v>302</v>
      </c>
      <c r="C33" s="163"/>
      <c r="D33" s="207" t="e">
        <f aca="false">ROUND(#REF!/1000,10)</f>
        <v>#REF!</v>
      </c>
      <c r="E33" s="163"/>
      <c r="F33" s="198"/>
      <c r="G33" s="163"/>
      <c r="H33" s="163"/>
    </row>
    <row r="34" customFormat="false" ht="12.75" hidden="false" customHeight="false" outlineLevel="0" collapsed="false">
      <c r="A34" s="163"/>
      <c r="B34" s="163" t="s">
        <v>303</v>
      </c>
      <c r="C34" s="163"/>
      <c r="D34" s="208" t="e">
        <f aca="false">ROUND((#REF!+#REF!)/1000,1)</f>
        <v>#REF!</v>
      </c>
      <c r="E34" s="163"/>
      <c r="F34" s="209"/>
      <c r="G34" s="163"/>
      <c r="H34" s="163"/>
    </row>
    <row r="35" customFormat="false" ht="15.75" hidden="false" customHeight="false" outlineLevel="0" collapsed="false">
      <c r="A35" s="198"/>
      <c r="B35" s="163"/>
      <c r="C35" s="210"/>
      <c r="D35" s="211" t="e">
        <f aca="false">SUM(D28:D34)</f>
        <v>#REF!</v>
      </c>
      <c r="E35" s="163"/>
      <c r="F35" s="211"/>
      <c r="G35" s="163"/>
      <c r="H35" s="163"/>
    </row>
    <row r="36" customFormat="false" ht="12.75" hidden="false" customHeight="false" outlineLevel="0" collapsed="false">
      <c r="A36" s="163"/>
      <c r="B36" s="163"/>
      <c r="C36" s="163"/>
      <c r="D36" s="212"/>
      <c r="E36" s="163"/>
      <c r="F36" s="198"/>
      <c r="G36" s="163"/>
      <c r="H36" s="163"/>
    </row>
    <row r="37" customFormat="false" ht="15.75" hidden="false" customHeight="false" outlineLevel="0" collapsed="false">
      <c r="A37" s="193" t="s">
        <v>304</v>
      </c>
      <c r="D37" s="202"/>
      <c r="F37" s="198"/>
    </row>
    <row r="38" customFormat="false" ht="12.75" hidden="false" customHeight="false" outlineLevel="0" collapsed="false">
      <c r="A38" s="198"/>
      <c r="B38" s="181"/>
      <c r="C38" s="181"/>
      <c r="D38" s="213"/>
      <c r="E38" s="163"/>
      <c r="F38" s="198"/>
      <c r="G38" s="163"/>
      <c r="H38" s="163"/>
    </row>
    <row r="39" customFormat="false" ht="15.75" hidden="false" customHeight="false" outlineLevel="0" collapsed="false">
      <c r="B39" s="181"/>
      <c r="C39" s="181"/>
      <c r="D39" s="211" t="n">
        <f aca="false">SUM(D38)</f>
        <v>0</v>
      </c>
    </row>
    <row r="40" customFormat="false" ht="15.75" hidden="false" customHeight="false" outlineLevel="0" collapsed="false">
      <c r="B40" s="181"/>
      <c r="C40" s="181"/>
      <c r="D40" s="211"/>
    </row>
    <row r="41" customFormat="false" ht="15.75" hidden="false" customHeight="false" outlineLevel="0" collapsed="false">
      <c r="A41" s="193" t="s">
        <v>305</v>
      </c>
      <c r="B41" s="181"/>
      <c r="C41" s="181"/>
      <c r="D41" s="211"/>
    </row>
    <row r="42" customFormat="false" ht="12.75" hidden="false" customHeight="false" outlineLevel="0" collapsed="false">
      <c r="B42" s="181"/>
      <c r="C42" s="181"/>
      <c r="D42" s="213"/>
    </row>
    <row r="43" customFormat="false" ht="15.75" hidden="false" customHeight="false" outlineLevel="0" collapsed="false">
      <c r="B43" s="181"/>
      <c r="C43" s="181"/>
      <c r="D43" s="197" t="n">
        <f aca="false">SUM(D42)</f>
        <v>0</v>
      </c>
    </row>
    <row r="44" customFormat="false" ht="12.75" hidden="false" customHeight="false" outlineLevel="0" collapsed="false">
      <c r="B44" s="181"/>
      <c r="C44" s="181"/>
      <c r="D44" s="203"/>
    </row>
    <row r="45" customFormat="false" ht="16.5" hidden="false" customHeight="false" outlineLevel="0" collapsed="false">
      <c r="A45" s="193" t="s">
        <v>114</v>
      </c>
      <c r="B45" s="214"/>
      <c r="C45" s="215"/>
      <c r="D45" s="216" t="e">
        <f aca="false">+D25+D35+D43</f>
        <v>#REF!</v>
      </c>
      <c r="E45" s="217"/>
      <c r="F45" s="216" t="e">
        <f aca="false">+F25</f>
        <v>#NAME?</v>
      </c>
      <c r="G45" s="217"/>
      <c r="H45" s="216" t="e">
        <f aca="false">+D45-F45</f>
        <v>#NAME?</v>
      </c>
    </row>
    <row r="46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2000-02-22T12:30:00Z</cp:lastPrinted>
  <cp:revision>0</cp:revision>
  <dc:subject/>
  <dc:title/>
</cp:coreProperties>
</file>