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14.xml.rels" ContentType="application/vnd.openxmlformats-package.relationships+xml"/>
  <Override PartName="/xl/worksheets/_rels/sheet11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15.xml.rels" ContentType="application/vnd.openxmlformats-package.relationships+xml"/>
  <Override PartName="/xl/worksheets/_rels/sheet9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sharedStrings.xml" ContentType="application/vnd.openxmlformats-officedocument.spreadsheetml.sharedStrings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drawing14.xml" ContentType="application/vnd.openxmlformats-officedocument.drawing+xml"/>
  <Override PartName="/xl/drawings/drawing5.xml" ContentType="application/vnd.openxmlformats-officedocument.drawing+xml"/>
  <Override PartName="/xl/drawings/drawing1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8.xml" ContentType="application/vnd.openxmlformats-officedocument.drawing+xml"/>
  <Override PartName="/xl/drawings/_rels/drawing3.xml.rels" ContentType="application/vnd.openxmlformats-package.relationships+xml"/>
  <Override PartName="/xl/drawings/_rels/drawing8.xml.rels" ContentType="application/vnd.openxmlformats-package.relationships+xml"/>
  <Override PartName="/xl/drawings/_rels/drawing13.xml.rels" ContentType="application/vnd.openxmlformats-package.relationships+xml"/>
  <Override PartName="/xl/drawings/_rels/drawing4.xml.rels" ContentType="application/vnd.openxmlformats-package.relationships+xml"/>
  <Override PartName="/xl/drawings/_rels/drawing14.xml.rels" ContentType="application/vnd.openxmlformats-package.relationships+xml"/>
  <Override PartName="/xl/drawings/_rels/drawing9.xml.rels" ContentType="application/vnd.openxmlformats-package.relationships+xml"/>
  <Override PartName="/xl/drawings/_rels/drawing5.xml.rels" ContentType="application/vnd.openxmlformats-package.relationships+xml"/>
  <Override PartName="/xl/drawings/_rels/drawing10.xml.rels" ContentType="application/vnd.openxmlformats-package.relationships+xml"/>
  <Override PartName="/xl/drawings/_rels/drawing15.xml.rels" ContentType="application/vnd.openxmlformats-package.relationships+xml"/>
  <Override PartName="/xl/drawings/_rels/drawing6.xml.rels" ContentType="application/vnd.openxmlformats-package.relationships+xml"/>
  <Override PartName="/xl/drawings/_rels/drawing11.xml.rels" ContentType="application/vnd.openxmlformats-package.relationships+xml"/>
  <Override PartName="/xl/drawings/_rels/drawing1.xml.rels" ContentType="application/vnd.openxmlformats-package.relationships+xml"/>
  <Override PartName="/xl/drawings/_rels/drawing7.xml.rels" ContentType="application/vnd.openxmlformats-package.relationships+xml"/>
  <Override PartName="/xl/drawings/_rels/drawing12.xml.rels" ContentType="application/vnd.openxmlformats-package.relationships+xml"/>
  <Override PartName="/xl/drawings/_rels/drawing2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9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" sheetId="1" state="visible" r:id="rId3"/>
    <sheet name="East" sheetId="2" state="hidden" r:id="rId4"/>
    <sheet name="West" sheetId="3" state="hidden" r:id="rId5"/>
    <sheet name="Downstream" sheetId="4" state="hidden" r:id="rId6"/>
    <sheet name="Generation" sheetId="5" state="hidden" r:id="rId7"/>
    <sheet name="Coal" sheetId="6" state="hidden" r:id="rId8"/>
    <sheet name="Canada" sheetId="7" state="hidden" r:id="rId9"/>
    <sheet name="New Products" sheetId="8" state="hidden" r:id="rId10"/>
    <sheet name="Mexico" sheetId="9" state="hidden" r:id="rId11"/>
    <sheet name=" Upstream Originations" sheetId="10" state="hidden" r:id="rId12"/>
    <sheet name="HPL&amp;LRC" sheetId="11" state="hidden" r:id="rId13"/>
    <sheet name="Principal Investing" sheetId="12" state="hidden" r:id="rId14"/>
    <sheet name="Energy Capital Res." sheetId="13" state="hidden" r:id="rId15"/>
    <sheet name="CTG Assets" sheetId="14" state="hidden" r:id="rId16"/>
    <sheet name="Chairman" sheetId="15" state="hidden" r:id="rId17"/>
  </sheets>
  <externalReferences>
    <externalReference r:id="rId18"/>
    <externalReference r:id="rId19"/>
  </externalReferences>
  <definedNames>
    <definedName function="false" hidden="false" localSheetId="0" name="_xlnm.Print_Area" vbProcedure="false">Consol!$A$1:$T$71</definedName>
    <definedName function="false" hidden="false" localSheetId="8" name="_xlnm.Print_Area" vbProcedure="false">Mexico!$1:$65536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<sst xmlns="http://schemas.openxmlformats.org/spreadsheetml/2006/main" count="1114" uniqueCount="64">
  <si>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</t>
    </r>
    <r>
      <rPr>
        <b val="true"/>
        <sz val="18"/>
        <color rgb="FF000000"/>
        <rFont val="Arial"/>
        <family val="2"/>
      </rPr>
      <t xml:space="preserve"> O R T H  </t>
    </r>
    <r>
      <rPr>
        <b val="true"/>
        <sz val="22"/>
        <color rgb="FF000000"/>
        <rFont val="Arial"/>
        <family val="2"/>
      </rPr>
      <t xml:space="preserve"> A</t>
    </r>
    <r>
      <rPr>
        <b val="true"/>
        <sz val="18"/>
        <color rgb="FF000000"/>
        <rFont val="Arial"/>
        <family val="2"/>
      </rPr>
      <t xml:space="preserve"> M E R I C A -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</t>
    </r>
    <r>
      <rPr>
        <b val="true"/>
        <sz val="18"/>
        <color rgb="FF000000"/>
        <rFont val="Arial"/>
        <family val="2"/>
      </rPr>
      <t xml:space="preserve"> I S T  </t>
    </r>
    <r>
      <rPr>
        <b val="true"/>
        <sz val="20"/>
        <color rgb="FF000000"/>
        <rFont val="Arial"/>
        <family val="2"/>
      </rPr>
      <t xml:space="preserve">M </t>
    </r>
    <r>
      <rPr>
        <b val="true"/>
        <sz val="18"/>
        <color rgb="FF000000"/>
        <rFont val="Arial"/>
        <family val="2"/>
      </rPr>
      <t xml:space="preserve">E T R I C S</t>
    </r>
  </si>
  <si>
    <t xml:space="preserve">Team:</t>
  </si>
  <si>
    <t xml:space="preserve">Consolidated</t>
  </si>
  <si>
    <t xml:space="preserve">Results based on Activity through June 23, 2000</t>
  </si>
  <si>
    <t xml:space="preserve">Week</t>
  </si>
  <si>
    <t xml:space="preserve">Weekly Summary - 2Q00 through 1Q01</t>
  </si>
  <si>
    <t xml:space="preserve"># of Transactions</t>
  </si>
  <si>
    <t xml:space="preserve">Week 1</t>
  </si>
  <si>
    <t xml:space="preserve">Week 2</t>
  </si>
  <si>
    <t xml:space="preserve">Week 3</t>
  </si>
  <si>
    <t xml:space="preserve">Week 4</t>
  </si>
  <si>
    <t xml:space="preserve">Week 5</t>
  </si>
  <si>
    <t xml:space="preserve">Week 6</t>
  </si>
  <si>
    <t xml:space="preserve">Week 7</t>
  </si>
  <si>
    <t xml:space="preserve">Week 8</t>
  </si>
  <si>
    <t xml:space="preserve">Week 9</t>
  </si>
  <si>
    <t xml:space="preserve">Week 10</t>
  </si>
  <si>
    <t xml:space="preserve">Week 11</t>
  </si>
  <si>
    <t xml:space="preserve">Week 12</t>
  </si>
  <si>
    <t xml:space="preserve">Week 13</t>
  </si>
  <si>
    <t xml:space="preserve">Postings Rollforward:</t>
  </si>
  <si>
    <t xml:space="preserve">Beginning</t>
  </si>
  <si>
    <t xml:space="preserve">+ Entrances</t>
  </si>
  <si>
    <t xml:space="preserve">- Exits</t>
  </si>
  <si>
    <t xml:space="preserve">- Executions</t>
  </si>
  <si>
    <t xml:space="preserve">Ending</t>
  </si>
  <si>
    <t xml:space="preserve">+/- Value Changes</t>
  </si>
  <si>
    <t xml:space="preserve">Average Deal Size</t>
  </si>
  <si>
    <t xml:space="preserve">Forward Quarters</t>
  </si>
  <si>
    <t xml:space="preserve">Actual</t>
  </si>
  <si>
    <t xml:space="preserve">Current Quarter</t>
  </si>
  <si>
    <t xml:space="preserve">Per</t>
  </si>
  <si>
    <t xml:space="preserve">Total Year</t>
  </si>
  <si>
    <t xml:space="preserve">1Q00</t>
  </si>
  <si>
    <t xml:space="preserve">2Q00</t>
  </si>
  <si>
    <t xml:space="preserve">Hot List</t>
  </si>
  <si>
    <t xml:space="preserve">3Q00</t>
  </si>
  <si>
    <t xml:space="preserve">4Q00</t>
  </si>
  <si>
    <t xml:space="preserve">1Q01</t>
  </si>
  <si>
    <t xml:space="preserve">#</t>
  </si>
  <si>
    <t xml:space="preserve">$</t>
  </si>
  <si>
    <t xml:space="preserve">Executions</t>
  </si>
  <si>
    <t xml:space="preserve">DPR/MPR</t>
  </si>
  <si>
    <t xml:space="preserve">Postings</t>
  </si>
  <si>
    <t xml:space="preserve">Identified Margin</t>
  </si>
  <si>
    <t xml:space="preserve">Budget</t>
  </si>
  <si>
    <t xml:space="preserve">$ Coverage</t>
  </si>
  <si>
    <t xml:space="preserve">        $ millions</t>
  </si>
  <si>
    <t xml:space="preserve">East Midstream</t>
  </si>
  <si>
    <t xml:space="preserve">Dollar Value of Transactions</t>
  </si>
  <si>
    <t xml:space="preserve">Average</t>
  </si>
  <si>
    <t xml:space="preserve">West Midstream</t>
  </si>
  <si>
    <t xml:space="preserve">Industrial Downstream</t>
  </si>
  <si>
    <t xml:space="preserve">Generation / IPP Investments</t>
  </si>
  <si>
    <t xml:space="preserve">Coal Origination &amp; Finance</t>
  </si>
  <si>
    <t xml:space="preserve">Canada Origination &amp; Finance</t>
  </si>
  <si>
    <t xml:space="preserve">GRM New Products</t>
  </si>
  <si>
    <t xml:space="preserve">Mexico</t>
  </si>
  <si>
    <t xml:space="preserve">Upstream Originations</t>
  </si>
  <si>
    <t xml:space="preserve">HPL and LRC</t>
  </si>
  <si>
    <t xml:space="preserve">Principal Investing</t>
  </si>
  <si>
    <t xml:space="preserve">Energy Capital Resources</t>
  </si>
  <si>
    <t xml:space="preserve">CTG Assets</t>
  </si>
  <si>
    <t xml:space="preserve">Office of the Chairman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</si>
</sst>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_(* #,##0_);_(* \(#,##0\);_(* \-_);_(@_)"/>
    <numFmt numFmtId="167" formatCode="_(\$* #,##0.00_);_(\$* \(#,##0.00\);_(\$* \-??_);_(@_)"/>
    <numFmt numFmtId="168" formatCode="_(\$* #,##0.0_);_(\$* \(#,##0.0\);_(\$* \-??_);_(@_)"/>
    <numFmt numFmtId="169" formatCode="_(* #,##0.00_);_(* \(#,##0.00\);_(* \-??_);_(@_)"/>
    <numFmt numFmtId="170" formatCode="_(* #,##0.0_);_(* \(#,##0.0\);_(* \-??_);_(@_)"/>
    <numFmt numFmtId="171" formatCode="\$#,##0.0_);&quot;($&quot;#,##0.0\)"/>
    <numFmt numFmtId="172" formatCode="_(* #,##0.0_);_(* \(#,##0.0\);_(* \-?_);_(@_)"/>
    <numFmt numFmtId="173" formatCode="0%"/>
    <numFmt numFmtId="174" formatCode="[$-409]m/d/yyyy\ h:mm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20"/>
      <color rgb="FF000000"/>
      <name val="Arial"/>
      <family val="2"/>
    </font>
    <font>
      <b val="true"/>
      <sz val="20"/>
      <name val="Arial Narrow"/>
      <family val="2"/>
    </font>
    <font>
      <b val="true"/>
      <sz val="24"/>
      <name val="Arial Narrow"/>
      <family val="2"/>
    </font>
    <font>
      <b val="true"/>
      <sz val="14"/>
      <color rgb="FF000000"/>
      <name val="Arial"/>
      <family val="2"/>
    </font>
    <font>
      <b val="true"/>
      <sz val="14"/>
      <name val="Arial Narrow"/>
      <family val="2"/>
    </font>
    <font>
      <b val="true"/>
      <sz val="18"/>
      <name val="Arial Narrow"/>
      <family val="2"/>
    </font>
    <font>
      <b val="true"/>
      <sz val="10"/>
      <name val="Arial Narrow"/>
      <family val="2"/>
    </font>
    <font>
      <b val="true"/>
      <u val="single"/>
      <sz val="10"/>
      <name val="Arial Narrow"/>
      <family val="2"/>
    </font>
    <font>
      <sz val="10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i val="true"/>
      <sz val="10"/>
      <name val="Arial"/>
      <family val="2"/>
    </font>
    <font>
      <b val="true"/>
      <i val="true"/>
      <sz val="14"/>
      <color rgb="FF0000FF"/>
      <name val="Arial Narrow"/>
      <family val="2"/>
    </font>
    <font>
      <b val="true"/>
      <sz val="14"/>
      <color rgb="FF0000FF"/>
      <name val="Arial Narrow"/>
      <family val="2"/>
    </font>
    <font>
      <b val="true"/>
      <sz val="11"/>
      <name val="Arial Narrow"/>
      <family val="2"/>
    </font>
    <font>
      <b val="true"/>
      <sz val="11"/>
      <color rgb="FF000000"/>
      <name val="Arial"/>
      <family val="2"/>
    </font>
    <font>
      <b val="true"/>
      <sz val="10.75"/>
      <color rgb="FF000000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i val="true"/>
      <sz val="10"/>
      <name val="Arial Narrow"/>
      <family val="2"/>
    </font>
    <font>
      <b val="true"/>
      <sz val="10"/>
      <color rgb="FF0000FF"/>
      <name val="Arial Narrow"/>
      <family val="2"/>
    </font>
    <font>
      <b val="true"/>
      <i val="true"/>
      <sz val="14"/>
      <name val="Arial Narrow"/>
      <family val="2"/>
    </font>
    <font>
      <b val="true"/>
      <sz val="10.5"/>
      <color rgb="FF000000"/>
      <name val="Arial"/>
      <family val="2"/>
    </font>
    <font>
      <b val="true"/>
      <sz val="10.2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.75"/>
      <color rgb="FF000000"/>
      <name val="Arial"/>
      <family val="2"/>
    </font>
    <font>
      <b val="true"/>
      <sz val="11.5"/>
      <color rgb="FF000000"/>
      <name val="Arial"/>
      <family val="2"/>
    </font>
    <font>
      <b val="true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ck">
        <color rgb="FF0000FF"/>
      </top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5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1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0" fillId="2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8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9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0" fillId="2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9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externalLink" Target="externalLinks/externalLink1.xml"/><Relationship Id="rId19" Type="http://schemas.openxmlformats.org/officeDocument/2006/relationships/externalLink" Target="externalLinks/externalLink2.xml"/><Relationship Id="rId2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33764770461965"/>
          <c:y val="0.0244738130200685"/>
          <c:w val="0.975038280414873"/>
          <c:h val="0.935584924131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Consol!$A$43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Consol!$B$37,Consol!$E$37,Consol!$I$37,Consol!$L$37,Consol!$O$37,Consol!$R$37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Consol!$C$43,Consol!$F$43,Consol!$J$43,Consol!$M$43,Consol!$P$43,Consol!$S$43</c:f>
              <c:numCache>
                <c:formatCode>_(* #,##0.0_);_(* \(#,##0.0\);_(* \-?_);_(@_)</c:formatCode>
                <c:ptCount val="6"/>
                <c:pt idx="0">
                  <c:v>170.1</c:v>
                </c:pt>
                <c:pt idx="1">
                  <c:v>168.385</c:v>
                </c:pt>
                <c:pt idx="2">
                  <c:v>220.944</c:v>
                </c:pt>
                <c:pt idx="3">
                  <c:v>257.795</c:v>
                </c:pt>
                <c:pt idx="4">
                  <c:v>817.224</c:v>
                </c:pt>
                <c:pt idx="5">
                  <c:v>316.44325</c:v>
                </c:pt>
              </c:numCache>
            </c:numRef>
          </c:val>
        </c:ser>
        <c:gapWidth val="150"/>
        <c:overlap val="0"/>
        <c:axId val="3887490"/>
        <c:axId val="26428445"/>
      </c:barChart>
      <c:barChart>
        <c:barDir val="col"/>
        <c:grouping val="clustered"/>
        <c:varyColors val="0"/>
        <c:ser>
          <c:idx val="1"/>
          <c:order val="1"/>
          <c:tx>
            <c:strRef>
              <c:f>Consol!$A$42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Consol!$B$37,Consol!$E$37,Consol!$I$37,Consol!$L$37,Consol!$O$37,Consol!$R$37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Consol!$C$42,Consol!$F$42,Consol!$J$42,Consol!$M$42,Consol!$P$42,Consol!$S$42</c:f>
              <c:numCache>
                <c:formatCode>_(* #,##0.0_);_(* \(#,##0.0\);_(* \-?_);_(@_)</c:formatCode>
                <c:ptCount val="6"/>
                <c:pt idx="0">
                  <c:v>145.2</c:v>
                </c:pt>
                <c:pt idx="1">
                  <c:v>65.232</c:v>
                </c:pt>
                <c:pt idx="2">
                  <c:v>335.046</c:v>
                </c:pt>
                <c:pt idx="3">
                  <c:v>333.688</c:v>
                </c:pt>
                <c:pt idx="4">
                  <c:v>879.166</c:v>
                </c:pt>
                <c:pt idx="5">
                  <c:v>71.6</c:v>
                </c:pt>
              </c:numCache>
            </c:numRef>
          </c:val>
        </c:ser>
        <c:gapWidth val="150"/>
        <c:overlap val="0"/>
        <c:axId val="14364600"/>
        <c:axId val="70004187"/>
      </c:barChart>
      <c:catAx>
        <c:axId val="38874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428445"/>
        <c:crossesAt val="0"/>
        <c:auto val="1"/>
        <c:lblAlgn val="ctr"/>
        <c:lblOffset val="100"/>
        <c:noMultiLvlLbl val="0"/>
      </c:catAx>
      <c:valAx>
        <c:axId val="26428445"/>
        <c:scaling>
          <c:orientation val="minMax"/>
          <c:max val="10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87490"/>
        <c:crossesAt val="1"/>
        <c:crossBetween val="midCat"/>
        <c:majorUnit val="100"/>
      </c:valAx>
      <c:catAx>
        <c:axId val="14364600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004187"/>
        <c:auto val="1"/>
        <c:lblAlgn val="ctr"/>
        <c:lblOffset val="100"/>
        <c:noMultiLvlLbl val="0"/>
      </c:catAx>
      <c:valAx>
        <c:axId val="70004187"/>
        <c:scaling>
          <c:orientation val="minMax"/>
          <c:max val="10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14364600"/>
        <c:crosses val="max"/>
        <c:crossBetween val="midCat"/>
        <c:majorUnit val="10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14497443157195"/>
          <c:y val="0.929906999510524"/>
          <c:w val="0.199751538439315"/>
          <c:h val="0.048360254527655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38247526172379"/>
          <c:y val="0.0266275085658346"/>
          <c:w val="0.984196185286104"/>
          <c:h val="0.9294175232501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Upstream Originations'!$A$43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 Upstream Originations'!$B$37,' Upstream Originations'!$E$37,' Upstream Originations'!$I$37,' Upstream Originations'!$L$37,' Upstream Originations'!$O$37,' Upstream Originations'!$R$37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 Upstream Originations'!$C$43,' Upstream Originations'!$F$43,' Upstream Originations'!$J$43,' Upstream Originations'!$M$43,' Upstream Originations'!$P$43,' Upstream Originations'!$S$43</c:f>
              <c:numCache>
                <c:formatCode>_(* #,##0.0_);_(* \(#,##0.0\);_(* \-?_);_(@_)</c:formatCode>
                <c:ptCount val="6"/>
                <c:pt idx="0">
                  <c:v>30.3</c:v>
                </c:pt>
                <c:pt idx="1">
                  <c:v>18.423</c:v>
                </c:pt>
                <c:pt idx="2">
                  <c:v>20.238</c:v>
                </c:pt>
                <c:pt idx="3">
                  <c:v>21.355</c:v>
                </c:pt>
                <c:pt idx="4">
                  <c:v>90.316</c:v>
                </c:pt>
                <c:pt idx="5">
                  <c:v>28.82925</c:v>
                </c:pt>
              </c:numCache>
            </c:numRef>
          </c:val>
        </c:ser>
        <c:gapWidth val="150"/>
        <c:overlap val="0"/>
        <c:axId val="45673491"/>
        <c:axId val="56460266"/>
      </c:barChart>
      <c:barChart>
        <c:barDir val="col"/>
        <c:grouping val="clustered"/>
        <c:varyColors val="0"/>
        <c:ser>
          <c:idx val="1"/>
          <c:order val="1"/>
          <c:tx>
            <c:strRef>
              <c:f>' Upstream Originations'!$A$42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 Upstream Originations'!$B$37,' Upstream Originations'!$E$37,' Upstream Originations'!$I$37,' Upstream Originations'!$L$37,' Upstream Originations'!$O$37,' Upstream Originations'!$R$37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 Upstream Originations'!$C$42,' Upstream Originations'!$F$42,' Upstream Originations'!$J$42,' Upstream Originations'!$M$42,' Upstream Originations'!$P$42,' Upstream Originations'!$S$42</c:f>
              <c:numCache>
                <c:formatCode>_(* #,##0.0_);_(* \(#,##0.0\);_(* \-?_);_(@_)</c:formatCode>
                <c:ptCount val="6"/>
                <c:pt idx="0">
                  <c:v>23.1</c:v>
                </c:pt>
                <c:pt idx="1">
                  <c:v>17.773</c:v>
                </c:pt>
                <c:pt idx="2">
                  <c:v>31.912</c:v>
                </c:pt>
                <c:pt idx="3">
                  <c:v>19.937</c:v>
                </c:pt>
                <c:pt idx="4">
                  <c:v>92.722</c:v>
                </c:pt>
                <c:pt idx="5">
                  <c:v>6.6</c:v>
                </c:pt>
              </c:numCache>
            </c:numRef>
          </c:val>
        </c:ser>
        <c:gapWidth val="150"/>
        <c:overlap val="0"/>
        <c:axId val="75535500"/>
        <c:axId val="34661478"/>
      </c:barChart>
      <c:catAx>
        <c:axId val="456734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460266"/>
        <c:crossesAt val="0"/>
        <c:auto val="1"/>
        <c:lblAlgn val="ctr"/>
        <c:lblOffset val="100"/>
        <c:noMultiLvlLbl val="0"/>
      </c:catAx>
      <c:valAx>
        <c:axId val="56460266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673491"/>
        <c:crossesAt val="1"/>
        <c:crossBetween val="midCat"/>
        <c:majorUnit val="20"/>
      </c:valAx>
      <c:catAx>
        <c:axId val="75535500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661478"/>
        <c:auto val="1"/>
        <c:lblAlgn val="ctr"/>
        <c:lblOffset val="100"/>
        <c:noMultiLvlLbl val="0"/>
      </c:catAx>
      <c:valAx>
        <c:axId val="34661478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75535500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40871934604905"/>
          <c:y val="0.924620655898189"/>
          <c:w val="0.19830775849706"/>
          <c:h val="0.058737151248164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5058081170228"/>
          <c:y val="0.0276064610866373"/>
          <c:w val="0.982962856733114"/>
          <c:h val="0.9239353891336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'HPL&amp;LRC'!$A$43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'HPL&amp;LRC'!$B$37,'HPL&amp;LRC'!$E$37,'HPL&amp;LRC'!$I$37,'HPL&amp;LRC'!$L$37,'HPL&amp;LRC'!$O$37,'HPL&amp;LRC'!$R$37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'HPL&amp;LRC'!$C$43,'HPL&amp;LRC'!$F$43,'HPL&amp;LRC'!$J$43,'HPL&amp;LRC'!$M$43,'HPL&amp;LRC'!$P$43,'HPL&amp;LRC'!$S$43</c:f>
              <c:numCache>
                <c:formatCode>_(* #,##0.0_);_(* \(#,##0.0\);_(* \-?_);_(@_)</c:formatCode>
                <c:ptCount val="6"/>
                <c:pt idx="0">
                  <c:v>0</c:v>
                </c:pt>
                <c:pt idx="1">
                  <c:v>12.436</c:v>
                </c:pt>
                <c:pt idx="2">
                  <c:v>27.078</c:v>
                </c:pt>
                <c:pt idx="3">
                  <c:v>26.841</c:v>
                </c:pt>
                <c:pt idx="4">
                  <c:v>66.355</c:v>
                </c:pt>
                <c:pt idx="5">
                  <c:v>36.23535</c:v>
                </c:pt>
              </c:numCache>
            </c:numRef>
          </c:val>
        </c:ser>
        <c:gapWidth val="150"/>
        <c:overlap val="0"/>
        <c:axId val="80166828"/>
        <c:axId val="83906826"/>
      </c:barChart>
      <c:barChart>
        <c:barDir val="col"/>
        <c:grouping val="clustered"/>
        <c:varyColors val="0"/>
        <c:ser>
          <c:idx val="1"/>
          <c:order val="1"/>
          <c:tx>
            <c:strRef>
              <c:f>'HPL&amp;LRC'!$A$42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'HPL&amp;LRC'!$B$37,'HPL&amp;LRC'!$E$37,'HPL&amp;LRC'!$I$37,'HPL&amp;LRC'!$L$37,'HPL&amp;LRC'!$O$37,'HPL&amp;LRC'!$R$37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'HPL&amp;LRC'!$C$42,'HPL&amp;LRC'!$F$42,'HPL&amp;LRC'!$J$42,'HPL&amp;LRC'!$M$42,'HPL&amp;LRC'!$P$42,'HPL&amp;LRC'!$S$42</c:f>
              <c:numCache>
                <c:formatCode>_(* #,##0.0_);_(* \(#,##0.0\);_(* \-?_);_(@_)</c:formatCode>
                <c:ptCount val="6"/>
                <c:pt idx="0">
                  <c:v>0</c:v>
                </c:pt>
                <c:pt idx="1">
                  <c:v>15.347</c:v>
                </c:pt>
                <c:pt idx="2">
                  <c:v>6.884</c:v>
                </c:pt>
                <c:pt idx="3">
                  <c:v>3.251</c:v>
                </c:pt>
                <c:pt idx="4">
                  <c:v>25.482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5342501"/>
        <c:axId val="14611268"/>
      </c:barChart>
      <c:catAx>
        <c:axId val="801668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906826"/>
        <c:crossesAt val="0"/>
        <c:auto val="1"/>
        <c:lblAlgn val="ctr"/>
        <c:lblOffset val="100"/>
        <c:noMultiLvlLbl val="0"/>
      </c:catAx>
      <c:valAx>
        <c:axId val="83906826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166828"/>
        <c:crossesAt val="1"/>
        <c:crossBetween val="midCat"/>
        <c:majorUnit val="20"/>
      </c:valAx>
      <c:catAx>
        <c:axId val="534250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611268"/>
        <c:auto val="1"/>
        <c:lblAlgn val="ctr"/>
        <c:lblOffset val="100"/>
        <c:noMultiLvlLbl val="0"/>
      </c:catAx>
      <c:valAx>
        <c:axId val="14611268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5342501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4726803384483"/>
          <c:y val="0.929906999510524"/>
          <c:w val="0.19830775849706"/>
          <c:h val="0.058737151248164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03829054926144"/>
          <c:y val="0.0254527655408713"/>
          <c:w val="0.988154309479421"/>
          <c:h val="0.940088105726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'Principal Investing'!$A$43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'Principal Investing'!$B$37,'Principal Investing'!$E$37,'Principal Investing'!$I$37,'Principal Investing'!$L$37,'Principal Investing'!$O$37,'Principal Investing'!$R$37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'Principal Investing'!$C$43,'Principal Investing'!$F$43,'Principal Investing'!$J$43,'Principal Investing'!$M$43,'Principal Investing'!$P$43,'Principal Investing'!$S$43</c:f>
              <c:numCache>
                <c:formatCode>_(* #,##0.0_);_(* \(#,##0.0\);_(* \-?_);_(@_)</c:formatCode>
                <c:ptCount val="6"/>
                <c:pt idx="0">
                  <c:v>15.4</c:v>
                </c:pt>
                <c:pt idx="1">
                  <c:v>15.385</c:v>
                </c:pt>
                <c:pt idx="2">
                  <c:v>15.39</c:v>
                </c:pt>
                <c:pt idx="3">
                  <c:v>15.39</c:v>
                </c:pt>
                <c:pt idx="4">
                  <c:v>61.565</c:v>
                </c:pt>
                <c:pt idx="5">
                  <c:v>20.7765</c:v>
                </c:pt>
              </c:numCache>
            </c:numRef>
          </c:val>
        </c:ser>
        <c:gapWidth val="150"/>
        <c:overlap val="0"/>
        <c:axId val="52592892"/>
        <c:axId val="43028855"/>
      </c:barChart>
      <c:barChart>
        <c:barDir val="col"/>
        <c:grouping val="clustered"/>
        <c:varyColors val="0"/>
        <c:ser>
          <c:idx val="1"/>
          <c:order val="1"/>
          <c:tx>
            <c:strRef>
              <c:f>'Principal Investing'!$A$42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'Principal Investing'!$B$37,'Principal Investing'!$E$37,'Principal Investing'!$I$37,'Principal Investing'!$L$37,'Principal Investing'!$O$37,'Principal Investing'!$R$37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'Principal Investing'!$C$42,'Principal Investing'!$F$42,'Principal Investing'!$J$42,'Principal Investing'!$M$42,'Principal Investing'!$P$42,'Principal Investing'!$S$42</c:f>
              <c:numCache>
                <c:formatCode>_(* #,##0.0_);_(* \(#,##0.0\);_(* \-?_);_(@_)</c:formatCode>
                <c:ptCount val="6"/>
                <c:pt idx="0">
                  <c:v>93.7</c:v>
                </c:pt>
                <c:pt idx="1">
                  <c:v>-29.674</c:v>
                </c:pt>
                <c:pt idx="2">
                  <c:v>10</c:v>
                </c:pt>
                <c:pt idx="3">
                  <c:v>10</c:v>
                </c:pt>
                <c:pt idx="4">
                  <c:v>84.026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43866355"/>
        <c:axId val="90668991"/>
      </c:barChart>
      <c:catAx>
        <c:axId val="525928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028855"/>
        <c:crossesAt val="0"/>
        <c:auto val="1"/>
        <c:lblAlgn val="ctr"/>
        <c:lblOffset val="100"/>
        <c:noMultiLvlLbl val="0"/>
      </c:catAx>
      <c:valAx>
        <c:axId val="43028855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592892"/>
        <c:crossesAt val="1"/>
        <c:crossBetween val="midCat"/>
        <c:majorUnit val="20"/>
      </c:valAx>
      <c:catAx>
        <c:axId val="43866355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668991"/>
        <c:auto val="1"/>
        <c:lblAlgn val="ctr"/>
        <c:lblOffset val="100"/>
        <c:noMultiLvlLbl val="0"/>
      </c:catAx>
      <c:valAx>
        <c:axId val="90668991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43866355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68693532195612"/>
          <c:y val="0.950758688203622"/>
          <c:w val="0.19830775849706"/>
          <c:h val="0.05178658835046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0870500501936"/>
          <c:y val="0.0266275085658346"/>
          <c:w val="0.988154309479421"/>
          <c:h val="0.9420460107684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'Energy Capital Res.'!$A$43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'Energy Capital Res.'!$B$37,'Energy Capital Res.'!$E$37,'Energy Capital Res.'!$I$37,'Energy Capital Res.'!$L$37,'Energy Capital Res.'!$O$37,'Energy Capital Res.'!$R$37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'Energy Capital Res.'!$C$43,'Energy Capital Res.'!$F$43,'Energy Capital Res.'!$J$43,'Energy Capital Res.'!$M$43,'Energy Capital Res.'!$P$43,'Energy Capital Res.'!$S$43</c:f>
              <c:numCache>
                <c:formatCode>_(* #,##0.0_);_(* \(#,##0.0\);_(* \-?_);_(@_)</c:formatCode>
                <c:ptCount val="6"/>
                <c:pt idx="0">
                  <c:v>10.3</c:v>
                </c:pt>
                <c:pt idx="1">
                  <c:v>2</c:v>
                </c:pt>
                <c:pt idx="2">
                  <c:v>5</c:v>
                </c:pt>
                <c:pt idx="3">
                  <c:v>8</c:v>
                </c:pt>
                <c:pt idx="4">
                  <c:v>25.3</c:v>
                </c:pt>
                <c:pt idx="5">
                  <c:v>10.8</c:v>
                </c:pt>
              </c:numCache>
            </c:numRef>
          </c:val>
        </c:ser>
        <c:gapWidth val="150"/>
        <c:overlap val="0"/>
        <c:axId val="3659936"/>
        <c:axId val="36228283"/>
      </c:barChart>
      <c:barChart>
        <c:barDir val="col"/>
        <c:grouping val="clustered"/>
        <c:varyColors val="0"/>
        <c:ser>
          <c:idx val="1"/>
          <c:order val="1"/>
          <c:tx>
            <c:strRef>
              <c:f>'Energy Capital Res.'!$A$42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'Energy Capital Res.'!$B$37,'Energy Capital Res.'!$E$37,'Energy Capital Res.'!$I$37,'Energy Capital Res.'!$L$37,'Energy Capital Res.'!$O$37,'Energy Capital Res.'!$R$37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'Energy Capital Res.'!$C$42,'Energy Capital Res.'!$F$42,'Energy Capital Res.'!$J$42,'Energy Capital Res.'!$M$42,'Energy Capital Res.'!$P$42,'Energy Capital Res.'!$S$42</c:f>
              <c:numCache>
                <c:formatCode>_(* #,##0.0_);_(* \(#,##0.0\);_(* \-?_);_(@_)</c:formatCode>
                <c:ptCount val="6"/>
                <c:pt idx="0">
                  <c:v>0.9</c:v>
                </c:pt>
                <c:pt idx="1">
                  <c:v>3.576</c:v>
                </c:pt>
                <c:pt idx="2">
                  <c:v>0</c:v>
                </c:pt>
                <c:pt idx="3">
                  <c:v>0</c:v>
                </c:pt>
                <c:pt idx="4">
                  <c:v>4.476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5869094"/>
        <c:axId val="3112445"/>
      </c:barChart>
      <c:catAx>
        <c:axId val="365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228283"/>
        <c:crossesAt val="0"/>
        <c:auto val="1"/>
        <c:lblAlgn val="ctr"/>
        <c:lblOffset val="100"/>
        <c:noMultiLvlLbl val="0"/>
      </c:catAx>
      <c:valAx>
        <c:axId val="36228283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59936"/>
        <c:crossesAt val="1"/>
        <c:crossBetween val="midCat"/>
        <c:majorUnit val="20"/>
      </c:valAx>
      <c:catAx>
        <c:axId val="586909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12445"/>
        <c:auto val="1"/>
        <c:lblAlgn val="ctr"/>
        <c:lblOffset val="100"/>
        <c:noMultiLvlLbl val="0"/>
      </c:catAx>
      <c:valAx>
        <c:axId val="3112445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5869094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59830775849706"/>
          <c:y val="0.928242780225159"/>
          <c:w val="0.19830775849706"/>
          <c:h val="0.044933920704845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04004449388209"/>
          <c:y val="0.023905847738139"/>
          <c:w val="0.987875417130145"/>
          <c:h val="0.9479588083854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'CTG Assets'!$A$43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'CTG Assets'!$B$37,'CTG Assets'!$E$37,'CTG Assets'!$I$37,'CTG Assets'!$L$37,'CTG Assets'!$O$37,'CTG Assets'!$R$37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'CTG Assets'!$C$43,'CTG Assets'!$F$43,'CTG Assets'!$J$43,'CTG Assets'!$M$43,'CTG Assets'!$P$43,'CTG Assets'!$S$43</c:f>
              <c:numCache>
                <c:formatCode>_(* #,##0.0_);_(* \(#,##0.0\);_(* \-?_);_(@_)</c:formatCode>
                <c:ptCount val="6"/>
                <c:pt idx="0">
                  <c:v>14.4</c:v>
                </c:pt>
                <c:pt idx="1">
                  <c:v>14.705</c:v>
                </c:pt>
                <c:pt idx="2">
                  <c:v>13.905</c:v>
                </c:pt>
                <c:pt idx="3">
                  <c:v>19.955</c:v>
                </c:pt>
                <c:pt idx="4">
                  <c:v>62.965</c:v>
                </c:pt>
                <c:pt idx="5">
                  <c:v>26.93925</c:v>
                </c:pt>
              </c:numCache>
            </c:numRef>
          </c:val>
        </c:ser>
        <c:gapWidth val="150"/>
        <c:overlap val="0"/>
        <c:axId val="36105094"/>
        <c:axId val="24934763"/>
      </c:barChart>
      <c:barChart>
        <c:barDir val="col"/>
        <c:grouping val="clustered"/>
        <c:varyColors val="0"/>
        <c:ser>
          <c:idx val="1"/>
          <c:order val="1"/>
          <c:tx>
            <c:strRef>
              <c:f>'CTG Assets'!$A$42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'CTG Assets'!$B$37,'CTG Assets'!$E$37,'CTG Assets'!$I$37,'CTG Assets'!$L$37,'CTG Assets'!$O$37,'CTG Assets'!$R$37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'CTG Assets'!$C$42,'CTG Assets'!$F$42,'CTG Assets'!$J$42,'CTG Assets'!$M$42,'CTG Assets'!$P$42,'CTG Assets'!$S$42</c:f>
              <c:numCache>
                <c:formatCode>_(* #,##0.0_);_(* \(#,##0.0\);_(* \-?_);_(@_)</c:formatCode>
                <c:ptCount val="6"/>
                <c:pt idx="0">
                  <c:v>-0.6</c:v>
                </c:pt>
                <c:pt idx="1">
                  <c:v>-12.8</c:v>
                </c:pt>
                <c:pt idx="2">
                  <c:v>1</c:v>
                </c:pt>
                <c:pt idx="3">
                  <c:v>0</c:v>
                </c:pt>
                <c:pt idx="4">
                  <c:v>-12.4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49229302"/>
        <c:axId val="71787318"/>
      </c:barChart>
      <c:catAx>
        <c:axId val="3610509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934763"/>
        <c:crossesAt val="0"/>
        <c:auto val="1"/>
        <c:lblAlgn val="ctr"/>
        <c:lblOffset val="100"/>
        <c:noMultiLvlLbl val="0"/>
      </c:catAx>
      <c:valAx>
        <c:axId val="24934763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105094"/>
        <c:crossesAt val="1"/>
        <c:crossBetween val="midCat"/>
        <c:majorUnit val="20"/>
      </c:valAx>
      <c:catAx>
        <c:axId val="49229302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787318"/>
        <c:auto val="1"/>
        <c:lblAlgn val="ctr"/>
        <c:lblOffset val="100"/>
        <c:noMultiLvlLbl val="0"/>
      </c:catAx>
      <c:valAx>
        <c:axId val="71787318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49229302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52919911012236"/>
          <c:y val="0.954578889297536"/>
          <c:w val="0.192269187986652"/>
          <c:h val="0.04220301581463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38247526172379"/>
          <c:y val="0.0266275085658346"/>
          <c:w val="0.985429513839094"/>
          <c:h val="0.9341164953499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Chairman!$A$43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Chairman!$B$37,Chairman!$E$37,Chairman!$I$37,Chairman!$L$37,Chairman!$O$37,Chairman!$R$37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Chairman!$C$43,Chairman!$F$43,Chairman!$J$43,Chairman!$M$43,Chairman!$P$43,Chairman!$S$43</c:f>
              <c:numCache>
                <c:formatCode>_(* #,##0.0_);_(* \(#,##0.0\);_(* \-?_);_(@_)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23.4</c:v>
                </c:pt>
                <c:pt idx="3">
                  <c:v>23.4</c:v>
                </c:pt>
                <c:pt idx="4">
                  <c:v>46.8</c:v>
                </c:pt>
                <c:pt idx="5">
                  <c:v>0.01</c:v>
                </c:pt>
              </c:numCache>
            </c:numRef>
          </c:val>
        </c:ser>
        <c:gapWidth val="150"/>
        <c:overlap val="0"/>
        <c:axId val="99161892"/>
        <c:axId val="50345881"/>
      </c:barChart>
      <c:barChart>
        <c:barDir val="col"/>
        <c:grouping val="clustered"/>
        <c:varyColors val="0"/>
        <c:ser>
          <c:idx val="1"/>
          <c:order val="1"/>
          <c:tx>
            <c:strRef>
              <c:f>Chairman!$A$42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Chairman!$B$37,Chairman!$E$37,Chairman!$I$37,Chairman!$L$37,Chairman!$O$37,Chairman!$R$37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Chairman!$C$42,Chairman!$F$42,Chairman!$J$42,Chairman!$M$42,Chairman!$P$42,Chairman!$S$42</c:f>
              <c:numCache>
                <c:formatCode>_(* #,##0.0_);_(* \(#,##0.0\);_(* \-?_);_(@_)</c:formatCode>
                <c:ptCount val="6"/>
                <c:pt idx="0">
                  <c:v>0</c:v>
                </c:pt>
                <c:pt idx="1">
                  <c:v>-18.812</c:v>
                </c:pt>
                <c:pt idx="2">
                  <c:v>30</c:v>
                </c:pt>
                <c:pt idx="3">
                  <c:v>0</c:v>
                </c:pt>
                <c:pt idx="4">
                  <c:v>11.188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18319216"/>
        <c:axId val="45846827"/>
      </c:barChart>
      <c:catAx>
        <c:axId val="991618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345881"/>
        <c:crossesAt val="0"/>
        <c:auto val="1"/>
        <c:lblAlgn val="ctr"/>
        <c:lblOffset val="100"/>
        <c:noMultiLvlLbl val="0"/>
      </c:catAx>
      <c:valAx>
        <c:axId val="50345881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161892"/>
        <c:crossesAt val="1"/>
        <c:crossBetween val="midCat"/>
        <c:majorUnit val="20"/>
      </c:valAx>
      <c:catAx>
        <c:axId val="18319216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846827"/>
        <c:auto val="1"/>
        <c:lblAlgn val="ctr"/>
        <c:lblOffset val="100"/>
        <c:noMultiLvlLbl val="0"/>
      </c:catAx>
      <c:valAx>
        <c:axId val="45846827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18319216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63043166499355"/>
          <c:y val="0.944395496818404"/>
          <c:w val="0.19830775849706"/>
          <c:h val="0.05178658835046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47999426358813"/>
          <c:y val="0.0273127753303965"/>
          <c:w val="0.983708590276782"/>
          <c:h val="0.9329417523250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East!$A$43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East!$B$37,East!$E$37,East!$I$37,East!$L$37,East!$O$37,East!$R$37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East!$C$43,East!$F$43,East!$J$43,East!$M$43,East!$P$43,East!$S$43</c:f>
              <c:numCache>
                <c:formatCode>_(* #,##0.0_);_(* \(#,##0.0\);_(* \-?_);_(@_)</c:formatCode>
                <c:ptCount val="6"/>
                <c:pt idx="0">
                  <c:v>14.2</c:v>
                </c:pt>
                <c:pt idx="1">
                  <c:v>20.493</c:v>
                </c:pt>
                <c:pt idx="2">
                  <c:v>21.493</c:v>
                </c:pt>
                <c:pt idx="3">
                  <c:v>22.344</c:v>
                </c:pt>
                <c:pt idx="4">
                  <c:v>78.53</c:v>
                </c:pt>
                <c:pt idx="5">
                  <c:v>30.1644</c:v>
                </c:pt>
              </c:numCache>
            </c:numRef>
          </c:val>
        </c:ser>
        <c:gapWidth val="150"/>
        <c:overlap val="0"/>
        <c:axId val="65092637"/>
        <c:axId val="69532808"/>
      </c:barChart>
      <c:barChart>
        <c:barDir val="col"/>
        <c:grouping val="clustered"/>
        <c:varyColors val="0"/>
        <c:ser>
          <c:idx val="1"/>
          <c:order val="1"/>
          <c:tx>
            <c:strRef>
              <c:f>East!$A$42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East!$B$37,East!$E$37,East!$I$37,East!$L$37,East!$O$37,East!$R$37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East!$C$42,East!$F$42,East!$J$42,East!$M$42,East!$P$42,East!$S$42</c:f>
              <c:numCache>
                <c:formatCode>_(* #,##0.0_);_(* \(#,##0.0\);_(* \-?_);_(@_)</c:formatCode>
                <c:ptCount val="6"/>
                <c:pt idx="0">
                  <c:v>2.8</c:v>
                </c:pt>
                <c:pt idx="1">
                  <c:v>3.058</c:v>
                </c:pt>
                <c:pt idx="2">
                  <c:v>74.25</c:v>
                </c:pt>
                <c:pt idx="3">
                  <c:v>52</c:v>
                </c:pt>
                <c:pt idx="4">
                  <c:v>132.108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19728055"/>
        <c:axId val="99954789"/>
      </c:barChart>
      <c:catAx>
        <c:axId val="6509263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532808"/>
        <c:crossesAt val="0"/>
        <c:auto val="1"/>
        <c:lblAlgn val="ctr"/>
        <c:lblOffset val="100"/>
        <c:noMultiLvlLbl val="0"/>
      </c:catAx>
      <c:valAx>
        <c:axId val="69532808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092637"/>
        <c:crossesAt val="1"/>
        <c:crossBetween val="midCat"/>
        <c:majorUnit val="20"/>
      </c:valAx>
      <c:catAx>
        <c:axId val="19728055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954789"/>
        <c:auto val="1"/>
        <c:lblAlgn val="ctr"/>
        <c:lblOffset val="100"/>
        <c:noMultiLvlLbl val="0"/>
      </c:catAx>
      <c:valAx>
        <c:axId val="99954789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19728055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43826186720207"/>
          <c:y val="0.943710230053842"/>
          <c:w val="0.19830775849706"/>
          <c:h val="0.044933920704845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06120575919234"/>
          <c:y val="0.0263338228095937"/>
          <c:w val="0.988384099122354"/>
          <c:h val="0.9422418012726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West!$A$43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West!$B$37,West!$E$37,West!$I$37,West!$L$37,West!$O$37,West!$R$37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West!$C$43,West!$F$43,West!$J$43,West!$M$43,West!$P$43,West!$S$43</c:f>
              <c:numCache>
                <c:formatCode>_(* #,##0.0_);_(* \(#,##0.0\);_(* \-?_);_(@_)</c:formatCode>
                <c:ptCount val="6"/>
                <c:pt idx="0">
                  <c:v>13.2</c:v>
                </c:pt>
                <c:pt idx="1">
                  <c:v>13.235</c:v>
                </c:pt>
                <c:pt idx="2">
                  <c:v>17.163</c:v>
                </c:pt>
                <c:pt idx="3">
                  <c:v>43.231</c:v>
                </c:pt>
                <c:pt idx="4">
                  <c:v>86.829</c:v>
                </c:pt>
                <c:pt idx="5">
                  <c:v>58.36185</c:v>
                </c:pt>
              </c:numCache>
            </c:numRef>
          </c:val>
        </c:ser>
        <c:gapWidth val="150"/>
        <c:overlap val="0"/>
        <c:axId val="24243070"/>
        <c:axId val="25312969"/>
      </c:barChart>
      <c:barChart>
        <c:barDir val="col"/>
        <c:grouping val="clustered"/>
        <c:varyColors val="0"/>
        <c:ser>
          <c:idx val="1"/>
          <c:order val="1"/>
          <c:tx>
            <c:strRef>
              <c:f>West!$A$42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West!$B$37,West!$E$37,West!$I$37,West!$L$37,West!$O$37,West!$R$37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West!$C$42,West!$F$42,West!$J$42,West!$M$42,West!$P$42,West!$S$42</c:f>
              <c:numCache>
                <c:formatCode>_(* #,##0.0_);_(* \(#,##0.0\);_(* \-?_);_(@_)</c:formatCode>
                <c:ptCount val="6"/>
                <c:pt idx="0">
                  <c:v>8.4</c:v>
                </c:pt>
                <c:pt idx="1">
                  <c:v>16.986</c:v>
                </c:pt>
                <c:pt idx="2">
                  <c:v>10</c:v>
                </c:pt>
                <c:pt idx="3">
                  <c:v>64</c:v>
                </c:pt>
                <c:pt idx="4">
                  <c:v>99.386</c:v>
                </c:pt>
                <c:pt idx="5">
                  <c:v>5</c:v>
                </c:pt>
              </c:numCache>
            </c:numRef>
          </c:val>
        </c:ser>
        <c:gapWidth val="150"/>
        <c:overlap val="0"/>
        <c:axId val="17863123"/>
        <c:axId val="22925347"/>
      </c:barChart>
      <c:catAx>
        <c:axId val="242430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312969"/>
        <c:crossesAt val="0"/>
        <c:auto val="1"/>
        <c:lblAlgn val="ctr"/>
        <c:lblOffset val="100"/>
        <c:noMultiLvlLbl val="0"/>
      </c:catAx>
      <c:valAx>
        <c:axId val="25312969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243070"/>
        <c:crossesAt val="1"/>
        <c:crossBetween val="midCat"/>
        <c:majorUnit val="20"/>
      </c:valAx>
      <c:catAx>
        <c:axId val="17863123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925347"/>
        <c:auto val="1"/>
        <c:lblAlgn val="ctr"/>
        <c:lblOffset val="100"/>
        <c:noMultiLvlLbl val="0"/>
      </c:catAx>
      <c:valAx>
        <c:axId val="22925347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17863123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70917225950783"/>
          <c:y val="0.941556534508076"/>
          <c:w val="0.198302070785292"/>
          <c:h val="0.044933920704845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5058081170228"/>
          <c:y val="0.0266275085658346"/>
          <c:w val="0.982962856733114"/>
          <c:h val="0.935780714635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Downstream!$A$43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Downstream!$B$37,Downstream!$E$37,Downstream!$I$37,Downstream!$L$37,Downstream!$O$37,Downstream!$R$37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Downstream!$C$43,Downstream!$F$43,Downstream!$J$43,Downstream!$M$43,Downstream!$P$43,Downstream!$S$43</c:f>
              <c:numCache>
                <c:formatCode>_(* #,##0.0_);_(* \(#,##0.0\);_(* \-?_);_(@_)</c:formatCode>
                <c:ptCount val="6"/>
                <c:pt idx="0">
                  <c:v>16.9</c:v>
                </c:pt>
                <c:pt idx="1">
                  <c:v>22.861</c:v>
                </c:pt>
                <c:pt idx="2">
                  <c:v>28.361</c:v>
                </c:pt>
                <c:pt idx="3">
                  <c:v>28.361</c:v>
                </c:pt>
                <c:pt idx="4">
                  <c:v>96.483</c:v>
                </c:pt>
                <c:pt idx="5">
                  <c:v>38.28735</c:v>
                </c:pt>
              </c:numCache>
            </c:numRef>
          </c:val>
        </c:ser>
        <c:gapWidth val="150"/>
        <c:overlap val="0"/>
        <c:axId val="89623548"/>
        <c:axId val="80475609"/>
      </c:barChart>
      <c:barChart>
        <c:barDir val="col"/>
        <c:grouping val="clustered"/>
        <c:varyColors val="0"/>
        <c:ser>
          <c:idx val="1"/>
          <c:order val="1"/>
          <c:tx>
            <c:strRef>
              <c:f>Downstream!$A$42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Downstream!$B$37,Downstream!$E$37,Downstream!$I$37,Downstream!$L$37,Downstream!$O$37,Downstream!$R$37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Downstream!$C$42,Downstream!$F$42,Downstream!$J$42,Downstream!$M$42,Downstream!$P$42,Downstream!$S$42</c:f>
              <c:numCache>
                <c:formatCode>_(* #,##0.0_);_(* \(#,##0.0\);_(* \-?_);_(@_)</c:formatCode>
                <c:ptCount val="6"/>
                <c:pt idx="0">
                  <c:v>3.2</c:v>
                </c:pt>
                <c:pt idx="1">
                  <c:v>16.097</c:v>
                </c:pt>
                <c:pt idx="2">
                  <c:v>58</c:v>
                </c:pt>
                <c:pt idx="3">
                  <c:v>47</c:v>
                </c:pt>
                <c:pt idx="4">
                  <c:v>124.297</c:v>
                </c:pt>
                <c:pt idx="5">
                  <c:v>31</c:v>
                </c:pt>
              </c:numCache>
            </c:numRef>
          </c:val>
        </c:ser>
        <c:gapWidth val="150"/>
        <c:overlap val="0"/>
        <c:axId val="35978205"/>
        <c:axId val="28555793"/>
      </c:barChart>
      <c:catAx>
        <c:axId val="896235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475609"/>
        <c:crossesAt val="0"/>
        <c:auto val="1"/>
        <c:lblAlgn val="ctr"/>
        <c:lblOffset val="100"/>
        <c:noMultiLvlLbl val="0"/>
      </c:catAx>
      <c:valAx>
        <c:axId val="80475609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623548"/>
        <c:crossesAt val="1"/>
        <c:crossBetween val="midCat"/>
        <c:majorUnit val="20"/>
      </c:valAx>
      <c:catAx>
        <c:axId val="35978205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555793"/>
        <c:auto val="1"/>
        <c:lblAlgn val="ctr"/>
        <c:lblOffset val="100"/>
        <c:noMultiLvlLbl val="0"/>
      </c:catAx>
      <c:valAx>
        <c:axId val="28555793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35978205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4726803384483"/>
          <c:y val="0.938717572197748"/>
          <c:w val="0.19830775849706"/>
          <c:h val="0.048360254527655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43123476265596"/>
          <c:y val="0.0266275085658346"/>
          <c:w val="0.984941918829772"/>
          <c:h val="0.9374449339207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Generation!$A$43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Generation!$B$37,Generation!$E$37,Generation!$I$37,Generation!$L$37,Generation!$O$37,Generation!$R$37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Generation!$C$43,Generation!$F$43,Generation!$J$43,Generation!$M$43,Generation!$P$43,Generation!$S$43</c:f>
              <c:numCache>
                <c:formatCode>_(* #,##0.0_);_(* \(#,##0.0\);_(* \-?_);_(@_)</c:formatCode>
                <c:ptCount val="6"/>
                <c:pt idx="0">
                  <c:v>18.7</c:v>
                </c:pt>
                <c:pt idx="1">
                  <c:v>18.711</c:v>
                </c:pt>
                <c:pt idx="2">
                  <c:v>18.712</c:v>
                </c:pt>
                <c:pt idx="3">
                  <c:v>18.713</c:v>
                </c:pt>
                <c:pt idx="4">
                  <c:v>74.836</c:v>
                </c:pt>
                <c:pt idx="5">
                  <c:v>25.26255</c:v>
                </c:pt>
              </c:numCache>
            </c:numRef>
          </c:val>
        </c:ser>
        <c:gapWidth val="150"/>
        <c:overlap val="0"/>
        <c:axId val="59119950"/>
        <c:axId val="52947387"/>
      </c:barChart>
      <c:barChart>
        <c:barDir val="col"/>
        <c:grouping val="clustered"/>
        <c:varyColors val="0"/>
        <c:ser>
          <c:idx val="1"/>
          <c:order val="1"/>
          <c:tx>
            <c:strRef>
              <c:f>Generation!$A$42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Generation!$B$37,Generation!$E$37,Generation!$I$37,Generation!$L$37,Generation!$O$37,Generation!$R$37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Generation!$C$42,Generation!$F$42,Generation!$J$42,Generation!$M$42,Generation!$P$42,Generation!$S$42</c:f>
              <c:numCache>
                <c:formatCode>_(* #,##0.0_);_(* \(#,##0.0\);_(* \-?_);_(@_)</c:formatCode>
                <c:ptCount val="6"/>
                <c:pt idx="0">
                  <c:v>7.2</c:v>
                </c:pt>
                <c:pt idx="1">
                  <c:v>35.366</c:v>
                </c:pt>
                <c:pt idx="2">
                  <c:v>29</c:v>
                </c:pt>
                <c:pt idx="3">
                  <c:v>67.5</c:v>
                </c:pt>
                <c:pt idx="4">
                  <c:v>139.066</c:v>
                </c:pt>
                <c:pt idx="5">
                  <c:v>7.5</c:v>
                </c:pt>
              </c:numCache>
            </c:numRef>
          </c:val>
        </c:ser>
        <c:gapWidth val="150"/>
        <c:overlap val="0"/>
        <c:axId val="78499566"/>
        <c:axId val="81521827"/>
      </c:barChart>
      <c:catAx>
        <c:axId val="591199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947387"/>
        <c:crossesAt val="0"/>
        <c:auto val="1"/>
        <c:lblAlgn val="ctr"/>
        <c:lblOffset val="100"/>
        <c:noMultiLvlLbl val="0"/>
      </c:catAx>
      <c:valAx>
        <c:axId val="52947387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119950"/>
        <c:crossesAt val="1"/>
        <c:crossBetween val="midCat"/>
      </c:valAx>
      <c:catAx>
        <c:axId val="78499566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521827"/>
        <c:auto val="1"/>
        <c:lblAlgn val="ctr"/>
        <c:lblOffset val="100"/>
        <c:noMultiLvlLbl val="0"/>
      </c:catAx>
      <c:valAx>
        <c:axId val="81521827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78499566"/>
        <c:crosses val="max"/>
        <c:crossBetween val="midCat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58367990821741"/>
          <c:y val="0.942046010768478"/>
          <c:w val="0.19830775849706"/>
          <c:h val="0.044933920704845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20665423777427"/>
          <c:y val="0.0266275085658346"/>
          <c:w val="0.967216406137961"/>
          <c:h val="0.939402838962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Coal!$A$43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Coal!$B$37,Coal!$E$37,Coal!$I$37,Coal!$L$37,Coal!$O$37,Coal!$R$37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Coal!$C$43,Coal!$F$43,Coal!$J$43,Coal!$M$43,Coal!$P$43,Coal!$S$43</c:f>
              <c:numCache>
                <c:formatCode>_(* #,##0.0_);_(* \(#,##0.0\);_(* \-?_);_(@_)</c:formatCode>
                <c:ptCount val="6"/>
                <c:pt idx="0">
                  <c:v>12.7</c:v>
                </c:pt>
                <c:pt idx="1">
                  <c:v>6.212</c:v>
                </c:pt>
                <c:pt idx="2">
                  <c:v>6.279</c:v>
                </c:pt>
                <c:pt idx="3">
                  <c:v>6.279</c:v>
                </c:pt>
                <c:pt idx="4">
                  <c:v>31.47</c:v>
                </c:pt>
                <c:pt idx="5">
                  <c:v>8.47665</c:v>
                </c:pt>
              </c:numCache>
            </c:numRef>
          </c:val>
        </c:ser>
        <c:gapWidth val="150"/>
        <c:overlap val="0"/>
        <c:axId val="66546729"/>
        <c:axId val="56473003"/>
      </c:barChart>
      <c:barChart>
        <c:barDir val="col"/>
        <c:grouping val="clustered"/>
        <c:varyColors val="0"/>
        <c:ser>
          <c:idx val="1"/>
          <c:order val="1"/>
          <c:tx>
            <c:strRef>
              <c:f>Coal!$A$42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Coal!$B$37,Coal!$E$37,Coal!$I$37,Coal!$L$37,Coal!$O$37,Coal!$R$37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Coal!$C$42,Coal!$F$42,Coal!$J$42,Coal!$M$42,Coal!$P$42,Coal!$S$42</c:f>
              <c:numCache>
                <c:formatCode>_(* #,##0.0_);_(* \(#,##0.0\);_(* \-?_);_(@_)</c:formatCode>
                <c:ptCount val="6"/>
                <c:pt idx="0">
                  <c:v>-1.1</c:v>
                </c:pt>
                <c:pt idx="1">
                  <c:v>4.164</c:v>
                </c:pt>
                <c:pt idx="2">
                  <c:v>45</c:v>
                </c:pt>
                <c:pt idx="3">
                  <c:v>25</c:v>
                </c:pt>
                <c:pt idx="4">
                  <c:v>73.064</c:v>
                </c:pt>
                <c:pt idx="5">
                  <c:v>10</c:v>
                </c:pt>
              </c:numCache>
            </c:numRef>
          </c:val>
        </c:ser>
        <c:gapWidth val="150"/>
        <c:overlap val="0"/>
        <c:axId val="54130464"/>
        <c:axId val="63950827"/>
      </c:barChart>
      <c:catAx>
        <c:axId val="6654672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473003"/>
        <c:crossesAt val="0"/>
        <c:auto val="1"/>
        <c:lblAlgn val="ctr"/>
        <c:lblOffset val="100"/>
        <c:noMultiLvlLbl val="0"/>
      </c:catAx>
      <c:valAx>
        <c:axId val="56473003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546729"/>
        <c:crossesAt val="1"/>
        <c:crossBetween val="midCat"/>
        <c:majorUnit val="20"/>
      </c:valAx>
      <c:catAx>
        <c:axId val="5413046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950827"/>
        <c:auto val="1"/>
        <c:lblAlgn val="ctr"/>
        <c:lblOffset val="100"/>
        <c:noMultiLvlLbl val="0"/>
      </c:catAx>
      <c:valAx>
        <c:axId val="63950827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54130464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67460203642622"/>
          <c:y val="0.939892315222712"/>
          <c:w val="0.19830775849706"/>
          <c:h val="0.048360254527655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6520866198193"/>
          <c:y val="0.0268232990699951"/>
          <c:w val="0.981729528180123"/>
          <c:h val="0.9310817425354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Canada!$A$43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Canada!$B$37,Canada!$E$37,Canada!$I$37,Canada!$L$37,Canada!$O$37,Canada!$R$37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Canada!$C$43,Canada!$F$43,Canada!$J$43,Canada!$M$43,Canada!$P$43,Canada!$S$43</c:f>
              <c:numCache>
                <c:formatCode>_(* #,##0.0_);_(* \(#,##0.0\);_(* \-?_);_(@_)</c:formatCode>
                <c:ptCount val="6"/>
                <c:pt idx="0">
                  <c:v>11.6</c:v>
                </c:pt>
                <c:pt idx="1">
                  <c:v>11.556</c:v>
                </c:pt>
                <c:pt idx="2">
                  <c:v>11.557</c:v>
                </c:pt>
                <c:pt idx="3">
                  <c:v>11.558</c:v>
                </c:pt>
                <c:pt idx="4">
                  <c:v>46.271</c:v>
                </c:pt>
                <c:pt idx="5">
                  <c:v>15.6033</c:v>
                </c:pt>
              </c:numCache>
            </c:numRef>
          </c:val>
        </c:ser>
        <c:gapWidth val="150"/>
        <c:overlap val="0"/>
        <c:axId val="84270358"/>
        <c:axId val="43931509"/>
      </c:barChart>
      <c:barChart>
        <c:barDir val="col"/>
        <c:grouping val="clustered"/>
        <c:varyColors val="0"/>
        <c:ser>
          <c:idx val="1"/>
          <c:order val="1"/>
          <c:tx>
            <c:strRef>
              <c:f>Canada!$A$42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Canada!$B$37,Canada!$E$37,Canada!$I$37,Canada!$L$37,Canada!$O$37,Canada!$R$37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Canada!$C$42,Canada!$F$42,Canada!$J$42,Canada!$M$42,Canada!$P$42,Canada!$S$42</c:f>
              <c:numCache>
                <c:formatCode>_(* #,##0.0_);_(* \(#,##0.0\);_(* \-?_);_(@_)</c:formatCode>
                <c:ptCount val="6"/>
                <c:pt idx="0">
                  <c:v>7.6</c:v>
                </c:pt>
                <c:pt idx="1">
                  <c:v>12.428</c:v>
                </c:pt>
                <c:pt idx="2">
                  <c:v>19</c:v>
                </c:pt>
                <c:pt idx="3">
                  <c:v>11</c:v>
                </c:pt>
                <c:pt idx="4">
                  <c:v>50.028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81064514"/>
        <c:axId val="97473001"/>
      </c:barChart>
      <c:catAx>
        <c:axId val="8427035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931509"/>
        <c:crossesAt val="0"/>
        <c:auto val="1"/>
        <c:lblAlgn val="ctr"/>
        <c:lblOffset val="100"/>
        <c:noMultiLvlLbl val="0"/>
      </c:catAx>
      <c:valAx>
        <c:axId val="43931509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270358"/>
        <c:crossesAt val="1"/>
        <c:crossBetween val="midCat"/>
        <c:majorUnit val="20"/>
      </c:valAx>
      <c:catAx>
        <c:axId val="8106451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473001"/>
        <c:auto val="1"/>
        <c:lblAlgn val="ctr"/>
        <c:lblOffset val="100"/>
        <c:noMultiLvlLbl val="0"/>
      </c:catAx>
      <c:valAx>
        <c:axId val="97473001"/>
        <c:scaling>
          <c:orientation val="minMax"/>
          <c:max val="11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81064514"/>
        <c:crosses val="max"/>
        <c:crossBetween val="midCat"/>
        <c:majorUnit val="1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34447153305607"/>
          <c:y val="0.941556534508076"/>
          <c:w val="0.19830775849706"/>
          <c:h val="0.044933920704845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84999282948516"/>
          <c:y val="0.0266275085658346"/>
          <c:w val="0.980496199627133"/>
          <c:h val="0.931277533039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'New Products'!$A$43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'New Products'!$B$37,'New Products'!$E$37,'New Products'!$I$37,'New Products'!$L$37,'New Products'!$O$37,'New Products'!$R$37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'New Products'!$C$43,'New Products'!$F$43,'New Products'!$J$43,'New Products'!$M$43,'New Products'!$P$43,'New Products'!$S$43</c:f>
              <c:numCache>
                <c:formatCode>_(* #,##0.0_);_(* \(#,##0.0\);_(* \-?_);_(@_)</c:formatCode>
                <c:ptCount val="6"/>
                <c:pt idx="0">
                  <c:v>7.7</c:v>
                </c:pt>
                <c:pt idx="1">
                  <c:v>7.712</c:v>
                </c:pt>
                <c:pt idx="2">
                  <c:v>7.712</c:v>
                </c:pt>
                <c:pt idx="3">
                  <c:v>7.712</c:v>
                </c:pt>
                <c:pt idx="4">
                  <c:v>30.836</c:v>
                </c:pt>
                <c:pt idx="5">
                  <c:v>10.4112</c:v>
                </c:pt>
              </c:numCache>
            </c:numRef>
          </c:val>
        </c:ser>
        <c:gapWidth val="150"/>
        <c:overlap val="0"/>
        <c:axId val="42477280"/>
        <c:axId val="53670552"/>
      </c:barChart>
      <c:barChart>
        <c:barDir val="col"/>
        <c:grouping val="clustered"/>
        <c:varyColors val="0"/>
        <c:ser>
          <c:idx val="1"/>
          <c:order val="1"/>
          <c:tx>
            <c:strRef>
              <c:f>'New Products'!$A$42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'New Products'!$B$37,'New Products'!$E$37,'New Products'!$I$37,'New Products'!$L$37,'New Products'!$O$37,'New Products'!$R$37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'New Products'!$C$42,'New Products'!$F$42,'New Products'!$J$42,'New Products'!$M$42,'New Products'!$P$42,'New Products'!$S$42</c:f>
              <c:numCache>
                <c:formatCode>_(* #,##0.0_);_(* \(#,##0.0\);_(* \-?_);_(@_)</c:formatCode>
                <c:ptCount val="6"/>
                <c:pt idx="0">
                  <c:v>0</c:v>
                </c:pt>
                <c:pt idx="1">
                  <c:v>1.721</c:v>
                </c:pt>
                <c:pt idx="2">
                  <c:v>20</c:v>
                </c:pt>
                <c:pt idx="3">
                  <c:v>0</c:v>
                </c:pt>
                <c:pt idx="4">
                  <c:v>21.721</c:v>
                </c:pt>
                <c:pt idx="5">
                  <c:v>7.5</c:v>
                </c:pt>
              </c:numCache>
            </c:numRef>
          </c:val>
        </c:ser>
        <c:gapWidth val="150"/>
        <c:overlap val="0"/>
        <c:axId val="78531597"/>
        <c:axId val="83580016"/>
      </c:barChart>
      <c:catAx>
        <c:axId val="4247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670552"/>
        <c:crossesAt val="0"/>
        <c:auto val="1"/>
        <c:lblAlgn val="ctr"/>
        <c:lblOffset val="100"/>
        <c:noMultiLvlLbl val="0"/>
      </c:catAx>
      <c:valAx>
        <c:axId val="53670552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477280"/>
        <c:crossesAt val="1"/>
        <c:crossBetween val="midCat"/>
        <c:majorUnit val="20"/>
      </c:valAx>
      <c:catAx>
        <c:axId val="7853159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580016"/>
        <c:auto val="1"/>
        <c:lblAlgn val="ctr"/>
        <c:lblOffset val="100"/>
        <c:noMultiLvlLbl val="0"/>
      </c:catAx>
      <c:valAx>
        <c:axId val="83580016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78531597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45776566757493"/>
          <c:y val="0.93940283896231"/>
          <c:w val="0.19830775849706"/>
          <c:h val="0.048360254527655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5058081170228"/>
          <c:y val="0.0266275085658346"/>
          <c:w val="0.983966728811129"/>
          <c:h val="0.9403817914831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Mexico!$A$43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Mexico!$B$37,Mexico!$E$37,Mexico!$I$37,Mexico!$L$37,Mexico!$O$37,Mexico!$R$37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Mexico!$C$43,Mexico!$F$43,Mexico!$J$43,Mexico!$M$43,Mexico!$P$43,Mexico!$S$43</c:f>
              <c:numCache>
                <c:formatCode>_(* #,##0.0_);_(* \(#,##0.0\);_(* \-?_);_(@_)</c:formatCode>
                <c:ptCount val="6"/>
                <c:pt idx="0">
                  <c:v>4.7</c:v>
                </c:pt>
                <c:pt idx="1">
                  <c:v>4.656</c:v>
                </c:pt>
                <c:pt idx="2">
                  <c:v>4.656</c:v>
                </c:pt>
                <c:pt idx="3">
                  <c:v>4.656</c:v>
                </c:pt>
                <c:pt idx="4">
                  <c:v>18.668</c:v>
                </c:pt>
                <c:pt idx="5">
                  <c:v>6.2856</c:v>
                </c:pt>
              </c:numCache>
            </c:numRef>
          </c:val>
        </c:ser>
        <c:gapWidth val="150"/>
        <c:overlap val="0"/>
        <c:axId val="93834792"/>
        <c:axId val="70355484"/>
      </c:barChart>
      <c:barChart>
        <c:barDir val="col"/>
        <c:grouping val="clustered"/>
        <c:varyColors val="0"/>
        <c:ser>
          <c:idx val="1"/>
          <c:order val="1"/>
          <c:tx>
            <c:strRef>
              <c:f>Mexico!$A$42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Mexico!$B$37,Mexico!$E$37,Mexico!$I$37,Mexico!$L$37,Mexico!$O$37,Mexico!$R$37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Mexico!$C$42,Mexico!$F$42,Mexico!$J$42,Mexico!$M$42,Mexico!$P$42,Mexico!$S$42</c:f>
              <c:numCache>
                <c:formatCode>_(* #,##0.0_);_(* \(#,##0.0\);_(* \-?_);_(@_)</c:formatCode>
                <c:ptCount val="6"/>
                <c:pt idx="0">
                  <c:v>0</c:v>
                </c:pt>
                <c:pt idx="1">
                  <c:v>0.002</c:v>
                </c:pt>
                <c:pt idx="2">
                  <c:v>0</c:v>
                </c:pt>
                <c:pt idx="3">
                  <c:v>34</c:v>
                </c:pt>
                <c:pt idx="4">
                  <c:v>34.002</c:v>
                </c:pt>
                <c:pt idx="5">
                  <c:v>4</c:v>
                </c:pt>
              </c:numCache>
            </c:numRef>
          </c:val>
        </c:ser>
        <c:gapWidth val="150"/>
        <c:overlap val="0"/>
        <c:axId val="97303299"/>
        <c:axId val="42218260"/>
      </c:barChart>
      <c:catAx>
        <c:axId val="93834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355484"/>
        <c:crossesAt val="0"/>
        <c:auto val="1"/>
        <c:lblAlgn val="ctr"/>
        <c:lblOffset val="100"/>
        <c:noMultiLvlLbl val="0"/>
      </c:catAx>
      <c:valAx>
        <c:axId val="70355484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834792"/>
        <c:crossesAt val="1"/>
        <c:crossBetween val="midCat"/>
        <c:majorUnit val="20"/>
      </c:valAx>
      <c:catAx>
        <c:axId val="97303299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218260"/>
        <c:auto val="1"/>
        <c:lblAlgn val="ctr"/>
        <c:lblOffset val="100"/>
        <c:noMultiLvlLbl val="0"/>
      </c:catAx>
      <c:valAx>
        <c:axId val="42218260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97303299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57134662268751"/>
          <c:y val="0.944884973078806"/>
          <c:w val="0.19830775849706"/>
          <c:h val="0.044933920704845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chart" Target="../charts/chart14.xml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chart" Target="../charts/chart15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46</xdr:row>
      <xdr:rowOff>0</xdr:rowOff>
    </xdr:from>
    <xdr:to>
      <xdr:col>20</xdr:col>
      <xdr:colOff>40680</xdr:colOff>
      <xdr:row>68</xdr:row>
      <xdr:rowOff>114480</xdr:rowOff>
    </xdr:to>
    <xdr:graphicFrame>
      <xdr:nvGraphicFramePr>
        <xdr:cNvPr id="0" name="Chart 24"/>
        <xdr:cNvGraphicFramePr/>
      </xdr:nvGraphicFramePr>
      <xdr:xfrm>
        <a:off x="1037160" y="6867360"/>
        <a:ext cx="1246032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130680</xdr:colOff>
      <xdr:row>48</xdr:row>
      <xdr:rowOff>75960</xdr:rowOff>
    </xdr:from>
    <xdr:to>
      <xdr:col>11</xdr:col>
      <xdr:colOff>222480</xdr:colOff>
      <xdr:row>51</xdr:row>
      <xdr:rowOff>28440</xdr:rowOff>
    </xdr:to>
    <xdr:sp>
      <xdr:nvSpPr>
        <xdr:cNvPr id="1" name="Text 25"/>
        <xdr:cNvSpPr/>
      </xdr:nvSpPr>
      <xdr:spPr>
        <a:xfrm>
          <a:off x="6206400" y="7267320"/>
          <a:ext cx="192168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11</xdr:col>
      <xdr:colOff>634320</xdr:colOff>
      <xdr:row>0</xdr:row>
      <xdr:rowOff>47520</xdr:rowOff>
    </xdr:to>
    <xdr:sp>
      <xdr:nvSpPr>
        <xdr:cNvPr id="2" name="Line 26"/>
        <xdr:cNvSpPr/>
      </xdr:nvSpPr>
      <xdr:spPr>
        <a:xfrm flipH="1">
          <a:off x="0" y="47520"/>
          <a:ext cx="85399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-360</xdr:colOff>
      <xdr:row>3</xdr:row>
      <xdr:rowOff>47160</xdr:rowOff>
    </xdr:from>
    <xdr:to>
      <xdr:col>19</xdr:col>
      <xdr:colOff>402120</xdr:colOff>
      <xdr:row>3</xdr:row>
      <xdr:rowOff>47160</xdr:rowOff>
    </xdr:to>
    <xdr:sp>
      <xdr:nvSpPr>
        <xdr:cNvPr id="3" name="Line 27"/>
        <xdr:cNvSpPr/>
      </xdr:nvSpPr>
      <xdr:spPr>
        <a:xfrm flipH="1">
          <a:off x="6678720" y="980640"/>
          <a:ext cx="67078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46</xdr:row>
      <xdr:rowOff>0</xdr:rowOff>
    </xdr:from>
    <xdr:to>
      <xdr:col>20</xdr:col>
      <xdr:colOff>40320</xdr:colOff>
      <xdr:row>68</xdr:row>
      <xdr:rowOff>114480</xdr:rowOff>
    </xdr:to>
    <xdr:graphicFrame>
      <xdr:nvGraphicFramePr>
        <xdr:cNvPr id="36" name="Chart 1"/>
        <xdr:cNvGraphicFramePr/>
      </xdr:nvGraphicFramePr>
      <xdr:xfrm>
        <a:off x="1037160" y="6867360"/>
        <a:ext cx="1255104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48</xdr:row>
      <xdr:rowOff>75960</xdr:rowOff>
    </xdr:from>
    <xdr:to>
      <xdr:col>11</xdr:col>
      <xdr:colOff>201600</xdr:colOff>
      <xdr:row>51</xdr:row>
      <xdr:rowOff>28440</xdr:rowOff>
    </xdr:to>
    <xdr:sp>
      <xdr:nvSpPr>
        <xdr:cNvPr id="37" name="Text 2"/>
        <xdr:cNvSpPr/>
      </xdr:nvSpPr>
      <xdr:spPr>
        <a:xfrm>
          <a:off x="6186240" y="726732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38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-360</xdr:colOff>
      <xdr:row>3</xdr:row>
      <xdr:rowOff>38520</xdr:rowOff>
    </xdr:from>
    <xdr:to>
      <xdr:col>19</xdr:col>
      <xdr:colOff>392400</xdr:colOff>
      <xdr:row>3</xdr:row>
      <xdr:rowOff>47160</xdr:rowOff>
    </xdr:to>
    <xdr:sp>
      <xdr:nvSpPr>
        <xdr:cNvPr id="39" name="Line 4"/>
        <xdr:cNvSpPr/>
      </xdr:nvSpPr>
      <xdr:spPr>
        <a:xfrm flipH="1">
          <a:off x="6658200" y="972000"/>
          <a:ext cx="6809400" cy="864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46</xdr:row>
      <xdr:rowOff>0</xdr:rowOff>
    </xdr:from>
    <xdr:to>
      <xdr:col>20</xdr:col>
      <xdr:colOff>40320</xdr:colOff>
      <xdr:row>68</xdr:row>
      <xdr:rowOff>114480</xdr:rowOff>
    </xdr:to>
    <xdr:graphicFrame>
      <xdr:nvGraphicFramePr>
        <xdr:cNvPr id="40" name="Chart 1"/>
        <xdr:cNvGraphicFramePr/>
      </xdr:nvGraphicFramePr>
      <xdr:xfrm>
        <a:off x="1037160" y="6867360"/>
        <a:ext cx="1255104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48</xdr:row>
      <xdr:rowOff>75960</xdr:rowOff>
    </xdr:from>
    <xdr:to>
      <xdr:col>11</xdr:col>
      <xdr:colOff>201600</xdr:colOff>
      <xdr:row>51</xdr:row>
      <xdr:rowOff>28440</xdr:rowOff>
    </xdr:to>
    <xdr:sp>
      <xdr:nvSpPr>
        <xdr:cNvPr id="41" name="Text 2"/>
        <xdr:cNvSpPr/>
      </xdr:nvSpPr>
      <xdr:spPr>
        <a:xfrm>
          <a:off x="6186240" y="726732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42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-360</xdr:colOff>
      <xdr:row>3</xdr:row>
      <xdr:rowOff>38520</xdr:rowOff>
    </xdr:from>
    <xdr:to>
      <xdr:col>19</xdr:col>
      <xdr:colOff>392400</xdr:colOff>
      <xdr:row>3</xdr:row>
      <xdr:rowOff>47160</xdr:rowOff>
    </xdr:to>
    <xdr:sp>
      <xdr:nvSpPr>
        <xdr:cNvPr id="43" name="Line 4"/>
        <xdr:cNvSpPr/>
      </xdr:nvSpPr>
      <xdr:spPr>
        <a:xfrm flipH="1">
          <a:off x="6658200" y="972000"/>
          <a:ext cx="6809400" cy="864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46</xdr:row>
      <xdr:rowOff>0</xdr:rowOff>
    </xdr:from>
    <xdr:to>
      <xdr:col>20</xdr:col>
      <xdr:colOff>40320</xdr:colOff>
      <xdr:row>68</xdr:row>
      <xdr:rowOff>114480</xdr:rowOff>
    </xdr:to>
    <xdr:graphicFrame>
      <xdr:nvGraphicFramePr>
        <xdr:cNvPr id="44" name="Chart 1"/>
        <xdr:cNvGraphicFramePr/>
      </xdr:nvGraphicFramePr>
      <xdr:xfrm>
        <a:off x="1037160" y="6867360"/>
        <a:ext cx="1255104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48</xdr:row>
      <xdr:rowOff>75960</xdr:rowOff>
    </xdr:from>
    <xdr:to>
      <xdr:col>11</xdr:col>
      <xdr:colOff>101520</xdr:colOff>
      <xdr:row>51</xdr:row>
      <xdr:rowOff>28440</xdr:rowOff>
    </xdr:to>
    <xdr:sp>
      <xdr:nvSpPr>
        <xdr:cNvPr id="45" name="Text 2"/>
        <xdr:cNvSpPr/>
      </xdr:nvSpPr>
      <xdr:spPr>
        <a:xfrm>
          <a:off x="6186240" y="7267320"/>
          <a:ext cx="178056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46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-360</xdr:colOff>
      <xdr:row>3</xdr:row>
      <xdr:rowOff>47160</xdr:rowOff>
    </xdr:from>
    <xdr:to>
      <xdr:col>19</xdr:col>
      <xdr:colOff>442800</xdr:colOff>
      <xdr:row>3</xdr:row>
      <xdr:rowOff>47160</xdr:rowOff>
    </xdr:to>
    <xdr:sp>
      <xdr:nvSpPr>
        <xdr:cNvPr id="47" name="Line 4"/>
        <xdr:cNvSpPr/>
      </xdr:nvSpPr>
      <xdr:spPr>
        <a:xfrm flipH="1">
          <a:off x="6658200" y="980640"/>
          <a:ext cx="68598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46</xdr:row>
      <xdr:rowOff>0</xdr:rowOff>
    </xdr:from>
    <xdr:to>
      <xdr:col>20</xdr:col>
      <xdr:colOff>40320</xdr:colOff>
      <xdr:row>68</xdr:row>
      <xdr:rowOff>114480</xdr:rowOff>
    </xdr:to>
    <xdr:graphicFrame>
      <xdr:nvGraphicFramePr>
        <xdr:cNvPr id="48" name="Chart 1"/>
        <xdr:cNvGraphicFramePr/>
      </xdr:nvGraphicFramePr>
      <xdr:xfrm>
        <a:off x="1037160" y="6867360"/>
        <a:ext cx="1255104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48</xdr:row>
      <xdr:rowOff>75960</xdr:rowOff>
    </xdr:from>
    <xdr:to>
      <xdr:col>11</xdr:col>
      <xdr:colOff>201600</xdr:colOff>
      <xdr:row>51</xdr:row>
      <xdr:rowOff>28440</xdr:rowOff>
    </xdr:to>
    <xdr:sp>
      <xdr:nvSpPr>
        <xdr:cNvPr id="49" name="Text 2"/>
        <xdr:cNvSpPr/>
      </xdr:nvSpPr>
      <xdr:spPr>
        <a:xfrm>
          <a:off x="6186240" y="726732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50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-360</xdr:colOff>
      <xdr:row>3</xdr:row>
      <xdr:rowOff>47160</xdr:rowOff>
    </xdr:from>
    <xdr:to>
      <xdr:col>19</xdr:col>
      <xdr:colOff>392400</xdr:colOff>
      <xdr:row>3</xdr:row>
      <xdr:rowOff>47160</xdr:rowOff>
    </xdr:to>
    <xdr:sp>
      <xdr:nvSpPr>
        <xdr:cNvPr id="51" name="Line 4"/>
        <xdr:cNvSpPr/>
      </xdr:nvSpPr>
      <xdr:spPr>
        <a:xfrm flipH="1">
          <a:off x="6658200" y="980640"/>
          <a:ext cx="68094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1076040</xdr:colOff>
      <xdr:row>46</xdr:row>
      <xdr:rowOff>0</xdr:rowOff>
    </xdr:from>
    <xdr:to>
      <xdr:col>20</xdr:col>
      <xdr:colOff>40320</xdr:colOff>
      <xdr:row>70</xdr:row>
      <xdr:rowOff>28800</xdr:rowOff>
    </xdr:to>
    <xdr:graphicFrame>
      <xdr:nvGraphicFramePr>
        <xdr:cNvPr id="52" name="Chart 1"/>
        <xdr:cNvGraphicFramePr/>
      </xdr:nvGraphicFramePr>
      <xdr:xfrm>
        <a:off x="1076040" y="6867360"/>
        <a:ext cx="12945240" cy="3915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48</xdr:row>
      <xdr:rowOff>75960</xdr:rowOff>
    </xdr:from>
    <xdr:to>
      <xdr:col>11</xdr:col>
      <xdr:colOff>201600</xdr:colOff>
      <xdr:row>51</xdr:row>
      <xdr:rowOff>28440</xdr:rowOff>
    </xdr:to>
    <xdr:sp>
      <xdr:nvSpPr>
        <xdr:cNvPr id="53" name="Text 2"/>
        <xdr:cNvSpPr/>
      </xdr:nvSpPr>
      <xdr:spPr>
        <a:xfrm>
          <a:off x="6619320" y="726732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11</xdr:col>
      <xdr:colOff>633960</xdr:colOff>
      <xdr:row>0</xdr:row>
      <xdr:rowOff>47520</xdr:rowOff>
    </xdr:to>
    <xdr:sp>
      <xdr:nvSpPr>
        <xdr:cNvPr id="54" name="Line 3"/>
        <xdr:cNvSpPr/>
      </xdr:nvSpPr>
      <xdr:spPr>
        <a:xfrm flipH="1">
          <a:off x="0" y="47520"/>
          <a:ext cx="89323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3</xdr:row>
      <xdr:rowOff>47160</xdr:rowOff>
    </xdr:from>
    <xdr:to>
      <xdr:col>19</xdr:col>
      <xdr:colOff>432720</xdr:colOff>
      <xdr:row>3</xdr:row>
      <xdr:rowOff>47160</xdr:rowOff>
    </xdr:to>
    <xdr:sp>
      <xdr:nvSpPr>
        <xdr:cNvPr id="55" name="Line 4"/>
        <xdr:cNvSpPr/>
      </xdr:nvSpPr>
      <xdr:spPr>
        <a:xfrm flipH="1">
          <a:off x="7091640" y="980640"/>
          <a:ext cx="68493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46</xdr:row>
      <xdr:rowOff>0</xdr:rowOff>
    </xdr:from>
    <xdr:to>
      <xdr:col>20</xdr:col>
      <xdr:colOff>40320</xdr:colOff>
      <xdr:row>68</xdr:row>
      <xdr:rowOff>114480</xdr:rowOff>
    </xdr:to>
    <xdr:graphicFrame>
      <xdr:nvGraphicFramePr>
        <xdr:cNvPr id="56" name="Chart 1"/>
        <xdr:cNvGraphicFramePr/>
      </xdr:nvGraphicFramePr>
      <xdr:xfrm>
        <a:off x="1037160" y="6867360"/>
        <a:ext cx="1255104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48</xdr:row>
      <xdr:rowOff>75960</xdr:rowOff>
    </xdr:from>
    <xdr:to>
      <xdr:col>11</xdr:col>
      <xdr:colOff>201600</xdr:colOff>
      <xdr:row>51</xdr:row>
      <xdr:rowOff>28440</xdr:rowOff>
    </xdr:to>
    <xdr:sp>
      <xdr:nvSpPr>
        <xdr:cNvPr id="57" name="Text 2"/>
        <xdr:cNvSpPr/>
      </xdr:nvSpPr>
      <xdr:spPr>
        <a:xfrm>
          <a:off x="6186240" y="726732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58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-360</xdr:colOff>
      <xdr:row>3</xdr:row>
      <xdr:rowOff>38520</xdr:rowOff>
    </xdr:from>
    <xdr:to>
      <xdr:col>19</xdr:col>
      <xdr:colOff>392400</xdr:colOff>
      <xdr:row>3</xdr:row>
      <xdr:rowOff>47160</xdr:rowOff>
    </xdr:to>
    <xdr:sp>
      <xdr:nvSpPr>
        <xdr:cNvPr id="59" name="Line 4"/>
        <xdr:cNvSpPr/>
      </xdr:nvSpPr>
      <xdr:spPr>
        <a:xfrm flipH="1">
          <a:off x="6658200" y="972000"/>
          <a:ext cx="6809400" cy="864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46</xdr:row>
      <xdr:rowOff>0</xdr:rowOff>
    </xdr:from>
    <xdr:to>
      <xdr:col>20</xdr:col>
      <xdr:colOff>40320</xdr:colOff>
      <xdr:row>68</xdr:row>
      <xdr:rowOff>114480</xdr:rowOff>
    </xdr:to>
    <xdr:graphicFrame>
      <xdr:nvGraphicFramePr>
        <xdr:cNvPr id="4" name="Chart 1"/>
        <xdr:cNvGraphicFramePr/>
      </xdr:nvGraphicFramePr>
      <xdr:xfrm>
        <a:off x="1037160" y="6867360"/>
        <a:ext cx="1255104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48</xdr:row>
      <xdr:rowOff>75960</xdr:rowOff>
    </xdr:from>
    <xdr:to>
      <xdr:col>11</xdr:col>
      <xdr:colOff>201600</xdr:colOff>
      <xdr:row>51</xdr:row>
      <xdr:rowOff>28440</xdr:rowOff>
    </xdr:to>
    <xdr:sp>
      <xdr:nvSpPr>
        <xdr:cNvPr id="5" name="Text 2"/>
        <xdr:cNvSpPr/>
      </xdr:nvSpPr>
      <xdr:spPr>
        <a:xfrm>
          <a:off x="6186240" y="726732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6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3</xdr:row>
      <xdr:rowOff>38520</xdr:rowOff>
    </xdr:from>
    <xdr:to>
      <xdr:col>19</xdr:col>
      <xdr:colOff>412560</xdr:colOff>
      <xdr:row>3</xdr:row>
      <xdr:rowOff>47160</xdr:rowOff>
    </xdr:to>
    <xdr:sp>
      <xdr:nvSpPr>
        <xdr:cNvPr id="7" name="Line 4"/>
        <xdr:cNvSpPr/>
      </xdr:nvSpPr>
      <xdr:spPr>
        <a:xfrm flipH="1">
          <a:off x="6658560" y="972000"/>
          <a:ext cx="6829200" cy="864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1057320</xdr:colOff>
      <xdr:row>46</xdr:row>
      <xdr:rowOff>0</xdr:rowOff>
    </xdr:from>
    <xdr:to>
      <xdr:col>20</xdr:col>
      <xdr:colOff>60840</xdr:colOff>
      <xdr:row>68</xdr:row>
      <xdr:rowOff>114480</xdr:rowOff>
    </xdr:to>
    <xdr:graphicFrame>
      <xdr:nvGraphicFramePr>
        <xdr:cNvPr id="8" name="Chart 1"/>
        <xdr:cNvGraphicFramePr/>
      </xdr:nvGraphicFramePr>
      <xdr:xfrm>
        <a:off x="1057320" y="6867360"/>
        <a:ext cx="1255140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48</xdr:row>
      <xdr:rowOff>75960</xdr:rowOff>
    </xdr:from>
    <xdr:to>
      <xdr:col>11</xdr:col>
      <xdr:colOff>201600</xdr:colOff>
      <xdr:row>51</xdr:row>
      <xdr:rowOff>28440</xdr:rowOff>
    </xdr:to>
    <xdr:sp>
      <xdr:nvSpPr>
        <xdr:cNvPr id="9" name="Text 2"/>
        <xdr:cNvSpPr/>
      </xdr:nvSpPr>
      <xdr:spPr>
        <a:xfrm>
          <a:off x="6186240" y="726732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10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3</xdr:row>
      <xdr:rowOff>47160</xdr:rowOff>
    </xdr:from>
    <xdr:to>
      <xdr:col>19</xdr:col>
      <xdr:colOff>432720</xdr:colOff>
      <xdr:row>3</xdr:row>
      <xdr:rowOff>47160</xdr:rowOff>
    </xdr:to>
    <xdr:sp>
      <xdr:nvSpPr>
        <xdr:cNvPr id="11" name="Line 4"/>
        <xdr:cNvSpPr/>
      </xdr:nvSpPr>
      <xdr:spPr>
        <a:xfrm flipH="1">
          <a:off x="6658560" y="980640"/>
          <a:ext cx="68493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46</xdr:row>
      <xdr:rowOff>0</xdr:rowOff>
    </xdr:from>
    <xdr:to>
      <xdr:col>20</xdr:col>
      <xdr:colOff>40320</xdr:colOff>
      <xdr:row>68</xdr:row>
      <xdr:rowOff>114480</xdr:rowOff>
    </xdr:to>
    <xdr:graphicFrame>
      <xdr:nvGraphicFramePr>
        <xdr:cNvPr id="12" name="Chart 1"/>
        <xdr:cNvGraphicFramePr/>
      </xdr:nvGraphicFramePr>
      <xdr:xfrm>
        <a:off x="1037160" y="6867360"/>
        <a:ext cx="1255104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48</xdr:row>
      <xdr:rowOff>75960</xdr:rowOff>
    </xdr:from>
    <xdr:to>
      <xdr:col>11</xdr:col>
      <xdr:colOff>201600</xdr:colOff>
      <xdr:row>51</xdr:row>
      <xdr:rowOff>28440</xdr:rowOff>
    </xdr:to>
    <xdr:sp>
      <xdr:nvSpPr>
        <xdr:cNvPr id="13" name="Text 2"/>
        <xdr:cNvSpPr/>
      </xdr:nvSpPr>
      <xdr:spPr>
        <a:xfrm>
          <a:off x="6186240" y="726732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14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-360</xdr:colOff>
      <xdr:row>3</xdr:row>
      <xdr:rowOff>38520</xdr:rowOff>
    </xdr:from>
    <xdr:to>
      <xdr:col>19</xdr:col>
      <xdr:colOff>442800</xdr:colOff>
      <xdr:row>3</xdr:row>
      <xdr:rowOff>47160</xdr:rowOff>
    </xdr:to>
    <xdr:sp>
      <xdr:nvSpPr>
        <xdr:cNvPr id="15" name="Line 4"/>
        <xdr:cNvSpPr/>
      </xdr:nvSpPr>
      <xdr:spPr>
        <a:xfrm flipH="1">
          <a:off x="6658200" y="972000"/>
          <a:ext cx="6859800" cy="864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46</xdr:row>
      <xdr:rowOff>0</xdr:rowOff>
    </xdr:from>
    <xdr:to>
      <xdr:col>20</xdr:col>
      <xdr:colOff>40320</xdr:colOff>
      <xdr:row>68</xdr:row>
      <xdr:rowOff>114480</xdr:rowOff>
    </xdr:to>
    <xdr:graphicFrame>
      <xdr:nvGraphicFramePr>
        <xdr:cNvPr id="16" name="Chart 1"/>
        <xdr:cNvGraphicFramePr/>
      </xdr:nvGraphicFramePr>
      <xdr:xfrm>
        <a:off x="1037160" y="6867360"/>
        <a:ext cx="1255104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48</xdr:row>
      <xdr:rowOff>75960</xdr:rowOff>
    </xdr:from>
    <xdr:to>
      <xdr:col>11</xdr:col>
      <xdr:colOff>201600</xdr:colOff>
      <xdr:row>51</xdr:row>
      <xdr:rowOff>28440</xdr:rowOff>
    </xdr:to>
    <xdr:sp>
      <xdr:nvSpPr>
        <xdr:cNvPr id="17" name="Text 2"/>
        <xdr:cNvSpPr/>
      </xdr:nvSpPr>
      <xdr:spPr>
        <a:xfrm>
          <a:off x="6186240" y="726732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18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3</xdr:row>
      <xdr:rowOff>47160</xdr:rowOff>
    </xdr:from>
    <xdr:to>
      <xdr:col>19</xdr:col>
      <xdr:colOff>432720</xdr:colOff>
      <xdr:row>3</xdr:row>
      <xdr:rowOff>47160</xdr:rowOff>
    </xdr:to>
    <xdr:sp>
      <xdr:nvSpPr>
        <xdr:cNvPr id="19" name="Line 4"/>
        <xdr:cNvSpPr/>
      </xdr:nvSpPr>
      <xdr:spPr>
        <a:xfrm flipH="1">
          <a:off x="6658560" y="980640"/>
          <a:ext cx="68493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46</xdr:row>
      <xdr:rowOff>0</xdr:rowOff>
    </xdr:from>
    <xdr:to>
      <xdr:col>20</xdr:col>
      <xdr:colOff>40320</xdr:colOff>
      <xdr:row>68</xdr:row>
      <xdr:rowOff>114480</xdr:rowOff>
    </xdr:to>
    <xdr:graphicFrame>
      <xdr:nvGraphicFramePr>
        <xdr:cNvPr id="20" name="Chart 1"/>
        <xdr:cNvGraphicFramePr/>
      </xdr:nvGraphicFramePr>
      <xdr:xfrm>
        <a:off x="1037160" y="6867360"/>
        <a:ext cx="1255104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48</xdr:row>
      <xdr:rowOff>75960</xdr:rowOff>
    </xdr:from>
    <xdr:to>
      <xdr:col>11</xdr:col>
      <xdr:colOff>201600</xdr:colOff>
      <xdr:row>51</xdr:row>
      <xdr:rowOff>28440</xdr:rowOff>
    </xdr:to>
    <xdr:sp>
      <xdr:nvSpPr>
        <xdr:cNvPr id="21" name="Text 2"/>
        <xdr:cNvSpPr/>
      </xdr:nvSpPr>
      <xdr:spPr>
        <a:xfrm>
          <a:off x="6186240" y="726732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22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-360</xdr:colOff>
      <xdr:row>3</xdr:row>
      <xdr:rowOff>47160</xdr:rowOff>
    </xdr:from>
    <xdr:to>
      <xdr:col>19</xdr:col>
      <xdr:colOff>442800</xdr:colOff>
      <xdr:row>3</xdr:row>
      <xdr:rowOff>47160</xdr:rowOff>
    </xdr:to>
    <xdr:sp>
      <xdr:nvSpPr>
        <xdr:cNvPr id="23" name="Line 4"/>
        <xdr:cNvSpPr/>
      </xdr:nvSpPr>
      <xdr:spPr>
        <a:xfrm flipH="1">
          <a:off x="6658200" y="980640"/>
          <a:ext cx="68598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46</xdr:row>
      <xdr:rowOff>0</xdr:rowOff>
    </xdr:from>
    <xdr:to>
      <xdr:col>20</xdr:col>
      <xdr:colOff>40320</xdr:colOff>
      <xdr:row>68</xdr:row>
      <xdr:rowOff>114480</xdr:rowOff>
    </xdr:to>
    <xdr:graphicFrame>
      <xdr:nvGraphicFramePr>
        <xdr:cNvPr id="24" name="Chart 1"/>
        <xdr:cNvGraphicFramePr/>
      </xdr:nvGraphicFramePr>
      <xdr:xfrm>
        <a:off x="1037160" y="6867360"/>
        <a:ext cx="1255104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48</xdr:row>
      <xdr:rowOff>75960</xdr:rowOff>
    </xdr:from>
    <xdr:to>
      <xdr:col>11</xdr:col>
      <xdr:colOff>201600</xdr:colOff>
      <xdr:row>51</xdr:row>
      <xdr:rowOff>28440</xdr:rowOff>
    </xdr:to>
    <xdr:sp>
      <xdr:nvSpPr>
        <xdr:cNvPr id="25" name="Text 2"/>
        <xdr:cNvSpPr/>
      </xdr:nvSpPr>
      <xdr:spPr>
        <a:xfrm>
          <a:off x="6186240" y="726732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26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592920</xdr:colOff>
      <xdr:row>3</xdr:row>
      <xdr:rowOff>46800</xdr:rowOff>
    </xdr:from>
    <xdr:to>
      <xdr:col>19</xdr:col>
      <xdr:colOff>352080</xdr:colOff>
      <xdr:row>3</xdr:row>
      <xdr:rowOff>66600</xdr:rowOff>
    </xdr:to>
    <xdr:sp>
      <xdr:nvSpPr>
        <xdr:cNvPr id="27" name="Line 4"/>
        <xdr:cNvSpPr/>
      </xdr:nvSpPr>
      <xdr:spPr>
        <a:xfrm flipH="1" flipV="1">
          <a:off x="6648120" y="980280"/>
          <a:ext cx="6779160" cy="1980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46</xdr:row>
      <xdr:rowOff>0</xdr:rowOff>
    </xdr:from>
    <xdr:to>
      <xdr:col>20</xdr:col>
      <xdr:colOff>40320</xdr:colOff>
      <xdr:row>68</xdr:row>
      <xdr:rowOff>114480</xdr:rowOff>
    </xdr:to>
    <xdr:graphicFrame>
      <xdr:nvGraphicFramePr>
        <xdr:cNvPr id="28" name="Chart 1"/>
        <xdr:cNvGraphicFramePr/>
      </xdr:nvGraphicFramePr>
      <xdr:xfrm>
        <a:off x="1037160" y="6867360"/>
        <a:ext cx="1255104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48</xdr:row>
      <xdr:rowOff>75960</xdr:rowOff>
    </xdr:from>
    <xdr:to>
      <xdr:col>11</xdr:col>
      <xdr:colOff>201600</xdr:colOff>
      <xdr:row>51</xdr:row>
      <xdr:rowOff>86040</xdr:rowOff>
    </xdr:to>
    <xdr:sp>
      <xdr:nvSpPr>
        <xdr:cNvPr id="29" name="Text 2"/>
        <xdr:cNvSpPr/>
      </xdr:nvSpPr>
      <xdr:spPr>
        <a:xfrm>
          <a:off x="6186240" y="7267320"/>
          <a:ext cx="1880640" cy="49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30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3</xdr:row>
      <xdr:rowOff>47160</xdr:rowOff>
    </xdr:from>
    <xdr:to>
      <xdr:col>19</xdr:col>
      <xdr:colOff>412560</xdr:colOff>
      <xdr:row>3</xdr:row>
      <xdr:rowOff>47160</xdr:rowOff>
    </xdr:to>
    <xdr:sp>
      <xdr:nvSpPr>
        <xdr:cNvPr id="31" name="Line 4"/>
        <xdr:cNvSpPr/>
      </xdr:nvSpPr>
      <xdr:spPr>
        <a:xfrm flipH="1">
          <a:off x="6658560" y="980640"/>
          <a:ext cx="682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46</xdr:row>
      <xdr:rowOff>0</xdr:rowOff>
    </xdr:from>
    <xdr:to>
      <xdr:col>20</xdr:col>
      <xdr:colOff>40320</xdr:colOff>
      <xdr:row>68</xdr:row>
      <xdr:rowOff>114480</xdr:rowOff>
    </xdr:to>
    <xdr:graphicFrame>
      <xdr:nvGraphicFramePr>
        <xdr:cNvPr id="32" name="Chart 1"/>
        <xdr:cNvGraphicFramePr/>
      </xdr:nvGraphicFramePr>
      <xdr:xfrm>
        <a:off x="1037160" y="6867360"/>
        <a:ext cx="1255104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48</xdr:row>
      <xdr:rowOff>75960</xdr:rowOff>
    </xdr:from>
    <xdr:to>
      <xdr:col>11</xdr:col>
      <xdr:colOff>201600</xdr:colOff>
      <xdr:row>51</xdr:row>
      <xdr:rowOff>28440</xdr:rowOff>
    </xdr:to>
    <xdr:sp>
      <xdr:nvSpPr>
        <xdr:cNvPr id="33" name="Text 2"/>
        <xdr:cNvSpPr/>
      </xdr:nvSpPr>
      <xdr:spPr>
        <a:xfrm>
          <a:off x="6186240" y="726732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34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3</xdr:row>
      <xdr:rowOff>46800</xdr:rowOff>
    </xdr:from>
    <xdr:to>
      <xdr:col>19</xdr:col>
      <xdr:colOff>432720</xdr:colOff>
      <xdr:row>3</xdr:row>
      <xdr:rowOff>66600</xdr:rowOff>
    </xdr:to>
    <xdr:sp>
      <xdr:nvSpPr>
        <xdr:cNvPr id="35" name="Line 4"/>
        <xdr:cNvSpPr/>
      </xdr:nvSpPr>
      <xdr:spPr>
        <a:xfrm flipH="1" flipV="1">
          <a:off x="6658560" y="980280"/>
          <a:ext cx="6849360" cy="1980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2000/Hot%20List%20Detail/The%20Hot%20List/Hot%20List%200623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2000/Hot%20List%20Detail/The%20Hot%20List/Hot%20List%2006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tlist - Identified "/>
      <sheetName val="Hotlist - Completed"/>
    </sheetNames>
    <sheetDataSet>
      <sheetData sheetId="0">
        <row r="29">
          <cell r="F29">
            <v>21493</v>
          </cell>
        </row>
        <row r="29">
          <cell r="I29">
            <v>22344</v>
          </cell>
        </row>
        <row r="29">
          <cell r="O29">
            <v>30164.4</v>
          </cell>
        </row>
        <row r="41">
          <cell r="F41">
            <v>17163</v>
          </cell>
        </row>
        <row r="41">
          <cell r="I41">
            <v>43231</v>
          </cell>
        </row>
        <row r="41">
          <cell r="O41">
            <v>58361.85</v>
          </cell>
        </row>
        <row r="56">
          <cell r="F56">
            <v>28361</v>
          </cell>
        </row>
        <row r="56">
          <cell r="I56">
            <v>28361</v>
          </cell>
        </row>
        <row r="56">
          <cell r="O56">
            <v>38287.35</v>
          </cell>
        </row>
        <row r="68">
          <cell r="F68">
            <v>18712</v>
          </cell>
        </row>
        <row r="68">
          <cell r="I68">
            <v>18713</v>
          </cell>
        </row>
        <row r="68">
          <cell r="O68">
            <v>25262.55</v>
          </cell>
        </row>
        <row r="95">
          <cell r="F95">
            <v>11557</v>
          </cell>
        </row>
        <row r="95">
          <cell r="I95">
            <v>11558</v>
          </cell>
        </row>
        <row r="95">
          <cell r="O95">
            <v>15603.3</v>
          </cell>
        </row>
        <row r="102">
          <cell r="F102">
            <v>7712</v>
          </cell>
        </row>
        <row r="102">
          <cell r="I102">
            <v>7712</v>
          </cell>
        </row>
        <row r="102">
          <cell r="O102">
            <v>10411.2</v>
          </cell>
        </row>
        <row r="110">
          <cell r="F110">
            <v>4656</v>
          </cell>
        </row>
        <row r="110">
          <cell r="I110">
            <v>4656</v>
          </cell>
        </row>
        <row r="110">
          <cell r="O110">
            <v>6285.6</v>
          </cell>
        </row>
        <row r="134">
          <cell r="F134">
            <v>20238</v>
          </cell>
        </row>
        <row r="134">
          <cell r="I134">
            <v>21355</v>
          </cell>
        </row>
        <row r="134">
          <cell r="O134">
            <v>28829.25</v>
          </cell>
        </row>
        <row r="144">
          <cell r="F144">
            <v>27078</v>
          </cell>
        </row>
        <row r="144">
          <cell r="I144">
            <v>26841</v>
          </cell>
        </row>
        <row r="144">
          <cell r="O144">
            <v>36235.35</v>
          </cell>
        </row>
        <row r="153">
          <cell r="F153">
            <v>15390</v>
          </cell>
        </row>
        <row r="153">
          <cell r="I153">
            <v>15390</v>
          </cell>
        </row>
        <row r="153">
          <cell r="O153">
            <v>20776.5</v>
          </cell>
        </row>
        <row r="163">
          <cell r="F163">
            <v>5000</v>
          </cell>
        </row>
        <row r="163">
          <cell r="I163">
            <v>8000</v>
          </cell>
        </row>
        <row r="163">
          <cell r="O163">
            <v>10800</v>
          </cell>
        </row>
        <row r="176">
          <cell r="F176">
            <v>13905</v>
          </cell>
        </row>
        <row r="176">
          <cell r="I176">
            <v>19955</v>
          </cell>
        </row>
        <row r="176">
          <cell r="O176">
            <v>26939.25</v>
          </cell>
        </row>
      </sheetData>
      <sheetData sheetId="1">
        <row r="12">
          <cell r="C12">
            <v>20493</v>
          </cell>
        </row>
        <row r="12">
          <cell r="I12">
            <v>4656</v>
          </cell>
        </row>
        <row r="19">
          <cell r="C19">
            <v>13235</v>
          </cell>
        </row>
        <row r="27">
          <cell r="C27">
            <v>22861</v>
          </cell>
        </row>
        <row r="27">
          <cell r="I27">
            <v>12436</v>
          </cell>
        </row>
        <row r="36">
          <cell r="C36">
            <v>18711</v>
          </cell>
        </row>
        <row r="38">
          <cell r="I38">
            <v>18423</v>
          </cell>
        </row>
        <row r="44">
          <cell r="C44">
            <v>6212</v>
          </cell>
        </row>
        <row r="46">
          <cell r="I46">
            <v>15385</v>
          </cell>
        </row>
        <row r="52">
          <cell r="I52">
            <v>2000</v>
          </cell>
        </row>
        <row r="61">
          <cell r="C61">
            <v>11556</v>
          </cell>
        </row>
        <row r="61">
          <cell r="I61">
            <v>14705</v>
          </cell>
        </row>
        <row r="67">
          <cell r="C67">
            <v>7712</v>
          </cell>
        </row>
        <row r="67">
          <cell r="I67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otlist - Identified "/>
      <sheetName val="Hotlist - Completed"/>
    </sheetNames>
    <sheetDataSet>
      <sheetData sheetId="0">
        <row r="80">
          <cell r="F80">
            <v>6279</v>
          </cell>
        </row>
        <row r="80">
          <cell r="I80">
            <v>6279</v>
          </cell>
        </row>
        <row r="80">
          <cell r="O80">
            <v>8476.65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85"/>
    <col collapsed="false" customWidth="true" hidden="false" outlineLevel="0" max="8" min="7" style="1" width="8.7"/>
    <col collapsed="false" customWidth="true" hidden="false" outlineLevel="0" max="10" min="9" style="1" width="8.56"/>
    <col collapsed="false" customWidth="true" hidden="false" outlineLevel="0" max="11" min="11" style="1" width="8.85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41"/>
    <col collapsed="false" customWidth="true" hidden="false" outlineLevel="0" max="16" min="15" style="1" width="9.7"/>
    <col collapsed="false" customWidth="true" hidden="false" outlineLevel="0" max="17" min="17" style="1" width="7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2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12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11"/>
      <c r="B8" s="12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12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23.25" hidden="false" customHeight="true" outlineLevel="0" collapsed="false">
      <c r="A9" s="11"/>
      <c r="B9" s="12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23.25" hidden="false" customHeight="true" outlineLevel="0" collapsed="false">
      <c r="A10" s="11"/>
      <c r="B10" s="12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20" t="n">
        <f aca="false">East!C13+West!C13+Downstream!C13+Generation!C13+'New Products'!C13+Mexico!C13+'Principal Investing'!C13+'Energy Capital Res.'!C13+'CTG Assets'!C13+' Upstream Originations'!C13+'HPL&amp;LRC'!C13+Coal!C13+Canada!C13+Chairman!C13</f>
        <v>0</v>
      </c>
      <c r="D13" s="20" t="n">
        <f aca="false">East!D13+West!D13+Downstream!D13+Generation!D13+'New Products'!D13+Mexico!D13+'Principal Investing'!D13+'Energy Capital Res.'!D13+'CTG Assets'!D13+' Upstream Originations'!D13+'HPL&amp;LRC'!D13+Coal!D13+Canada!D13+Chairman!D13</f>
        <v>110</v>
      </c>
      <c r="E13" s="20" t="n">
        <f aca="false">East!E13+West!E13+Downstream!E13+Generation!E13+'New Products'!E13+Mexico!E13+'Principal Investing'!E13+'Energy Capital Res.'!E13+'CTG Assets'!E13+' Upstream Originations'!E13+'HPL&amp;LRC'!E13+Coal!E13+Canada!E13+Chairman!E13</f>
        <v>216</v>
      </c>
      <c r="F13" s="20" t="n">
        <f aca="false">East!F13+West!F13+Downstream!F13+Generation!F13+'New Products'!F13+Mexico!F13+'Principal Investing'!F13+'Energy Capital Res.'!F13+'CTG Assets'!F13+' Upstream Originations'!F13+'HPL&amp;LRC'!F13+Coal!F13+Canada!F13+Chairman!F13</f>
        <v>224</v>
      </c>
      <c r="G13" s="20" t="n">
        <f aca="false">East!G13+West!G13+Downstream!G13+Generation!G13+'New Products'!G13+Mexico!G13+'Principal Investing'!G13+'Energy Capital Res.'!G13+'CTG Assets'!G13+' Upstream Originations'!G13+'HPL&amp;LRC'!G13+Coal!G13+Canada!G13+Chairman!G13</f>
        <v>233</v>
      </c>
      <c r="H13" s="20" t="n">
        <f aca="false">East!H13+West!H13+Downstream!H13+Generation!H13+'New Products'!H13+Mexico!H13+'Principal Investing'!H13+'Energy Capital Res.'!H13+'CTG Assets'!H13+' Upstream Originations'!H13+'HPL&amp;LRC'!H13+Coal!H13+Canada!H13+Chairman!H13</f>
        <v>224</v>
      </c>
      <c r="I13" s="20" t="n">
        <f aca="false">East!I13+West!I13+Downstream!I13+Generation!I13+'New Products'!I13+Mexico!I13+'Principal Investing'!I13+'Energy Capital Res.'!I13+'CTG Assets'!I13+' Upstream Originations'!I13+'HPL&amp;LRC'!I13+Coal!I13+Canada!I13+Chairman!I13</f>
        <v>301</v>
      </c>
      <c r="J13" s="20" t="n">
        <f aca="false">East!J13+West!J13+Downstream!J13+Generation!J13+'New Products'!J13+Mexico!J13+'Principal Investing'!J13+'Energy Capital Res.'!J13+'CTG Assets'!J13+' Upstream Originations'!J13+'HPL&amp;LRC'!J13+Coal!J13+Canada!J13+Chairman!J13</f>
        <v>302</v>
      </c>
      <c r="K13" s="20" t="n">
        <f aca="false">East!K13+West!K13+Downstream!K13+Generation!K13+'New Products'!K13+Mexico!K13+'Principal Investing'!K13+'Energy Capital Res.'!K13+'CTG Assets'!K13+' Upstream Originations'!K13+'HPL&amp;LRC'!K13+Coal!K13+Canada!K13+Chairman!K13</f>
        <v>292</v>
      </c>
      <c r="L13" s="20" t="n">
        <f aca="false">East!L13+West!L13+Downstream!L13+Generation!L13+'New Products'!L13+Mexico!L13+'Principal Investing'!L13+'Energy Capital Res.'!L13+'CTG Assets'!L13+' Upstream Originations'!L13+'HPL&amp;LRC'!L13+Coal!L13+Canada!L13+Chairman!L13</f>
        <v>359</v>
      </c>
      <c r="M13" s="20" t="n">
        <f aca="false">East!M13+West!M13+Downstream!M13+Generation!M13+'New Products'!M13+Mexico!M13+'Principal Investing'!M13+'Energy Capital Res.'!M13+'CTG Assets'!M13+' Upstream Originations'!M13+'HPL&amp;LRC'!M13+Coal!M13+Canada!M13+Chairman!M13</f>
        <v>391</v>
      </c>
      <c r="N13" s="20" t="n">
        <f aca="false">East!N13+West!N13+Downstream!N13+Generation!N13+'New Products'!N13+Mexico!N13+'Principal Investing'!N13+'Energy Capital Res.'!N13+'CTG Assets'!N13+' Upstream Originations'!N13+'HPL&amp;LRC'!N13+Coal!N13+Canada!N13+Chairman!N13</f>
        <v>395</v>
      </c>
      <c r="O13" s="20"/>
    </row>
    <row r="14" customFormat="false" ht="12.75" hidden="false" customHeight="false" outlineLevel="0" collapsed="false">
      <c r="A14" s="1" t="s">
        <v>22</v>
      </c>
      <c r="C14" s="20" t="n">
        <f aca="false">East!C14+West!C14+Downstream!C14+Generation!C14+'New Products'!C14+Mexico!C14+'Principal Investing'!C14+'Energy Capital Res.'!C14+'CTG Assets'!C14+' Upstream Originations'!C14+'HPL&amp;LRC'!C14+Coal!C14+Canada!C14+Chairman!C14</f>
        <v>110</v>
      </c>
      <c r="D14" s="20" t="n">
        <f aca="false">East!D14+West!D14+Downstream!D14+Generation!D14+'New Products'!D14+Mexico!D14+'Principal Investing'!D14+'Energy Capital Res.'!D14+'CTG Assets'!D14+' Upstream Originations'!D14+'HPL&amp;LRC'!D14+Coal!D14+Canada!D14+Chairman!D14</f>
        <v>148</v>
      </c>
      <c r="E14" s="20" t="n">
        <f aca="false">East!E14+West!E14+Downstream!E14+Generation!E14+'New Products'!E14+Mexico!E14+'Principal Investing'!E14+'Energy Capital Res.'!E14+'CTG Assets'!E14+' Upstream Originations'!E14+'HPL&amp;LRC'!E14+Coal!E14+Canada!E14+Chairman!E14</f>
        <v>17</v>
      </c>
      <c r="F14" s="20" t="n">
        <f aca="false">East!F14+West!F14+Downstream!F14+Generation!F14+'New Products'!F14+Mexico!F14+'Principal Investing'!F14+'Energy Capital Res.'!F14+'CTG Assets'!F14+' Upstream Originations'!F14+'HPL&amp;LRC'!F14+Coal!F14+Canada!F14+Chairman!F14</f>
        <v>23</v>
      </c>
      <c r="G14" s="20" t="n">
        <f aca="false">East!G14+West!G14+Downstream!G14+Generation!G14+'New Products'!G14+Mexico!G14+'Principal Investing'!G14+'Energy Capital Res.'!G14+'CTG Assets'!G14+' Upstream Originations'!G14+'HPL&amp;LRC'!G14+Coal!G14+Canada!G14+Chairman!G14</f>
        <v>20</v>
      </c>
      <c r="H14" s="20" t="n">
        <f aca="false">East!H14+West!H14+Downstream!H14+Generation!H14+'New Products'!H14+Mexico!H14+'Principal Investing'!H14+'Energy Capital Res.'!H14+'CTG Assets'!H14+' Upstream Originations'!H14+'HPL&amp;LRC'!H14+Coal!H14+Canada!H14+Chairman!H14</f>
        <v>90</v>
      </c>
      <c r="I14" s="20" t="n">
        <f aca="false">East!I14+West!I14+Downstream!I14+Generation!I14+'New Products'!I14+Mexico!I14+'Principal Investing'!I14+'Energy Capital Res.'!I14+'CTG Assets'!I14+' Upstream Originations'!I14+'HPL&amp;LRC'!I14+Coal!I14+Canada!I14+Chairman!I14</f>
        <v>21</v>
      </c>
      <c r="J14" s="20" t="n">
        <f aca="false">East!J14+West!J14+Downstream!J14+Generation!J14+'New Products'!J14+Mexico!J14+'Principal Investing'!J14+'Energy Capital Res.'!J14+'CTG Assets'!J14+' Upstream Originations'!J14+'HPL&amp;LRC'!J14+Coal!J14+Canada!J14+Chairman!J14</f>
        <v>10</v>
      </c>
      <c r="K14" s="20" t="n">
        <f aca="false">East!K14+West!K14+Downstream!K14+Generation!K14+'New Products'!K14+Mexico!K14+'Principal Investing'!K14+'Energy Capital Res.'!K14+'CTG Assets'!K14+' Upstream Originations'!K14+'HPL&amp;LRC'!K14+Coal!K14+Canada!K14+Chairman!K14</f>
        <v>110</v>
      </c>
      <c r="L14" s="20" t="n">
        <f aca="false">East!L14+West!L14+Downstream!L14+Generation!L14+'New Products'!L14+Mexico!L14+'Principal Investing'!L14+'Energy Capital Res.'!L14+'CTG Assets'!L14+' Upstream Originations'!L14+'HPL&amp;LRC'!L14+Coal!L14+Canada!L14+Chairman!L14</f>
        <v>53</v>
      </c>
      <c r="M14" s="20" t="n">
        <f aca="false">East!M14+West!M14+Downstream!M14+Generation!M14+'New Products'!M14+Mexico!M14+'Principal Investing'!M14+'Energy Capital Res.'!M14+'CTG Assets'!M14+' Upstream Originations'!M14+'HPL&amp;LRC'!M14+Coal!M14+Canada!M14+Chairman!M14</f>
        <v>46</v>
      </c>
      <c r="N14" s="20" t="n">
        <f aca="false">East!N14+West!N14+Downstream!N14+Generation!N14+'New Products'!N14+Mexico!N14+'Principal Investing'!N14+'Energy Capital Res.'!N14+'CTG Assets'!N14+' Upstream Originations'!N14+'HPL&amp;LRC'!N14+Coal!N14+Canada!N14+Chairman!N14</f>
        <v>26</v>
      </c>
      <c r="O14" s="20"/>
    </row>
    <row r="15" customFormat="false" ht="12.75" hidden="false" customHeight="false" outlineLevel="0" collapsed="false">
      <c r="A15" s="1" t="s">
        <v>23</v>
      </c>
      <c r="C15" s="20" t="n">
        <f aca="false">East!C15+West!C15+Downstream!C15+Generation!C15+'New Products'!C15+Mexico!C15+'Principal Investing'!C15+'Energy Capital Res.'!C15+'CTG Assets'!C15+' Upstream Originations'!C15+'HPL&amp;LRC'!C15+Coal!C15+Canada!C15+Chairman!C15</f>
        <v>0</v>
      </c>
      <c r="D15" s="20" t="n">
        <f aca="false">East!D15+West!D15+Downstream!D15+Generation!D15+'New Products'!D15+Mexico!D15+'Principal Investing'!D15+'Energy Capital Res.'!D15+'CTG Assets'!D15+' Upstream Originations'!D15+'HPL&amp;LRC'!D15+Coal!D15+Canada!D15+Chairman!D15</f>
        <v>11</v>
      </c>
      <c r="E15" s="20" t="n">
        <f aca="false">East!E15+West!E15+Downstream!E15+Generation!E15+'New Products'!E15+Mexico!E15+'Principal Investing'!E15+'Energy Capital Res.'!E15+'CTG Assets'!E15+' Upstream Originations'!E15+'HPL&amp;LRC'!E15+Coal!E15+Canada!E15+Chairman!E15</f>
        <v>9</v>
      </c>
      <c r="F15" s="20" t="n">
        <f aca="false">East!F15+West!F15+Downstream!F15+Generation!F15+'New Products'!F15+Mexico!F15+'Principal Investing'!F15+'Energy Capital Res.'!F15+'CTG Assets'!F15+' Upstream Originations'!F15+'HPL&amp;LRC'!F15+Coal!F15+Canada!F15+Chairman!F15</f>
        <v>13</v>
      </c>
      <c r="G15" s="20" t="n">
        <f aca="false">East!G15+West!G15+Downstream!G15+Generation!G15+'New Products'!G15+Mexico!G15+'Principal Investing'!G15+'Energy Capital Res.'!G15+'CTG Assets'!G15+' Upstream Originations'!G15+'HPL&amp;LRC'!G15+Coal!G15+Canada!G15+Chairman!G15</f>
        <v>19</v>
      </c>
      <c r="H15" s="20" t="n">
        <f aca="false">East!H15+West!H15+Downstream!H15+Generation!H15+'New Products'!H15+Mexico!H15+'Principal Investing'!H15+'Energy Capital Res.'!H15+'CTG Assets'!H15+' Upstream Originations'!H15+'HPL&amp;LRC'!H15+Coal!H15+Canada!H15+Chairman!H15</f>
        <v>8</v>
      </c>
      <c r="I15" s="20" t="n">
        <f aca="false">East!I15+West!I15+Downstream!I15+Generation!I15+'New Products'!I15+Mexico!I15+'Principal Investing'!I15+'Energy Capital Res.'!I15+'CTG Assets'!I15+' Upstream Originations'!I15+'HPL&amp;LRC'!I15+Coal!I15+Canada!I15+Chairman!I15</f>
        <v>14</v>
      </c>
      <c r="J15" s="20" t="n">
        <f aca="false">East!J15+West!J15+Downstream!J15+Generation!J15+'New Products'!J15+Mexico!J15+'Principal Investing'!J15+'Energy Capital Res.'!J15+'CTG Assets'!J15+' Upstream Originations'!J15+'HPL&amp;LRC'!J15+Coal!J15+Canada!J15+Chairman!J15</f>
        <v>7</v>
      </c>
      <c r="K15" s="20" t="n">
        <f aca="false">East!K15+West!K15+Downstream!K15+Generation!K15+'New Products'!K15+Mexico!K15+'Principal Investing'!K15+'Energy Capital Res.'!K15+'CTG Assets'!K15+' Upstream Originations'!K15+'HPL&amp;LRC'!K15+Coal!K15+Canada!K15+Chairman!K15</f>
        <v>7</v>
      </c>
      <c r="L15" s="20" t="n">
        <f aca="false">East!L15+West!L15+Downstream!L15+Generation!L15+'New Products'!L15+Mexico!L15+'Principal Investing'!L15+'Energy Capital Res.'!L15+'CTG Assets'!L15+' Upstream Originations'!L15+'HPL&amp;LRC'!L15+Coal!L15+Canada!L15+Chairman!L15</f>
        <v>11</v>
      </c>
      <c r="M15" s="20" t="n">
        <f aca="false">East!M15+West!M15+Downstream!M15+Generation!M15+'New Products'!M15+Mexico!M15+'Principal Investing'!M15+'Energy Capital Res.'!M15+'CTG Assets'!M15+' Upstream Originations'!M15+'HPL&amp;LRC'!M15+Coal!M15+Canada!M15+Chairman!M15</f>
        <v>30</v>
      </c>
      <c r="N15" s="20" t="n">
        <f aca="false">East!N15+West!N15+Downstream!N15+Generation!N15+'New Products'!N15+Mexico!N15+'Principal Investing'!N15+'Energy Capital Res.'!N15+'CTG Assets'!N15+' Upstream Originations'!N15+'HPL&amp;LRC'!N15+Coal!N15+Canada!N15+Chairman!N15</f>
        <v>13</v>
      </c>
      <c r="O15" s="20"/>
    </row>
    <row r="16" customFormat="false" ht="12.75" hidden="false" customHeight="false" outlineLevel="0" collapsed="false">
      <c r="A16" s="1" t="s">
        <v>24</v>
      </c>
      <c r="C16" s="20" t="n">
        <f aca="false">East!C16+West!C16+Downstream!C16+Generation!C16+'New Products'!C16+Mexico!C16+'Principal Investing'!C16+'Energy Capital Res.'!C16+'CTG Assets'!C16+' Upstream Originations'!C16+'HPL&amp;LRC'!C16+Coal!C16+Canada!C16+Chairman!C16</f>
        <v>0</v>
      </c>
      <c r="D16" s="20" t="n">
        <f aca="false">East!D16+West!D16+Downstream!D16+Generation!D16+'New Products'!D16+Mexico!D16+'Principal Investing'!D16+'Energy Capital Res.'!D16+'CTG Assets'!D16+' Upstream Originations'!D16+'HPL&amp;LRC'!D16+Coal!D16+Canada!D16+Chairman!D16</f>
        <v>31</v>
      </c>
      <c r="E16" s="20" t="n">
        <f aca="false">East!E16+West!E16+Downstream!E16+Generation!E16+'New Products'!E16+Mexico!E16+'Principal Investing'!E16+'Energy Capital Res.'!E16+'CTG Assets'!E16+' Upstream Originations'!E16+'HPL&amp;LRC'!E16+Coal!E16+Canada!E16+Chairman!E16</f>
        <v>0</v>
      </c>
      <c r="F16" s="20" t="n">
        <f aca="false">East!F16+West!F16+Downstream!F16+Generation!F16+'New Products'!F16+Mexico!F16+'Principal Investing'!F16+'Energy Capital Res.'!F16+'CTG Assets'!F16+' Upstream Originations'!F16+'HPL&amp;LRC'!F16+Coal!F16+Canada!F16+Chairman!F16</f>
        <v>1</v>
      </c>
      <c r="G16" s="20" t="n">
        <f aca="false">East!G16+West!G16+Downstream!G16+Generation!G16+'New Products'!G16+Mexico!G16+'Principal Investing'!G16+'Energy Capital Res.'!G16+'CTG Assets'!G16+' Upstream Originations'!G16+'HPL&amp;LRC'!G16+Coal!G16+Canada!G16+Chairman!G16</f>
        <v>10</v>
      </c>
      <c r="H16" s="20" t="n">
        <f aca="false">East!H16+West!H16+Downstream!H16+Generation!H16+'New Products'!H16+Mexico!H16+'Principal Investing'!H16+'Energy Capital Res.'!H16+'CTG Assets'!H16+' Upstream Originations'!H16+'HPL&amp;LRC'!H16+Coal!H16+Canada!H16+Chairman!H16</f>
        <v>5</v>
      </c>
      <c r="I16" s="20" t="n">
        <f aca="false">East!I16+West!I16+Downstream!I16+Generation!I16+'New Products'!I16+Mexico!I16+'Principal Investing'!I16+'Energy Capital Res.'!I16+'CTG Assets'!I16+' Upstream Originations'!I16+'HPL&amp;LRC'!I16+Coal!I16+Canada!I16+Chairman!I16</f>
        <v>6</v>
      </c>
      <c r="J16" s="20" t="n">
        <f aca="false">East!J16+West!J16+Downstream!J16+Generation!J16+'New Products'!J16+Mexico!J16+'Principal Investing'!J16+'Energy Capital Res.'!J16+'CTG Assets'!J16+' Upstream Originations'!J16+'HPL&amp;LRC'!J16+Coal!J16+Canada!J16+Chairman!J16</f>
        <v>13</v>
      </c>
      <c r="K16" s="20" t="n">
        <f aca="false">East!K16+West!K16+Downstream!K16+Generation!K16+'New Products'!K16+Mexico!K16+'Principal Investing'!K16+'Energy Capital Res.'!K16+'CTG Assets'!K16+' Upstream Originations'!K16+'HPL&amp;LRC'!K16+Coal!K16+Canada!K16+Chairman!K16</f>
        <v>36</v>
      </c>
      <c r="L16" s="20" t="n">
        <f aca="false">East!L16+West!L16+Downstream!L16+Generation!L16+'New Products'!L16+Mexico!L16+'Principal Investing'!L16+'Energy Capital Res.'!L16+'CTG Assets'!L16+' Upstream Originations'!L16+'HPL&amp;LRC'!L16+Coal!L16+Canada!L16+Chairman!L16</f>
        <v>10</v>
      </c>
      <c r="M16" s="20" t="n">
        <f aca="false">East!M16+West!M16+Downstream!M16+Generation!M16+'New Products'!M16+Mexico!M16+'Principal Investing'!M16+'Energy Capital Res.'!M16+'CTG Assets'!M16+' Upstream Originations'!M16+'HPL&amp;LRC'!M16+Coal!M16+Canada!M16+Chairman!M16</f>
        <v>12</v>
      </c>
      <c r="N16" s="20" t="n">
        <f aca="false">East!N16+West!N16+Downstream!N16+Generation!N16+'New Products'!N16+Mexico!N16+'Principal Investing'!N16+'Energy Capital Res.'!N16+'CTG Assets'!N16+' Upstream Originations'!N16+'HPL&amp;LRC'!N16+Coal!N16+Canada!N16+Chairman!N16</f>
        <v>7</v>
      </c>
      <c r="O16" s="20"/>
      <c r="P16" s="21"/>
    </row>
    <row r="17" customFormat="false" ht="13.5" hidden="false" customHeight="false" outlineLevel="0" collapsed="false">
      <c r="A17" s="1" t="s">
        <v>25</v>
      </c>
      <c r="C17" s="22" t="n">
        <f aca="false">+C13+C14-C15-C16</f>
        <v>110</v>
      </c>
      <c r="D17" s="22" t="n">
        <f aca="false">+D13+D14-D15-D16</f>
        <v>216</v>
      </c>
      <c r="E17" s="22" t="n">
        <f aca="false">+E13+E14-E15-E16</f>
        <v>224</v>
      </c>
      <c r="F17" s="22" t="n">
        <f aca="false">+F13+F14-F15-F16</f>
        <v>233</v>
      </c>
      <c r="G17" s="22" t="n">
        <f aca="false">+G13+G14-G15-G16</f>
        <v>224</v>
      </c>
      <c r="H17" s="22" t="n">
        <f aca="false">+H13+H14-H15-H16</f>
        <v>301</v>
      </c>
      <c r="I17" s="22" t="n">
        <f aca="false">+I13+I14-I15-I16</f>
        <v>302</v>
      </c>
      <c r="J17" s="22" t="n">
        <f aca="false">+J13+J14-J15-J16</f>
        <v>292</v>
      </c>
      <c r="K17" s="22" t="n">
        <f aca="false">+K13+K14-K15-K16</f>
        <v>359</v>
      </c>
      <c r="L17" s="22" t="n">
        <f aca="false">+L13+L14-L15-L16</f>
        <v>391</v>
      </c>
      <c r="M17" s="23" t="n">
        <f aca="false">+M13+M14-M15-M16</f>
        <v>395</v>
      </c>
      <c r="N17" s="22" t="n">
        <f aca="false">+N13+N14-N15-N16</f>
        <v>401</v>
      </c>
      <c r="O17" s="22" t="n">
        <f aca="false">+O13+O14-O15-O16</f>
        <v>0</v>
      </c>
      <c r="P17" s="21"/>
    </row>
    <row r="18" customFormat="false" ht="13.5" hidden="false" customHeight="false" outlineLevel="0" collapsed="false">
      <c r="M18" s="24"/>
      <c r="P18" s="25"/>
    </row>
    <row r="19" customFormat="false" ht="12.75" hidden="true" customHeight="false" outlineLevel="0" collapsed="false"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customFormat="false" ht="12.75" hidden="true" customHeight="false" outlineLevel="0" collapsed="false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customFormat="false" ht="12.75" hidden="true" customHeight="false" outlineLevel="0" collapsed="false">
      <c r="A23" s="1" t="s">
        <v>22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customFormat="false" ht="12.75" hidden="true" customHeight="false" outlineLevel="0" collapsed="false">
      <c r="A24" s="1" t="s">
        <v>23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customFormat="false" ht="12.75" hidden="true" customHeight="false" outlineLevel="0" collapsed="false">
      <c r="A25" s="1" t="s">
        <v>26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6" customFormat="false" ht="12.75" hidden="true" customHeight="false" outlineLevel="0" collapsed="false">
      <c r="A26" s="1" t="s">
        <v>24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customFormat="false" ht="13.5" hidden="true" customHeight="false" outlineLevel="0" collapsed="false">
      <c r="A27" s="1" t="s">
        <v>25</v>
      </c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customFormat="false" ht="13.5" hidden="true" customHeight="false" outlineLevel="0" collapsed="false">
      <c r="B28" s="31"/>
      <c r="C28" s="32"/>
      <c r="D28" s="32"/>
      <c r="E28" s="32"/>
      <c r="F28" s="32"/>
      <c r="G28" s="32"/>
      <c r="H28" s="32"/>
      <c r="I28" s="32"/>
      <c r="J28" s="32"/>
      <c r="O28" s="32"/>
    </row>
    <row r="29" customFormat="false" ht="12.75" hidden="true" customHeight="false" outlineLevel="0" collapsed="false">
      <c r="A29" s="33" t="s">
        <v>27</v>
      </c>
      <c r="B29" s="34"/>
      <c r="C29" s="32"/>
      <c r="D29" s="32"/>
      <c r="E29" s="32"/>
      <c r="F29" s="32"/>
      <c r="G29" s="32"/>
      <c r="H29" s="32"/>
      <c r="I29" s="32"/>
      <c r="J29" s="32"/>
      <c r="K29" s="33"/>
      <c r="L29" s="33"/>
      <c r="M29" s="33"/>
      <c r="N29" s="33"/>
      <c r="O29" s="32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  <c r="IW29" s="33"/>
    </row>
    <row r="30" customFormat="false" ht="12.75" hidden="false" customHeight="false" outlineLevel="0" collapsed="false">
      <c r="A30" s="33"/>
      <c r="B30" s="34"/>
      <c r="C30" s="32"/>
      <c r="D30" s="32"/>
      <c r="E30" s="32"/>
      <c r="F30" s="32"/>
      <c r="G30" s="32"/>
      <c r="H30" s="32"/>
      <c r="I30" s="32"/>
      <c r="J30" s="32"/>
      <c r="K30" s="33"/>
      <c r="L30" s="33"/>
      <c r="M30" s="35"/>
      <c r="N30" s="36"/>
      <c r="O30" s="32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  <c r="IV30" s="33"/>
      <c r="IW30" s="33"/>
    </row>
    <row r="31" customFormat="false" ht="13.5" hidden="false" customHeight="true" outlineLevel="0" collapsed="false">
      <c r="A31" s="34"/>
      <c r="B31" s="34"/>
      <c r="C31" s="32"/>
      <c r="D31" s="32"/>
      <c r="E31" s="32"/>
      <c r="F31" s="32"/>
      <c r="G31" s="32"/>
      <c r="H31" s="32"/>
      <c r="I31" s="32"/>
      <c r="J31" s="32"/>
      <c r="K31" s="32"/>
      <c r="L31" s="34"/>
      <c r="M31" s="34"/>
      <c r="N31" s="34"/>
      <c r="O31" s="34"/>
      <c r="P31" s="34"/>
      <c r="Q31" s="34"/>
      <c r="R31" s="34"/>
      <c r="S31" s="34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  <c r="IV31" s="33"/>
      <c r="IW31" s="33"/>
    </row>
    <row r="32" customFormat="false" ht="12" hidden="false" customHeight="true" outlineLevel="0" collapsed="false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  <c r="IV32" s="33"/>
      <c r="IW32" s="33"/>
    </row>
    <row r="33" customFormat="false" ht="12" hidden="false" customHeight="tru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  <c r="IV33" s="33"/>
      <c r="IW33" s="33"/>
    </row>
    <row r="34" customFormat="false" ht="13.5" hidden="false" customHeight="true" outlineLevel="0" collapsed="false">
      <c r="A34" s="34"/>
      <c r="B34" s="34"/>
      <c r="C34" s="32"/>
      <c r="D34" s="32"/>
      <c r="E34" s="32"/>
      <c r="F34" s="32"/>
      <c r="G34" s="32"/>
      <c r="H34" s="32"/>
      <c r="I34" s="38" t="s">
        <v>28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3"/>
      <c r="IV34" s="33"/>
      <c r="IW34" s="33"/>
    </row>
    <row r="35" customFormat="false" ht="6.75" hidden="false" customHeight="true" outlineLevel="0" collapsed="false">
      <c r="A35" s="34"/>
      <c r="B35" s="34"/>
      <c r="C35" s="32"/>
      <c r="D35" s="32"/>
      <c r="E35" s="32"/>
      <c r="F35" s="32"/>
      <c r="G35" s="32"/>
      <c r="H35" s="32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4.25" hidden="false" customHeight="true" outlineLevel="0" collapsed="false">
      <c r="A36" s="33"/>
      <c r="B36" s="40" t="s">
        <v>29</v>
      </c>
      <c r="C36" s="40"/>
      <c r="D36" s="33"/>
      <c r="E36" s="40" t="s">
        <v>30</v>
      </c>
      <c r="F36" s="40"/>
      <c r="G36" s="41" t="s">
        <v>31</v>
      </c>
      <c r="H36" s="33"/>
      <c r="I36" s="42"/>
      <c r="J36" s="43"/>
      <c r="K36" s="44"/>
      <c r="L36" s="42"/>
      <c r="M36" s="43"/>
      <c r="N36" s="44"/>
      <c r="O36" s="40" t="s">
        <v>32</v>
      </c>
      <c r="P36" s="40"/>
      <c r="Q36" s="44"/>
      <c r="R36" s="40"/>
      <c r="S36" s="40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  <c r="IU36" s="33"/>
      <c r="IV36" s="33"/>
      <c r="IW36" s="33"/>
    </row>
    <row r="37" customFormat="false" ht="12.75" hidden="false" customHeight="false" outlineLevel="0" collapsed="false">
      <c r="A37" s="33"/>
      <c r="B37" s="45" t="s">
        <v>33</v>
      </c>
      <c r="C37" s="45"/>
      <c r="D37" s="34"/>
      <c r="E37" s="45" t="s">
        <v>34</v>
      </c>
      <c r="F37" s="45"/>
      <c r="G37" s="46" t="s">
        <v>35</v>
      </c>
      <c r="H37" s="34"/>
      <c r="I37" s="45" t="s">
        <v>36</v>
      </c>
      <c r="J37" s="45"/>
      <c r="K37" s="34"/>
      <c r="L37" s="45" t="s">
        <v>37</v>
      </c>
      <c r="M37" s="45"/>
      <c r="N37" s="34"/>
      <c r="O37" s="45" t="n">
        <v>2000</v>
      </c>
      <c r="P37" s="45"/>
      <c r="Q37" s="34"/>
      <c r="R37" s="45" t="s">
        <v>38</v>
      </c>
      <c r="S37" s="45"/>
      <c r="T37" s="34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  <c r="IT37" s="33"/>
      <c r="IU37" s="33"/>
      <c r="IV37" s="33"/>
      <c r="IW37" s="33"/>
    </row>
    <row r="38" customFormat="false" ht="12.75" hidden="false" customHeight="false" outlineLevel="0" collapsed="false">
      <c r="B38" s="47" t="s">
        <v>39</v>
      </c>
      <c r="C38" s="48" t="s">
        <v>40</v>
      </c>
      <c r="D38" s="31"/>
      <c r="E38" s="47" t="s">
        <v>39</v>
      </c>
      <c r="F38" s="48" t="s">
        <v>40</v>
      </c>
      <c r="G38" s="49"/>
      <c r="H38" s="31"/>
      <c r="I38" s="47" t="s">
        <v>39</v>
      </c>
      <c r="J38" s="48" t="s">
        <v>40</v>
      </c>
      <c r="K38" s="31"/>
      <c r="L38" s="47" t="s">
        <v>39</v>
      </c>
      <c r="M38" s="48" t="s">
        <v>40</v>
      </c>
      <c r="N38" s="31"/>
      <c r="O38" s="47" t="s">
        <v>39</v>
      </c>
      <c r="P38" s="48" t="s">
        <v>40</v>
      </c>
      <c r="Q38" s="31"/>
      <c r="R38" s="47" t="s">
        <v>39</v>
      </c>
      <c r="S38" s="48" t="s">
        <v>40</v>
      </c>
      <c r="T38" s="31"/>
    </row>
    <row r="39" customFormat="false" ht="12.75" hidden="false" customHeight="false" outlineLevel="0" collapsed="false">
      <c r="A39" s="1" t="s">
        <v>41</v>
      </c>
      <c r="B39" s="50" t="n">
        <f aca="false">East!B39+West!B39+Downstream!B39+Generation!B39+'New Products'!B39+Mexico!B39+'Principal Investing'!B39+'Energy Capital Res.'!B39+'CTG Assets'!B39+' Upstream Originations'!B39+'HPL&amp;LRC'!B39+Coal!B39+Canada!B39+Chairman!B39</f>
        <v>45</v>
      </c>
      <c r="C39" s="51" t="n">
        <f aca="false">East!C39+West!C39+Downstream!C39+Generation!C39+'New Products'!C39+Mexico!C39+'Principal Investing'!C39+'Energy Capital Res.'!C39+'CTG Assets'!C39+' Upstream Originations'!C39+'HPL&amp;LRC'!C39+Coal!C39+Canada!C39+Chairman!C39</f>
        <v>31.3</v>
      </c>
      <c r="D39" s="52"/>
      <c r="E39" s="50" t="n">
        <f aca="false">East!E39+West!E39+Downstream!E39+Generation!E39+'New Products'!E39+Mexico!E39+'Principal Investing'!E39+'Energy Capital Res.'!E39+'CTG Assets'!E39+' Upstream Originations'!E39+'HPL&amp;LRC'!E39+Coal!E39+Canada!E39+Chairman!E39</f>
        <v>131</v>
      </c>
      <c r="F39" s="51" t="n">
        <f aca="false">East!F39+West!F39+Downstream!F39+Generation!F39+'New Products'!F39+Mexico!F39+'Principal Investing'!F39+'Energy Capital Res.'!F39+'CTG Assets'!F39+' Upstream Originations'!F39+'HPL&amp;LRC'!F39+Coal!F39+Canada!F39+Chairman!F39</f>
        <v>32.624027</v>
      </c>
      <c r="G39" s="52" t="n">
        <f aca="false">East!G39+West!G39+Downstream!G39+Generation!G39+'New Products'!G39+Mexico!G39+'Principal Investing'!G39+'Energy Capital Res.'!G39+'CTG Assets'!G39+' Upstream Originations'!G39+'HPL&amp;LRC'!G39+Coal!G39+Canada!G39+Chairman!G39</f>
        <v>33.415</v>
      </c>
      <c r="H39" s="31"/>
      <c r="I39" s="50" t="n">
        <f aca="false">East!I39+West!I39+Downstream!I39+Generation!I39+'New Products'!I39+Mexico!I39+'Principal Investing'!I39+'Energy Capital Res.'!I39+'CTG Assets'!I39+' Upstream Originations'!I39+'HPL&amp;LRC'!I39+Coal!I39+Canada!I39+Chairman!I39</f>
        <v>0</v>
      </c>
      <c r="J39" s="51" t="n">
        <f aca="false">East!J39+West!J39+Downstream!J39+Generation!J39+'New Products'!J39+Mexico!J39+'Principal Investing'!J39+'Energy Capital Res.'!J39+'CTG Assets'!J39+' Upstream Originations'!J39+'HPL&amp;LRC'!J39+Coal!J39+Canada!J39+Chairman!J39</f>
        <v>0</v>
      </c>
      <c r="K39" s="31"/>
      <c r="L39" s="50" t="n">
        <f aca="false">East!L39+West!L39+Downstream!L39+Generation!L39+'New Products'!L39+Mexico!L39+'Principal Investing'!L39+'Energy Capital Res.'!L39+'CTG Assets'!L39+' Upstream Originations'!L39+'HPL&amp;LRC'!L39+Coal!L39+Canada!L39+Chairman!L39</f>
        <v>0</v>
      </c>
      <c r="M39" s="51" t="n">
        <f aca="false">East!M39+West!M39+Downstream!M39+Generation!M39+'New Products'!M39+Mexico!M39+'Principal Investing'!M39+'Energy Capital Res.'!M39+'CTG Assets'!M39+' Upstream Originations'!M39+'HPL&amp;LRC'!M39+Coal!M39+Canada!M39+Chairman!M39</f>
        <v>0</v>
      </c>
      <c r="N39" s="31"/>
      <c r="O39" s="50" t="n">
        <f aca="false">+B39+E39+I39+L39</f>
        <v>176</v>
      </c>
      <c r="P39" s="51" t="n">
        <f aca="false">+C39+F39+J39+M39</f>
        <v>63.924027</v>
      </c>
      <c r="Q39" s="31"/>
      <c r="R39" s="50" t="n">
        <f aca="false">East!R39+West!R39+Downstream!R39+Generation!R39+'New Products'!R39+Mexico!R39+'Principal Investing'!R39+'Energy Capital Res.'!R39+'CTG Assets'!R39+' Upstream Originations'!R39+'HPL&amp;LRC'!R39+Coal!R39+Canada!R39+Chairman!R39</f>
        <v>0</v>
      </c>
      <c r="S39" s="51" t="n">
        <f aca="false">East!S39+West!S39+Downstream!S39+Generation!S39+'New Products'!S39+Mexico!S39+'Principal Investing'!S39+'Energy Capital Res.'!S39+'CTG Assets'!S39+' Upstream Originations'!S39+'HPL&amp;LRC'!S39+Coal!S39+Canada!S39+Chairman!S39</f>
        <v>0</v>
      </c>
      <c r="T39" s="31"/>
    </row>
    <row r="40" customFormat="false" ht="12.75" hidden="false" customHeight="false" outlineLevel="0" collapsed="false">
      <c r="A40" s="1" t="s">
        <v>42</v>
      </c>
      <c r="B40" s="50"/>
      <c r="C40" s="51" t="n">
        <f aca="false">East!C40+West!C40+Downstream!C40+Generation!C40+'New Products'!C40+Mexico!C40+'Principal Investing'!C40+'Energy Capital Res.'!C40+'CTG Assets'!C40+' Upstream Originations'!C40+'HPL&amp;LRC'!C40+Coal!C40+Canada!C40+Chairman!C40</f>
        <v>113.9</v>
      </c>
      <c r="D40" s="52"/>
      <c r="E40" s="50"/>
      <c r="F40" s="51" t="n">
        <f aca="false">East!F40+West!F40+Downstream!F40+Generation!F40+'New Products'!F40+Mexico!F40+'Principal Investing'!F40+'Energy Capital Res.'!F40+'CTG Assets'!F40+' Upstream Originations'!F40+'HPL&amp;LRC'!F40+Coal!F40+Canada!F40+Chairman!F40</f>
        <v>-25.602027</v>
      </c>
      <c r="G40" s="52"/>
      <c r="H40" s="31"/>
      <c r="I40" s="50"/>
      <c r="J40" s="51" t="n">
        <f aca="false">East!J40+West!J40+Downstream!J40+Generation!J40+'New Products'!J40+Mexico!J40+'Principal Investing'!J40+'Energy Capital Res.'!J40+'CTG Assets'!J40+' Upstream Originations'!J40+'HPL&amp;LRC'!J40+Coal!J40+Canada!J40+Chairman!J40</f>
        <v>0</v>
      </c>
      <c r="K40" s="31"/>
      <c r="L40" s="50"/>
      <c r="M40" s="51" t="n">
        <f aca="false">East!M40+West!M40+Downstream!M40+Generation!M40+'New Products'!M40+Mexico!M40+'Principal Investing'!M40+'Energy Capital Res.'!M40+'CTG Assets'!M40+' Upstream Originations'!M40+'HPL&amp;LRC'!M40+Coal!M40+Canada!M40+Chairman!M40</f>
        <v>0</v>
      </c>
      <c r="N40" s="31"/>
      <c r="O40" s="50"/>
      <c r="P40" s="51" t="n">
        <f aca="false">East!P40+West!P40+Downstream!P40+Generation!P40+'New Products'!P40+Mexico!P40+'Principal Investing'!P40+'Energy Capital Res.'!P40+'CTG Assets'!P40+' Upstream Originations'!P40+'HPL&amp;LRC'!P40+Coal!P40+Canada!P40+Chairman!P40</f>
        <v>88.297973</v>
      </c>
      <c r="Q40" s="31"/>
      <c r="R40" s="50"/>
      <c r="S40" s="51" t="n">
        <f aca="false">East!S40+West!S40+Downstream!S40+Generation!S40+'New Products'!S40+Mexico!S40+'Principal Investing'!S40+'Energy Capital Res.'!S40+'CTG Assets'!S40+' Upstream Originations'!S40+'HPL&amp;LRC'!S40+Coal!S40+Canada!S40+Chairman!S40</f>
        <v>0</v>
      </c>
      <c r="T40" s="31"/>
    </row>
    <row r="41" customFormat="false" ht="12.75" hidden="false" customHeight="false" outlineLevel="0" collapsed="false">
      <c r="A41" s="1" t="s">
        <v>43</v>
      </c>
      <c r="B41" s="53" t="n">
        <f aca="false">East!B41+West!B41+Downstream!B41+Generation!B41+'New Products'!B41+Mexico!B41+'Principal Investing'!B41+'Energy Capital Res.'!B41+'CTG Assets'!B41+' Upstream Originations'!B41+'HPL&amp;LRC'!B41+Coal!B41+Canada!B41+Chairman!B41</f>
        <v>0</v>
      </c>
      <c r="C41" s="54" t="n">
        <f aca="false">East!C41+West!C41+Downstream!C41+Generation!C41+'New Products'!C41+Mexico!C41+'Principal Investing'!C41+'Energy Capital Res.'!C41+'CTG Assets'!C41+' Upstream Originations'!C41+'HPL&amp;LRC'!C41+Coal!C41+Canada!C41+Chairman!C41</f>
        <v>0</v>
      </c>
      <c r="D41" s="28"/>
      <c r="E41" s="53" t="n">
        <f aca="false">East!E41+West!E41+Downstream!E41+Generation!E41+'New Products'!E41+Mexico!E41+'Principal Investing'!E41+'Energy Capital Res.'!E41+'CTG Assets'!E41+' Upstream Originations'!E41+'HPL&amp;LRC'!E41+Coal!E41+Canada!E41+Chairman!E41</f>
        <v>29</v>
      </c>
      <c r="F41" s="54" t="n">
        <f aca="false">East!F41+West!F41+Downstream!F41+Generation!F41+'New Products'!F41+Mexico!F41+'Principal Investing'!F41+'Energy Capital Res.'!F41+'CTG Assets'!F41+' Upstream Originations'!F41+'HPL&amp;LRC'!F41+Coal!F41+Canada!F41+Chairman!F41</f>
        <v>58.21</v>
      </c>
      <c r="G41" s="28"/>
      <c r="H41" s="31"/>
      <c r="I41" s="53" t="n">
        <f aca="false">East!I41+West!I41+Downstream!I41+Generation!I41+'New Products'!I41+Mexico!I41+'Principal Investing'!I41+'Energy Capital Res.'!I41+'CTG Assets'!I41+' Upstream Originations'!I41+'HPL&amp;LRC'!I41+Coal!I41+Canada!I41+Chairman!I41</f>
        <v>235</v>
      </c>
      <c r="J41" s="54" t="n">
        <f aca="false">East!J41+West!J41+Downstream!J41+Generation!J41+'New Products'!J41+Mexico!J41+'Principal Investing'!J41+'Energy Capital Res.'!J41+'CTG Assets'!J41+' Upstream Originations'!J41+'HPL&amp;LRC'!J41+Coal!J41+Canada!J41+Chairman!J41</f>
        <v>335.046</v>
      </c>
      <c r="K41" s="31"/>
      <c r="L41" s="53" t="n">
        <f aca="false">East!L41+West!L41+Downstream!L41+Generation!L41+'New Products'!L41+Mexico!L41+'Principal Investing'!L41+'Energy Capital Res.'!L41+'CTG Assets'!L41+' Upstream Originations'!L41+'HPL&amp;LRC'!L41+Coal!L41+Canada!L41+Chairman!L41</f>
        <v>116</v>
      </c>
      <c r="M41" s="54" t="n">
        <f aca="false">East!M41+West!M41+Downstream!M41+Generation!M41+'New Products'!M41+Mexico!M41+'Principal Investing'!M41+'Energy Capital Res.'!M41+'CTG Assets'!M41+' Upstream Originations'!M41+'HPL&amp;LRC'!M41+Coal!M41+Canada!M41+Chairman!M41</f>
        <v>333.688</v>
      </c>
      <c r="N41" s="31"/>
      <c r="O41" s="53" t="n">
        <f aca="false">East!O41+West!O41+Downstream!O41+Generation!O41+'New Products'!O41+Mexico!O41+'Principal Investing'!O41+'Energy Capital Res.'!O41+'CTG Assets'!O41+' Upstream Originations'!O41+'HPL&amp;LRC'!O41+Coal!O41+Canada!O41+Chairman!O41</f>
        <v>380</v>
      </c>
      <c r="P41" s="54" t="n">
        <f aca="false">+C41+F41+J41+M41</f>
        <v>726.944</v>
      </c>
      <c r="Q41" s="31"/>
      <c r="R41" s="53" t="n">
        <f aca="false">East!R41+West!R41+Downstream!R41+Generation!R41+'New Products'!R41+Mexico!R41+'Principal Investing'!R41+'Energy Capital Res.'!R41+'CTG Assets'!R41+' Upstream Originations'!R41+'HPL&amp;LRC'!R41+Coal!R41+Canada!R41+Chairman!R41</f>
        <v>21</v>
      </c>
      <c r="S41" s="54" t="n">
        <f aca="false">East!S41+West!S41+Downstream!S41+Generation!S41+'New Products'!S41+Mexico!S41+'Principal Investing'!S41+'Energy Capital Res.'!S41+'CTG Assets'!S41+' Upstream Originations'!S41+'HPL&amp;LRC'!S41+Coal!S41+Canada!S41+Chairman!S41</f>
        <v>71.6</v>
      </c>
      <c r="T41" s="31"/>
    </row>
    <row r="42" customFormat="false" ht="12.75" hidden="false" customHeight="false" outlineLevel="0" collapsed="false">
      <c r="A42" s="33" t="s">
        <v>44</v>
      </c>
      <c r="B42" s="55" t="n">
        <f aca="false">SUM(B39:B41)</f>
        <v>45</v>
      </c>
      <c r="C42" s="56" t="n">
        <f aca="false">SUM(C39:C41)</f>
        <v>145.2</v>
      </c>
      <c r="D42" s="57"/>
      <c r="E42" s="55" t="n">
        <f aca="false">SUM(E39:E41)</f>
        <v>160</v>
      </c>
      <c r="F42" s="56" t="n">
        <f aca="false">SUM(F39:F41)</f>
        <v>65.232</v>
      </c>
      <c r="G42" s="57"/>
      <c r="H42" s="34"/>
      <c r="I42" s="55" t="n">
        <f aca="false">SUM(I39:I41)</f>
        <v>235</v>
      </c>
      <c r="J42" s="56" t="n">
        <f aca="false">SUM(J39:J41)</f>
        <v>335.046</v>
      </c>
      <c r="K42" s="34"/>
      <c r="L42" s="55" t="n">
        <f aca="false">SUM(L39:L41)</f>
        <v>116</v>
      </c>
      <c r="M42" s="56" t="n">
        <f aca="false">SUM(M39:M41)</f>
        <v>333.688</v>
      </c>
      <c r="N42" s="34"/>
      <c r="O42" s="55" t="n">
        <f aca="false">SUM(O39:O41)</f>
        <v>556</v>
      </c>
      <c r="P42" s="56" t="n">
        <f aca="false">SUM(P39:P41)</f>
        <v>879.166</v>
      </c>
      <c r="Q42" s="34"/>
      <c r="R42" s="55" t="n">
        <f aca="false">SUM(R39:R41)</f>
        <v>21</v>
      </c>
      <c r="S42" s="56" t="n">
        <f aca="false">SUM(S39:S41)</f>
        <v>71.6</v>
      </c>
      <c r="T42" s="34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</row>
    <row r="43" customFormat="false" ht="12.75" hidden="false" customHeight="false" outlineLevel="0" collapsed="false">
      <c r="A43" s="58" t="s">
        <v>45</v>
      </c>
      <c r="B43" s="59"/>
      <c r="C43" s="56" t="n">
        <f aca="false">East!C43+West!C43+Downstream!C43+Generation!C43+'New Products'!C43+Mexico!C43+'Principal Investing'!C43+'Energy Capital Res.'!C43+'CTG Assets'!C43+' Upstream Originations'!C43+'HPL&amp;LRC'!C43+Coal!C43+Canada!C43+Chairman!C43</f>
        <v>170.1</v>
      </c>
      <c r="D43" s="57"/>
      <c r="E43" s="59"/>
      <c r="F43" s="56" t="n">
        <f aca="false">East!F43+West!F43+Downstream!F43+Generation!F43+'New Products'!F43+Mexico!F43+'Principal Investing'!F43+'Energy Capital Res.'!F43+'CTG Assets'!F43+' Upstream Originations'!F43+'HPL&amp;LRC'!F43+Coal!F43+Canada!F43+Chairman!F43</f>
        <v>168.385</v>
      </c>
      <c r="G43" s="57"/>
      <c r="H43" s="32"/>
      <c r="I43" s="59"/>
      <c r="J43" s="56" t="n">
        <f aca="false">East!J43+West!J43+Downstream!J43+Generation!J43+'New Products'!J43+Mexico!J43+'Principal Investing'!J43+'Energy Capital Res.'!J43+'CTG Assets'!J43+' Upstream Originations'!J43+'HPL&amp;LRC'!J43+Coal!J43+Canada!J43+Chairman!J43</f>
        <v>220.944</v>
      </c>
      <c r="K43" s="32"/>
      <c r="L43" s="59"/>
      <c r="M43" s="56" t="n">
        <f aca="false">East!M43+West!M43+Downstream!M43+Generation!M43+'New Products'!M43+Mexico!M43+'Principal Investing'!M43+'Energy Capital Res.'!M43+'CTG Assets'!M43+' Upstream Originations'!M43+'HPL&amp;LRC'!M43+Coal!M43+Canada!M43+Chairman!M43</f>
        <v>257.795</v>
      </c>
      <c r="N43" s="32"/>
      <c r="O43" s="59"/>
      <c r="P43" s="56" t="n">
        <f aca="false">+M43+J43+F43+C43</f>
        <v>817.224</v>
      </c>
      <c r="Q43" s="32"/>
      <c r="R43" s="59"/>
      <c r="S43" s="56" t="n">
        <f aca="false">East!S43+West!S43+Downstream!S43+Generation!S43+'New Products'!S43+Mexico!S43+'Principal Investing'!S43+'Energy Capital Res.'!S43+'CTG Assets'!S43+' Upstream Originations'!S43+'HPL&amp;LRC'!S43+Coal!S43+Canada!S43+Chairman!S43</f>
        <v>316.44325</v>
      </c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</row>
    <row r="44" customFormat="false" ht="18.75" hidden="false" customHeight="false" outlineLevel="0" collapsed="false">
      <c r="A44" s="33" t="s">
        <v>46</v>
      </c>
      <c r="B44" s="60" t="n">
        <f aca="false">+C42/C43</f>
        <v>0.853615520282187</v>
      </c>
      <c r="C44" s="60"/>
      <c r="D44" s="61"/>
      <c r="E44" s="60" t="n">
        <f aca="false">+F42/F43</f>
        <v>0.387397927368827</v>
      </c>
      <c r="F44" s="60"/>
      <c r="G44" s="62"/>
      <c r="H44" s="61"/>
      <c r="I44" s="60" t="n">
        <f aca="false">+J42/J43</f>
        <v>1.51642950249837</v>
      </c>
      <c r="J44" s="60"/>
      <c r="K44" s="61"/>
      <c r="L44" s="60" t="n">
        <f aca="false">+M42/M43</f>
        <v>1.29439283151341</v>
      </c>
      <c r="M44" s="60"/>
      <c r="N44" s="61"/>
      <c r="O44" s="60" t="n">
        <f aca="false">+P42/P43</f>
        <v>1.07579562029505</v>
      </c>
      <c r="P44" s="60"/>
      <c r="Q44" s="61"/>
      <c r="R44" s="60" t="n">
        <f aca="false">+S42/S43</f>
        <v>0.226264898998478</v>
      </c>
      <c r="S44" s="60"/>
      <c r="T44" s="34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</row>
    <row r="45" customFormat="false" ht="12.75" hidden="false" customHeight="false" outlineLevel="0" collapsed="false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</row>
    <row r="46" customFormat="false" ht="16.5" hidden="false" customHeight="false" outlineLevel="0" collapsed="false">
      <c r="A46" s="63" t="s">
        <v>47</v>
      </c>
      <c r="B46" s="63"/>
    </row>
    <row r="59" customFormat="false" ht="12.75" hidden="false" customHeight="false" outlineLevel="0" collapsed="false">
      <c r="B59" s="64"/>
      <c r="E59" s="64"/>
      <c r="I59" s="64"/>
      <c r="L59" s="64"/>
      <c r="O59" s="64"/>
      <c r="R59" s="64"/>
    </row>
    <row r="60" customFormat="false" ht="12.75" hidden="false" customHeight="false" outlineLevel="0" collapsed="false">
      <c r="B60" s="64"/>
      <c r="E60" s="64"/>
      <c r="I60" s="64"/>
      <c r="L60" s="64"/>
      <c r="O60" s="64"/>
      <c r="R60" s="64"/>
    </row>
    <row r="61" customFormat="false" ht="12.75" hidden="false" customHeight="false" outlineLevel="0" collapsed="false">
      <c r="B61" s="64"/>
      <c r="C61" s="65"/>
      <c r="E61" s="64"/>
      <c r="F61" s="65"/>
      <c r="G61" s="65"/>
      <c r="I61" s="64"/>
      <c r="J61" s="65"/>
      <c r="L61" s="64"/>
      <c r="M61" s="65"/>
      <c r="O61" s="64"/>
      <c r="P61" s="65"/>
      <c r="R61" s="64"/>
    </row>
    <row r="62" customFormat="false" ht="12.75" hidden="false" customHeight="false" outlineLevel="0" collapsed="false">
      <c r="F62" s="65"/>
      <c r="G62" s="65"/>
      <c r="M62" s="65"/>
      <c r="P62" s="65"/>
    </row>
    <row r="65" customFormat="false" ht="12.75" hidden="false" customHeight="false" outlineLevel="0" collapsed="false">
      <c r="B65" s="65"/>
      <c r="E65" s="65"/>
      <c r="I65" s="65"/>
      <c r="L65" s="65"/>
      <c r="O65" s="65"/>
      <c r="R65" s="65"/>
    </row>
    <row r="70" customFormat="false" ht="13.5" hidden="false" customHeight="false" outlineLevel="0" collapsed="false">
      <c r="B70" s="2" t="str">
        <f aca="true">CELL("filename")</f>
        <v>'file:///mnt/12tb/@roms/datasets/enron/EDRM Enron Email Data Set v2 XML/filtered-attachments/xls/Metrics_0623.xls'#$Consol</v>
      </c>
      <c r="C70" s="2"/>
    </row>
    <row r="71" customFormat="false" ht="13.5" hidden="false" customHeight="false" outlineLevel="0" collapsed="false">
      <c r="B71" s="66" t="n">
        <f aca="true">NOW()</f>
        <v>45926.9631171884</v>
      </c>
      <c r="C71" s="66"/>
    </row>
  </sheetData>
  <mergeCells count="24">
    <mergeCell ref="A3:F3"/>
    <mergeCell ref="C8:O8"/>
    <mergeCell ref="C9:O9"/>
    <mergeCell ref="B19:O19"/>
    <mergeCell ref="A32:S32"/>
    <mergeCell ref="I34:S34"/>
    <mergeCell ref="B36:C36"/>
    <mergeCell ref="E36:F36"/>
    <mergeCell ref="O36:P36"/>
    <mergeCell ref="R36:S36"/>
    <mergeCell ref="B37:C37"/>
    <mergeCell ref="E37:F37"/>
    <mergeCell ref="I37:J37"/>
    <mergeCell ref="L37:M37"/>
    <mergeCell ref="O37:P37"/>
    <mergeCell ref="R37:S37"/>
    <mergeCell ref="B44:C44"/>
    <mergeCell ref="E44:F44"/>
    <mergeCell ref="I44:J44"/>
    <mergeCell ref="L44:M44"/>
    <mergeCell ref="O44:P44"/>
    <mergeCell ref="R44:S44"/>
    <mergeCell ref="A46:B46"/>
    <mergeCell ref="B71:C71"/>
  </mergeCells>
  <printOptions headings="false" gridLines="false" gridLinesSet="true" horizontalCentered="true" verticalCentered="false"/>
  <pageMargins left="0.420138888888889" right="0" top="0.25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7" activeCellId="0" sqref="B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58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12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25" t="n">
        <v>0</v>
      </c>
      <c r="D13" s="25" t="n">
        <f aca="false">+C17</f>
        <v>17</v>
      </c>
      <c r="E13" s="25" t="n">
        <f aca="false">+D17</f>
        <v>23</v>
      </c>
      <c r="F13" s="25" t="n">
        <f aca="false">+E17</f>
        <v>24</v>
      </c>
      <c r="G13" s="25" t="n">
        <f aca="false">+F17</f>
        <v>24</v>
      </c>
      <c r="H13" s="25" t="n">
        <f aca="false">+G17</f>
        <v>21</v>
      </c>
      <c r="I13" s="25" t="n">
        <f aca="false">+H17</f>
        <v>45</v>
      </c>
      <c r="J13" s="25" t="n">
        <f aca="false">+I17</f>
        <v>47</v>
      </c>
      <c r="K13" s="25" t="n">
        <f aca="false">+J17</f>
        <v>47</v>
      </c>
      <c r="L13" s="25" t="n">
        <f aca="false">+K17</f>
        <v>56</v>
      </c>
      <c r="M13" s="67" t="n">
        <f aca="false">+L17</f>
        <v>59</v>
      </c>
      <c r="N13" s="67" t="n">
        <f aca="false">+M17</f>
        <v>59</v>
      </c>
      <c r="O13" s="25"/>
      <c r="P13" s="25"/>
    </row>
    <row r="14" customFormat="false" ht="12.75" hidden="false" customHeight="false" outlineLevel="0" collapsed="false">
      <c r="A14" s="1" t="s">
        <v>22</v>
      </c>
      <c r="C14" s="25" t="n">
        <v>17</v>
      </c>
      <c r="D14" s="25" t="n">
        <v>10</v>
      </c>
      <c r="E14" s="25" t="n">
        <v>2</v>
      </c>
      <c r="F14" s="25" t="n">
        <v>0</v>
      </c>
      <c r="G14" s="25" t="n">
        <v>2</v>
      </c>
      <c r="H14" s="25" t="n">
        <f aca="false">36-10</f>
        <v>26</v>
      </c>
      <c r="I14" s="25" t="n">
        <v>2</v>
      </c>
      <c r="J14" s="25" t="n">
        <v>0</v>
      </c>
      <c r="K14" s="25" t="n">
        <v>10</v>
      </c>
      <c r="L14" s="25" t="n">
        <v>9</v>
      </c>
      <c r="M14" s="67" t="n">
        <v>0</v>
      </c>
      <c r="N14" s="25" t="n">
        <v>10</v>
      </c>
      <c r="O14" s="25"/>
      <c r="P14" s="25"/>
    </row>
    <row r="15" customFormat="false" ht="12.75" hidden="false" customHeight="false" outlineLevel="0" collapsed="false">
      <c r="A15" s="1" t="s">
        <v>23</v>
      </c>
      <c r="C15" s="25" t="n">
        <v>0</v>
      </c>
      <c r="D15" s="25" t="n">
        <v>4</v>
      </c>
      <c r="E15" s="25" t="n">
        <v>1</v>
      </c>
      <c r="F15" s="25" t="n">
        <v>0</v>
      </c>
      <c r="G15" s="25" t="n">
        <v>4</v>
      </c>
      <c r="H15" s="25" t="n">
        <v>2</v>
      </c>
      <c r="I15" s="25" t="n">
        <v>0</v>
      </c>
      <c r="J15" s="25" t="n">
        <v>0</v>
      </c>
      <c r="K15" s="25" t="n">
        <v>1</v>
      </c>
      <c r="L15" s="25" t="n">
        <v>5</v>
      </c>
      <c r="M15" s="67" t="n">
        <v>0</v>
      </c>
      <c r="N15" s="25" t="n">
        <v>4</v>
      </c>
      <c r="O15" s="25"/>
      <c r="P15" s="25"/>
    </row>
    <row r="16" customFormat="false" ht="12.75" hidden="false" customHeight="false" outlineLevel="0" collapsed="false">
      <c r="A16" s="1" t="s">
        <v>24</v>
      </c>
      <c r="C16" s="25" t="n">
        <v>0</v>
      </c>
      <c r="D16" s="25" t="n">
        <v>0</v>
      </c>
      <c r="E16" s="25" t="n">
        <v>0</v>
      </c>
      <c r="F16" s="25" t="n">
        <v>0</v>
      </c>
      <c r="G16" s="25" t="n">
        <v>1</v>
      </c>
      <c r="H16" s="25" t="n">
        <v>0</v>
      </c>
      <c r="I16" s="25" t="n">
        <v>0</v>
      </c>
      <c r="J16" s="25" t="n">
        <v>0</v>
      </c>
      <c r="K16" s="25" t="n">
        <v>0</v>
      </c>
      <c r="L16" s="25" t="n">
        <v>1</v>
      </c>
      <c r="M16" s="67" t="n">
        <v>0</v>
      </c>
      <c r="N16" s="25" t="n">
        <v>4</v>
      </c>
      <c r="O16" s="25"/>
      <c r="P16" s="25"/>
    </row>
    <row r="17" customFormat="false" ht="13.5" hidden="false" customHeight="false" outlineLevel="0" collapsed="false">
      <c r="A17" s="1" t="s">
        <v>25</v>
      </c>
      <c r="C17" s="68" t="n">
        <f aca="false">+C13+C14-C15-C16</f>
        <v>17</v>
      </c>
      <c r="D17" s="68" t="n">
        <f aca="false">+D13+D14-D15-D16</f>
        <v>23</v>
      </c>
      <c r="E17" s="68" t="n">
        <f aca="false">+E13+E14-E15-E16</f>
        <v>24</v>
      </c>
      <c r="F17" s="68" t="n">
        <f aca="false">+F13+F14-F15-F16</f>
        <v>24</v>
      </c>
      <c r="G17" s="68" t="n">
        <f aca="false">+G13+G14-G15-G16</f>
        <v>21</v>
      </c>
      <c r="H17" s="68" t="n">
        <f aca="false">+H13+H14-H15-H16</f>
        <v>45</v>
      </c>
      <c r="I17" s="68" t="n">
        <f aca="false">+I13+I14-I15-I16</f>
        <v>47</v>
      </c>
      <c r="J17" s="68" t="n">
        <f aca="false">+J13+J14-J15-J16</f>
        <v>47</v>
      </c>
      <c r="K17" s="68" t="n">
        <f aca="false">+K13+K14-K15-K16</f>
        <v>56</v>
      </c>
      <c r="L17" s="68" t="n">
        <f aca="false">+L13+L14-L15-L16</f>
        <v>59</v>
      </c>
      <c r="M17" s="69" t="n">
        <f aca="false">+M13+M14-M15-M16</f>
        <v>59</v>
      </c>
      <c r="N17" s="68" t="n">
        <f aca="false">+N13+N14-N15-N16</f>
        <v>61</v>
      </c>
      <c r="O17" s="68" t="n">
        <f aca="false">+O13+O14-O15-O16</f>
        <v>0</v>
      </c>
      <c r="P17" s="21"/>
    </row>
    <row r="18" customFormat="false" ht="13.5" hidden="false" customHeight="false" outlineLevel="0" collapsed="false">
      <c r="M18" s="24"/>
      <c r="P18" s="25"/>
    </row>
    <row r="19" customFormat="false" ht="12.75" hidden="true" customHeight="false" outlineLevel="0" collapsed="false"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customFormat="false" ht="12.75" hidden="true" customHeight="false" outlineLevel="0" collapsed="false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customFormat="false" ht="12.75" hidden="true" customHeight="false" outlineLevel="0" collapsed="false">
      <c r="A23" s="1" t="s">
        <v>22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customFormat="false" ht="12.75" hidden="true" customHeight="false" outlineLevel="0" collapsed="false">
      <c r="A24" s="1" t="s">
        <v>23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customFormat="false" ht="12.75" hidden="true" customHeight="false" outlineLevel="0" collapsed="false">
      <c r="A25" s="1" t="s">
        <v>26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6" customFormat="false" ht="12.75" hidden="true" customHeight="false" outlineLevel="0" collapsed="false">
      <c r="A26" s="1" t="s">
        <v>24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customFormat="false" ht="13.5" hidden="true" customHeight="false" outlineLevel="0" collapsed="false">
      <c r="A27" s="1" t="s">
        <v>25</v>
      </c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customFormat="false" ht="12.75" hidden="true" customHeight="false" outlineLevel="0" collapsed="false">
      <c r="B28" s="31"/>
      <c r="C28" s="32"/>
      <c r="D28" s="32"/>
      <c r="E28" s="32"/>
      <c r="F28" s="32"/>
      <c r="G28" s="32"/>
      <c r="H28" s="32"/>
      <c r="I28" s="32"/>
      <c r="J28" s="32"/>
      <c r="O28" s="32"/>
    </row>
    <row r="29" customFormat="false" ht="12.75" hidden="true" customHeight="false" outlineLevel="0" collapsed="false">
      <c r="A29" s="33" t="s">
        <v>27</v>
      </c>
      <c r="B29" s="34"/>
      <c r="C29" s="32"/>
      <c r="D29" s="32"/>
      <c r="E29" s="32"/>
      <c r="F29" s="32"/>
      <c r="G29" s="32"/>
      <c r="H29" s="32"/>
      <c r="I29" s="32"/>
      <c r="J29" s="32"/>
      <c r="K29" s="33"/>
      <c r="L29" s="33"/>
      <c r="M29" s="33"/>
      <c r="N29" s="33"/>
      <c r="O29" s="32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  <c r="IW29" s="33"/>
    </row>
    <row r="30" customFormat="false" ht="12.75" hidden="false" customHeight="false" outlineLevel="0" collapsed="false">
      <c r="A30" s="33"/>
      <c r="B30" s="34"/>
      <c r="C30" s="32"/>
      <c r="D30" s="32"/>
      <c r="E30" s="32"/>
      <c r="F30" s="32"/>
      <c r="G30" s="32"/>
      <c r="H30" s="32"/>
      <c r="I30" s="32"/>
      <c r="J30" s="32"/>
      <c r="K30" s="33"/>
      <c r="L30" s="33"/>
      <c r="M30" s="35"/>
      <c r="N30" s="36"/>
      <c r="O30" s="32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  <c r="IV30" s="33"/>
      <c r="IW30" s="33"/>
    </row>
    <row r="31" customFormat="false" ht="13.5" hidden="false" customHeight="true" outlineLevel="0" collapsed="false">
      <c r="A31" s="34"/>
      <c r="B31" s="34"/>
      <c r="C31" s="32"/>
      <c r="D31" s="32"/>
      <c r="E31" s="32"/>
      <c r="F31" s="32"/>
      <c r="G31" s="32"/>
      <c r="H31" s="32"/>
      <c r="I31" s="32"/>
      <c r="J31" s="32"/>
      <c r="K31" s="32"/>
      <c r="L31" s="34"/>
      <c r="M31" s="34"/>
      <c r="N31" s="34"/>
      <c r="O31" s="34"/>
      <c r="P31" s="34"/>
      <c r="Q31" s="34"/>
      <c r="R31" s="34"/>
      <c r="S31" s="34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  <c r="IV31" s="33"/>
      <c r="IW31" s="33"/>
    </row>
    <row r="32" customFormat="false" ht="12" hidden="false" customHeight="true" outlineLevel="0" collapsed="false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  <c r="IV32" s="33"/>
      <c r="IW32" s="33"/>
    </row>
    <row r="33" customFormat="false" ht="12" hidden="false" customHeight="tru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  <c r="IV33" s="33"/>
      <c r="IW33" s="33"/>
    </row>
    <row r="34" customFormat="false" ht="13.5" hidden="false" customHeight="true" outlineLevel="0" collapsed="false">
      <c r="A34" s="34"/>
      <c r="B34" s="34"/>
      <c r="C34" s="32"/>
      <c r="D34" s="32"/>
      <c r="E34" s="32"/>
      <c r="F34" s="32"/>
      <c r="G34" s="32"/>
      <c r="H34" s="32"/>
      <c r="I34" s="38" t="s">
        <v>28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3"/>
      <c r="IV34" s="33"/>
      <c r="IW34" s="33"/>
    </row>
    <row r="35" customFormat="false" ht="6.75" hidden="false" customHeight="true" outlineLevel="0" collapsed="false">
      <c r="A35" s="34"/>
      <c r="B35" s="34"/>
      <c r="C35" s="32"/>
      <c r="D35" s="32"/>
      <c r="E35" s="32"/>
      <c r="F35" s="32"/>
      <c r="G35" s="32"/>
      <c r="H35" s="32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4.25" hidden="false" customHeight="true" outlineLevel="0" collapsed="false">
      <c r="A36" s="33"/>
      <c r="B36" s="40" t="s">
        <v>29</v>
      </c>
      <c r="C36" s="40"/>
      <c r="D36" s="33"/>
      <c r="E36" s="40" t="s">
        <v>30</v>
      </c>
      <c r="F36" s="40"/>
      <c r="G36" s="41" t="s">
        <v>31</v>
      </c>
      <c r="H36" s="33"/>
      <c r="I36" s="42"/>
      <c r="J36" s="43"/>
      <c r="K36" s="44"/>
      <c r="L36" s="42"/>
      <c r="M36" s="43"/>
      <c r="N36" s="44"/>
      <c r="O36" s="40" t="s">
        <v>32</v>
      </c>
      <c r="P36" s="40"/>
      <c r="Q36" s="44"/>
      <c r="R36" s="40"/>
      <c r="S36" s="40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  <c r="IU36" s="33"/>
      <c r="IV36" s="33"/>
      <c r="IW36" s="33"/>
    </row>
    <row r="37" customFormat="false" ht="12.75" hidden="false" customHeight="false" outlineLevel="0" collapsed="false">
      <c r="A37" s="33"/>
      <c r="B37" s="45" t="s">
        <v>33</v>
      </c>
      <c r="C37" s="45"/>
      <c r="D37" s="34"/>
      <c r="E37" s="45" t="s">
        <v>34</v>
      </c>
      <c r="F37" s="45"/>
      <c r="G37" s="46" t="s">
        <v>35</v>
      </c>
      <c r="H37" s="34"/>
      <c r="I37" s="45" t="s">
        <v>36</v>
      </c>
      <c r="J37" s="45"/>
      <c r="K37" s="34"/>
      <c r="L37" s="45" t="s">
        <v>37</v>
      </c>
      <c r="M37" s="45"/>
      <c r="N37" s="34"/>
      <c r="O37" s="45" t="n">
        <v>2000</v>
      </c>
      <c r="P37" s="45"/>
      <c r="Q37" s="34"/>
      <c r="R37" s="45" t="s">
        <v>38</v>
      </c>
      <c r="S37" s="45"/>
      <c r="T37" s="34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  <c r="IT37" s="33"/>
      <c r="IU37" s="33"/>
      <c r="IV37" s="33"/>
      <c r="IW37" s="33"/>
    </row>
    <row r="38" customFormat="false" ht="12.75" hidden="false" customHeight="false" outlineLevel="0" collapsed="false">
      <c r="B38" s="47" t="s">
        <v>39</v>
      </c>
      <c r="C38" s="48" t="s">
        <v>40</v>
      </c>
      <c r="D38" s="31"/>
      <c r="E38" s="47" t="s">
        <v>39</v>
      </c>
      <c r="F38" s="48" t="s">
        <v>40</v>
      </c>
      <c r="G38" s="49"/>
      <c r="H38" s="31"/>
      <c r="I38" s="47" t="s">
        <v>39</v>
      </c>
      <c r="J38" s="48" t="s">
        <v>40</v>
      </c>
      <c r="K38" s="31"/>
      <c r="L38" s="47" t="s">
        <v>39</v>
      </c>
      <c r="M38" s="48" t="s">
        <v>40</v>
      </c>
      <c r="N38" s="31"/>
      <c r="O38" s="47" t="s">
        <v>39</v>
      </c>
      <c r="P38" s="48" t="s">
        <v>40</v>
      </c>
      <c r="Q38" s="31"/>
      <c r="R38" s="47" t="s">
        <v>39</v>
      </c>
      <c r="S38" s="48" t="s">
        <v>40</v>
      </c>
      <c r="T38" s="31"/>
    </row>
    <row r="39" customFormat="false" ht="12.75" hidden="false" customHeight="false" outlineLevel="0" collapsed="false">
      <c r="A39" s="1" t="s">
        <v>41</v>
      </c>
      <c r="B39" s="50" t="n">
        <v>17</v>
      </c>
      <c r="C39" s="51" t="n">
        <v>7.1</v>
      </c>
      <c r="D39" s="31"/>
      <c r="E39" s="50" t="n">
        <v>6</v>
      </c>
      <c r="F39" s="51" t="n">
        <f aca="false">0.861+0.527+5.82</f>
        <v>7.208</v>
      </c>
      <c r="G39" s="52" t="n">
        <f aca="false">0.861+0.527+5.757</f>
        <v>7.145</v>
      </c>
      <c r="H39" s="31"/>
      <c r="I39" s="50" t="n">
        <v>0</v>
      </c>
      <c r="J39" s="71" t="n">
        <v>0</v>
      </c>
      <c r="K39" s="31"/>
      <c r="L39" s="50" t="n">
        <v>0</v>
      </c>
      <c r="M39" s="51" t="n">
        <v>0</v>
      </c>
      <c r="N39" s="31"/>
      <c r="O39" s="50" t="n">
        <f aca="false">+L39+I39+E39+B39</f>
        <v>23</v>
      </c>
      <c r="P39" s="51" t="n">
        <f aca="false">+M39+J39+F39+C39</f>
        <v>14.308</v>
      </c>
      <c r="Q39" s="31"/>
      <c r="R39" s="50" t="n">
        <v>0</v>
      </c>
      <c r="S39" s="72" t="n">
        <v>0</v>
      </c>
      <c r="T39" s="31"/>
    </row>
    <row r="40" customFormat="false" ht="12.75" hidden="false" customHeight="false" outlineLevel="0" collapsed="false">
      <c r="A40" s="1" t="s">
        <v>42</v>
      </c>
      <c r="B40" s="50"/>
      <c r="C40" s="51" t="n">
        <v>16</v>
      </c>
      <c r="D40" s="31"/>
      <c r="E40" s="50"/>
      <c r="F40" s="51" t="n">
        <f aca="false">17.773-F39</f>
        <v>10.565</v>
      </c>
      <c r="G40" s="52"/>
      <c r="H40" s="31"/>
      <c r="I40" s="50"/>
      <c r="J40" s="71" t="n">
        <v>0</v>
      </c>
      <c r="K40" s="73"/>
      <c r="L40" s="74"/>
      <c r="M40" s="51" t="n">
        <v>0</v>
      </c>
      <c r="N40" s="31"/>
      <c r="O40" s="50"/>
      <c r="P40" s="51" t="n">
        <f aca="false">+C40+F40+J40+M40</f>
        <v>26.565</v>
      </c>
      <c r="Q40" s="31"/>
      <c r="R40" s="50"/>
      <c r="S40" s="72" t="n">
        <v>0</v>
      </c>
      <c r="T40" s="31"/>
    </row>
    <row r="41" customFormat="false" ht="12.75" hidden="false" customHeight="false" outlineLevel="0" collapsed="false">
      <c r="A41" s="1" t="s">
        <v>43</v>
      </c>
      <c r="B41" s="53" t="n">
        <v>0</v>
      </c>
      <c r="C41" s="75" t="n">
        <v>0</v>
      </c>
      <c r="D41" s="31"/>
      <c r="E41" s="53" t="n">
        <v>0</v>
      </c>
      <c r="F41" s="54" t="n">
        <v>0</v>
      </c>
      <c r="G41" s="28"/>
      <c r="H41" s="31"/>
      <c r="I41" s="53" t="n">
        <v>24</v>
      </c>
      <c r="J41" s="54" t="n">
        <v>31.912</v>
      </c>
      <c r="K41" s="73"/>
      <c r="L41" s="76" t="n">
        <v>29</v>
      </c>
      <c r="M41" s="54" t="n">
        <v>19.937</v>
      </c>
      <c r="N41" s="31"/>
      <c r="O41" s="53" t="n">
        <f aca="false">+L41+I41+E41+B41</f>
        <v>53</v>
      </c>
      <c r="P41" s="54" t="n">
        <f aca="false">+M41+J41+F41+C41</f>
        <v>51.849</v>
      </c>
      <c r="Q41" s="31"/>
      <c r="R41" s="53" t="n">
        <v>8</v>
      </c>
      <c r="S41" s="54" t="n">
        <v>6.6</v>
      </c>
      <c r="T41" s="31"/>
    </row>
    <row r="42" customFormat="false" ht="12.75" hidden="false" customHeight="false" outlineLevel="0" collapsed="false">
      <c r="A42" s="33" t="s">
        <v>44</v>
      </c>
      <c r="B42" s="55" t="n">
        <f aca="false">SUM(B39:B41)</f>
        <v>17</v>
      </c>
      <c r="C42" s="56" t="n">
        <f aca="false">SUM(C39:C41)</f>
        <v>23.1</v>
      </c>
      <c r="D42" s="34"/>
      <c r="E42" s="55" t="n">
        <f aca="false">SUM(E39:E41)</f>
        <v>6</v>
      </c>
      <c r="F42" s="56" t="n">
        <f aca="false">SUM(F39:F41)</f>
        <v>17.773</v>
      </c>
      <c r="G42" s="57"/>
      <c r="H42" s="34"/>
      <c r="I42" s="55" t="n">
        <f aca="false">SUM(I39:I41)</f>
        <v>24</v>
      </c>
      <c r="J42" s="56" t="n">
        <f aca="false">SUM(J39:J41)</f>
        <v>31.912</v>
      </c>
      <c r="K42" s="34"/>
      <c r="L42" s="55" t="n">
        <f aca="false">SUM(L39:L41)</f>
        <v>29</v>
      </c>
      <c r="M42" s="56" t="n">
        <f aca="false">SUM(M39:M41)</f>
        <v>19.937</v>
      </c>
      <c r="N42" s="34"/>
      <c r="O42" s="55" t="n">
        <f aca="false">SUM(O39:O41)</f>
        <v>76</v>
      </c>
      <c r="P42" s="56" t="n">
        <f aca="false">SUM(P39:P41)</f>
        <v>92.722</v>
      </c>
      <c r="Q42" s="34"/>
      <c r="R42" s="55" t="n">
        <f aca="false">SUM(R39:R41)</f>
        <v>8</v>
      </c>
      <c r="S42" s="56" t="n">
        <f aca="false">SUM(S39:S41)</f>
        <v>6.6</v>
      </c>
      <c r="T42" s="34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</row>
    <row r="43" customFormat="false" ht="12.75" hidden="false" customHeight="false" outlineLevel="0" collapsed="false">
      <c r="A43" s="58" t="s">
        <v>45</v>
      </c>
      <c r="B43" s="59"/>
      <c r="C43" s="56" t="n">
        <v>30.3</v>
      </c>
      <c r="D43" s="32"/>
      <c r="E43" s="59"/>
      <c r="F43" s="77" t="n">
        <f aca="false">+'[1]Hotlist - Completed'!I38/1000</f>
        <v>18.423</v>
      </c>
      <c r="G43" s="57"/>
      <c r="H43" s="32"/>
      <c r="I43" s="59"/>
      <c r="J43" s="77" t="n">
        <f aca="false">+'[1]Hotlist - Identified '!$F134/1000</f>
        <v>20.238</v>
      </c>
      <c r="K43" s="32"/>
      <c r="L43" s="59"/>
      <c r="M43" s="77" t="n">
        <f aca="false">+'[1]Hotlist - Identified '!$I134/1000</f>
        <v>21.355</v>
      </c>
      <c r="N43" s="32"/>
      <c r="O43" s="59"/>
      <c r="P43" s="56" t="n">
        <f aca="false">+M43+J43+F43+C43</f>
        <v>90.316</v>
      </c>
      <c r="Q43" s="32"/>
      <c r="R43" s="59"/>
      <c r="S43" s="77" t="n">
        <f aca="false">+'[1]Hotlist - Identified '!$O134/1000</f>
        <v>28.82925</v>
      </c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</row>
    <row r="44" customFormat="false" ht="18.75" hidden="false" customHeight="false" outlineLevel="0" collapsed="false">
      <c r="A44" s="33" t="s">
        <v>46</v>
      </c>
      <c r="B44" s="78" t="n">
        <f aca="false">+C42/C43</f>
        <v>0.762376237623762</v>
      </c>
      <c r="C44" s="78"/>
      <c r="D44" s="12"/>
      <c r="E44" s="78" t="n">
        <f aca="false">+F42/F43</f>
        <v>0.964718015524073</v>
      </c>
      <c r="F44" s="78"/>
      <c r="G44" s="62"/>
      <c r="H44" s="12"/>
      <c r="I44" s="78" t="n">
        <f aca="false">+J42/J43</f>
        <v>1.5768356556972</v>
      </c>
      <c r="J44" s="78"/>
      <c r="K44" s="12"/>
      <c r="L44" s="78" t="n">
        <f aca="false">+M42/M43</f>
        <v>0.933598688831655</v>
      </c>
      <c r="M44" s="78"/>
      <c r="N44" s="12"/>
      <c r="O44" s="78" t="n">
        <f aca="false">+P42/P43</f>
        <v>1.02663979804243</v>
      </c>
      <c r="P44" s="78"/>
      <c r="Q44" s="12"/>
      <c r="R44" s="78" t="n">
        <f aca="false">+S42/S43</f>
        <v>0.228934155415073</v>
      </c>
      <c r="S44" s="78"/>
      <c r="T44" s="34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</row>
    <row r="45" customFormat="false" ht="12.75" hidden="false" customHeight="false" outlineLevel="0" collapsed="false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</row>
    <row r="46" customFormat="false" ht="16.5" hidden="false" customHeight="false" outlineLevel="0" collapsed="false">
      <c r="A46" s="63" t="s">
        <v>47</v>
      </c>
      <c r="B46" s="63"/>
    </row>
    <row r="59" customFormat="false" ht="12.75" hidden="false" customHeight="false" outlineLevel="0" collapsed="false">
      <c r="B59" s="64"/>
      <c r="E59" s="64"/>
      <c r="I59" s="64"/>
      <c r="L59" s="64"/>
      <c r="O59" s="64"/>
      <c r="R59" s="64"/>
    </row>
    <row r="60" customFormat="false" ht="12.75" hidden="false" customHeight="false" outlineLevel="0" collapsed="false">
      <c r="B60" s="64"/>
      <c r="E60" s="64"/>
      <c r="I60" s="64"/>
      <c r="L60" s="64"/>
      <c r="O60" s="64"/>
      <c r="R60" s="64"/>
    </row>
    <row r="61" customFormat="false" ht="12.75" hidden="false" customHeight="false" outlineLevel="0" collapsed="false">
      <c r="B61" s="64"/>
      <c r="C61" s="65"/>
      <c r="E61" s="64"/>
      <c r="F61" s="65"/>
      <c r="G61" s="65"/>
      <c r="I61" s="64"/>
      <c r="J61" s="65"/>
      <c r="L61" s="64"/>
      <c r="M61" s="65"/>
      <c r="O61" s="64"/>
      <c r="P61" s="65"/>
      <c r="R61" s="64"/>
    </row>
    <row r="62" customFormat="false" ht="12.75" hidden="false" customHeight="false" outlineLevel="0" collapsed="false">
      <c r="F62" s="65"/>
      <c r="G62" s="65"/>
      <c r="M62" s="65"/>
      <c r="P62" s="65"/>
    </row>
    <row r="65" customFormat="false" ht="12.75" hidden="false" customHeight="false" outlineLevel="0" collapsed="false">
      <c r="B65" s="65"/>
      <c r="E65" s="65"/>
      <c r="I65" s="65"/>
      <c r="L65" s="65"/>
      <c r="O65" s="65"/>
      <c r="R65" s="65"/>
    </row>
  </sheetData>
  <mergeCells count="23">
    <mergeCell ref="A3:F3"/>
    <mergeCell ref="C8:O8"/>
    <mergeCell ref="C9:O9"/>
    <mergeCell ref="B19:O19"/>
    <mergeCell ref="A32:S32"/>
    <mergeCell ref="I34:S34"/>
    <mergeCell ref="B36:C36"/>
    <mergeCell ref="E36:F36"/>
    <mergeCell ref="O36:P36"/>
    <mergeCell ref="R36:S36"/>
    <mergeCell ref="B37:C37"/>
    <mergeCell ref="E37:F37"/>
    <mergeCell ref="I37:J37"/>
    <mergeCell ref="L37:M37"/>
    <mergeCell ref="O37:P37"/>
    <mergeCell ref="R37:S37"/>
    <mergeCell ref="B44:C44"/>
    <mergeCell ref="E44:F44"/>
    <mergeCell ref="I44:J44"/>
    <mergeCell ref="L44:M44"/>
    <mergeCell ref="O44:P44"/>
    <mergeCell ref="R44:S44"/>
    <mergeCell ref="A46:B46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7" activeCellId="0" sqref="B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59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12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25" t="n">
        <v>0</v>
      </c>
      <c r="D13" s="25" t="n">
        <f aca="false">+C17</f>
        <v>65</v>
      </c>
      <c r="E13" s="25" t="n">
        <f aca="false">+D17</f>
        <v>43</v>
      </c>
      <c r="F13" s="25" t="n">
        <f aca="false">+E17</f>
        <v>44</v>
      </c>
      <c r="G13" s="25" t="n">
        <f aca="false">+F17</f>
        <v>44</v>
      </c>
      <c r="H13" s="25" t="n">
        <f aca="false">+G17</f>
        <v>33</v>
      </c>
      <c r="I13" s="25" t="n">
        <f aca="false">+H17</f>
        <v>82</v>
      </c>
      <c r="J13" s="25" t="n">
        <f aca="false">+I17</f>
        <v>82</v>
      </c>
      <c r="K13" s="25" t="n">
        <f aca="false">+J17</f>
        <v>79</v>
      </c>
      <c r="L13" s="25" t="n">
        <f aca="false">+K17</f>
        <v>138</v>
      </c>
      <c r="M13" s="67" t="n">
        <f aca="false">+L17</f>
        <v>166</v>
      </c>
      <c r="N13" s="67" t="n">
        <f aca="false">+M17</f>
        <v>169</v>
      </c>
      <c r="O13" s="25"/>
    </row>
    <row r="14" customFormat="false" ht="12.75" hidden="false" customHeight="false" outlineLevel="0" collapsed="false">
      <c r="A14" s="1" t="s">
        <v>22</v>
      </c>
      <c r="C14" s="25" t="n">
        <v>65</v>
      </c>
      <c r="D14" s="25" t="n">
        <v>10</v>
      </c>
      <c r="E14" s="25" t="n">
        <v>1</v>
      </c>
      <c r="F14" s="25" t="n">
        <v>0</v>
      </c>
      <c r="G14" s="25" t="n">
        <v>2</v>
      </c>
      <c r="H14" s="25" t="n">
        <f aca="false">43+10</f>
        <v>53</v>
      </c>
      <c r="I14" s="25" t="n">
        <v>7</v>
      </c>
      <c r="J14" s="25" t="n">
        <v>8</v>
      </c>
      <c r="K14" s="25" t="n">
        <v>93</v>
      </c>
      <c r="L14" s="25" t="n">
        <v>40</v>
      </c>
      <c r="M14" s="67" t="n">
        <f aca="false">8+8+11</f>
        <v>27</v>
      </c>
      <c r="N14" s="25" t="n">
        <v>12</v>
      </c>
      <c r="O14" s="25"/>
    </row>
    <row r="15" customFormat="false" ht="12.75" hidden="false" customHeight="false" outlineLevel="0" collapsed="false">
      <c r="A15" s="1" t="s">
        <v>23</v>
      </c>
      <c r="C15" s="25" t="n">
        <v>0</v>
      </c>
      <c r="D15" s="25" t="n">
        <v>4</v>
      </c>
      <c r="E15" s="25" t="n">
        <v>0</v>
      </c>
      <c r="F15" s="25" t="n">
        <v>0</v>
      </c>
      <c r="G15" s="25" t="n">
        <v>4</v>
      </c>
      <c r="H15" s="25" t="n">
        <v>0</v>
      </c>
      <c r="I15" s="25" t="n">
        <v>1</v>
      </c>
      <c r="J15" s="25" t="n">
        <v>1</v>
      </c>
      <c r="K15" s="25" t="n">
        <v>2</v>
      </c>
      <c r="L15" s="25" t="n">
        <v>6</v>
      </c>
      <c r="M15" s="67" t="n">
        <v>16</v>
      </c>
      <c r="N15" s="25" t="n">
        <v>5</v>
      </c>
      <c r="O15" s="25"/>
    </row>
    <row r="16" customFormat="false" ht="12.75" hidden="false" customHeight="false" outlineLevel="0" collapsed="false">
      <c r="A16" s="1" t="s">
        <v>24</v>
      </c>
      <c r="C16" s="25" t="n">
        <v>0</v>
      </c>
      <c r="D16" s="25" t="n">
        <v>28</v>
      </c>
      <c r="E16" s="25" t="n">
        <v>0</v>
      </c>
      <c r="F16" s="25" t="n">
        <v>0</v>
      </c>
      <c r="G16" s="25" t="n">
        <v>9</v>
      </c>
      <c r="H16" s="25" t="n">
        <v>4</v>
      </c>
      <c r="I16" s="25" t="n">
        <v>6</v>
      </c>
      <c r="J16" s="25" t="n">
        <v>10</v>
      </c>
      <c r="K16" s="25" t="n">
        <v>32</v>
      </c>
      <c r="L16" s="25" t="n">
        <v>6</v>
      </c>
      <c r="M16" s="67" t="n">
        <v>8</v>
      </c>
      <c r="N16" s="25" t="n">
        <v>1</v>
      </c>
      <c r="O16" s="25"/>
      <c r="P16" s="21"/>
    </row>
    <row r="17" customFormat="false" ht="13.5" hidden="false" customHeight="false" outlineLevel="0" collapsed="false">
      <c r="A17" s="1" t="s">
        <v>25</v>
      </c>
      <c r="C17" s="68" t="n">
        <f aca="false">+C13+C14-C15-C16</f>
        <v>65</v>
      </c>
      <c r="D17" s="68" t="n">
        <f aca="false">+D13+D14-D15-D16</f>
        <v>43</v>
      </c>
      <c r="E17" s="68" t="n">
        <f aca="false">+E13+E14-E15-E16</f>
        <v>44</v>
      </c>
      <c r="F17" s="68" t="n">
        <f aca="false">+F13+F14-F15-F16</f>
        <v>44</v>
      </c>
      <c r="G17" s="68" t="n">
        <f aca="false">+G13+G14-G15-G16</f>
        <v>33</v>
      </c>
      <c r="H17" s="68" t="n">
        <f aca="false">+H13+H14-H15-H16</f>
        <v>82</v>
      </c>
      <c r="I17" s="68" t="n">
        <f aca="false">+I13+I14-I15-I16</f>
        <v>82</v>
      </c>
      <c r="J17" s="68" t="n">
        <f aca="false">+J13+J14-J15-J16</f>
        <v>79</v>
      </c>
      <c r="K17" s="68" t="n">
        <f aca="false">+K13+K14-K15-K16</f>
        <v>138</v>
      </c>
      <c r="L17" s="68" t="n">
        <f aca="false">+L13+L14-L15-L16</f>
        <v>166</v>
      </c>
      <c r="M17" s="69" t="n">
        <f aca="false">+M13+M14-M15-M16</f>
        <v>169</v>
      </c>
      <c r="N17" s="68" t="n">
        <f aca="false">+N13+N14-N15-N16</f>
        <v>175</v>
      </c>
      <c r="O17" s="68" t="n">
        <f aca="false">+O13+O14-O15-O16</f>
        <v>0</v>
      </c>
      <c r="P17" s="21"/>
    </row>
    <row r="18" customFormat="false" ht="13.5" hidden="false" customHeight="false" outlineLevel="0" collapsed="false">
      <c r="M18" s="24"/>
      <c r="P18" s="25"/>
    </row>
    <row r="19" customFormat="false" ht="12.75" hidden="true" customHeight="false" outlineLevel="0" collapsed="false">
      <c r="B19" s="26" t="s">
        <v>49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customFormat="false" ht="12.75" hidden="true" customHeight="false" outlineLevel="0" collapsed="false">
      <c r="B20" s="26" t="s">
        <v>7</v>
      </c>
      <c r="C20" s="26" t="s">
        <v>8</v>
      </c>
      <c r="D20" s="26" t="s">
        <v>9</v>
      </c>
      <c r="E20" s="26" t="s">
        <v>10</v>
      </c>
      <c r="F20" s="26" t="s">
        <v>11</v>
      </c>
      <c r="G20" s="26"/>
      <c r="H20" s="26" t="s">
        <v>12</v>
      </c>
      <c r="I20" s="26" t="s">
        <v>13</v>
      </c>
      <c r="J20" s="26" t="s">
        <v>14</v>
      </c>
      <c r="K20" s="26" t="s">
        <v>15</v>
      </c>
      <c r="L20" s="26" t="s">
        <v>16</v>
      </c>
      <c r="M20" s="26" t="s">
        <v>17</v>
      </c>
      <c r="N20" s="26" t="s">
        <v>18</v>
      </c>
      <c r="O20" s="26" t="s">
        <v>50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7"/>
      <c r="C22" s="27" t="n">
        <v>100.5</v>
      </c>
      <c r="D22" s="27" t="n">
        <f aca="false">+C27</f>
        <v>100.5</v>
      </c>
      <c r="E22" s="27" t="n">
        <f aca="false">+D27</f>
        <v>114.8</v>
      </c>
      <c r="F22" s="27"/>
      <c r="G22" s="27"/>
      <c r="H22" s="27"/>
      <c r="I22" s="27"/>
      <c r="J22" s="27"/>
      <c r="K22" s="27"/>
      <c r="L22" s="27"/>
      <c r="M22" s="27"/>
      <c r="N22" s="27"/>
      <c r="O22" s="27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8"/>
      <c r="C23" s="28" t="n">
        <v>0</v>
      </c>
      <c r="D23" s="28" t="n">
        <v>14.3</v>
      </c>
      <c r="E23" s="28" t="n">
        <v>1</v>
      </c>
      <c r="F23" s="28"/>
      <c r="G23" s="28"/>
      <c r="H23" s="28"/>
      <c r="I23" s="28"/>
      <c r="J23" s="28"/>
      <c r="K23" s="28"/>
      <c r="L23" s="28"/>
      <c r="M23" s="28"/>
      <c r="N23" s="28"/>
      <c r="O23" s="28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8"/>
      <c r="C24" s="28" t="n">
        <v>0</v>
      </c>
      <c r="D24" s="28" t="n">
        <v>0</v>
      </c>
      <c r="E24" s="28" t="n">
        <v>0</v>
      </c>
      <c r="F24" s="28"/>
      <c r="G24" s="28"/>
      <c r="H24" s="28"/>
      <c r="I24" s="28"/>
      <c r="J24" s="28"/>
      <c r="K24" s="28"/>
      <c r="L24" s="28"/>
      <c r="M24" s="28"/>
      <c r="N24" s="28"/>
      <c r="O24" s="28" t="n">
        <f aca="false">AVERAGE(B24:J24)</f>
        <v>0</v>
      </c>
    </row>
    <row r="25" customFormat="false" ht="12.75" hidden="true" customHeight="false" outlineLevel="0" collapsed="false">
      <c r="A25" s="1" t="s">
        <v>26</v>
      </c>
      <c r="B25" s="28"/>
      <c r="C25" s="28" t="n">
        <v>0</v>
      </c>
      <c r="D25" s="28" t="n">
        <v>0</v>
      </c>
      <c r="E25" s="28" t="n">
        <v>-13</v>
      </c>
      <c r="F25" s="28"/>
      <c r="G25" s="28"/>
      <c r="H25" s="28"/>
      <c r="I25" s="28"/>
      <c r="J25" s="28"/>
      <c r="K25" s="28"/>
      <c r="L25" s="28"/>
      <c r="M25" s="28"/>
      <c r="N25" s="28"/>
      <c r="O25" s="28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8"/>
      <c r="C26" s="28" t="n">
        <v>0</v>
      </c>
      <c r="D26" s="28" t="n">
        <v>0</v>
      </c>
      <c r="E26" s="28" t="n">
        <v>0</v>
      </c>
      <c r="F26" s="28"/>
      <c r="G26" s="28"/>
      <c r="H26" s="28"/>
      <c r="I26" s="28"/>
      <c r="J26" s="28"/>
      <c r="K26" s="28"/>
      <c r="L26" s="28"/>
      <c r="M26" s="28"/>
      <c r="N26" s="28"/>
      <c r="O26" s="28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9"/>
      <c r="C27" s="30" t="n">
        <f aca="false">+C22+C23-C24-C26</f>
        <v>100.5</v>
      </c>
      <c r="D27" s="30" t="n">
        <f aca="false">+D22+D23-D24-D26</f>
        <v>114.8</v>
      </c>
      <c r="E27" s="30" t="n">
        <f aca="false">+E22+E23-E24-E26+E25</f>
        <v>102.8</v>
      </c>
      <c r="F27" s="30" t="n">
        <f aca="false">+F22+F23-F24-F26</f>
        <v>0</v>
      </c>
      <c r="G27" s="30"/>
      <c r="H27" s="30" t="n">
        <f aca="false">+H22+H23-H24-H26</f>
        <v>0</v>
      </c>
      <c r="I27" s="30" t="n">
        <f aca="false">+I22+I23-I24-I26</f>
        <v>0</v>
      </c>
      <c r="J27" s="30" t="n">
        <f aca="false">+J22+J23-J24-J26</f>
        <v>0</v>
      </c>
      <c r="K27" s="30" t="n">
        <f aca="false">+K22+K23-K24-K26</f>
        <v>0</v>
      </c>
      <c r="L27" s="30" t="n">
        <f aca="false">+L22+L23-L24-L26</f>
        <v>0</v>
      </c>
      <c r="M27" s="30" t="n">
        <f aca="false">+M22+M23-M24-M26</f>
        <v>0</v>
      </c>
      <c r="N27" s="30" t="n">
        <f aca="false">+N22+N23-N24-N26</f>
        <v>0</v>
      </c>
      <c r="O27" s="30" t="n">
        <f aca="false">+O22+O23-O24-O26</f>
        <v>110.366666666667</v>
      </c>
    </row>
    <row r="28" customFormat="false" ht="12.75" hidden="true" customHeight="false" outlineLevel="0" collapsed="false">
      <c r="B28" s="31"/>
      <c r="C28" s="32"/>
      <c r="D28" s="32"/>
      <c r="E28" s="32"/>
      <c r="F28" s="32"/>
      <c r="G28" s="32"/>
      <c r="H28" s="32"/>
      <c r="I28" s="32"/>
      <c r="J28" s="32"/>
      <c r="O28" s="32"/>
    </row>
    <row r="29" customFormat="false" ht="12.75" hidden="true" customHeight="false" outlineLevel="0" collapsed="false">
      <c r="A29" s="33" t="s">
        <v>27</v>
      </c>
      <c r="B29" s="34"/>
      <c r="C29" s="32" t="n">
        <f aca="false">+C27/D17</f>
        <v>2.33720930232558</v>
      </c>
      <c r="D29" s="32" t="n">
        <f aca="false">+D27/E17</f>
        <v>2.60909090909091</v>
      </c>
      <c r="E29" s="32" t="n">
        <f aca="false">+E27/F17</f>
        <v>2.33636363636364</v>
      </c>
      <c r="F29" s="32"/>
      <c r="G29" s="32"/>
      <c r="H29" s="32"/>
      <c r="I29" s="32"/>
      <c r="J29" s="32"/>
      <c r="K29" s="33"/>
      <c r="L29" s="33"/>
      <c r="M29" s="33"/>
      <c r="N29" s="33"/>
      <c r="O29" s="32" t="e">
        <f aca="false">+O27/O17</f>
        <v>#DIV/0!</v>
      </c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  <c r="IW29" s="33"/>
    </row>
    <row r="30" customFormat="false" ht="12.75" hidden="false" customHeight="false" outlineLevel="0" collapsed="false">
      <c r="A30" s="33"/>
      <c r="B30" s="34"/>
      <c r="C30" s="32"/>
      <c r="D30" s="32"/>
      <c r="E30" s="32"/>
      <c r="F30" s="32"/>
      <c r="G30" s="32"/>
      <c r="H30" s="32"/>
      <c r="I30" s="32"/>
      <c r="J30" s="32"/>
      <c r="K30" s="33"/>
      <c r="L30" s="33"/>
      <c r="M30" s="35"/>
      <c r="N30" s="36"/>
      <c r="O30" s="32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  <c r="IV30" s="33"/>
      <c r="IW30" s="33"/>
    </row>
    <row r="31" customFormat="false" ht="13.5" hidden="false" customHeight="true" outlineLevel="0" collapsed="false">
      <c r="A31" s="34"/>
      <c r="B31" s="34"/>
      <c r="C31" s="32"/>
      <c r="D31" s="32"/>
      <c r="E31" s="32"/>
      <c r="F31" s="32"/>
      <c r="G31" s="32"/>
      <c r="H31" s="32"/>
      <c r="I31" s="32"/>
      <c r="J31" s="32"/>
      <c r="K31" s="32"/>
      <c r="L31" s="34"/>
      <c r="M31" s="34"/>
      <c r="N31" s="34"/>
      <c r="O31" s="34"/>
      <c r="P31" s="34"/>
      <c r="Q31" s="34"/>
      <c r="R31" s="34"/>
      <c r="S31" s="34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  <c r="IV31" s="33"/>
      <c r="IW31" s="33"/>
    </row>
    <row r="32" customFormat="false" ht="12" hidden="false" customHeight="true" outlineLevel="0" collapsed="false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  <c r="IV32" s="33"/>
      <c r="IW32" s="33"/>
    </row>
    <row r="33" customFormat="false" ht="12" hidden="false" customHeight="tru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  <c r="IV33" s="33"/>
      <c r="IW33" s="33"/>
    </row>
    <row r="34" customFormat="false" ht="13.5" hidden="false" customHeight="true" outlineLevel="0" collapsed="false">
      <c r="A34" s="34"/>
      <c r="B34" s="34"/>
      <c r="C34" s="32"/>
      <c r="D34" s="32"/>
      <c r="E34" s="32"/>
      <c r="F34" s="32"/>
      <c r="G34" s="32"/>
      <c r="H34" s="32"/>
      <c r="I34" s="38" t="s">
        <v>28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3"/>
      <c r="IV34" s="33"/>
      <c r="IW34" s="33"/>
    </row>
    <row r="35" customFormat="false" ht="6.75" hidden="false" customHeight="true" outlineLevel="0" collapsed="false">
      <c r="A35" s="34"/>
      <c r="B35" s="34"/>
      <c r="C35" s="32"/>
      <c r="D35" s="32"/>
      <c r="E35" s="32"/>
      <c r="F35" s="32"/>
      <c r="G35" s="32"/>
      <c r="H35" s="32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4.25" hidden="false" customHeight="true" outlineLevel="0" collapsed="false">
      <c r="A36" s="33"/>
      <c r="B36" s="40" t="s">
        <v>29</v>
      </c>
      <c r="C36" s="40"/>
      <c r="D36" s="33"/>
      <c r="E36" s="40" t="s">
        <v>30</v>
      </c>
      <c r="F36" s="40"/>
      <c r="G36" s="41" t="s">
        <v>31</v>
      </c>
      <c r="H36" s="33"/>
      <c r="I36" s="42"/>
      <c r="J36" s="43"/>
      <c r="K36" s="44"/>
      <c r="L36" s="42"/>
      <c r="M36" s="43"/>
      <c r="N36" s="44"/>
      <c r="O36" s="40" t="s">
        <v>32</v>
      </c>
      <c r="P36" s="40"/>
      <c r="Q36" s="44"/>
      <c r="R36" s="40"/>
      <c r="S36" s="40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  <c r="IU36" s="33"/>
      <c r="IV36" s="33"/>
      <c r="IW36" s="33"/>
    </row>
    <row r="37" customFormat="false" ht="12.75" hidden="false" customHeight="false" outlineLevel="0" collapsed="false">
      <c r="A37" s="33"/>
      <c r="B37" s="45" t="s">
        <v>33</v>
      </c>
      <c r="C37" s="45"/>
      <c r="D37" s="34"/>
      <c r="E37" s="45" t="s">
        <v>34</v>
      </c>
      <c r="F37" s="45"/>
      <c r="G37" s="46" t="s">
        <v>35</v>
      </c>
      <c r="H37" s="34"/>
      <c r="I37" s="45" t="s">
        <v>36</v>
      </c>
      <c r="J37" s="45"/>
      <c r="K37" s="34"/>
      <c r="L37" s="45" t="s">
        <v>37</v>
      </c>
      <c r="M37" s="45"/>
      <c r="N37" s="34"/>
      <c r="O37" s="45" t="n">
        <v>2000</v>
      </c>
      <c r="P37" s="45"/>
      <c r="Q37" s="34"/>
      <c r="R37" s="45" t="s">
        <v>38</v>
      </c>
      <c r="S37" s="45"/>
      <c r="T37" s="34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  <c r="IT37" s="33"/>
      <c r="IU37" s="33"/>
      <c r="IV37" s="33"/>
      <c r="IW37" s="33"/>
    </row>
    <row r="38" customFormat="false" ht="12.75" hidden="false" customHeight="false" outlineLevel="0" collapsed="false">
      <c r="B38" s="47" t="s">
        <v>39</v>
      </c>
      <c r="C38" s="48" t="s">
        <v>40</v>
      </c>
      <c r="D38" s="31"/>
      <c r="E38" s="47" t="s">
        <v>39</v>
      </c>
      <c r="F38" s="48" t="s">
        <v>40</v>
      </c>
      <c r="G38" s="49"/>
      <c r="H38" s="31"/>
      <c r="I38" s="47" t="s">
        <v>39</v>
      </c>
      <c r="J38" s="48" t="s">
        <v>40</v>
      </c>
      <c r="K38" s="31"/>
      <c r="L38" s="47" t="s">
        <v>39</v>
      </c>
      <c r="M38" s="48" t="s">
        <v>40</v>
      </c>
      <c r="N38" s="31"/>
      <c r="O38" s="47" t="s">
        <v>39</v>
      </c>
      <c r="P38" s="48" t="s">
        <v>40</v>
      </c>
      <c r="Q38" s="31"/>
      <c r="R38" s="47" t="s">
        <v>39</v>
      </c>
      <c r="S38" s="48" t="s">
        <v>40</v>
      </c>
      <c r="T38" s="31"/>
    </row>
    <row r="39" customFormat="false" ht="12.75" hidden="false" customHeight="false" outlineLevel="0" collapsed="false">
      <c r="A39" s="1" t="s">
        <v>41</v>
      </c>
      <c r="B39" s="50" t="n">
        <v>0</v>
      </c>
      <c r="C39" s="51" t="n">
        <v>0</v>
      </c>
      <c r="D39" s="31"/>
      <c r="E39" s="50" t="n">
        <v>104</v>
      </c>
      <c r="F39" s="51" t="n">
        <v>4.8</v>
      </c>
      <c r="G39" s="52" t="n">
        <v>4.8</v>
      </c>
      <c r="H39" s="31"/>
      <c r="I39" s="50" t="n">
        <v>0</v>
      </c>
      <c r="J39" s="51" t="n">
        <v>0</v>
      </c>
      <c r="K39" s="31"/>
      <c r="L39" s="50" t="n">
        <v>0</v>
      </c>
      <c r="M39" s="51" t="n">
        <v>0</v>
      </c>
      <c r="N39" s="31"/>
      <c r="O39" s="50" t="n">
        <f aca="false">+L39+I39+E39+B39</f>
        <v>104</v>
      </c>
      <c r="P39" s="51" t="n">
        <f aca="false">+M39+J39+F39+C39</f>
        <v>4.8</v>
      </c>
      <c r="Q39" s="31"/>
      <c r="R39" s="50" t="n">
        <v>0</v>
      </c>
      <c r="S39" s="51" t="n">
        <v>0</v>
      </c>
      <c r="T39" s="31"/>
    </row>
    <row r="40" customFormat="false" ht="12.75" hidden="false" customHeight="false" outlineLevel="0" collapsed="false">
      <c r="A40" s="1" t="s">
        <v>42</v>
      </c>
      <c r="B40" s="50"/>
      <c r="C40" s="51" t="n">
        <v>0</v>
      </c>
      <c r="D40" s="31"/>
      <c r="E40" s="50"/>
      <c r="F40" s="51" t="n">
        <f aca="false">14.742-0.379-F39</f>
        <v>9.563</v>
      </c>
      <c r="G40" s="52"/>
      <c r="H40" s="31"/>
      <c r="I40" s="50"/>
      <c r="J40" s="51" t="n">
        <v>0</v>
      </c>
      <c r="K40" s="73"/>
      <c r="L40" s="74"/>
      <c r="M40" s="51" t="n">
        <v>0</v>
      </c>
      <c r="N40" s="31"/>
      <c r="O40" s="50"/>
      <c r="P40" s="51" t="n">
        <f aca="false">+C40+F40+J40+M40</f>
        <v>9.563</v>
      </c>
      <c r="Q40" s="31"/>
      <c r="R40" s="50"/>
      <c r="S40" s="51" t="n">
        <v>0</v>
      </c>
      <c r="T40" s="31"/>
    </row>
    <row r="41" customFormat="false" ht="12.75" hidden="false" customHeight="false" outlineLevel="0" collapsed="false">
      <c r="A41" s="1" t="s">
        <v>43</v>
      </c>
      <c r="B41" s="53" t="n">
        <v>0</v>
      </c>
      <c r="C41" s="54" t="n">
        <v>0</v>
      </c>
      <c r="D41" s="31"/>
      <c r="E41" s="53" t="n">
        <v>6</v>
      </c>
      <c r="F41" s="54" t="n">
        <v>0.984</v>
      </c>
      <c r="G41" s="28"/>
      <c r="H41" s="31"/>
      <c r="I41" s="53" t="n">
        <v>137</v>
      </c>
      <c r="J41" s="54" t="n">
        <v>6.884</v>
      </c>
      <c r="K41" s="73"/>
      <c r="L41" s="76" t="n">
        <v>32</v>
      </c>
      <c r="M41" s="54" t="n">
        <v>3.251</v>
      </c>
      <c r="N41" s="31"/>
      <c r="O41" s="53" t="n">
        <f aca="false">+L41+I41+E41+B41</f>
        <v>175</v>
      </c>
      <c r="P41" s="54" t="n">
        <f aca="false">+M41+J41+F41+C41</f>
        <v>11.119</v>
      </c>
      <c r="Q41" s="31"/>
      <c r="R41" s="53" t="n">
        <v>0</v>
      </c>
      <c r="S41" s="54" t="n">
        <v>0</v>
      </c>
      <c r="T41" s="31"/>
    </row>
    <row r="42" customFormat="false" ht="12.75" hidden="false" customHeight="false" outlineLevel="0" collapsed="false">
      <c r="A42" s="33" t="s">
        <v>44</v>
      </c>
      <c r="B42" s="55" t="n">
        <f aca="false">SUM(B39:B41)</f>
        <v>0</v>
      </c>
      <c r="C42" s="56" t="n">
        <f aca="false">SUM(C39:C41)</f>
        <v>0</v>
      </c>
      <c r="D42" s="34"/>
      <c r="E42" s="55" t="n">
        <f aca="false">SUM(E39:E41)</f>
        <v>110</v>
      </c>
      <c r="F42" s="56" t="n">
        <f aca="false">SUM(F39:F41)</f>
        <v>15.347</v>
      </c>
      <c r="G42" s="57"/>
      <c r="H42" s="34"/>
      <c r="I42" s="55" t="n">
        <f aca="false">SUM(I39:I41)</f>
        <v>137</v>
      </c>
      <c r="J42" s="56" t="n">
        <f aca="false">SUM(J39:J41)</f>
        <v>6.884</v>
      </c>
      <c r="K42" s="34"/>
      <c r="L42" s="55" t="n">
        <f aca="false">SUM(L39:L41)</f>
        <v>32</v>
      </c>
      <c r="M42" s="56" t="n">
        <f aca="false">SUM(M39:M41)</f>
        <v>3.251</v>
      </c>
      <c r="N42" s="34"/>
      <c r="O42" s="55" t="n">
        <f aca="false">SUM(O39:O41)</f>
        <v>279</v>
      </c>
      <c r="P42" s="56" t="n">
        <f aca="false">SUM(P39:P41)</f>
        <v>25.482</v>
      </c>
      <c r="Q42" s="34"/>
      <c r="R42" s="55" t="n">
        <f aca="false">SUM(R39:R41)</f>
        <v>0</v>
      </c>
      <c r="S42" s="56" t="n">
        <f aca="false">SUM(S39:S41)</f>
        <v>0</v>
      </c>
      <c r="T42" s="34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</row>
    <row r="43" customFormat="false" ht="12.75" hidden="false" customHeight="false" outlineLevel="0" collapsed="false">
      <c r="A43" s="58" t="s">
        <v>45</v>
      </c>
      <c r="B43" s="59"/>
      <c r="C43" s="56" t="n">
        <v>0</v>
      </c>
      <c r="D43" s="32"/>
      <c r="E43" s="59"/>
      <c r="F43" s="77" t="n">
        <f aca="false">+'[1]Hotlist - Completed'!I27/1000</f>
        <v>12.436</v>
      </c>
      <c r="G43" s="57"/>
      <c r="H43" s="32"/>
      <c r="I43" s="59"/>
      <c r="J43" s="77" t="n">
        <f aca="false">+'[1]Hotlist - Identified '!$F144/1000</f>
        <v>27.078</v>
      </c>
      <c r="K43" s="32"/>
      <c r="L43" s="59"/>
      <c r="M43" s="77" t="n">
        <f aca="false">+'[1]Hotlist - Identified '!$I144/1000</f>
        <v>26.841</v>
      </c>
      <c r="N43" s="32"/>
      <c r="O43" s="59"/>
      <c r="P43" s="56" t="n">
        <f aca="false">+M43+J43+F43+C43</f>
        <v>66.355</v>
      </c>
      <c r="Q43" s="32"/>
      <c r="R43" s="59"/>
      <c r="S43" s="77" t="n">
        <f aca="false">+'[1]Hotlist - Identified '!$O144/1000</f>
        <v>36.23535</v>
      </c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</row>
    <row r="44" customFormat="false" ht="18.75" hidden="false" customHeight="false" outlineLevel="0" collapsed="false">
      <c r="A44" s="33" t="s">
        <v>46</v>
      </c>
      <c r="B44" s="78" t="e">
        <f aca="false">+C42/C43</f>
        <v>#DIV/0!</v>
      </c>
      <c r="C44" s="78"/>
      <c r="D44" s="12"/>
      <c r="E44" s="78" t="n">
        <f aca="false">+F42/F43</f>
        <v>1.23407848182695</v>
      </c>
      <c r="F44" s="78"/>
      <c r="G44" s="62"/>
      <c r="H44" s="12"/>
      <c r="I44" s="78" t="n">
        <f aca="false">+J42/J43</f>
        <v>0.254228525001847</v>
      </c>
      <c r="J44" s="78"/>
      <c r="K44" s="12"/>
      <c r="L44" s="78" t="n">
        <f aca="false">+M42/M43</f>
        <v>0.121120673596364</v>
      </c>
      <c r="M44" s="78"/>
      <c r="N44" s="12"/>
      <c r="O44" s="78" t="n">
        <f aca="false">+P42/P43</f>
        <v>0.384025318363349</v>
      </c>
      <c r="P44" s="78"/>
      <c r="Q44" s="12"/>
      <c r="R44" s="78" t="n">
        <f aca="false">+S42/S43</f>
        <v>0</v>
      </c>
      <c r="S44" s="78"/>
      <c r="T44" s="34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</row>
    <row r="45" customFormat="false" ht="12.75" hidden="false" customHeight="false" outlineLevel="0" collapsed="false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</row>
    <row r="46" customFormat="false" ht="16.5" hidden="false" customHeight="false" outlineLevel="0" collapsed="false">
      <c r="A46" s="63" t="s">
        <v>47</v>
      </c>
      <c r="B46" s="63"/>
    </row>
    <row r="59" customFormat="false" ht="12.75" hidden="false" customHeight="false" outlineLevel="0" collapsed="false">
      <c r="B59" s="64"/>
      <c r="E59" s="64"/>
      <c r="I59" s="64"/>
      <c r="L59" s="64"/>
      <c r="O59" s="64"/>
      <c r="R59" s="64"/>
    </row>
    <row r="60" customFormat="false" ht="12.75" hidden="false" customHeight="false" outlineLevel="0" collapsed="false">
      <c r="B60" s="64"/>
      <c r="E60" s="64"/>
      <c r="I60" s="64"/>
      <c r="L60" s="64"/>
      <c r="O60" s="64"/>
      <c r="R60" s="64"/>
    </row>
    <row r="61" customFormat="false" ht="12.75" hidden="false" customHeight="false" outlineLevel="0" collapsed="false">
      <c r="B61" s="64"/>
      <c r="C61" s="65"/>
      <c r="E61" s="64"/>
      <c r="F61" s="65"/>
      <c r="G61" s="65"/>
      <c r="I61" s="64"/>
      <c r="J61" s="65"/>
      <c r="L61" s="64"/>
      <c r="M61" s="65"/>
      <c r="O61" s="64"/>
      <c r="P61" s="65"/>
      <c r="R61" s="64"/>
    </row>
    <row r="62" customFormat="false" ht="12.75" hidden="false" customHeight="false" outlineLevel="0" collapsed="false">
      <c r="F62" s="65"/>
      <c r="G62" s="65"/>
      <c r="M62" s="65"/>
      <c r="P62" s="65"/>
    </row>
    <row r="65" customFormat="false" ht="12.75" hidden="false" customHeight="false" outlineLevel="0" collapsed="false">
      <c r="B65" s="65"/>
      <c r="E65" s="65"/>
      <c r="I65" s="65"/>
      <c r="L65" s="65"/>
      <c r="O65" s="65"/>
      <c r="R65" s="65"/>
    </row>
  </sheetData>
  <mergeCells count="23">
    <mergeCell ref="A3:F3"/>
    <mergeCell ref="C8:O8"/>
    <mergeCell ref="C9:O9"/>
    <mergeCell ref="B19:O19"/>
    <mergeCell ref="A32:S32"/>
    <mergeCell ref="I34:S34"/>
    <mergeCell ref="B36:C36"/>
    <mergeCell ref="E36:F36"/>
    <mergeCell ref="O36:P36"/>
    <mergeCell ref="R36:S36"/>
    <mergeCell ref="B37:C37"/>
    <mergeCell ref="E37:F37"/>
    <mergeCell ref="I37:J37"/>
    <mergeCell ref="L37:M37"/>
    <mergeCell ref="O37:P37"/>
    <mergeCell ref="R37:S37"/>
    <mergeCell ref="B44:C44"/>
    <mergeCell ref="E44:F44"/>
    <mergeCell ref="I44:J44"/>
    <mergeCell ref="L44:M44"/>
    <mergeCell ref="O44:P44"/>
    <mergeCell ref="R44:S44"/>
    <mergeCell ref="A46:B46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normal" topLeftCell="B1" colorId="64" zoomScale="80" zoomScaleNormal="80" zoomScalePageLayoutView="100" workbookViewId="0">
      <selection pane="topLeft" activeCell="B7" activeCellId="0" sqref="B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60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12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25" t="n">
        <v>0</v>
      </c>
      <c r="D13" s="25" t="n">
        <f aca="false">+C17</f>
        <v>0</v>
      </c>
      <c r="E13" s="25" t="n">
        <f aca="false">+D17</f>
        <v>0</v>
      </c>
      <c r="F13" s="25" t="n">
        <f aca="false">+E17</f>
        <v>0</v>
      </c>
      <c r="G13" s="25" t="n">
        <f aca="false">+F17</f>
        <v>0</v>
      </c>
      <c r="H13" s="25" t="n">
        <f aca="false">+G17</f>
        <v>10</v>
      </c>
      <c r="I13" s="25" t="n">
        <f aca="false">+H17</f>
        <v>10</v>
      </c>
      <c r="J13" s="25" t="n">
        <f aca="false">+I17</f>
        <v>10</v>
      </c>
      <c r="K13" s="25" t="n">
        <f aca="false">+J17</f>
        <v>10</v>
      </c>
      <c r="L13" s="25" t="n">
        <f aca="false">+K17</f>
        <v>10</v>
      </c>
      <c r="M13" s="67" t="n">
        <f aca="false">+L17</f>
        <v>10</v>
      </c>
      <c r="N13" s="67" t="n">
        <f aca="false">+M17</f>
        <v>9</v>
      </c>
      <c r="O13" s="25"/>
    </row>
    <row r="14" customFormat="false" ht="12.75" hidden="false" customHeight="false" outlineLevel="0" collapsed="false">
      <c r="A14" s="1" t="s">
        <v>22</v>
      </c>
      <c r="C14" s="25" t="n">
        <v>0</v>
      </c>
      <c r="D14" s="25" t="n">
        <v>0</v>
      </c>
      <c r="E14" s="25" t="n">
        <v>0</v>
      </c>
      <c r="F14" s="25" t="n">
        <v>0</v>
      </c>
      <c r="G14" s="25" t="n">
        <v>10</v>
      </c>
      <c r="H14" s="25" t="n">
        <v>0</v>
      </c>
      <c r="I14" s="25" t="n">
        <v>0</v>
      </c>
      <c r="J14" s="25" t="n">
        <v>0</v>
      </c>
      <c r="K14" s="25" t="n">
        <v>0</v>
      </c>
      <c r="L14" s="25" t="n">
        <v>0</v>
      </c>
      <c r="M14" s="67" t="n">
        <v>1</v>
      </c>
      <c r="N14" s="25" t="n">
        <v>0</v>
      </c>
      <c r="O14" s="25"/>
    </row>
    <row r="15" customFormat="false" ht="12.75" hidden="false" customHeight="false" outlineLevel="0" collapsed="false">
      <c r="A15" s="1" t="s">
        <v>23</v>
      </c>
      <c r="C15" s="25" t="n">
        <v>0</v>
      </c>
      <c r="D15" s="25" t="n">
        <v>0</v>
      </c>
      <c r="E15" s="25" t="n">
        <v>0</v>
      </c>
      <c r="F15" s="25" t="n">
        <v>0</v>
      </c>
      <c r="G15" s="25" t="n">
        <v>0</v>
      </c>
      <c r="H15" s="25" t="n">
        <v>0</v>
      </c>
      <c r="I15" s="25" t="n">
        <v>0</v>
      </c>
      <c r="J15" s="25" t="n">
        <v>0</v>
      </c>
      <c r="K15" s="25" t="n">
        <v>0</v>
      </c>
      <c r="L15" s="25" t="n">
        <v>0</v>
      </c>
      <c r="M15" s="67" t="n">
        <v>0</v>
      </c>
      <c r="N15" s="25" t="n">
        <v>0</v>
      </c>
      <c r="O15" s="25"/>
    </row>
    <row r="16" customFormat="false" ht="12.75" hidden="false" customHeight="false" outlineLevel="0" collapsed="false">
      <c r="A16" s="1" t="s">
        <v>24</v>
      </c>
      <c r="C16" s="25" t="n">
        <v>0</v>
      </c>
      <c r="D16" s="25" t="n">
        <v>0</v>
      </c>
      <c r="E16" s="25" t="n">
        <v>0</v>
      </c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5" t="n">
        <v>0</v>
      </c>
      <c r="L16" s="25" t="n">
        <v>0</v>
      </c>
      <c r="M16" s="67" t="n">
        <v>2</v>
      </c>
      <c r="N16" s="25" t="n">
        <v>0</v>
      </c>
      <c r="O16" s="25"/>
      <c r="P16" s="21"/>
    </row>
    <row r="17" customFormat="false" ht="13.5" hidden="false" customHeight="false" outlineLevel="0" collapsed="false">
      <c r="A17" s="1" t="s">
        <v>25</v>
      </c>
      <c r="C17" s="68" t="n">
        <f aca="false">+C13+C14-C15-C16</f>
        <v>0</v>
      </c>
      <c r="D17" s="68" t="n">
        <f aca="false">+D13+D14-D15-D16</f>
        <v>0</v>
      </c>
      <c r="E17" s="68" t="n">
        <f aca="false">+E13+E14-E15-E16</f>
        <v>0</v>
      </c>
      <c r="F17" s="68" t="n">
        <f aca="false">+F13+F14-F15-F16</f>
        <v>0</v>
      </c>
      <c r="G17" s="68" t="n">
        <f aca="false">+G13+G14-G15-G16</f>
        <v>10</v>
      </c>
      <c r="H17" s="68" t="n">
        <f aca="false">+H13+H14-H15-H16</f>
        <v>10</v>
      </c>
      <c r="I17" s="68" t="n">
        <f aca="false">+I13+I14-I15-I16</f>
        <v>10</v>
      </c>
      <c r="J17" s="68" t="n">
        <f aca="false">+J13+J14-J15-J16</f>
        <v>10</v>
      </c>
      <c r="K17" s="68" t="n">
        <f aca="false">+K13+K14-K15-K16</f>
        <v>10</v>
      </c>
      <c r="L17" s="68" t="n">
        <f aca="false">+L13+L14-L15-L16</f>
        <v>10</v>
      </c>
      <c r="M17" s="69" t="n">
        <f aca="false">+M13+M14-M15-M16</f>
        <v>9</v>
      </c>
      <c r="N17" s="68" t="n">
        <f aca="false">+N13+N14-N15-N16</f>
        <v>9</v>
      </c>
      <c r="O17" s="68" t="n">
        <f aca="false">+O13+O14-O15-O16</f>
        <v>0</v>
      </c>
      <c r="P17" s="21"/>
    </row>
    <row r="18" customFormat="false" ht="13.5" hidden="false" customHeight="false" outlineLevel="0" collapsed="false">
      <c r="M18" s="24"/>
      <c r="P18" s="25"/>
    </row>
    <row r="19" customFormat="false" ht="12.75" hidden="true" customHeight="false" outlineLevel="0" collapsed="false">
      <c r="B19" s="26" t="s">
        <v>49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customFormat="false" ht="12.75" hidden="true" customHeight="false" outlineLevel="0" collapsed="false">
      <c r="B20" s="26" t="s">
        <v>7</v>
      </c>
      <c r="C20" s="26" t="s">
        <v>8</v>
      </c>
      <c r="D20" s="26" t="s">
        <v>9</v>
      </c>
      <c r="E20" s="26" t="s">
        <v>10</v>
      </c>
      <c r="F20" s="26" t="s">
        <v>11</v>
      </c>
      <c r="G20" s="26"/>
      <c r="H20" s="26" t="s">
        <v>12</v>
      </c>
      <c r="I20" s="26" t="s">
        <v>13</v>
      </c>
      <c r="J20" s="26" t="s">
        <v>14</v>
      </c>
      <c r="K20" s="26" t="s">
        <v>15</v>
      </c>
      <c r="L20" s="26" t="s">
        <v>16</v>
      </c>
      <c r="M20" s="26" t="s">
        <v>17</v>
      </c>
      <c r="N20" s="26" t="s">
        <v>18</v>
      </c>
      <c r="O20" s="26" t="s">
        <v>50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7"/>
      <c r="C22" s="27" t="n">
        <v>100.5</v>
      </c>
      <c r="D22" s="27" t="n">
        <f aca="false">+C27</f>
        <v>100.5</v>
      </c>
      <c r="E22" s="27" t="n">
        <f aca="false">+D27</f>
        <v>114.8</v>
      </c>
      <c r="F22" s="27"/>
      <c r="G22" s="27"/>
      <c r="H22" s="27"/>
      <c r="I22" s="27"/>
      <c r="J22" s="27"/>
      <c r="K22" s="27"/>
      <c r="L22" s="27"/>
      <c r="M22" s="27"/>
      <c r="N22" s="27"/>
      <c r="O22" s="27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8"/>
      <c r="C23" s="28" t="n">
        <v>0</v>
      </c>
      <c r="D23" s="28" t="n">
        <v>14.3</v>
      </c>
      <c r="E23" s="28" t="n">
        <v>1</v>
      </c>
      <c r="F23" s="28"/>
      <c r="G23" s="28"/>
      <c r="H23" s="28"/>
      <c r="I23" s="28"/>
      <c r="J23" s="28"/>
      <c r="K23" s="28"/>
      <c r="L23" s="28"/>
      <c r="M23" s="28"/>
      <c r="N23" s="28"/>
      <c r="O23" s="28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8"/>
      <c r="C24" s="28" t="n">
        <v>0</v>
      </c>
      <c r="D24" s="28" t="n">
        <v>0</v>
      </c>
      <c r="E24" s="28" t="n">
        <v>0</v>
      </c>
      <c r="F24" s="28"/>
      <c r="G24" s="28"/>
      <c r="H24" s="28"/>
      <c r="I24" s="28"/>
      <c r="J24" s="28"/>
      <c r="K24" s="28"/>
      <c r="L24" s="28"/>
      <c r="M24" s="28"/>
      <c r="N24" s="28"/>
      <c r="O24" s="28" t="n">
        <f aca="false">AVERAGE(B24:J24)</f>
        <v>0</v>
      </c>
    </row>
    <row r="25" customFormat="false" ht="12.75" hidden="true" customHeight="false" outlineLevel="0" collapsed="false">
      <c r="A25" s="1" t="s">
        <v>26</v>
      </c>
      <c r="B25" s="28"/>
      <c r="C25" s="28" t="n">
        <v>0</v>
      </c>
      <c r="D25" s="28" t="n">
        <v>0</v>
      </c>
      <c r="E25" s="28" t="n">
        <v>-13</v>
      </c>
      <c r="F25" s="28"/>
      <c r="G25" s="28"/>
      <c r="H25" s="28"/>
      <c r="I25" s="28"/>
      <c r="J25" s="28"/>
      <c r="K25" s="28"/>
      <c r="L25" s="28"/>
      <c r="M25" s="28"/>
      <c r="N25" s="28"/>
      <c r="O25" s="28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8"/>
      <c r="C26" s="28" t="n">
        <v>0</v>
      </c>
      <c r="D26" s="28" t="n">
        <v>0</v>
      </c>
      <c r="E26" s="28" t="n">
        <v>0</v>
      </c>
      <c r="F26" s="28"/>
      <c r="G26" s="28"/>
      <c r="H26" s="28"/>
      <c r="I26" s="28"/>
      <c r="J26" s="28"/>
      <c r="K26" s="28"/>
      <c r="L26" s="28"/>
      <c r="M26" s="28"/>
      <c r="N26" s="28"/>
      <c r="O26" s="28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9"/>
      <c r="C27" s="30" t="n">
        <f aca="false">+C22+C23-C24-C26</f>
        <v>100.5</v>
      </c>
      <c r="D27" s="30" t="n">
        <f aca="false">+D22+D23-D24-D26</f>
        <v>114.8</v>
      </c>
      <c r="E27" s="30" t="n">
        <f aca="false">+E22+E23-E24-E26+E25</f>
        <v>102.8</v>
      </c>
      <c r="F27" s="30" t="n">
        <f aca="false">+F22+F23-F24-F26</f>
        <v>0</v>
      </c>
      <c r="G27" s="30"/>
      <c r="H27" s="30" t="n">
        <f aca="false">+H22+H23-H24-H26</f>
        <v>0</v>
      </c>
      <c r="I27" s="30" t="n">
        <f aca="false">+I22+I23-I24-I26</f>
        <v>0</v>
      </c>
      <c r="J27" s="30" t="n">
        <f aca="false">+J22+J23-J24-J26</f>
        <v>0</v>
      </c>
      <c r="K27" s="30" t="n">
        <f aca="false">+K22+K23-K24-K26</f>
        <v>0</v>
      </c>
      <c r="L27" s="30" t="n">
        <f aca="false">+L22+L23-L24-L26</f>
        <v>0</v>
      </c>
      <c r="M27" s="30" t="n">
        <f aca="false">+M22+M23-M24-M26</f>
        <v>0</v>
      </c>
      <c r="N27" s="30" t="n">
        <f aca="false">+N22+N23-N24-N26</f>
        <v>0</v>
      </c>
      <c r="O27" s="30" t="n">
        <f aca="false">+O22+O23-O24-O26</f>
        <v>110.366666666667</v>
      </c>
    </row>
    <row r="28" customFormat="false" ht="12.75" hidden="true" customHeight="false" outlineLevel="0" collapsed="false">
      <c r="B28" s="31"/>
      <c r="C28" s="32"/>
      <c r="D28" s="32"/>
      <c r="E28" s="32"/>
      <c r="F28" s="32"/>
      <c r="G28" s="32"/>
      <c r="H28" s="32"/>
      <c r="I28" s="32"/>
      <c r="J28" s="32"/>
      <c r="O28" s="32"/>
    </row>
    <row r="29" customFormat="false" ht="12.75" hidden="true" customHeight="false" outlineLevel="0" collapsed="false">
      <c r="A29" s="33" t="s">
        <v>27</v>
      </c>
      <c r="B29" s="34"/>
      <c r="C29" s="32" t="e">
        <f aca="false">+C27/D17</f>
        <v>#DIV/0!</v>
      </c>
      <c r="D29" s="32" t="e">
        <f aca="false">+D27/E17</f>
        <v>#DIV/0!</v>
      </c>
      <c r="E29" s="32" t="e">
        <f aca="false">+E27/F17</f>
        <v>#DIV/0!</v>
      </c>
      <c r="F29" s="32"/>
      <c r="G29" s="32"/>
      <c r="H29" s="32"/>
      <c r="I29" s="32"/>
      <c r="J29" s="32"/>
      <c r="K29" s="33"/>
      <c r="L29" s="33"/>
      <c r="M29" s="33"/>
      <c r="N29" s="33"/>
      <c r="O29" s="32" t="e">
        <f aca="false">+O27/O17</f>
        <v>#DIV/0!</v>
      </c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  <c r="IW29" s="33"/>
    </row>
    <row r="30" customFormat="false" ht="12.75" hidden="false" customHeight="false" outlineLevel="0" collapsed="false">
      <c r="A30" s="33"/>
      <c r="B30" s="34"/>
      <c r="C30" s="32"/>
      <c r="D30" s="32"/>
      <c r="E30" s="32"/>
      <c r="F30" s="32"/>
      <c r="G30" s="32"/>
      <c r="H30" s="32"/>
      <c r="I30" s="32"/>
      <c r="J30" s="32"/>
      <c r="K30" s="33"/>
      <c r="L30" s="33"/>
      <c r="M30" s="35"/>
      <c r="N30" s="36"/>
      <c r="O30" s="32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  <c r="IV30" s="33"/>
      <c r="IW30" s="33"/>
    </row>
    <row r="31" customFormat="false" ht="13.5" hidden="false" customHeight="true" outlineLevel="0" collapsed="false">
      <c r="A31" s="34"/>
      <c r="B31" s="34"/>
      <c r="C31" s="32"/>
      <c r="D31" s="32"/>
      <c r="E31" s="32"/>
      <c r="F31" s="32"/>
      <c r="G31" s="32"/>
      <c r="H31" s="32"/>
      <c r="I31" s="32"/>
      <c r="J31" s="32"/>
      <c r="K31" s="32"/>
      <c r="L31" s="34"/>
      <c r="M31" s="34"/>
      <c r="N31" s="34"/>
      <c r="O31" s="34"/>
      <c r="P31" s="34"/>
      <c r="Q31" s="34"/>
      <c r="R31" s="34"/>
      <c r="S31" s="34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  <c r="IV31" s="33"/>
      <c r="IW31" s="33"/>
    </row>
    <row r="32" customFormat="false" ht="12" hidden="false" customHeight="true" outlineLevel="0" collapsed="false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  <c r="IV32" s="33"/>
      <c r="IW32" s="33"/>
    </row>
    <row r="33" customFormat="false" ht="12" hidden="false" customHeight="tru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  <c r="IV33" s="33"/>
      <c r="IW33" s="33"/>
    </row>
    <row r="34" customFormat="false" ht="13.5" hidden="false" customHeight="true" outlineLevel="0" collapsed="false">
      <c r="A34" s="34"/>
      <c r="B34" s="34"/>
      <c r="C34" s="32"/>
      <c r="D34" s="32"/>
      <c r="E34" s="32"/>
      <c r="F34" s="32"/>
      <c r="G34" s="32"/>
      <c r="H34" s="32"/>
      <c r="I34" s="38" t="s">
        <v>28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3"/>
      <c r="IV34" s="33"/>
      <c r="IW34" s="33"/>
    </row>
    <row r="35" customFormat="false" ht="6.75" hidden="false" customHeight="true" outlineLevel="0" collapsed="false">
      <c r="A35" s="34"/>
      <c r="B35" s="34"/>
      <c r="C35" s="32"/>
      <c r="D35" s="32"/>
      <c r="E35" s="32"/>
      <c r="F35" s="32"/>
      <c r="G35" s="32"/>
      <c r="H35" s="32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4.25" hidden="false" customHeight="true" outlineLevel="0" collapsed="false">
      <c r="A36" s="33"/>
      <c r="B36" s="40" t="s">
        <v>29</v>
      </c>
      <c r="C36" s="40"/>
      <c r="D36" s="33"/>
      <c r="E36" s="40" t="s">
        <v>30</v>
      </c>
      <c r="F36" s="40"/>
      <c r="G36" s="41" t="s">
        <v>31</v>
      </c>
      <c r="H36" s="33"/>
      <c r="I36" s="42"/>
      <c r="J36" s="43"/>
      <c r="K36" s="44"/>
      <c r="L36" s="42"/>
      <c r="M36" s="43"/>
      <c r="N36" s="44"/>
      <c r="O36" s="40" t="s">
        <v>32</v>
      </c>
      <c r="P36" s="40"/>
      <c r="Q36" s="44"/>
      <c r="R36" s="40"/>
      <c r="S36" s="40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  <c r="IU36" s="33"/>
      <c r="IV36" s="33"/>
      <c r="IW36" s="33"/>
    </row>
    <row r="37" customFormat="false" ht="12.75" hidden="false" customHeight="false" outlineLevel="0" collapsed="false">
      <c r="A37" s="33"/>
      <c r="B37" s="45" t="s">
        <v>33</v>
      </c>
      <c r="C37" s="45"/>
      <c r="D37" s="34"/>
      <c r="E37" s="45" t="s">
        <v>34</v>
      </c>
      <c r="F37" s="45"/>
      <c r="G37" s="46" t="s">
        <v>35</v>
      </c>
      <c r="H37" s="34"/>
      <c r="I37" s="45" t="s">
        <v>36</v>
      </c>
      <c r="J37" s="45"/>
      <c r="K37" s="34"/>
      <c r="L37" s="45" t="s">
        <v>37</v>
      </c>
      <c r="M37" s="45"/>
      <c r="N37" s="34"/>
      <c r="O37" s="45" t="n">
        <v>2000</v>
      </c>
      <c r="P37" s="45"/>
      <c r="Q37" s="34"/>
      <c r="R37" s="45" t="s">
        <v>38</v>
      </c>
      <c r="S37" s="45"/>
      <c r="T37" s="34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  <c r="IT37" s="33"/>
      <c r="IU37" s="33"/>
      <c r="IV37" s="33"/>
      <c r="IW37" s="33"/>
    </row>
    <row r="38" customFormat="false" ht="12.75" hidden="false" customHeight="false" outlineLevel="0" collapsed="false">
      <c r="B38" s="47" t="s">
        <v>39</v>
      </c>
      <c r="C38" s="48" t="s">
        <v>40</v>
      </c>
      <c r="D38" s="31"/>
      <c r="E38" s="47" t="s">
        <v>39</v>
      </c>
      <c r="F38" s="48" t="s">
        <v>40</v>
      </c>
      <c r="G38" s="49"/>
      <c r="H38" s="31"/>
      <c r="I38" s="47" t="s">
        <v>39</v>
      </c>
      <c r="J38" s="48" t="s">
        <v>40</v>
      </c>
      <c r="K38" s="31"/>
      <c r="L38" s="47" t="s">
        <v>39</v>
      </c>
      <c r="M38" s="48" t="s">
        <v>40</v>
      </c>
      <c r="N38" s="31"/>
      <c r="O38" s="47" t="s">
        <v>39</v>
      </c>
      <c r="P38" s="48" t="s">
        <v>40</v>
      </c>
      <c r="Q38" s="31"/>
      <c r="R38" s="47" t="s">
        <v>39</v>
      </c>
      <c r="S38" s="48" t="s">
        <v>40</v>
      </c>
      <c r="T38" s="31"/>
    </row>
    <row r="39" customFormat="false" ht="12.75" hidden="false" customHeight="false" outlineLevel="0" collapsed="false">
      <c r="A39" s="1" t="s">
        <v>41</v>
      </c>
      <c r="B39" s="50" t="n">
        <v>1</v>
      </c>
      <c r="C39" s="51" t="n">
        <v>2.3</v>
      </c>
      <c r="D39" s="31"/>
      <c r="E39" s="50" t="n">
        <v>2</v>
      </c>
      <c r="F39" s="51" t="n">
        <v>0</v>
      </c>
      <c r="G39" s="52" t="n">
        <v>0</v>
      </c>
      <c r="H39" s="31"/>
      <c r="I39" s="50" t="n">
        <v>0</v>
      </c>
      <c r="J39" s="71" t="n">
        <v>0</v>
      </c>
      <c r="K39" s="31"/>
      <c r="L39" s="50" t="n">
        <v>0</v>
      </c>
      <c r="M39" s="51" t="n">
        <v>0</v>
      </c>
      <c r="N39" s="31"/>
      <c r="O39" s="50" t="n">
        <f aca="false">+L39+I39+E39+B39</f>
        <v>3</v>
      </c>
      <c r="P39" s="51" t="n">
        <f aca="false">+M39+J39+F39+C39</f>
        <v>2.3</v>
      </c>
      <c r="Q39" s="31"/>
      <c r="R39" s="50" t="n">
        <v>0</v>
      </c>
      <c r="S39" s="72" t="n">
        <v>0</v>
      </c>
      <c r="T39" s="31"/>
    </row>
    <row r="40" customFormat="false" ht="12.75" hidden="false" customHeight="false" outlineLevel="0" collapsed="false">
      <c r="A40" s="1" t="s">
        <v>42</v>
      </c>
      <c r="B40" s="50"/>
      <c r="C40" s="51" t="n">
        <v>91.4</v>
      </c>
      <c r="D40" s="31"/>
      <c r="E40" s="50"/>
      <c r="F40" s="51" t="n">
        <f aca="false">-29.674-F39</f>
        <v>-29.674</v>
      </c>
      <c r="G40" s="52"/>
      <c r="H40" s="31"/>
      <c r="I40" s="50"/>
      <c r="J40" s="71" t="n">
        <v>0</v>
      </c>
      <c r="K40" s="73"/>
      <c r="L40" s="74"/>
      <c r="M40" s="51" t="n">
        <v>0</v>
      </c>
      <c r="N40" s="31"/>
      <c r="O40" s="50"/>
      <c r="P40" s="51" t="n">
        <f aca="false">+C40+F40+J40+M40</f>
        <v>61.726</v>
      </c>
      <c r="Q40" s="31"/>
      <c r="R40" s="50"/>
      <c r="S40" s="72" t="n">
        <v>0</v>
      </c>
      <c r="T40" s="31"/>
    </row>
    <row r="41" customFormat="false" ht="12.75" hidden="false" customHeight="false" outlineLevel="0" collapsed="false">
      <c r="A41" s="1" t="s">
        <v>43</v>
      </c>
      <c r="B41" s="53" t="n">
        <v>0</v>
      </c>
      <c r="C41" s="75" t="n">
        <v>0</v>
      </c>
      <c r="D41" s="31"/>
      <c r="E41" s="53" t="n">
        <v>0</v>
      </c>
      <c r="F41" s="54" t="n">
        <v>0</v>
      </c>
      <c r="G41" s="28"/>
      <c r="H41" s="31"/>
      <c r="I41" s="53" t="n">
        <v>5</v>
      </c>
      <c r="J41" s="54" t="n">
        <v>10</v>
      </c>
      <c r="K41" s="73"/>
      <c r="L41" s="76" t="n">
        <v>2</v>
      </c>
      <c r="M41" s="54" t="n">
        <v>10</v>
      </c>
      <c r="N41" s="31"/>
      <c r="O41" s="53" t="n">
        <f aca="false">+L41+I41+E41+B41</f>
        <v>7</v>
      </c>
      <c r="P41" s="54" t="n">
        <f aca="false">+M41+J41+F41+C41</f>
        <v>20</v>
      </c>
      <c r="Q41" s="31"/>
      <c r="R41" s="53" t="n">
        <v>2</v>
      </c>
      <c r="S41" s="54" t="n">
        <v>0</v>
      </c>
      <c r="T41" s="31"/>
    </row>
    <row r="42" customFormat="false" ht="12.75" hidden="false" customHeight="false" outlineLevel="0" collapsed="false">
      <c r="A42" s="33" t="s">
        <v>44</v>
      </c>
      <c r="B42" s="55" t="n">
        <f aca="false">SUM(B39:B41)</f>
        <v>1</v>
      </c>
      <c r="C42" s="56" t="n">
        <f aca="false">SUM(C39:C41)</f>
        <v>93.7</v>
      </c>
      <c r="D42" s="34"/>
      <c r="E42" s="55" t="n">
        <f aca="false">SUM(E39:E41)</f>
        <v>2</v>
      </c>
      <c r="F42" s="56" t="n">
        <f aca="false">SUM(F39:F41)</f>
        <v>-29.674</v>
      </c>
      <c r="G42" s="57"/>
      <c r="H42" s="34"/>
      <c r="I42" s="55" t="n">
        <f aca="false">SUM(I39:I41)</f>
        <v>5</v>
      </c>
      <c r="J42" s="56" t="n">
        <f aca="false">SUM(J39:J41)</f>
        <v>10</v>
      </c>
      <c r="K42" s="34"/>
      <c r="L42" s="55" t="n">
        <f aca="false">SUM(L39:L41)</f>
        <v>2</v>
      </c>
      <c r="M42" s="56" t="n">
        <f aca="false">SUM(M39:M41)</f>
        <v>10</v>
      </c>
      <c r="N42" s="34"/>
      <c r="O42" s="55" t="n">
        <f aca="false">SUM(O39:O41)</f>
        <v>10</v>
      </c>
      <c r="P42" s="56" t="n">
        <f aca="false">SUM(P39:P41)</f>
        <v>84.026</v>
      </c>
      <c r="Q42" s="34"/>
      <c r="R42" s="55" t="n">
        <f aca="false">SUM(R39:R41)</f>
        <v>2</v>
      </c>
      <c r="S42" s="56" t="n">
        <f aca="false">SUM(S39:S41)</f>
        <v>0</v>
      </c>
      <c r="T42" s="34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</row>
    <row r="43" customFormat="false" ht="12.75" hidden="false" customHeight="false" outlineLevel="0" collapsed="false">
      <c r="A43" s="58" t="s">
        <v>45</v>
      </c>
      <c r="B43" s="59"/>
      <c r="C43" s="56" t="n">
        <v>15.4</v>
      </c>
      <c r="D43" s="32"/>
      <c r="E43" s="59"/>
      <c r="F43" s="77" t="n">
        <f aca="false">+'[1]Hotlist - Completed'!I46/1000</f>
        <v>15.385</v>
      </c>
      <c r="G43" s="57"/>
      <c r="H43" s="32"/>
      <c r="I43" s="59"/>
      <c r="J43" s="77" t="n">
        <f aca="false">+'[1]Hotlist - Identified '!$F153/1000</f>
        <v>15.39</v>
      </c>
      <c r="K43" s="32"/>
      <c r="L43" s="59"/>
      <c r="M43" s="77" t="n">
        <f aca="false">+'[1]Hotlist - Identified '!$I153/1000</f>
        <v>15.39</v>
      </c>
      <c r="N43" s="32"/>
      <c r="O43" s="59"/>
      <c r="P43" s="56" t="n">
        <f aca="false">+M43+J43+F43+C43</f>
        <v>61.565</v>
      </c>
      <c r="Q43" s="32"/>
      <c r="R43" s="59"/>
      <c r="S43" s="77" t="n">
        <f aca="false">+'[1]Hotlist - Identified '!$O153/1000</f>
        <v>20.7765</v>
      </c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</row>
    <row r="44" customFormat="false" ht="18.75" hidden="false" customHeight="false" outlineLevel="0" collapsed="false">
      <c r="A44" s="33" t="s">
        <v>46</v>
      </c>
      <c r="B44" s="78" t="n">
        <f aca="false">+C42/C43</f>
        <v>6.08441558441558</v>
      </c>
      <c r="C44" s="78"/>
      <c r="D44" s="12"/>
      <c r="E44" s="78" t="n">
        <f aca="false">+F42/F43</f>
        <v>-1.92876178095548</v>
      </c>
      <c r="F44" s="78"/>
      <c r="G44" s="62"/>
      <c r="H44" s="12"/>
      <c r="I44" s="78" t="n">
        <f aca="false">+J42/J43</f>
        <v>0.649772579597141</v>
      </c>
      <c r="J44" s="78"/>
      <c r="K44" s="12"/>
      <c r="L44" s="78" t="n">
        <f aca="false">+M42/M43</f>
        <v>0.649772579597141</v>
      </c>
      <c r="M44" s="78"/>
      <c r="N44" s="12"/>
      <c r="O44" s="78" t="n">
        <f aca="false">+P42/P43</f>
        <v>1.364833915374</v>
      </c>
      <c r="P44" s="78"/>
      <c r="Q44" s="12"/>
      <c r="R44" s="78" t="n">
        <f aca="false">+S42/S43</f>
        <v>0</v>
      </c>
      <c r="S44" s="78"/>
      <c r="T44" s="34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</row>
    <row r="45" customFormat="false" ht="12.75" hidden="false" customHeight="false" outlineLevel="0" collapsed="false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</row>
    <row r="46" customFormat="false" ht="16.5" hidden="false" customHeight="false" outlineLevel="0" collapsed="false">
      <c r="A46" s="63" t="s">
        <v>47</v>
      </c>
      <c r="B46" s="63"/>
    </row>
    <row r="59" customFormat="false" ht="12.75" hidden="false" customHeight="false" outlineLevel="0" collapsed="false">
      <c r="B59" s="64"/>
      <c r="E59" s="64"/>
      <c r="I59" s="64"/>
      <c r="L59" s="64"/>
      <c r="O59" s="64"/>
      <c r="R59" s="64"/>
    </row>
    <row r="60" customFormat="false" ht="12.75" hidden="false" customHeight="false" outlineLevel="0" collapsed="false">
      <c r="B60" s="64"/>
      <c r="E60" s="64"/>
      <c r="I60" s="64"/>
      <c r="L60" s="64"/>
      <c r="O60" s="64"/>
      <c r="R60" s="64"/>
    </row>
    <row r="61" customFormat="false" ht="12.75" hidden="false" customHeight="false" outlineLevel="0" collapsed="false">
      <c r="B61" s="64"/>
      <c r="C61" s="65"/>
      <c r="E61" s="64"/>
      <c r="F61" s="65"/>
      <c r="G61" s="65"/>
      <c r="I61" s="64"/>
      <c r="J61" s="65"/>
      <c r="L61" s="64"/>
      <c r="M61" s="65"/>
      <c r="O61" s="64"/>
      <c r="P61" s="65"/>
      <c r="R61" s="64"/>
    </row>
    <row r="62" customFormat="false" ht="12.75" hidden="false" customHeight="false" outlineLevel="0" collapsed="false">
      <c r="F62" s="65"/>
      <c r="G62" s="65"/>
      <c r="M62" s="65"/>
      <c r="P62" s="65"/>
    </row>
    <row r="65" customFormat="false" ht="12.75" hidden="false" customHeight="false" outlineLevel="0" collapsed="false">
      <c r="B65" s="65"/>
      <c r="E65" s="65"/>
      <c r="I65" s="65"/>
      <c r="L65" s="65"/>
      <c r="O65" s="65"/>
      <c r="R65" s="65"/>
    </row>
  </sheetData>
  <mergeCells count="23">
    <mergeCell ref="A3:F3"/>
    <mergeCell ref="C8:O8"/>
    <mergeCell ref="C9:O9"/>
    <mergeCell ref="B19:O19"/>
    <mergeCell ref="A32:S32"/>
    <mergeCell ref="I34:S34"/>
    <mergeCell ref="B36:C36"/>
    <mergeCell ref="E36:F36"/>
    <mergeCell ref="O36:P36"/>
    <mergeCell ref="R36:S36"/>
    <mergeCell ref="B37:C37"/>
    <mergeCell ref="E37:F37"/>
    <mergeCell ref="I37:J37"/>
    <mergeCell ref="L37:M37"/>
    <mergeCell ref="O37:P37"/>
    <mergeCell ref="R37:S37"/>
    <mergeCell ref="B44:C44"/>
    <mergeCell ref="E44:F44"/>
    <mergeCell ref="I44:J44"/>
    <mergeCell ref="L44:M44"/>
    <mergeCell ref="O44:P44"/>
    <mergeCell ref="R44:S44"/>
    <mergeCell ref="A46:B46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7" activeCellId="0" sqref="B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61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12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25" t="n">
        <v>0</v>
      </c>
      <c r="D13" s="25" t="n">
        <f aca="false">+C17</f>
        <v>0</v>
      </c>
      <c r="E13" s="25" t="n">
        <f aca="false">+D17</f>
        <v>11</v>
      </c>
      <c r="F13" s="25" t="n">
        <f aca="false">+E17</f>
        <v>11</v>
      </c>
      <c r="G13" s="25" t="n">
        <f aca="false">+F17</f>
        <v>11</v>
      </c>
      <c r="H13" s="25" t="n">
        <f aca="false">+G17</f>
        <v>12</v>
      </c>
      <c r="I13" s="25" t="n">
        <f aca="false">+H17</f>
        <v>11</v>
      </c>
      <c r="J13" s="25" t="n">
        <f aca="false">+I17</f>
        <v>12</v>
      </c>
      <c r="K13" s="25" t="n">
        <f aca="false">+J17</f>
        <v>12</v>
      </c>
      <c r="L13" s="25" t="n">
        <f aca="false">+K17</f>
        <v>12</v>
      </c>
      <c r="M13" s="67" t="n">
        <f aca="false">+L17</f>
        <v>12</v>
      </c>
      <c r="N13" s="67" t="n">
        <f aca="false">+M17</f>
        <v>12</v>
      </c>
      <c r="O13" s="25"/>
    </row>
    <row r="14" customFormat="false" ht="12.75" hidden="false" customHeight="false" outlineLevel="0" collapsed="false">
      <c r="A14" s="1" t="s">
        <v>22</v>
      </c>
      <c r="C14" s="25" t="n">
        <v>0</v>
      </c>
      <c r="D14" s="25" t="n">
        <v>11</v>
      </c>
      <c r="E14" s="25" t="n">
        <v>0</v>
      </c>
      <c r="F14" s="25" t="n">
        <v>0</v>
      </c>
      <c r="G14" s="25" t="n">
        <v>1</v>
      </c>
      <c r="H14" s="25" t="n">
        <v>0</v>
      </c>
      <c r="I14" s="25" t="n">
        <v>1</v>
      </c>
      <c r="J14" s="25" t="n">
        <v>0</v>
      </c>
      <c r="K14" s="25" t="n">
        <v>0</v>
      </c>
      <c r="L14" s="25" t="n">
        <v>0</v>
      </c>
      <c r="M14" s="67" t="n">
        <v>0</v>
      </c>
      <c r="N14" s="25" t="n">
        <v>0</v>
      </c>
      <c r="O14" s="25"/>
    </row>
    <row r="15" customFormat="false" ht="12.75" hidden="false" customHeight="false" outlineLevel="0" collapsed="false">
      <c r="A15" s="1" t="s">
        <v>23</v>
      </c>
      <c r="C15" s="25" t="n">
        <v>0</v>
      </c>
      <c r="D15" s="25" t="n">
        <v>0</v>
      </c>
      <c r="E15" s="25" t="n">
        <v>0</v>
      </c>
      <c r="F15" s="25" t="n">
        <v>0</v>
      </c>
      <c r="G15" s="25" t="n">
        <v>0</v>
      </c>
      <c r="H15" s="25" t="n">
        <v>1</v>
      </c>
      <c r="I15" s="25" t="n">
        <v>0</v>
      </c>
      <c r="J15" s="25" t="n">
        <v>0</v>
      </c>
      <c r="K15" s="25" t="n">
        <v>0</v>
      </c>
      <c r="L15" s="25" t="n">
        <v>0</v>
      </c>
      <c r="M15" s="67" t="n">
        <v>0</v>
      </c>
      <c r="N15" s="25" t="n">
        <v>0</v>
      </c>
      <c r="O15" s="25"/>
    </row>
    <row r="16" customFormat="false" ht="12.75" hidden="false" customHeight="false" outlineLevel="0" collapsed="false">
      <c r="A16" s="1" t="s">
        <v>24</v>
      </c>
      <c r="C16" s="25" t="n">
        <v>0</v>
      </c>
      <c r="D16" s="25" t="n">
        <v>0</v>
      </c>
      <c r="E16" s="25" t="n">
        <v>0</v>
      </c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5" t="n">
        <v>0</v>
      </c>
      <c r="L16" s="25" t="n">
        <v>0</v>
      </c>
      <c r="M16" s="67" t="n">
        <v>0</v>
      </c>
      <c r="N16" s="25" t="n">
        <v>0</v>
      </c>
      <c r="O16" s="25"/>
      <c r="P16" s="21"/>
    </row>
    <row r="17" customFormat="false" ht="13.5" hidden="false" customHeight="false" outlineLevel="0" collapsed="false">
      <c r="A17" s="1" t="s">
        <v>25</v>
      </c>
      <c r="C17" s="68" t="n">
        <f aca="false">+C13+C14-C15-C16</f>
        <v>0</v>
      </c>
      <c r="D17" s="68" t="n">
        <f aca="false">+D13+D14-D15-D16</f>
        <v>11</v>
      </c>
      <c r="E17" s="68" t="n">
        <f aca="false">+E13+E14-E15-E16</f>
        <v>11</v>
      </c>
      <c r="F17" s="68" t="n">
        <f aca="false">+F13+F14-F15-F16</f>
        <v>11</v>
      </c>
      <c r="G17" s="68" t="n">
        <f aca="false">+G13+G14-G15-G16</f>
        <v>12</v>
      </c>
      <c r="H17" s="68" t="n">
        <f aca="false">+H13+H14-H15-H16</f>
        <v>11</v>
      </c>
      <c r="I17" s="68" t="n">
        <f aca="false">+I13+I14-I15-I16</f>
        <v>12</v>
      </c>
      <c r="J17" s="68" t="n">
        <f aca="false">+J13+J14-J15-J16</f>
        <v>12</v>
      </c>
      <c r="K17" s="68" t="n">
        <f aca="false">+K13+K14-K15-K16</f>
        <v>12</v>
      </c>
      <c r="L17" s="68" t="n">
        <f aca="false">+L13+L14-L15-L16</f>
        <v>12</v>
      </c>
      <c r="M17" s="69" t="n">
        <f aca="false">+M13+M14-M15-M16</f>
        <v>12</v>
      </c>
      <c r="N17" s="68" t="n">
        <f aca="false">+N13+N14-N15-N16</f>
        <v>12</v>
      </c>
      <c r="O17" s="68" t="n">
        <f aca="false">+O13+O14-O15-O16</f>
        <v>0</v>
      </c>
      <c r="P17" s="21"/>
    </row>
    <row r="18" customFormat="false" ht="13.5" hidden="false" customHeight="false" outlineLevel="0" collapsed="false">
      <c r="M18" s="24"/>
      <c r="P18" s="25"/>
    </row>
    <row r="19" customFormat="false" ht="12.75" hidden="true" customHeight="false" outlineLevel="0" collapsed="false">
      <c r="B19" s="26" t="s">
        <v>49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customFormat="false" ht="12.75" hidden="true" customHeight="false" outlineLevel="0" collapsed="false">
      <c r="B20" s="26" t="s">
        <v>7</v>
      </c>
      <c r="C20" s="26" t="s">
        <v>8</v>
      </c>
      <c r="D20" s="26" t="s">
        <v>9</v>
      </c>
      <c r="E20" s="26" t="s">
        <v>10</v>
      </c>
      <c r="F20" s="26" t="s">
        <v>11</v>
      </c>
      <c r="G20" s="26"/>
      <c r="H20" s="26" t="s">
        <v>12</v>
      </c>
      <c r="I20" s="26" t="s">
        <v>13</v>
      </c>
      <c r="J20" s="26" t="s">
        <v>14</v>
      </c>
      <c r="K20" s="26" t="s">
        <v>15</v>
      </c>
      <c r="L20" s="26" t="s">
        <v>16</v>
      </c>
      <c r="M20" s="26" t="s">
        <v>17</v>
      </c>
      <c r="N20" s="26" t="s">
        <v>18</v>
      </c>
      <c r="O20" s="26" t="s">
        <v>50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7"/>
      <c r="C22" s="27" t="n">
        <v>100.5</v>
      </c>
      <c r="D22" s="27" t="n">
        <f aca="false">+C27</f>
        <v>100.5</v>
      </c>
      <c r="E22" s="27" t="n">
        <f aca="false">+D27</f>
        <v>114.8</v>
      </c>
      <c r="F22" s="27"/>
      <c r="G22" s="27"/>
      <c r="H22" s="27"/>
      <c r="I22" s="27"/>
      <c r="J22" s="27"/>
      <c r="K22" s="27"/>
      <c r="L22" s="27"/>
      <c r="M22" s="27"/>
      <c r="N22" s="27"/>
      <c r="O22" s="27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8"/>
      <c r="C23" s="28" t="n">
        <v>0</v>
      </c>
      <c r="D23" s="28" t="n">
        <v>14.3</v>
      </c>
      <c r="E23" s="28" t="n">
        <v>1</v>
      </c>
      <c r="F23" s="28"/>
      <c r="G23" s="28"/>
      <c r="H23" s="28"/>
      <c r="I23" s="28"/>
      <c r="J23" s="28"/>
      <c r="K23" s="28"/>
      <c r="L23" s="28"/>
      <c r="M23" s="28"/>
      <c r="N23" s="28"/>
      <c r="O23" s="28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8"/>
      <c r="C24" s="28" t="n">
        <v>0</v>
      </c>
      <c r="D24" s="28" t="n">
        <v>0</v>
      </c>
      <c r="E24" s="28" t="n">
        <v>0</v>
      </c>
      <c r="F24" s="28"/>
      <c r="G24" s="28"/>
      <c r="H24" s="28"/>
      <c r="I24" s="28"/>
      <c r="J24" s="28"/>
      <c r="K24" s="28"/>
      <c r="L24" s="28"/>
      <c r="M24" s="28"/>
      <c r="N24" s="28"/>
      <c r="O24" s="28" t="n">
        <f aca="false">AVERAGE(B24:J24)</f>
        <v>0</v>
      </c>
    </row>
    <row r="25" customFormat="false" ht="12.75" hidden="true" customHeight="false" outlineLevel="0" collapsed="false">
      <c r="A25" s="1" t="s">
        <v>26</v>
      </c>
      <c r="B25" s="28"/>
      <c r="C25" s="28" t="n">
        <v>0</v>
      </c>
      <c r="D25" s="28" t="n">
        <v>0</v>
      </c>
      <c r="E25" s="28" t="n">
        <v>-13</v>
      </c>
      <c r="F25" s="28"/>
      <c r="G25" s="28"/>
      <c r="H25" s="28"/>
      <c r="I25" s="28"/>
      <c r="J25" s="28"/>
      <c r="K25" s="28"/>
      <c r="L25" s="28"/>
      <c r="M25" s="28"/>
      <c r="N25" s="28"/>
      <c r="O25" s="28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8"/>
      <c r="C26" s="28" t="n">
        <v>0</v>
      </c>
      <c r="D26" s="28" t="n">
        <v>0</v>
      </c>
      <c r="E26" s="28" t="n">
        <v>0</v>
      </c>
      <c r="F26" s="28"/>
      <c r="G26" s="28"/>
      <c r="H26" s="28"/>
      <c r="I26" s="28"/>
      <c r="J26" s="28"/>
      <c r="K26" s="28"/>
      <c r="L26" s="28"/>
      <c r="M26" s="28"/>
      <c r="N26" s="28"/>
      <c r="O26" s="28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9"/>
      <c r="C27" s="30" t="n">
        <f aca="false">+C22+C23-C24-C26</f>
        <v>100.5</v>
      </c>
      <c r="D27" s="30" t="n">
        <f aca="false">+D22+D23-D24-D26</f>
        <v>114.8</v>
      </c>
      <c r="E27" s="30" t="n">
        <f aca="false">+E22+E23-E24-E26+E25</f>
        <v>102.8</v>
      </c>
      <c r="F27" s="30" t="n">
        <f aca="false">+F22+F23-F24-F26</f>
        <v>0</v>
      </c>
      <c r="G27" s="30"/>
      <c r="H27" s="30" t="n">
        <f aca="false">+H22+H23-H24-H26</f>
        <v>0</v>
      </c>
      <c r="I27" s="30" t="n">
        <f aca="false">+I22+I23-I24-I26</f>
        <v>0</v>
      </c>
      <c r="J27" s="30" t="n">
        <f aca="false">+J22+J23-J24-J26</f>
        <v>0</v>
      </c>
      <c r="K27" s="30" t="n">
        <f aca="false">+K22+K23-K24-K26</f>
        <v>0</v>
      </c>
      <c r="L27" s="30" t="n">
        <f aca="false">+L22+L23-L24-L26</f>
        <v>0</v>
      </c>
      <c r="M27" s="30" t="n">
        <f aca="false">+M22+M23-M24-M26</f>
        <v>0</v>
      </c>
      <c r="N27" s="30" t="n">
        <f aca="false">+N22+N23-N24-N26</f>
        <v>0</v>
      </c>
      <c r="O27" s="30" t="n">
        <f aca="false">+O22+O23-O24-O26</f>
        <v>110.366666666667</v>
      </c>
    </row>
    <row r="28" customFormat="false" ht="12.75" hidden="true" customHeight="false" outlineLevel="0" collapsed="false">
      <c r="B28" s="31"/>
      <c r="C28" s="32"/>
      <c r="D28" s="32"/>
      <c r="E28" s="32"/>
      <c r="F28" s="32"/>
      <c r="G28" s="32"/>
      <c r="H28" s="32"/>
      <c r="I28" s="32"/>
      <c r="J28" s="32"/>
      <c r="O28" s="32"/>
    </row>
    <row r="29" customFormat="false" ht="12.75" hidden="true" customHeight="false" outlineLevel="0" collapsed="false">
      <c r="A29" s="33" t="s">
        <v>27</v>
      </c>
      <c r="B29" s="34"/>
      <c r="C29" s="32" t="n">
        <f aca="false">+C27/D17</f>
        <v>9.13636363636364</v>
      </c>
      <c r="D29" s="32" t="n">
        <f aca="false">+D27/E17</f>
        <v>10.4363636363636</v>
      </c>
      <c r="E29" s="32" t="n">
        <f aca="false">+E27/F17</f>
        <v>9.34545454545455</v>
      </c>
      <c r="F29" s="32"/>
      <c r="G29" s="32"/>
      <c r="H29" s="32"/>
      <c r="I29" s="32"/>
      <c r="J29" s="32"/>
      <c r="K29" s="33"/>
      <c r="L29" s="33"/>
      <c r="M29" s="33"/>
      <c r="N29" s="33"/>
      <c r="O29" s="32" t="e">
        <f aca="false">+O27/O17</f>
        <v>#DIV/0!</v>
      </c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  <c r="IW29" s="33"/>
    </row>
    <row r="30" customFormat="false" ht="12.75" hidden="false" customHeight="false" outlineLevel="0" collapsed="false">
      <c r="A30" s="33"/>
      <c r="B30" s="34"/>
      <c r="C30" s="32"/>
      <c r="D30" s="32"/>
      <c r="E30" s="32"/>
      <c r="F30" s="32"/>
      <c r="G30" s="32"/>
      <c r="H30" s="32"/>
      <c r="I30" s="32"/>
      <c r="J30" s="32"/>
      <c r="K30" s="33"/>
      <c r="L30" s="33"/>
      <c r="M30" s="35"/>
      <c r="N30" s="36"/>
      <c r="O30" s="32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  <c r="IV30" s="33"/>
      <c r="IW30" s="33"/>
    </row>
    <row r="31" customFormat="false" ht="13.5" hidden="false" customHeight="true" outlineLevel="0" collapsed="false">
      <c r="A31" s="34"/>
      <c r="B31" s="34"/>
      <c r="C31" s="32"/>
      <c r="D31" s="32"/>
      <c r="E31" s="32"/>
      <c r="F31" s="32"/>
      <c r="G31" s="32"/>
      <c r="H31" s="32"/>
      <c r="I31" s="32"/>
      <c r="J31" s="32"/>
      <c r="K31" s="32"/>
      <c r="L31" s="34"/>
      <c r="M31" s="34"/>
      <c r="N31" s="34"/>
      <c r="O31" s="34"/>
      <c r="P31" s="34"/>
      <c r="Q31" s="34"/>
      <c r="R31" s="34"/>
      <c r="S31" s="34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  <c r="IV31" s="33"/>
      <c r="IW31" s="33"/>
    </row>
    <row r="32" customFormat="false" ht="12" hidden="false" customHeight="true" outlineLevel="0" collapsed="false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  <c r="IV32" s="33"/>
      <c r="IW32" s="33"/>
    </row>
    <row r="33" customFormat="false" ht="12" hidden="false" customHeight="tru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  <c r="IV33" s="33"/>
      <c r="IW33" s="33"/>
    </row>
    <row r="34" customFormat="false" ht="13.5" hidden="false" customHeight="true" outlineLevel="0" collapsed="false">
      <c r="A34" s="34"/>
      <c r="B34" s="34"/>
      <c r="C34" s="32"/>
      <c r="D34" s="32"/>
      <c r="E34" s="32"/>
      <c r="F34" s="32"/>
      <c r="G34" s="32"/>
      <c r="H34" s="32"/>
      <c r="I34" s="38" t="s">
        <v>28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3"/>
      <c r="IV34" s="33"/>
      <c r="IW34" s="33"/>
    </row>
    <row r="35" customFormat="false" ht="6.75" hidden="false" customHeight="true" outlineLevel="0" collapsed="false">
      <c r="A35" s="34"/>
      <c r="B35" s="34"/>
      <c r="C35" s="32"/>
      <c r="D35" s="32"/>
      <c r="E35" s="32"/>
      <c r="F35" s="32"/>
      <c r="G35" s="32"/>
      <c r="H35" s="32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4.25" hidden="false" customHeight="true" outlineLevel="0" collapsed="false">
      <c r="A36" s="33"/>
      <c r="B36" s="40" t="s">
        <v>29</v>
      </c>
      <c r="C36" s="40"/>
      <c r="D36" s="33"/>
      <c r="E36" s="40" t="s">
        <v>30</v>
      </c>
      <c r="F36" s="40"/>
      <c r="G36" s="41" t="s">
        <v>31</v>
      </c>
      <c r="H36" s="33"/>
      <c r="I36" s="42"/>
      <c r="J36" s="43"/>
      <c r="K36" s="44"/>
      <c r="L36" s="42"/>
      <c r="M36" s="43"/>
      <c r="N36" s="44"/>
      <c r="O36" s="40" t="s">
        <v>32</v>
      </c>
      <c r="P36" s="40"/>
      <c r="Q36" s="44"/>
      <c r="R36" s="40"/>
      <c r="S36" s="40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  <c r="IU36" s="33"/>
      <c r="IV36" s="33"/>
      <c r="IW36" s="33"/>
    </row>
    <row r="37" customFormat="false" ht="12.75" hidden="false" customHeight="false" outlineLevel="0" collapsed="false">
      <c r="A37" s="33"/>
      <c r="B37" s="45" t="s">
        <v>33</v>
      </c>
      <c r="C37" s="45"/>
      <c r="D37" s="34"/>
      <c r="E37" s="45" t="s">
        <v>34</v>
      </c>
      <c r="F37" s="45"/>
      <c r="G37" s="46" t="s">
        <v>35</v>
      </c>
      <c r="H37" s="34"/>
      <c r="I37" s="45" t="s">
        <v>36</v>
      </c>
      <c r="J37" s="45"/>
      <c r="K37" s="34"/>
      <c r="L37" s="45" t="s">
        <v>37</v>
      </c>
      <c r="M37" s="45"/>
      <c r="N37" s="34"/>
      <c r="O37" s="45" t="n">
        <v>2000</v>
      </c>
      <c r="P37" s="45"/>
      <c r="Q37" s="34"/>
      <c r="R37" s="45" t="s">
        <v>38</v>
      </c>
      <c r="S37" s="45"/>
      <c r="T37" s="34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  <c r="IT37" s="33"/>
      <c r="IU37" s="33"/>
      <c r="IV37" s="33"/>
      <c r="IW37" s="33"/>
    </row>
    <row r="38" customFormat="false" ht="12.75" hidden="false" customHeight="false" outlineLevel="0" collapsed="false">
      <c r="B38" s="47" t="s">
        <v>39</v>
      </c>
      <c r="C38" s="48" t="s">
        <v>40</v>
      </c>
      <c r="D38" s="31"/>
      <c r="E38" s="47" t="s">
        <v>39</v>
      </c>
      <c r="F38" s="48" t="s">
        <v>40</v>
      </c>
      <c r="G38" s="49"/>
      <c r="H38" s="31"/>
      <c r="I38" s="47" t="s">
        <v>39</v>
      </c>
      <c r="J38" s="48" t="s">
        <v>40</v>
      </c>
      <c r="K38" s="31"/>
      <c r="L38" s="47" t="s">
        <v>39</v>
      </c>
      <c r="M38" s="48" t="s">
        <v>40</v>
      </c>
      <c r="N38" s="31"/>
      <c r="O38" s="47" t="s">
        <v>39</v>
      </c>
      <c r="P38" s="48" t="s">
        <v>40</v>
      </c>
      <c r="Q38" s="31"/>
      <c r="R38" s="47" t="s">
        <v>39</v>
      </c>
      <c r="S38" s="48" t="s">
        <v>40</v>
      </c>
      <c r="T38" s="31"/>
    </row>
    <row r="39" customFormat="false" ht="12.75" hidden="false" customHeight="false" outlineLevel="0" collapsed="false">
      <c r="A39" s="1" t="s">
        <v>41</v>
      </c>
      <c r="B39" s="50" t="n">
        <v>1</v>
      </c>
      <c r="C39" s="51" t="n">
        <v>0.1</v>
      </c>
      <c r="D39" s="31"/>
      <c r="E39" s="50" t="n">
        <v>0</v>
      </c>
      <c r="F39" s="51" t="n">
        <v>0</v>
      </c>
      <c r="G39" s="52"/>
      <c r="H39" s="31"/>
      <c r="I39" s="50" t="n">
        <v>0</v>
      </c>
      <c r="J39" s="71" t="n">
        <v>0</v>
      </c>
      <c r="K39" s="31"/>
      <c r="L39" s="50" t="n">
        <v>0</v>
      </c>
      <c r="M39" s="51" t="n">
        <v>0</v>
      </c>
      <c r="N39" s="31"/>
      <c r="O39" s="50" t="n">
        <f aca="false">+L39+I39+E39+B39</f>
        <v>1</v>
      </c>
      <c r="P39" s="51" t="n">
        <f aca="false">+M39+J39+F39+C39</f>
        <v>0.1</v>
      </c>
      <c r="Q39" s="31"/>
      <c r="R39" s="50" t="n">
        <v>0</v>
      </c>
      <c r="S39" s="72" t="n">
        <v>0</v>
      </c>
      <c r="T39" s="31"/>
    </row>
    <row r="40" customFormat="false" ht="12.75" hidden="false" customHeight="false" outlineLevel="0" collapsed="false">
      <c r="A40" s="1" t="s">
        <v>42</v>
      </c>
      <c r="B40" s="50"/>
      <c r="C40" s="51" t="n">
        <v>0.8</v>
      </c>
      <c r="D40" s="31"/>
      <c r="E40" s="50"/>
      <c r="F40" s="51" t="n">
        <f aca="false">3.576-F39</f>
        <v>3.576</v>
      </c>
      <c r="G40" s="52"/>
      <c r="H40" s="31"/>
      <c r="I40" s="50"/>
      <c r="J40" s="71" t="n">
        <v>0</v>
      </c>
      <c r="K40" s="73"/>
      <c r="L40" s="74"/>
      <c r="M40" s="51" t="n">
        <v>0</v>
      </c>
      <c r="N40" s="31"/>
      <c r="O40" s="50"/>
      <c r="P40" s="51" t="n">
        <f aca="false">+C40+F40+J40+M40</f>
        <v>4.376</v>
      </c>
      <c r="Q40" s="31"/>
      <c r="R40" s="50"/>
      <c r="S40" s="72" t="n">
        <v>0</v>
      </c>
      <c r="T40" s="31"/>
    </row>
    <row r="41" customFormat="false" ht="12.75" hidden="false" customHeight="false" outlineLevel="0" collapsed="false">
      <c r="A41" s="1" t="s">
        <v>43</v>
      </c>
      <c r="B41" s="53" t="n">
        <v>0</v>
      </c>
      <c r="C41" s="75" t="n">
        <v>0</v>
      </c>
      <c r="D41" s="31"/>
      <c r="E41" s="53" t="n">
        <v>1</v>
      </c>
      <c r="F41" s="54" t="n">
        <v>0</v>
      </c>
      <c r="G41" s="28"/>
      <c r="H41" s="31"/>
      <c r="I41" s="53" t="n">
        <v>5</v>
      </c>
      <c r="J41" s="54" t="n">
        <v>0</v>
      </c>
      <c r="K41" s="73"/>
      <c r="L41" s="76" t="n">
        <v>6</v>
      </c>
      <c r="M41" s="54" t="n">
        <v>0</v>
      </c>
      <c r="N41" s="31"/>
      <c r="O41" s="53" t="n">
        <f aca="false">+L41+I41+E41+B41</f>
        <v>12</v>
      </c>
      <c r="P41" s="54" t="n">
        <f aca="false">+M41+J41+F41+C41</f>
        <v>0</v>
      </c>
      <c r="Q41" s="31"/>
      <c r="R41" s="53" t="n">
        <v>0</v>
      </c>
      <c r="S41" s="54" t="n">
        <v>0</v>
      </c>
      <c r="T41" s="31"/>
    </row>
    <row r="42" customFormat="false" ht="12.75" hidden="false" customHeight="false" outlineLevel="0" collapsed="false">
      <c r="A42" s="33" t="s">
        <v>44</v>
      </c>
      <c r="B42" s="55" t="n">
        <f aca="false">SUM(B39:B41)</f>
        <v>1</v>
      </c>
      <c r="C42" s="56" t="n">
        <f aca="false">SUM(C39:C41)</f>
        <v>0.9</v>
      </c>
      <c r="D42" s="34"/>
      <c r="E42" s="55" t="n">
        <f aca="false">SUM(E39:E41)</f>
        <v>1</v>
      </c>
      <c r="F42" s="56" t="n">
        <f aca="false">SUM(F39:F41)</f>
        <v>3.576</v>
      </c>
      <c r="G42" s="57"/>
      <c r="H42" s="34"/>
      <c r="I42" s="55" t="n">
        <f aca="false">SUM(I39:I41)</f>
        <v>5</v>
      </c>
      <c r="J42" s="56" t="n">
        <f aca="false">SUM(J39:J41)</f>
        <v>0</v>
      </c>
      <c r="K42" s="34"/>
      <c r="L42" s="55" t="n">
        <f aca="false">SUM(L39:L41)</f>
        <v>6</v>
      </c>
      <c r="M42" s="56" t="n">
        <f aca="false">SUM(M39:M41)</f>
        <v>0</v>
      </c>
      <c r="N42" s="34"/>
      <c r="O42" s="55" t="n">
        <f aca="false">SUM(O39:O41)</f>
        <v>13</v>
      </c>
      <c r="P42" s="56" t="n">
        <f aca="false">SUM(P39:P41)</f>
        <v>4.476</v>
      </c>
      <c r="Q42" s="34"/>
      <c r="R42" s="55" t="n">
        <f aca="false">SUM(R39:R41)</f>
        <v>0</v>
      </c>
      <c r="S42" s="56" t="n">
        <f aca="false">SUM(S39:S41)</f>
        <v>0</v>
      </c>
      <c r="T42" s="34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</row>
    <row r="43" customFormat="false" ht="12.75" hidden="false" customHeight="false" outlineLevel="0" collapsed="false">
      <c r="A43" s="58" t="s">
        <v>45</v>
      </c>
      <c r="B43" s="59"/>
      <c r="C43" s="56" t="n">
        <v>10.3</v>
      </c>
      <c r="D43" s="32"/>
      <c r="E43" s="59"/>
      <c r="F43" s="77" t="n">
        <f aca="false">+'[1]Hotlist - Completed'!I52/1000</f>
        <v>2</v>
      </c>
      <c r="G43" s="57"/>
      <c r="H43" s="32"/>
      <c r="I43" s="59"/>
      <c r="J43" s="77" t="n">
        <f aca="false">+'[1]Hotlist - Identified '!$F163/1000</f>
        <v>5</v>
      </c>
      <c r="K43" s="32"/>
      <c r="L43" s="59"/>
      <c r="M43" s="77" t="n">
        <f aca="false">+'[1]Hotlist - Identified '!$I163/1000</f>
        <v>8</v>
      </c>
      <c r="N43" s="32"/>
      <c r="O43" s="59"/>
      <c r="P43" s="56" t="n">
        <f aca="false">+M43+J43+F43+C43</f>
        <v>25.3</v>
      </c>
      <c r="Q43" s="32"/>
      <c r="R43" s="59"/>
      <c r="S43" s="81" t="n">
        <f aca="false">+'[1]Hotlist - Identified '!$O163/1000</f>
        <v>10.8</v>
      </c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</row>
    <row r="44" customFormat="false" ht="18.75" hidden="false" customHeight="false" outlineLevel="0" collapsed="false">
      <c r="A44" s="33" t="s">
        <v>46</v>
      </c>
      <c r="B44" s="78" t="n">
        <f aca="false">+C42/C43</f>
        <v>0.087378640776699</v>
      </c>
      <c r="C44" s="78"/>
      <c r="D44" s="12"/>
      <c r="E44" s="78" t="n">
        <f aca="false">+F42/F43</f>
        <v>1.788</v>
      </c>
      <c r="F44" s="78"/>
      <c r="G44" s="62"/>
      <c r="H44" s="12"/>
      <c r="I44" s="78" t="n">
        <f aca="false">+J42/J43</f>
        <v>0</v>
      </c>
      <c r="J44" s="78"/>
      <c r="K44" s="12"/>
      <c r="L44" s="78" t="n">
        <f aca="false">+M42/M43</f>
        <v>0</v>
      </c>
      <c r="M44" s="78"/>
      <c r="N44" s="12"/>
      <c r="O44" s="78" t="n">
        <f aca="false">+P42/P43</f>
        <v>0.176916996047431</v>
      </c>
      <c r="P44" s="78"/>
      <c r="Q44" s="12"/>
      <c r="R44" s="78" t="n">
        <f aca="false">+S42/S43</f>
        <v>0</v>
      </c>
      <c r="S44" s="78"/>
      <c r="T44" s="34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</row>
    <row r="45" customFormat="false" ht="12.75" hidden="false" customHeight="false" outlineLevel="0" collapsed="false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</row>
    <row r="46" customFormat="false" ht="16.5" hidden="false" customHeight="false" outlineLevel="0" collapsed="false">
      <c r="A46" s="63" t="s">
        <v>47</v>
      </c>
      <c r="B46" s="63"/>
    </row>
    <row r="59" customFormat="false" ht="12.75" hidden="false" customHeight="false" outlineLevel="0" collapsed="false">
      <c r="B59" s="64"/>
      <c r="E59" s="64"/>
      <c r="I59" s="64"/>
      <c r="L59" s="64"/>
      <c r="O59" s="64"/>
      <c r="R59" s="64"/>
    </row>
    <row r="60" customFormat="false" ht="12.75" hidden="false" customHeight="false" outlineLevel="0" collapsed="false">
      <c r="B60" s="64"/>
      <c r="E60" s="64"/>
      <c r="I60" s="64"/>
      <c r="L60" s="64"/>
      <c r="O60" s="64"/>
      <c r="R60" s="64"/>
    </row>
    <row r="61" customFormat="false" ht="12.75" hidden="false" customHeight="false" outlineLevel="0" collapsed="false">
      <c r="B61" s="64"/>
      <c r="C61" s="65"/>
      <c r="E61" s="64"/>
      <c r="F61" s="65"/>
      <c r="G61" s="65"/>
      <c r="I61" s="64"/>
      <c r="J61" s="65"/>
      <c r="L61" s="64"/>
      <c r="M61" s="65"/>
      <c r="O61" s="64"/>
      <c r="P61" s="65"/>
      <c r="R61" s="64"/>
    </row>
    <row r="62" customFormat="false" ht="12.75" hidden="false" customHeight="false" outlineLevel="0" collapsed="false">
      <c r="F62" s="65"/>
      <c r="G62" s="65"/>
      <c r="M62" s="65"/>
      <c r="P62" s="65"/>
    </row>
    <row r="65" customFormat="false" ht="12.75" hidden="false" customHeight="false" outlineLevel="0" collapsed="false">
      <c r="B65" s="65"/>
      <c r="E65" s="65"/>
      <c r="I65" s="65"/>
      <c r="L65" s="65"/>
      <c r="O65" s="65"/>
      <c r="R65" s="65"/>
    </row>
  </sheetData>
  <mergeCells count="23">
    <mergeCell ref="A3:F3"/>
    <mergeCell ref="C8:O8"/>
    <mergeCell ref="C9:O9"/>
    <mergeCell ref="B19:O19"/>
    <mergeCell ref="A32:S32"/>
    <mergeCell ref="I34:S34"/>
    <mergeCell ref="B36:C36"/>
    <mergeCell ref="E36:F36"/>
    <mergeCell ref="O36:P36"/>
    <mergeCell ref="R36:S36"/>
    <mergeCell ref="B37:C37"/>
    <mergeCell ref="E37:F37"/>
    <mergeCell ref="I37:J37"/>
    <mergeCell ref="L37:M37"/>
    <mergeCell ref="O37:P37"/>
    <mergeCell ref="R37:S37"/>
    <mergeCell ref="B44:C44"/>
    <mergeCell ref="E44:F44"/>
    <mergeCell ref="I44:J44"/>
    <mergeCell ref="L44:M44"/>
    <mergeCell ref="O44:P44"/>
    <mergeCell ref="R44:S44"/>
    <mergeCell ref="A46:B46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B7" activeCellId="0" sqref="B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5" min="4" style="1" width="10.85"/>
    <col collapsed="false" customWidth="true" hidden="false" outlineLevel="0" max="6" min="6" style="1" width="11.13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62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12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25" t="n">
        <v>0</v>
      </c>
      <c r="D13" s="25" t="n">
        <f aca="false">+C17</f>
        <v>0</v>
      </c>
      <c r="E13" s="25" t="n">
        <f aca="false">+D17</f>
        <v>17</v>
      </c>
      <c r="F13" s="25" t="n">
        <f aca="false">+E17</f>
        <v>17</v>
      </c>
      <c r="G13" s="25" t="n">
        <f aca="false">+F17</f>
        <v>17</v>
      </c>
      <c r="H13" s="25" t="n">
        <f aca="false">+G17</f>
        <v>17</v>
      </c>
      <c r="I13" s="25" t="n">
        <f aca="false">+H17</f>
        <v>17</v>
      </c>
      <c r="J13" s="25" t="n">
        <f aca="false">+I17</f>
        <v>17</v>
      </c>
      <c r="K13" s="25" t="n">
        <f aca="false">+J17</f>
        <v>17</v>
      </c>
      <c r="L13" s="25" t="n">
        <f aca="false">+K17</f>
        <v>16</v>
      </c>
      <c r="M13" s="67" t="n">
        <f aca="false">+L17</f>
        <v>16</v>
      </c>
      <c r="N13" s="67" t="n">
        <f aca="false">+M17</f>
        <v>15</v>
      </c>
      <c r="O13" s="25"/>
    </row>
    <row r="14" customFormat="false" ht="12.75" hidden="false" customHeight="false" outlineLevel="0" collapsed="false">
      <c r="A14" s="1" t="s">
        <v>22</v>
      </c>
      <c r="C14" s="25" t="n">
        <v>0</v>
      </c>
      <c r="D14" s="25" t="n">
        <v>17</v>
      </c>
      <c r="E14" s="25" t="n">
        <v>0</v>
      </c>
      <c r="F14" s="25" t="n">
        <v>0</v>
      </c>
      <c r="G14" s="25" t="n">
        <v>0</v>
      </c>
      <c r="H14" s="25" t="n">
        <v>0</v>
      </c>
      <c r="I14" s="25" t="n">
        <v>0</v>
      </c>
      <c r="J14" s="25" t="n">
        <v>0</v>
      </c>
      <c r="K14" s="25" t="n">
        <v>0</v>
      </c>
      <c r="L14" s="25" t="n">
        <v>0</v>
      </c>
      <c r="M14" s="67" t="n">
        <v>0</v>
      </c>
      <c r="N14" s="25" t="n">
        <v>0</v>
      </c>
      <c r="O14" s="25"/>
    </row>
    <row r="15" customFormat="false" ht="12.75" hidden="false" customHeight="false" outlineLevel="0" collapsed="false">
      <c r="A15" s="1" t="s">
        <v>23</v>
      </c>
      <c r="C15" s="25" t="n">
        <v>0</v>
      </c>
      <c r="D15" s="25" t="n">
        <v>0</v>
      </c>
      <c r="E15" s="25" t="n">
        <v>0</v>
      </c>
      <c r="F15" s="25" t="n">
        <v>0</v>
      </c>
      <c r="G15" s="25" t="n">
        <v>0</v>
      </c>
      <c r="H15" s="25" t="n">
        <v>0</v>
      </c>
      <c r="I15" s="25" t="n">
        <v>0</v>
      </c>
      <c r="J15" s="25" t="n">
        <v>0</v>
      </c>
      <c r="K15" s="25" t="n">
        <v>0</v>
      </c>
      <c r="L15" s="25" t="n">
        <v>0</v>
      </c>
      <c r="M15" s="67" t="n">
        <v>0</v>
      </c>
      <c r="N15" s="25" t="n">
        <v>0</v>
      </c>
      <c r="O15" s="25"/>
    </row>
    <row r="16" customFormat="false" ht="12.75" hidden="false" customHeight="false" outlineLevel="0" collapsed="false">
      <c r="A16" s="1" t="s">
        <v>24</v>
      </c>
      <c r="C16" s="25" t="n">
        <v>0</v>
      </c>
      <c r="D16" s="25" t="n">
        <v>0</v>
      </c>
      <c r="E16" s="25" t="n">
        <v>0</v>
      </c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5" t="n">
        <v>1</v>
      </c>
      <c r="L16" s="25" t="n">
        <v>0</v>
      </c>
      <c r="M16" s="67" t="n">
        <v>1</v>
      </c>
      <c r="N16" s="25" t="n">
        <v>0</v>
      </c>
      <c r="O16" s="25"/>
      <c r="P16" s="21"/>
    </row>
    <row r="17" customFormat="false" ht="13.5" hidden="false" customHeight="false" outlineLevel="0" collapsed="false">
      <c r="A17" s="1" t="s">
        <v>25</v>
      </c>
      <c r="C17" s="68" t="n">
        <f aca="false">+C13+C14-C15-C16</f>
        <v>0</v>
      </c>
      <c r="D17" s="68" t="n">
        <f aca="false">+D13+D14-D15-D16</f>
        <v>17</v>
      </c>
      <c r="E17" s="68" t="n">
        <f aca="false">+E13+E14-E15-E16</f>
        <v>17</v>
      </c>
      <c r="F17" s="68" t="n">
        <f aca="false">+F13+F14-F15-F16</f>
        <v>17</v>
      </c>
      <c r="G17" s="68" t="n">
        <f aca="false">+G13+G14-G15-G16</f>
        <v>17</v>
      </c>
      <c r="H17" s="68" t="n">
        <f aca="false">+H13+H14-H15-H16</f>
        <v>17</v>
      </c>
      <c r="I17" s="68" t="n">
        <f aca="false">+I13+I14-I15-I16</f>
        <v>17</v>
      </c>
      <c r="J17" s="68" t="n">
        <f aca="false">+J13+J14-J15-J16</f>
        <v>17</v>
      </c>
      <c r="K17" s="68" t="n">
        <f aca="false">+K13+K14-K15-K16</f>
        <v>16</v>
      </c>
      <c r="L17" s="68" t="n">
        <f aca="false">+L13+L14-L15-L16</f>
        <v>16</v>
      </c>
      <c r="M17" s="69" t="n">
        <f aca="false">+M13+M14-M15-M16</f>
        <v>15</v>
      </c>
      <c r="N17" s="68" t="n">
        <f aca="false">+N13+N14-N15-N16</f>
        <v>15</v>
      </c>
      <c r="O17" s="68" t="n">
        <f aca="false">+O13+O14-O15-O16</f>
        <v>0</v>
      </c>
      <c r="P17" s="21"/>
    </row>
    <row r="18" customFormat="false" ht="13.5" hidden="false" customHeight="false" outlineLevel="0" collapsed="false">
      <c r="M18" s="24"/>
      <c r="P18" s="25"/>
    </row>
    <row r="19" customFormat="false" ht="12.75" hidden="true" customHeight="false" outlineLevel="0" collapsed="false"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customFormat="false" ht="12.75" hidden="true" customHeight="false" outlineLevel="0" collapsed="false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customFormat="false" ht="12.75" hidden="true" customHeight="false" outlineLevel="0" collapsed="false">
      <c r="A23" s="1" t="s">
        <v>22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customFormat="false" ht="12.75" hidden="true" customHeight="false" outlineLevel="0" collapsed="false">
      <c r="A24" s="1" t="s">
        <v>23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customFormat="false" ht="12.75" hidden="true" customHeight="false" outlineLevel="0" collapsed="false">
      <c r="A25" s="1" t="s">
        <v>26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6" customFormat="false" ht="12.75" hidden="true" customHeight="false" outlineLevel="0" collapsed="false">
      <c r="A26" s="1" t="s">
        <v>24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customFormat="false" ht="13.5" hidden="true" customHeight="false" outlineLevel="0" collapsed="false">
      <c r="A27" s="1" t="s">
        <v>25</v>
      </c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customFormat="false" ht="12.75" hidden="true" customHeight="false" outlineLevel="0" collapsed="false">
      <c r="B28" s="31"/>
      <c r="C28" s="32"/>
      <c r="D28" s="32"/>
      <c r="E28" s="32"/>
      <c r="F28" s="32"/>
      <c r="G28" s="32"/>
      <c r="H28" s="32"/>
      <c r="I28" s="32"/>
      <c r="J28" s="32"/>
      <c r="O28" s="32"/>
    </row>
    <row r="29" customFormat="false" ht="12.75" hidden="true" customHeight="false" outlineLevel="0" collapsed="false">
      <c r="A29" s="33" t="s">
        <v>27</v>
      </c>
      <c r="B29" s="34"/>
      <c r="C29" s="32"/>
      <c r="D29" s="32"/>
      <c r="E29" s="32"/>
      <c r="F29" s="32"/>
      <c r="G29" s="32"/>
      <c r="H29" s="32"/>
      <c r="I29" s="32"/>
      <c r="J29" s="32"/>
      <c r="K29" s="33"/>
      <c r="L29" s="33"/>
      <c r="M29" s="33"/>
      <c r="N29" s="33"/>
      <c r="O29" s="32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  <c r="IW29" s="33"/>
    </row>
    <row r="30" customFormat="false" ht="12.75" hidden="false" customHeight="false" outlineLevel="0" collapsed="false">
      <c r="A30" s="33"/>
      <c r="B30" s="34"/>
      <c r="C30" s="32"/>
      <c r="D30" s="32"/>
      <c r="E30" s="32"/>
      <c r="F30" s="32"/>
      <c r="G30" s="32"/>
      <c r="H30" s="32"/>
      <c r="I30" s="32"/>
      <c r="J30" s="32"/>
      <c r="K30" s="33"/>
      <c r="L30" s="33"/>
      <c r="M30" s="35"/>
      <c r="N30" s="36"/>
      <c r="O30" s="32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  <c r="IV30" s="33"/>
      <c r="IW30" s="33"/>
    </row>
    <row r="31" customFormat="false" ht="13.5" hidden="false" customHeight="true" outlineLevel="0" collapsed="false">
      <c r="A31" s="34"/>
      <c r="B31" s="34"/>
      <c r="C31" s="32"/>
      <c r="D31" s="32"/>
      <c r="E31" s="32"/>
      <c r="F31" s="32"/>
      <c r="G31" s="32"/>
      <c r="H31" s="32"/>
      <c r="I31" s="32"/>
      <c r="J31" s="32"/>
      <c r="K31" s="32"/>
      <c r="L31" s="34"/>
      <c r="M31" s="34"/>
      <c r="N31" s="34"/>
      <c r="O31" s="34"/>
      <c r="P31" s="34"/>
      <c r="Q31" s="34"/>
      <c r="R31" s="34"/>
      <c r="S31" s="34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  <c r="IV31" s="33"/>
      <c r="IW31" s="33"/>
    </row>
    <row r="32" customFormat="false" ht="12" hidden="false" customHeight="true" outlineLevel="0" collapsed="false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  <c r="IV32" s="33"/>
      <c r="IW32" s="33"/>
    </row>
    <row r="33" customFormat="false" ht="12" hidden="false" customHeight="tru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  <c r="IV33" s="33"/>
      <c r="IW33" s="33"/>
    </row>
    <row r="34" customFormat="false" ht="13.5" hidden="false" customHeight="true" outlineLevel="0" collapsed="false">
      <c r="A34" s="34"/>
      <c r="B34" s="34"/>
      <c r="C34" s="32"/>
      <c r="D34" s="32"/>
      <c r="E34" s="32"/>
      <c r="F34" s="32"/>
      <c r="G34" s="32"/>
      <c r="H34" s="32"/>
      <c r="I34" s="38" t="s">
        <v>28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3"/>
      <c r="IV34" s="33"/>
      <c r="IW34" s="33"/>
    </row>
    <row r="35" customFormat="false" ht="6.75" hidden="false" customHeight="true" outlineLevel="0" collapsed="false">
      <c r="A35" s="34"/>
      <c r="B35" s="34"/>
      <c r="C35" s="32"/>
      <c r="D35" s="32"/>
      <c r="E35" s="32"/>
      <c r="F35" s="32"/>
      <c r="G35" s="32"/>
      <c r="H35" s="32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4.25" hidden="false" customHeight="true" outlineLevel="0" collapsed="false">
      <c r="A36" s="33"/>
      <c r="B36" s="40" t="s">
        <v>29</v>
      </c>
      <c r="C36" s="40"/>
      <c r="D36" s="33"/>
      <c r="E36" s="40" t="s">
        <v>30</v>
      </c>
      <c r="F36" s="40"/>
      <c r="G36" s="41" t="s">
        <v>31</v>
      </c>
      <c r="H36" s="33"/>
      <c r="I36" s="42"/>
      <c r="J36" s="43"/>
      <c r="K36" s="44"/>
      <c r="L36" s="42"/>
      <c r="M36" s="43"/>
      <c r="N36" s="44"/>
      <c r="O36" s="40" t="s">
        <v>32</v>
      </c>
      <c r="P36" s="40"/>
      <c r="Q36" s="44"/>
      <c r="R36" s="40"/>
      <c r="S36" s="40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  <c r="IU36" s="33"/>
      <c r="IV36" s="33"/>
      <c r="IW36" s="33"/>
    </row>
    <row r="37" customFormat="false" ht="12.75" hidden="false" customHeight="false" outlineLevel="0" collapsed="false">
      <c r="A37" s="33"/>
      <c r="B37" s="45" t="s">
        <v>33</v>
      </c>
      <c r="C37" s="45"/>
      <c r="D37" s="34"/>
      <c r="E37" s="45" t="s">
        <v>34</v>
      </c>
      <c r="F37" s="45"/>
      <c r="G37" s="46" t="s">
        <v>35</v>
      </c>
      <c r="H37" s="34"/>
      <c r="I37" s="45" t="s">
        <v>36</v>
      </c>
      <c r="J37" s="45"/>
      <c r="K37" s="34"/>
      <c r="L37" s="45" t="s">
        <v>37</v>
      </c>
      <c r="M37" s="45"/>
      <c r="N37" s="34"/>
      <c r="O37" s="45" t="n">
        <v>2000</v>
      </c>
      <c r="P37" s="45"/>
      <c r="Q37" s="34"/>
      <c r="R37" s="45" t="s">
        <v>38</v>
      </c>
      <c r="S37" s="45"/>
      <c r="T37" s="34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  <c r="IT37" s="33"/>
      <c r="IU37" s="33"/>
      <c r="IV37" s="33"/>
      <c r="IW37" s="33"/>
    </row>
    <row r="38" customFormat="false" ht="12.75" hidden="false" customHeight="false" outlineLevel="0" collapsed="false">
      <c r="B38" s="47" t="s">
        <v>39</v>
      </c>
      <c r="C38" s="48" t="s">
        <v>40</v>
      </c>
      <c r="D38" s="31"/>
      <c r="E38" s="47" t="s">
        <v>39</v>
      </c>
      <c r="F38" s="48" t="s">
        <v>40</v>
      </c>
      <c r="G38" s="49"/>
      <c r="H38" s="31"/>
      <c r="I38" s="47" t="s">
        <v>39</v>
      </c>
      <c r="J38" s="48" t="s">
        <v>40</v>
      </c>
      <c r="K38" s="31"/>
      <c r="L38" s="47" t="s">
        <v>39</v>
      </c>
      <c r="M38" s="48" t="s">
        <v>40</v>
      </c>
      <c r="N38" s="31"/>
      <c r="O38" s="47" t="s">
        <v>39</v>
      </c>
      <c r="P38" s="48" t="s">
        <v>40</v>
      </c>
      <c r="Q38" s="31"/>
      <c r="R38" s="47" t="s">
        <v>39</v>
      </c>
      <c r="S38" s="48" t="s">
        <v>40</v>
      </c>
      <c r="T38" s="31"/>
    </row>
    <row r="39" customFormat="false" ht="12.75" hidden="false" customHeight="false" outlineLevel="0" collapsed="false">
      <c r="A39" s="1" t="s">
        <v>41</v>
      </c>
      <c r="B39" s="50" t="n">
        <v>1</v>
      </c>
      <c r="C39" s="51" t="n">
        <v>1.4</v>
      </c>
      <c r="D39" s="31"/>
      <c r="E39" s="50" t="n">
        <v>2</v>
      </c>
      <c r="F39" s="51" t="n">
        <f aca="false">-0.17-0.054973</f>
        <v>-0.224973</v>
      </c>
      <c r="G39" s="52" t="n">
        <v>0</v>
      </c>
      <c r="H39" s="31"/>
      <c r="I39" s="50" t="n">
        <v>0</v>
      </c>
      <c r="J39" s="71" t="n">
        <v>0</v>
      </c>
      <c r="K39" s="31"/>
      <c r="L39" s="50" t="n">
        <v>0</v>
      </c>
      <c r="M39" s="51" t="n">
        <v>0</v>
      </c>
      <c r="N39" s="31"/>
      <c r="O39" s="50" t="n">
        <f aca="false">+L39+I39+E39+B39</f>
        <v>3</v>
      </c>
      <c r="P39" s="51" t="n">
        <f aca="false">+M39+J39+F39+C39</f>
        <v>1.175027</v>
      </c>
      <c r="Q39" s="31"/>
      <c r="R39" s="50" t="n">
        <v>0</v>
      </c>
      <c r="S39" s="72" t="n">
        <v>0</v>
      </c>
      <c r="T39" s="31"/>
    </row>
    <row r="40" customFormat="false" ht="12.75" hidden="false" customHeight="false" outlineLevel="0" collapsed="false">
      <c r="A40" s="1" t="s">
        <v>42</v>
      </c>
      <c r="B40" s="50"/>
      <c r="C40" s="51" t="n">
        <v>-2</v>
      </c>
      <c r="D40" s="31"/>
      <c r="E40" s="50"/>
      <c r="F40" s="51" t="n">
        <f aca="false">-12.8-F39</f>
        <v>-12.575027</v>
      </c>
      <c r="G40" s="52"/>
      <c r="H40" s="31"/>
      <c r="I40" s="50"/>
      <c r="J40" s="71" t="n">
        <v>0</v>
      </c>
      <c r="K40" s="73"/>
      <c r="L40" s="74"/>
      <c r="M40" s="51" t="n">
        <v>0</v>
      </c>
      <c r="N40" s="31"/>
      <c r="O40" s="50"/>
      <c r="P40" s="51" t="n">
        <f aca="false">+C40+F40+J40+M40</f>
        <v>-14.575027</v>
      </c>
      <c r="Q40" s="31"/>
      <c r="R40" s="50"/>
      <c r="S40" s="72" t="n">
        <v>0</v>
      </c>
      <c r="T40" s="31"/>
    </row>
    <row r="41" customFormat="false" ht="12.75" hidden="false" customHeight="false" outlineLevel="0" collapsed="false">
      <c r="A41" s="1" t="s">
        <v>43</v>
      </c>
      <c r="B41" s="53" t="n">
        <v>0</v>
      </c>
      <c r="C41" s="75" t="n">
        <v>0</v>
      </c>
      <c r="D41" s="31"/>
      <c r="E41" s="53" t="n">
        <v>3</v>
      </c>
      <c r="F41" s="54" t="n">
        <v>0</v>
      </c>
      <c r="G41" s="28"/>
      <c r="H41" s="31"/>
      <c r="I41" s="53" t="n">
        <v>9</v>
      </c>
      <c r="J41" s="54" t="n">
        <v>1</v>
      </c>
      <c r="K41" s="73"/>
      <c r="L41" s="76" t="n">
        <v>3</v>
      </c>
      <c r="M41" s="54" t="n">
        <v>0</v>
      </c>
      <c r="N41" s="31"/>
      <c r="O41" s="53" t="n">
        <f aca="false">+L41+I41+E41+B41</f>
        <v>15</v>
      </c>
      <c r="P41" s="54" t="n">
        <f aca="false">+M41+J41+F41+C41</f>
        <v>1</v>
      </c>
      <c r="Q41" s="31"/>
      <c r="R41" s="53" t="n">
        <v>0</v>
      </c>
      <c r="S41" s="54" t="n">
        <v>0</v>
      </c>
      <c r="T41" s="31"/>
    </row>
    <row r="42" customFormat="false" ht="12.75" hidden="false" customHeight="false" outlineLevel="0" collapsed="false">
      <c r="A42" s="33" t="s">
        <v>44</v>
      </c>
      <c r="B42" s="55" t="n">
        <f aca="false">SUM(B39:B41)</f>
        <v>1</v>
      </c>
      <c r="C42" s="56" t="n">
        <f aca="false">SUM(C39:C41)</f>
        <v>-0.6</v>
      </c>
      <c r="D42" s="34"/>
      <c r="E42" s="55" t="n">
        <f aca="false">SUM(E39:E41)</f>
        <v>5</v>
      </c>
      <c r="F42" s="56" t="n">
        <f aca="false">SUM(F39:F41)</f>
        <v>-12.8</v>
      </c>
      <c r="G42" s="57"/>
      <c r="H42" s="34"/>
      <c r="I42" s="55" t="n">
        <f aca="false">SUM(I39:I41)</f>
        <v>9</v>
      </c>
      <c r="J42" s="56" t="n">
        <f aca="false">SUM(J39:J41)</f>
        <v>1</v>
      </c>
      <c r="K42" s="34"/>
      <c r="L42" s="55" t="n">
        <f aca="false">SUM(L39:L41)</f>
        <v>3</v>
      </c>
      <c r="M42" s="56" t="n">
        <f aca="false">SUM(M39:M41)</f>
        <v>0</v>
      </c>
      <c r="N42" s="34"/>
      <c r="O42" s="55" t="n">
        <f aca="false">SUM(O39:O41)</f>
        <v>18</v>
      </c>
      <c r="P42" s="56" t="n">
        <f aca="false">SUM(P39:P41)</f>
        <v>-12.4</v>
      </c>
      <c r="Q42" s="34"/>
      <c r="R42" s="55" t="n">
        <f aca="false">SUM(R39:R41)</f>
        <v>0</v>
      </c>
      <c r="S42" s="56" t="n">
        <f aca="false">SUM(S39:S41)</f>
        <v>0</v>
      </c>
      <c r="T42" s="34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</row>
    <row r="43" customFormat="false" ht="12.75" hidden="false" customHeight="false" outlineLevel="0" collapsed="false">
      <c r="A43" s="58" t="s">
        <v>45</v>
      </c>
      <c r="B43" s="59"/>
      <c r="C43" s="56" t="n">
        <f aca="false">7.9+6.5</f>
        <v>14.4</v>
      </c>
      <c r="D43" s="32"/>
      <c r="E43" s="59"/>
      <c r="F43" s="77" t="n">
        <f aca="false">+'[1]Hotlist - Completed'!I61/1000</f>
        <v>14.705</v>
      </c>
      <c r="G43" s="57"/>
      <c r="H43" s="32"/>
      <c r="I43" s="59"/>
      <c r="J43" s="77" t="n">
        <f aca="false">+'[1]Hotlist - Identified '!$F176/1000</f>
        <v>13.905</v>
      </c>
      <c r="K43" s="32"/>
      <c r="L43" s="59"/>
      <c r="M43" s="77" t="n">
        <f aca="false">+'[1]Hotlist - Identified '!$I176/1000</f>
        <v>19.955</v>
      </c>
      <c r="N43" s="32"/>
      <c r="O43" s="59"/>
      <c r="P43" s="56" t="n">
        <f aca="false">+M43+J43+F43+C43</f>
        <v>62.965</v>
      </c>
      <c r="Q43" s="32"/>
      <c r="R43" s="59"/>
      <c r="S43" s="77" t="n">
        <f aca="false">+'[1]Hotlist - Identified '!$O176/1000</f>
        <v>26.93925</v>
      </c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</row>
    <row r="44" customFormat="false" ht="18.75" hidden="false" customHeight="false" outlineLevel="0" collapsed="false">
      <c r="A44" s="33" t="s">
        <v>46</v>
      </c>
      <c r="B44" s="78" t="n">
        <f aca="false">+C42/C43</f>
        <v>-0.0416666666666667</v>
      </c>
      <c r="C44" s="78"/>
      <c r="D44" s="12"/>
      <c r="E44" s="78" t="n">
        <f aca="false">+F42/F43</f>
        <v>-0.870452227133628</v>
      </c>
      <c r="F44" s="78"/>
      <c r="G44" s="62"/>
      <c r="H44" s="12"/>
      <c r="I44" s="78" t="n">
        <f aca="false">+J42/J43</f>
        <v>0.0719165767709457</v>
      </c>
      <c r="J44" s="78"/>
      <c r="K44" s="12"/>
      <c r="L44" s="78" t="n">
        <f aca="false">+M42/M43</f>
        <v>0</v>
      </c>
      <c r="M44" s="78"/>
      <c r="N44" s="12"/>
      <c r="O44" s="78" t="n">
        <f aca="false">+P42/P43</f>
        <v>-0.196934805050425</v>
      </c>
      <c r="P44" s="78"/>
      <c r="Q44" s="12"/>
      <c r="R44" s="78" t="n">
        <f aca="false">+S42/S43</f>
        <v>0</v>
      </c>
      <c r="S44" s="78"/>
      <c r="T44" s="34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</row>
    <row r="45" customFormat="false" ht="12.75" hidden="false" customHeight="false" outlineLevel="0" collapsed="false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</row>
    <row r="46" customFormat="false" ht="16.5" hidden="false" customHeight="false" outlineLevel="0" collapsed="false">
      <c r="A46" s="63" t="s">
        <v>47</v>
      </c>
      <c r="B46" s="63"/>
    </row>
    <row r="59" customFormat="false" ht="12.75" hidden="false" customHeight="false" outlineLevel="0" collapsed="false">
      <c r="B59" s="64"/>
      <c r="E59" s="64"/>
      <c r="I59" s="64"/>
      <c r="L59" s="64"/>
      <c r="O59" s="64"/>
      <c r="R59" s="64"/>
    </row>
    <row r="60" customFormat="false" ht="12.75" hidden="false" customHeight="false" outlineLevel="0" collapsed="false">
      <c r="B60" s="64"/>
      <c r="E60" s="64"/>
      <c r="I60" s="64"/>
      <c r="L60" s="64"/>
      <c r="O60" s="64"/>
      <c r="R60" s="64"/>
    </row>
    <row r="61" customFormat="false" ht="12.75" hidden="false" customHeight="false" outlineLevel="0" collapsed="false">
      <c r="B61" s="64"/>
      <c r="C61" s="65"/>
      <c r="E61" s="64"/>
      <c r="F61" s="65"/>
      <c r="G61" s="65"/>
      <c r="I61" s="64"/>
      <c r="J61" s="65"/>
      <c r="L61" s="64"/>
      <c r="M61" s="65"/>
      <c r="O61" s="64"/>
      <c r="P61" s="65"/>
      <c r="R61" s="64"/>
    </row>
    <row r="62" customFormat="false" ht="12.75" hidden="false" customHeight="false" outlineLevel="0" collapsed="false">
      <c r="F62" s="65"/>
      <c r="G62" s="65"/>
      <c r="M62" s="65"/>
      <c r="P62" s="65"/>
    </row>
    <row r="65" customFormat="false" ht="12.75" hidden="false" customHeight="false" outlineLevel="0" collapsed="false">
      <c r="B65" s="65"/>
      <c r="E65" s="65"/>
      <c r="I65" s="65"/>
      <c r="L65" s="65"/>
      <c r="O65" s="65"/>
      <c r="R65" s="65"/>
    </row>
  </sheetData>
  <mergeCells count="23">
    <mergeCell ref="A3:F3"/>
    <mergeCell ref="C8:O8"/>
    <mergeCell ref="C9:O9"/>
    <mergeCell ref="B19:O19"/>
    <mergeCell ref="A32:S32"/>
    <mergeCell ref="I34:S34"/>
    <mergeCell ref="B36:C36"/>
    <mergeCell ref="E36:F36"/>
    <mergeCell ref="O36:P36"/>
    <mergeCell ref="R36:S36"/>
    <mergeCell ref="B37:C37"/>
    <mergeCell ref="E37:F37"/>
    <mergeCell ref="I37:J37"/>
    <mergeCell ref="L37:M37"/>
    <mergeCell ref="O37:P37"/>
    <mergeCell ref="R37:S37"/>
    <mergeCell ref="B44:C44"/>
    <mergeCell ref="E44:F44"/>
    <mergeCell ref="I44:J44"/>
    <mergeCell ref="L44:M44"/>
    <mergeCell ref="O44:P44"/>
    <mergeCell ref="R44:S44"/>
    <mergeCell ref="A46:B46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7" activeCellId="0" sqref="B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63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12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25" t="n">
        <v>0</v>
      </c>
      <c r="D13" s="25" t="n">
        <f aca="false">+C17</f>
        <v>0</v>
      </c>
      <c r="E13" s="25" t="n">
        <f aca="false">+D17</f>
        <v>0</v>
      </c>
      <c r="F13" s="25" t="n">
        <f aca="false">+E17</f>
        <v>1</v>
      </c>
      <c r="G13" s="25" t="n">
        <f aca="false">+F17</f>
        <v>1</v>
      </c>
      <c r="H13" s="25" t="n">
        <f aca="false">+G17</f>
        <v>3</v>
      </c>
      <c r="I13" s="25" t="n">
        <f aca="false">+H17</f>
        <v>3</v>
      </c>
      <c r="J13" s="25" t="n">
        <f aca="false">+I17</f>
        <v>3</v>
      </c>
      <c r="K13" s="25" t="n">
        <f aca="false">+J17</f>
        <v>1</v>
      </c>
      <c r="L13" s="25" t="n">
        <f aca="false">+K17</f>
        <v>1</v>
      </c>
      <c r="M13" s="67" t="n">
        <f aca="false">+L17</f>
        <v>1</v>
      </c>
      <c r="N13" s="67" t="n">
        <f aca="false">+M17</f>
        <v>1</v>
      </c>
      <c r="O13" s="25"/>
    </row>
    <row r="14" customFormat="false" ht="12.75" hidden="false" customHeight="false" outlineLevel="0" collapsed="false">
      <c r="A14" s="1" t="s">
        <v>22</v>
      </c>
      <c r="C14" s="25" t="n">
        <v>0</v>
      </c>
      <c r="D14" s="25" t="n">
        <v>0</v>
      </c>
      <c r="E14" s="25" t="n">
        <v>1</v>
      </c>
      <c r="F14" s="25" t="n">
        <v>0</v>
      </c>
      <c r="G14" s="25" t="n">
        <v>2</v>
      </c>
      <c r="H14" s="25" t="n">
        <v>0</v>
      </c>
      <c r="I14" s="25" t="n">
        <v>0</v>
      </c>
      <c r="J14" s="25" t="n">
        <v>0</v>
      </c>
      <c r="K14" s="25" t="n">
        <v>0</v>
      </c>
      <c r="L14" s="25" t="n">
        <v>0</v>
      </c>
      <c r="M14" s="67" t="n">
        <v>0</v>
      </c>
      <c r="N14" s="25" t="n">
        <v>0</v>
      </c>
      <c r="O14" s="25"/>
    </row>
    <row r="15" customFormat="false" ht="12.75" hidden="false" customHeight="false" outlineLevel="0" collapsed="false">
      <c r="A15" s="1" t="s">
        <v>23</v>
      </c>
      <c r="C15" s="25" t="n">
        <v>0</v>
      </c>
      <c r="D15" s="25" t="n">
        <v>0</v>
      </c>
      <c r="E15" s="25" t="n">
        <v>0</v>
      </c>
      <c r="F15" s="25" t="n">
        <v>0</v>
      </c>
      <c r="G15" s="25" t="n">
        <v>0</v>
      </c>
      <c r="H15" s="25" t="n">
        <v>0</v>
      </c>
      <c r="I15" s="25" t="n">
        <v>0</v>
      </c>
      <c r="J15" s="25" t="n">
        <v>2</v>
      </c>
      <c r="K15" s="25" t="n">
        <v>0</v>
      </c>
      <c r="L15" s="25" t="n">
        <v>0</v>
      </c>
      <c r="M15" s="67" t="n">
        <v>0</v>
      </c>
      <c r="N15" s="25" t="n">
        <v>0</v>
      </c>
      <c r="O15" s="25"/>
    </row>
    <row r="16" customFormat="false" ht="12.75" hidden="false" customHeight="false" outlineLevel="0" collapsed="false">
      <c r="A16" s="1" t="s">
        <v>24</v>
      </c>
      <c r="C16" s="25" t="n">
        <v>0</v>
      </c>
      <c r="D16" s="25" t="n">
        <v>0</v>
      </c>
      <c r="E16" s="25" t="n">
        <v>0</v>
      </c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5" t="n">
        <v>0</v>
      </c>
      <c r="L16" s="25" t="n">
        <v>0</v>
      </c>
      <c r="M16" s="67" t="n">
        <v>0</v>
      </c>
      <c r="N16" s="25" t="n">
        <v>0</v>
      </c>
      <c r="O16" s="25"/>
      <c r="P16" s="21"/>
    </row>
    <row r="17" customFormat="false" ht="13.5" hidden="false" customHeight="false" outlineLevel="0" collapsed="false">
      <c r="A17" s="1" t="s">
        <v>25</v>
      </c>
      <c r="C17" s="68" t="n">
        <f aca="false">+C13+C14-C15-C16</f>
        <v>0</v>
      </c>
      <c r="D17" s="68" t="n">
        <f aca="false">+D13+D14-D15-D16</f>
        <v>0</v>
      </c>
      <c r="E17" s="68" t="n">
        <f aca="false">+E13+E14-E15-E16</f>
        <v>1</v>
      </c>
      <c r="F17" s="68" t="n">
        <f aca="false">+F13+F14-F15-F16</f>
        <v>1</v>
      </c>
      <c r="G17" s="68" t="n">
        <f aca="false">+G13+G14-G15-G16</f>
        <v>3</v>
      </c>
      <c r="H17" s="68" t="n">
        <f aca="false">+H13+H14-H15-H16</f>
        <v>3</v>
      </c>
      <c r="I17" s="68" t="n">
        <f aca="false">+I13+I14-I15-I16</f>
        <v>3</v>
      </c>
      <c r="J17" s="68" t="n">
        <f aca="false">+J13+J14-J15-J16</f>
        <v>1</v>
      </c>
      <c r="K17" s="68" t="n">
        <f aca="false">+K13+K14-K15-K16</f>
        <v>1</v>
      </c>
      <c r="L17" s="68" t="n">
        <f aca="false">+L13+L14-L15-L16</f>
        <v>1</v>
      </c>
      <c r="M17" s="69" t="n">
        <f aca="false">+M13+M14-M15-M16</f>
        <v>1</v>
      </c>
      <c r="N17" s="68" t="n">
        <f aca="false">+N13+N14-N15-N16</f>
        <v>1</v>
      </c>
      <c r="O17" s="68" t="n">
        <f aca="false">+O13+O14-O15-O16</f>
        <v>0</v>
      </c>
      <c r="P17" s="21"/>
    </row>
    <row r="18" customFormat="false" ht="13.5" hidden="false" customHeight="false" outlineLevel="0" collapsed="false">
      <c r="M18" s="24"/>
      <c r="P18" s="25"/>
    </row>
    <row r="19" customFormat="false" ht="12.75" hidden="true" customHeight="false" outlineLevel="0" collapsed="false">
      <c r="B19" s="26" t="s">
        <v>49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customFormat="false" ht="12.75" hidden="true" customHeight="false" outlineLevel="0" collapsed="false">
      <c r="B20" s="26" t="s">
        <v>7</v>
      </c>
      <c r="C20" s="26" t="s">
        <v>8</v>
      </c>
      <c r="D20" s="26" t="s">
        <v>9</v>
      </c>
      <c r="E20" s="26" t="s">
        <v>10</v>
      </c>
      <c r="F20" s="26" t="s">
        <v>11</v>
      </c>
      <c r="G20" s="26"/>
      <c r="H20" s="26" t="s">
        <v>12</v>
      </c>
      <c r="I20" s="26" t="s">
        <v>13</v>
      </c>
      <c r="J20" s="26" t="s">
        <v>14</v>
      </c>
      <c r="K20" s="26" t="s">
        <v>15</v>
      </c>
      <c r="L20" s="26" t="s">
        <v>16</v>
      </c>
      <c r="M20" s="26" t="s">
        <v>17</v>
      </c>
      <c r="N20" s="26" t="s">
        <v>18</v>
      </c>
      <c r="O20" s="26" t="s">
        <v>50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7"/>
      <c r="C22" s="27" t="n">
        <v>100.5</v>
      </c>
      <c r="D22" s="27" t="n">
        <f aca="false">+C27</f>
        <v>100.5</v>
      </c>
      <c r="E22" s="27" t="n">
        <f aca="false">+D27</f>
        <v>114.8</v>
      </c>
      <c r="F22" s="27"/>
      <c r="G22" s="27"/>
      <c r="H22" s="27"/>
      <c r="I22" s="27"/>
      <c r="J22" s="27"/>
      <c r="K22" s="27"/>
      <c r="L22" s="27"/>
      <c r="M22" s="27"/>
      <c r="N22" s="27"/>
      <c r="O22" s="27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8"/>
      <c r="C23" s="28" t="n">
        <v>0</v>
      </c>
      <c r="D23" s="28" t="n">
        <v>14.3</v>
      </c>
      <c r="E23" s="28" t="n">
        <v>1</v>
      </c>
      <c r="F23" s="28"/>
      <c r="G23" s="28"/>
      <c r="H23" s="28"/>
      <c r="I23" s="28"/>
      <c r="J23" s="28"/>
      <c r="K23" s="28"/>
      <c r="L23" s="28"/>
      <c r="M23" s="28"/>
      <c r="N23" s="28"/>
      <c r="O23" s="28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8"/>
      <c r="C24" s="28" t="n">
        <v>0</v>
      </c>
      <c r="D24" s="28" t="n">
        <v>0</v>
      </c>
      <c r="E24" s="28" t="n">
        <v>0</v>
      </c>
      <c r="F24" s="28"/>
      <c r="G24" s="28"/>
      <c r="H24" s="28"/>
      <c r="I24" s="28"/>
      <c r="J24" s="28"/>
      <c r="K24" s="28"/>
      <c r="L24" s="28"/>
      <c r="M24" s="28"/>
      <c r="N24" s="28"/>
      <c r="O24" s="28" t="n">
        <f aca="false">AVERAGE(B24:J24)</f>
        <v>0</v>
      </c>
    </row>
    <row r="25" customFormat="false" ht="12.75" hidden="true" customHeight="false" outlineLevel="0" collapsed="false">
      <c r="A25" s="1" t="s">
        <v>26</v>
      </c>
      <c r="B25" s="28"/>
      <c r="C25" s="28" t="n">
        <v>0</v>
      </c>
      <c r="D25" s="28" t="n">
        <v>0</v>
      </c>
      <c r="E25" s="28" t="n">
        <v>-13</v>
      </c>
      <c r="F25" s="28"/>
      <c r="G25" s="28"/>
      <c r="H25" s="28"/>
      <c r="I25" s="28"/>
      <c r="J25" s="28"/>
      <c r="K25" s="28"/>
      <c r="L25" s="28"/>
      <c r="M25" s="28"/>
      <c r="N25" s="28"/>
      <c r="O25" s="28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8"/>
      <c r="C26" s="28" t="n">
        <v>0</v>
      </c>
      <c r="D26" s="28" t="n">
        <v>0</v>
      </c>
      <c r="E26" s="28" t="n">
        <v>0</v>
      </c>
      <c r="F26" s="28"/>
      <c r="G26" s="28"/>
      <c r="H26" s="28"/>
      <c r="I26" s="28"/>
      <c r="J26" s="28"/>
      <c r="K26" s="28"/>
      <c r="L26" s="28"/>
      <c r="M26" s="28"/>
      <c r="N26" s="28"/>
      <c r="O26" s="28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9"/>
      <c r="C27" s="30" t="n">
        <f aca="false">+C22+C23-C24-C26</f>
        <v>100.5</v>
      </c>
      <c r="D27" s="30" t="n">
        <f aca="false">+D22+D23-D24-D26</f>
        <v>114.8</v>
      </c>
      <c r="E27" s="30" t="n">
        <f aca="false">+E22+E23-E24-E26+E25</f>
        <v>102.8</v>
      </c>
      <c r="F27" s="30" t="n">
        <f aca="false">+F22+F23-F24-F26</f>
        <v>0</v>
      </c>
      <c r="G27" s="30"/>
      <c r="H27" s="30" t="n">
        <f aca="false">+H22+H23-H24-H26</f>
        <v>0</v>
      </c>
      <c r="I27" s="30" t="n">
        <f aca="false">+I22+I23-I24-I26</f>
        <v>0</v>
      </c>
      <c r="J27" s="30" t="n">
        <f aca="false">+J22+J23-J24-J26</f>
        <v>0</v>
      </c>
      <c r="K27" s="30" t="n">
        <f aca="false">+K22+K23-K24-K26</f>
        <v>0</v>
      </c>
      <c r="L27" s="30" t="n">
        <f aca="false">+L22+L23-L24-L26</f>
        <v>0</v>
      </c>
      <c r="M27" s="30" t="n">
        <f aca="false">+M22+M23-M24-M26</f>
        <v>0</v>
      </c>
      <c r="N27" s="30" t="n">
        <f aca="false">+N22+N23-N24-N26</f>
        <v>0</v>
      </c>
      <c r="O27" s="30" t="n">
        <f aca="false">+O22+O23-O24-O26</f>
        <v>110.366666666667</v>
      </c>
    </row>
    <row r="28" customFormat="false" ht="12.75" hidden="true" customHeight="false" outlineLevel="0" collapsed="false">
      <c r="B28" s="31"/>
      <c r="C28" s="32"/>
      <c r="D28" s="32"/>
      <c r="E28" s="32"/>
      <c r="F28" s="32"/>
      <c r="G28" s="32"/>
      <c r="H28" s="32"/>
      <c r="I28" s="32"/>
      <c r="J28" s="32"/>
      <c r="O28" s="32"/>
    </row>
    <row r="29" customFormat="false" ht="12.75" hidden="true" customHeight="false" outlineLevel="0" collapsed="false">
      <c r="A29" s="33" t="s">
        <v>27</v>
      </c>
      <c r="B29" s="34"/>
      <c r="C29" s="32" t="e">
        <f aca="false">+C27/D17</f>
        <v>#DIV/0!</v>
      </c>
      <c r="D29" s="32" t="n">
        <f aca="false">+D27/E17</f>
        <v>114.8</v>
      </c>
      <c r="E29" s="32" t="n">
        <f aca="false">+E27/F17</f>
        <v>102.8</v>
      </c>
      <c r="F29" s="32"/>
      <c r="G29" s="32"/>
      <c r="H29" s="32"/>
      <c r="I29" s="32"/>
      <c r="J29" s="32"/>
      <c r="K29" s="33"/>
      <c r="L29" s="33"/>
      <c r="M29" s="33"/>
      <c r="N29" s="33"/>
      <c r="O29" s="32" t="e">
        <f aca="false">+O27/O17</f>
        <v>#DIV/0!</v>
      </c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  <c r="IW29" s="33"/>
    </row>
    <row r="30" customFormat="false" ht="12.75" hidden="false" customHeight="false" outlineLevel="0" collapsed="false">
      <c r="A30" s="33"/>
      <c r="B30" s="34"/>
      <c r="C30" s="32"/>
      <c r="D30" s="32"/>
      <c r="E30" s="32"/>
      <c r="F30" s="32"/>
      <c r="G30" s="32"/>
      <c r="H30" s="32"/>
      <c r="I30" s="32"/>
      <c r="J30" s="32"/>
      <c r="K30" s="33"/>
      <c r="L30" s="33"/>
      <c r="M30" s="35"/>
      <c r="N30" s="36"/>
      <c r="O30" s="32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  <c r="IV30" s="33"/>
      <c r="IW30" s="33"/>
    </row>
    <row r="31" customFormat="false" ht="13.5" hidden="false" customHeight="true" outlineLevel="0" collapsed="false">
      <c r="A31" s="34"/>
      <c r="B31" s="34"/>
      <c r="C31" s="32"/>
      <c r="D31" s="32"/>
      <c r="E31" s="32"/>
      <c r="F31" s="32"/>
      <c r="G31" s="32"/>
      <c r="H31" s="32"/>
      <c r="I31" s="32"/>
      <c r="J31" s="32"/>
      <c r="K31" s="32"/>
      <c r="L31" s="34"/>
      <c r="M31" s="34"/>
      <c r="N31" s="34"/>
      <c r="O31" s="34"/>
      <c r="P31" s="34"/>
      <c r="Q31" s="34"/>
      <c r="R31" s="34"/>
      <c r="S31" s="34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  <c r="IV31" s="33"/>
      <c r="IW31" s="33"/>
    </row>
    <row r="32" customFormat="false" ht="12" hidden="false" customHeight="true" outlineLevel="0" collapsed="false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  <c r="IV32" s="33"/>
      <c r="IW32" s="33"/>
    </row>
    <row r="33" customFormat="false" ht="12" hidden="false" customHeight="tru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  <c r="IV33" s="33"/>
      <c r="IW33" s="33"/>
    </row>
    <row r="34" customFormat="false" ht="13.5" hidden="false" customHeight="true" outlineLevel="0" collapsed="false">
      <c r="A34" s="34"/>
      <c r="B34" s="34"/>
      <c r="C34" s="32"/>
      <c r="D34" s="32"/>
      <c r="E34" s="32"/>
      <c r="F34" s="32"/>
      <c r="G34" s="32"/>
      <c r="H34" s="32"/>
      <c r="I34" s="38" t="s">
        <v>28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3"/>
      <c r="IV34" s="33"/>
      <c r="IW34" s="33"/>
    </row>
    <row r="35" customFormat="false" ht="6.75" hidden="false" customHeight="true" outlineLevel="0" collapsed="false">
      <c r="A35" s="34"/>
      <c r="B35" s="34"/>
      <c r="C35" s="32"/>
      <c r="D35" s="32"/>
      <c r="E35" s="32"/>
      <c r="F35" s="32"/>
      <c r="G35" s="32"/>
      <c r="H35" s="32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4.25" hidden="false" customHeight="true" outlineLevel="0" collapsed="false">
      <c r="A36" s="33"/>
      <c r="B36" s="40" t="s">
        <v>29</v>
      </c>
      <c r="C36" s="40"/>
      <c r="D36" s="33"/>
      <c r="E36" s="40" t="s">
        <v>30</v>
      </c>
      <c r="F36" s="40"/>
      <c r="G36" s="41" t="s">
        <v>31</v>
      </c>
      <c r="H36" s="33"/>
      <c r="I36" s="42"/>
      <c r="J36" s="43"/>
      <c r="K36" s="44"/>
      <c r="L36" s="42"/>
      <c r="M36" s="43"/>
      <c r="N36" s="44"/>
      <c r="O36" s="40" t="s">
        <v>32</v>
      </c>
      <c r="P36" s="40"/>
      <c r="Q36" s="44"/>
      <c r="R36" s="40"/>
      <c r="S36" s="40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  <c r="IU36" s="33"/>
      <c r="IV36" s="33"/>
      <c r="IW36" s="33"/>
    </row>
    <row r="37" customFormat="false" ht="12.75" hidden="false" customHeight="false" outlineLevel="0" collapsed="false">
      <c r="A37" s="33"/>
      <c r="B37" s="45" t="s">
        <v>33</v>
      </c>
      <c r="C37" s="45"/>
      <c r="D37" s="34"/>
      <c r="E37" s="45" t="s">
        <v>34</v>
      </c>
      <c r="F37" s="45"/>
      <c r="G37" s="46" t="s">
        <v>35</v>
      </c>
      <c r="H37" s="34"/>
      <c r="I37" s="45" t="s">
        <v>36</v>
      </c>
      <c r="J37" s="45"/>
      <c r="K37" s="34"/>
      <c r="L37" s="45" t="s">
        <v>37</v>
      </c>
      <c r="M37" s="45"/>
      <c r="N37" s="34"/>
      <c r="O37" s="45" t="n">
        <v>2000</v>
      </c>
      <c r="P37" s="45"/>
      <c r="Q37" s="34"/>
      <c r="R37" s="45" t="s">
        <v>38</v>
      </c>
      <c r="S37" s="45"/>
      <c r="T37" s="34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  <c r="IT37" s="33"/>
      <c r="IU37" s="33"/>
      <c r="IV37" s="33"/>
      <c r="IW37" s="33"/>
    </row>
    <row r="38" customFormat="false" ht="12.75" hidden="false" customHeight="false" outlineLevel="0" collapsed="false">
      <c r="B38" s="47" t="s">
        <v>39</v>
      </c>
      <c r="C38" s="48" t="s">
        <v>40</v>
      </c>
      <c r="D38" s="31"/>
      <c r="E38" s="47" t="s">
        <v>39</v>
      </c>
      <c r="F38" s="48" t="s">
        <v>40</v>
      </c>
      <c r="G38" s="49"/>
      <c r="H38" s="31"/>
      <c r="I38" s="47" t="s">
        <v>39</v>
      </c>
      <c r="J38" s="48" t="s">
        <v>40</v>
      </c>
      <c r="K38" s="31"/>
      <c r="L38" s="47" t="s">
        <v>39</v>
      </c>
      <c r="M38" s="48" t="s">
        <v>40</v>
      </c>
      <c r="N38" s="31"/>
      <c r="O38" s="47" t="s">
        <v>39</v>
      </c>
      <c r="P38" s="48" t="s">
        <v>40</v>
      </c>
      <c r="Q38" s="31"/>
      <c r="R38" s="47" t="s">
        <v>39</v>
      </c>
      <c r="S38" s="48" t="s">
        <v>40</v>
      </c>
      <c r="T38" s="31"/>
    </row>
    <row r="39" customFormat="false" ht="12.75" hidden="false" customHeight="false" outlineLevel="0" collapsed="false">
      <c r="A39" s="1" t="s">
        <v>41</v>
      </c>
      <c r="B39" s="50" t="n">
        <v>0</v>
      </c>
      <c r="C39" s="51" t="n">
        <v>0</v>
      </c>
      <c r="D39" s="31"/>
      <c r="E39" s="50" t="n">
        <v>0</v>
      </c>
      <c r="F39" s="51" t="n">
        <v>0</v>
      </c>
      <c r="G39" s="52"/>
      <c r="H39" s="31"/>
      <c r="I39" s="50" t="n">
        <v>0</v>
      </c>
      <c r="J39" s="71" t="n">
        <v>0</v>
      </c>
      <c r="K39" s="31"/>
      <c r="L39" s="50" t="n">
        <v>0</v>
      </c>
      <c r="M39" s="51" t="n">
        <v>0</v>
      </c>
      <c r="N39" s="31"/>
      <c r="O39" s="50" t="n">
        <f aca="false">+L39+I39+E39+B39</f>
        <v>0</v>
      </c>
      <c r="P39" s="51" t="n">
        <f aca="false">+M39+J39+F39+C39</f>
        <v>0</v>
      </c>
      <c r="Q39" s="31"/>
      <c r="R39" s="50" t="n">
        <v>0</v>
      </c>
      <c r="S39" s="72" t="n">
        <v>0</v>
      </c>
      <c r="T39" s="31"/>
    </row>
    <row r="40" customFormat="false" ht="12.75" hidden="false" customHeight="false" outlineLevel="0" collapsed="false">
      <c r="A40" s="1" t="s">
        <v>42</v>
      </c>
      <c r="B40" s="50"/>
      <c r="C40" s="51" t="n">
        <v>0</v>
      </c>
      <c r="D40" s="31"/>
      <c r="E40" s="50"/>
      <c r="F40" s="51" t="n">
        <v>-18.812</v>
      </c>
      <c r="G40" s="52"/>
      <c r="H40" s="31"/>
      <c r="I40" s="50"/>
      <c r="J40" s="71" t="n">
        <v>0</v>
      </c>
      <c r="K40" s="73"/>
      <c r="L40" s="74"/>
      <c r="M40" s="51" t="n">
        <v>0</v>
      </c>
      <c r="N40" s="31"/>
      <c r="O40" s="50"/>
      <c r="P40" s="51" t="n">
        <f aca="false">+C40+F40+J40+M40</f>
        <v>-18.812</v>
      </c>
      <c r="Q40" s="31"/>
      <c r="R40" s="50"/>
      <c r="S40" s="72" t="n">
        <v>0</v>
      </c>
      <c r="T40" s="31"/>
    </row>
    <row r="41" customFormat="false" ht="12.75" hidden="false" customHeight="false" outlineLevel="0" collapsed="false">
      <c r="A41" s="1" t="s">
        <v>43</v>
      </c>
      <c r="B41" s="53" t="n">
        <v>0</v>
      </c>
      <c r="C41" s="75" t="n">
        <v>0</v>
      </c>
      <c r="D41" s="31"/>
      <c r="E41" s="53" t="n">
        <v>0</v>
      </c>
      <c r="F41" s="54" t="n">
        <v>0</v>
      </c>
      <c r="G41" s="28"/>
      <c r="H41" s="31"/>
      <c r="I41" s="53" t="n">
        <v>1</v>
      </c>
      <c r="J41" s="54" t="n">
        <v>30</v>
      </c>
      <c r="K41" s="73"/>
      <c r="L41" s="76" t="n">
        <v>0</v>
      </c>
      <c r="M41" s="54" t="n">
        <v>0</v>
      </c>
      <c r="N41" s="31"/>
      <c r="O41" s="53" t="n">
        <f aca="false">+L41+I41+E41+B41</f>
        <v>1</v>
      </c>
      <c r="P41" s="54" t="n">
        <f aca="false">+M41+J41+F41+C41</f>
        <v>30</v>
      </c>
      <c r="Q41" s="31"/>
      <c r="R41" s="53" t="n">
        <v>0</v>
      </c>
      <c r="S41" s="54" t="n">
        <v>0</v>
      </c>
      <c r="T41" s="31"/>
    </row>
    <row r="42" customFormat="false" ht="12.75" hidden="false" customHeight="false" outlineLevel="0" collapsed="false">
      <c r="A42" s="33" t="s">
        <v>44</v>
      </c>
      <c r="B42" s="55" t="n">
        <f aca="false">SUM(B39:B41)</f>
        <v>0</v>
      </c>
      <c r="C42" s="56" t="n">
        <f aca="false">SUM(C39:C41)</f>
        <v>0</v>
      </c>
      <c r="D42" s="34"/>
      <c r="E42" s="55" t="n">
        <f aca="false">SUM(E39:E41)</f>
        <v>0</v>
      </c>
      <c r="F42" s="56" t="n">
        <f aca="false">SUM(F39:F41)</f>
        <v>-18.812</v>
      </c>
      <c r="G42" s="57"/>
      <c r="H42" s="34"/>
      <c r="I42" s="55" t="n">
        <f aca="false">SUM(I39:I41)</f>
        <v>1</v>
      </c>
      <c r="J42" s="56" t="n">
        <f aca="false">SUM(J39:J41)</f>
        <v>30</v>
      </c>
      <c r="K42" s="34"/>
      <c r="L42" s="55" t="n">
        <f aca="false">SUM(L39:L41)</f>
        <v>0</v>
      </c>
      <c r="M42" s="56" t="n">
        <f aca="false">SUM(M39:M41)</f>
        <v>0</v>
      </c>
      <c r="N42" s="34"/>
      <c r="O42" s="55" t="n">
        <f aca="false">SUM(O39:O41)</f>
        <v>1</v>
      </c>
      <c r="P42" s="56" t="n">
        <f aca="false">SUM(P39:P41)</f>
        <v>11.188</v>
      </c>
      <c r="Q42" s="34"/>
      <c r="R42" s="55" t="n">
        <f aca="false">SUM(R39:R41)</f>
        <v>0</v>
      </c>
      <c r="S42" s="56" t="n">
        <f aca="false">SUM(S39:S41)</f>
        <v>0</v>
      </c>
      <c r="T42" s="34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</row>
    <row r="43" customFormat="false" ht="12.75" hidden="false" customHeight="false" outlineLevel="0" collapsed="false">
      <c r="A43" s="58" t="s">
        <v>45</v>
      </c>
      <c r="B43" s="59"/>
      <c r="C43" s="56" t="n">
        <v>0</v>
      </c>
      <c r="D43" s="32"/>
      <c r="E43" s="59"/>
      <c r="F43" s="77" t="n">
        <f aca="false">+'[1]Hotlist - Completed'!I67/1000</f>
        <v>0</v>
      </c>
      <c r="G43" s="57"/>
      <c r="H43" s="32"/>
      <c r="I43" s="59"/>
      <c r="J43" s="77" t="n">
        <v>23.4</v>
      </c>
      <c r="K43" s="32"/>
      <c r="L43" s="59"/>
      <c r="M43" s="77" t="n">
        <v>23.4</v>
      </c>
      <c r="N43" s="32"/>
      <c r="O43" s="59"/>
      <c r="P43" s="56" t="n">
        <f aca="false">+M43+J43+F43+C43</f>
        <v>46.8</v>
      </c>
      <c r="Q43" s="32"/>
      <c r="R43" s="59"/>
      <c r="S43" s="77" t="n">
        <v>0.01</v>
      </c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</row>
    <row r="44" customFormat="false" ht="18.75" hidden="false" customHeight="false" outlineLevel="0" collapsed="false">
      <c r="A44" s="33" t="s">
        <v>46</v>
      </c>
      <c r="B44" s="78" t="n">
        <v>0</v>
      </c>
      <c r="C44" s="78"/>
      <c r="D44" s="12"/>
      <c r="E44" s="78" t="e">
        <f aca="false">+F42/F43</f>
        <v>#DIV/0!</v>
      </c>
      <c r="F44" s="78"/>
      <c r="G44" s="62"/>
      <c r="H44" s="12"/>
      <c r="I44" s="78" t="n">
        <f aca="false">+J42/J43</f>
        <v>1.28205128205128</v>
      </c>
      <c r="J44" s="78"/>
      <c r="K44" s="12"/>
      <c r="L44" s="78" t="n">
        <f aca="false">+M42/M43</f>
        <v>0</v>
      </c>
      <c r="M44" s="78"/>
      <c r="N44" s="12"/>
      <c r="O44" s="78" t="n">
        <f aca="false">+P42/P43</f>
        <v>0.239059829059829</v>
      </c>
      <c r="P44" s="78"/>
      <c r="Q44" s="12"/>
      <c r="R44" s="78" t="n">
        <f aca="false">+S42/S43</f>
        <v>0</v>
      </c>
      <c r="S44" s="78"/>
      <c r="T44" s="34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</row>
    <row r="45" customFormat="false" ht="12.75" hidden="false" customHeight="false" outlineLevel="0" collapsed="false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</row>
    <row r="46" customFormat="false" ht="16.5" hidden="false" customHeight="false" outlineLevel="0" collapsed="false">
      <c r="A46" s="63" t="s">
        <v>47</v>
      </c>
      <c r="B46" s="63"/>
    </row>
    <row r="59" customFormat="false" ht="12.75" hidden="false" customHeight="false" outlineLevel="0" collapsed="false">
      <c r="B59" s="64"/>
      <c r="E59" s="64"/>
      <c r="I59" s="64"/>
      <c r="L59" s="64"/>
      <c r="O59" s="64"/>
      <c r="R59" s="64"/>
    </row>
    <row r="60" customFormat="false" ht="12.75" hidden="false" customHeight="false" outlineLevel="0" collapsed="false">
      <c r="B60" s="64"/>
      <c r="E60" s="64"/>
      <c r="I60" s="64"/>
      <c r="L60" s="64"/>
      <c r="O60" s="64"/>
      <c r="R60" s="64"/>
    </row>
    <row r="61" customFormat="false" ht="12.75" hidden="false" customHeight="false" outlineLevel="0" collapsed="false">
      <c r="B61" s="64"/>
      <c r="C61" s="65"/>
      <c r="E61" s="64"/>
      <c r="F61" s="65"/>
      <c r="G61" s="65"/>
      <c r="I61" s="64"/>
      <c r="J61" s="65"/>
      <c r="L61" s="64"/>
      <c r="M61" s="65"/>
      <c r="O61" s="64"/>
      <c r="P61" s="65"/>
      <c r="R61" s="64"/>
    </row>
    <row r="62" customFormat="false" ht="12.75" hidden="false" customHeight="false" outlineLevel="0" collapsed="false">
      <c r="F62" s="65"/>
      <c r="G62" s="65"/>
      <c r="M62" s="65"/>
      <c r="P62" s="65"/>
    </row>
    <row r="65" customFormat="false" ht="12.75" hidden="false" customHeight="false" outlineLevel="0" collapsed="false">
      <c r="B65" s="65"/>
      <c r="E65" s="65"/>
      <c r="I65" s="65"/>
      <c r="L65" s="65"/>
      <c r="O65" s="65"/>
      <c r="R65" s="65"/>
    </row>
  </sheetData>
  <mergeCells count="23">
    <mergeCell ref="A3:F3"/>
    <mergeCell ref="C8:O8"/>
    <mergeCell ref="C9:O9"/>
    <mergeCell ref="B19:O19"/>
    <mergeCell ref="A32:S32"/>
    <mergeCell ref="I34:S34"/>
    <mergeCell ref="B36:C36"/>
    <mergeCell ref="E36:F36"/>
    <mergeCell ref="O36:P36"/>
    <mergeCell ref="R36:S36"/>
    <mergeCell ref="B37:C37"/>
    <mergeCell ref="E37:F37"/>
    <mergeCell ref="I37:J37"/>
    <mergeCell ref="L37:M37"/>
    <mergeCell ref="O37:P37"/>
    <mergeCell ref="R37:S37"/>
    <mergeCell ref="B44:C44"/>
    <mergeCell ref="E44:F44"/>
    <mergeCell ref="I44:J44"/>
    <mergeCell ref="L44:M44"/>
    <mergeCell ref="O44:P44"/>
    <mergeCell ref="R44:S44"/>
    <mergeCell ref="A46:B46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7" activeCellId="0" sqref="B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48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12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25" t="n">
        <v>0</v>
      </c>
      <c r="D13" s="25" t="n">
        <f aca="false">+C17</f>
        <v>1</v>
      </c>
      <c r="E13" s="25" t="n">
        <f aca="false">+D17</f>
        <v>20</v>
      </c>
      <c r="F13" s="25" t="n">
        <f aca="false">+E17</f>
        <v>23</v>
      </c>
      <c r="G13" s="25" t="n">
        <f aca="false">+F17</f>
        <v>24</v>
      </c>
      <c r="H13" s="25" t="n">
        <f aca="false">+G17</f>
        <v>22</v>
      </c>
      <c r="I13" s="25" t="n">
        <f aca="false">+H17</f>
        <v>21</v>
      </c>
      <c r="J13" s="25" t="n">
        <f aca="false">+I17</f>
        <v>24</v>
      </c>
      <c r="K13" s="25" t="n">
        <f aca="false">+J17</f>
        <v>20</v>
      </c>
      <c r="L13" s="25" t="n">
        <f aca="false">+K17</f>
        <v>21</v>
      </c>
      <c r="M13" s="67" t="n">
        <f aca="false">+L17</f>
        <v>21</v>
      </c>
      <c r="N13" s="67" t="n">
        <f aca="false">+M17</f>
        <v>27</v>
      </c>
      <c r="O13" s="25"/>
    </row>
    <row r="14" customFormat="false" ht="12.75" hidden="false" customHeight="false" outlineLevel="0" collapsed="false">
      <c r="A14" s="1" t="s">
        <v>22</v>
      </c>
      <c r="C14" s="25" t="n">
        <v>1</v>
      </c>
      <c r="D14" s="25" t="n">
        <v>20</v>
      </c>
      <c r="E14" s="25" t="n">
        <v>5</v>
      </c>
      <c r="F14" s="25" t="n">
        <v>1</v>
      </c>
      <c r="G14" s="25" t="n">
        <v>0</v>
      </c>
      <c r="H14" s="25" t="n">
        <v>0</v>
      </c>
      <c r="I14" s="25" t="n">
        <v>5</v>
      </c>
      <c r="J14" s="25" t="n">
        <v>0</v>
      </c>
      <c r="K14" s="25" t="n">
        <v>1</v>
      </c>
      <c r="L14" s="25" t="n">
        <v>0</v>
      </c>
      <c r="M14" s="67" t="n">
        <v>9</v>
      </c>
      <c r="N14" s="25" t="n">
        <v>1</v>
      </c>
      <c r="O14" s="25"/>
    </row>
    <row r="15" customFormat="false" ht="12.75" hidden="false" customHeight="false" outlineLevel="0" collapsed="false">
      <c r="A15" s="1" t="s">
        <v>23</v>
      </c>
      <c r="C15" s="25" t="n">
        <v>0</v>
      </c>
      <c r="D15" s="25" t="n">
        <v>1</v>
      </c>
      <c r="E15" s="25" t="n">
        <v>2</v>
      </c>
      <c r="F15" s="25" t="n">
        <v>0</v>
      </c>
      <c r="G15" s="25" t="n">
        <v>2</v>
      </c>
      <c r="H15" s="25" t="n">
        <v>1</v>
      </c>
      <c r="I15" s="25" t="n">
        <v>2</v>
      </c>
      <c r="J15" s="25" t="n">
        <v>3</v>
      </c>
      <c r="K15" s="25" t="n">
        <v>0</v>
      </c>
      <c r="L15" s="25" t="n">
        <v>0</v>
      </c>
      <c r="M15" s="67" t="n">
        <v>3</v>
      </c>
      <c r="N15" s="25" t="n">
        <v>1</v>
      </c>
      <c r="O15" s="25"/>
    </row>
    <row r="16" customFormat="false" ht="12.75" hidden="false" customHeight="false" outlineLevel="0" collapsed="false">
      <c r="A16" s="1" t="s">
        <v>24</v>
      </c>
      <c r="C16" s="25" t="n">
        <v>0</v>
      </c>
      <c r="D16" s="25" t="n">
        <v>0</v>
      </c>
      <c r="E16" s="25" t="n">
        <v>0</v>
      </c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1</v>
      </c>
      <c r="K16" s="25" t="n">
        <v>0</v>
      </c>
      <c r="L16" s="25" t="n">
        <v>0</v>
      </c>
      <c r="M16" s="67" t="n">
        <v>0</v>
      </c>
      <c r="N16" s="25" t="n">
        <v>1</v>
      </c>
      <c r="O16" s="25"/>
      <c r="P16" s="21"/>
    </row>
    <row r="17" customFormat="false" ht="13.5" hidden="false" customHeight="false" outlineLevel="0" collapsed="false">
      <c r="A17" s="1" t="s">
        <v>25</v>
      </c>
      <c r="C17" s="68" t="n">
        <f aca="false">+C13+C14-C15-C16</f>
        <v>1</v>
      </c>
      <c r="D17" s="68" t="n">
        <f aca="false">+D13+D14-D15-D16</f>
        <v>20</v>
      </c>
      <c r="E17" s="68" t="n">
        <f aca="false">+E13+E14-E15-E16</f>
        <v>23</v>
      </c>
      <c r="F17" s="68" t="n">
        <f aca="false">+F13+F14-F15-F16</f>
        <v>24</v>
      </c>
      <c r="G17" s="68" t="n">
        <f aca="false">+G13+G14-G15-G16</f>
        <v>22</v>
      </c>
      <c r="H17" s="68" t="n">
        <f aca="false">+H13+H14-H15-H16</f>
        <v>21</v>
      </c>
      <c r="I17" s="68" t="n">
        <f aca="false">+I13+I14-I15-I16</f>
        <v>24</v>
      </c>
      <c r="J17" s="68" t="n">
        <f aca="false">+J13+J14-J15-J16</f>
        <v>20</v>
      </c>
      <c r="K17" s="68" t="n">
        <f aca="false">+K13+K14-K15-K16</f>
        <v>21</v>
      </c>
      <c r="L17" s="68" t="n">
        <f aca="false">+L13+L14-L15-L16</f>
        <v>21</v>
      </c>
      <c r="M17" s="69" t="n">
        <f aca="false">+M13+M14-M15-M16</f>
        <v>27</v>
      </c>
      <c r="N17" s="68" t="n">
        <f aca="false">+N13+N14-N15-N16</f>
        <v>26</v>
      </c>
      <c r="O17" s="68" t="n">
        <f aca="false">+O13+O14-O15-O16</f>
        <v>0</v>
      </c>
      <c r="P17" s="21"/>
    </row>
    <row r="18" customFormat="false" ht="13.5" hidden="false" customHeight="false" outlineLevel="0" collapsed="false">
      <c r="M18" s="24"/>
      <c r="P18" s="25"/>
    </row>
    <row r="19" customFormat="false" ht="12.75" hidden="true" customHeight="true" outlineLevel="0" collapsed="false">
      <c r="B19" s="26" t="s">
        <v>49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customFormat="false" ht="12.75" hidden="true" customHeight="true" outlineLevel="0" collapsed="false">
      <c r="B20" s="26" t="s">
        <v>7</v>
      </c>
      <c r="C20" s="26" t="s">
        <v>8</v>
      </c>
      <c r="D20" s="26" t="s">
        <v>9</v>
      </c>
      <c r="E20" s="26" t="s">
        <v>10</v>
      </c>
      <c r="F20" s="26" t="s">
        <v>11</v>
      </c>
      <c r="G20" s="26"/>
      <c r="H20" s="26" t="s">
        <v>12</v>
      </c>
      <c r="I20" s="26" t="s">
        <v>13</v>
      </c>
      <c r="J20" s="26" t="s">
        <v>14</v>
      </c>
      <c r="K20" s="26" t="s">
        <v>15</v>
      </c>
      <c r="L20" s="26" t="s">
        <v>16</v>
      </c>
      <c r="M20" s="26" t="s">
        <v>17</v>
      </c>
      <c r="N20" s="26" t="s">
        <v>18</v>
      </c>
      <c r="O20" s="26" t="s">
        <v>50</v>
      </c>
    </row>
    <row r="21" customFormat="false" ht="12.75" hidden="true" customHeight="true" outlineLevel="0" collapsed="false">
      <c r="A21" s="19" t="s">
        <v>20</v>
      </c>
    </row>
    <row r="22" customFormat="false" ht="12.75" hidden="true" customHeight="true" outlineLevel="0" collapsed="false">
      <c r="A22" s="1" t="s">
        <v>21</v>
      </c>
      <c r="B22" s="27"/>
      <c r="C22" s="27" t="n">
        <v>100.5</v>
      </c>
      <c r="D22" s="27" t="n">
        <f aca="false">+C27</f>
        <v>100.5</v>
      </c>
      <c r="E22" s="27" t="n">
        <f aca="false">+D27</f>
        <v>114.8</v>
      </c>
      <c r="F22" s="27"/>
      <c r="G22" s="27"/>
      <c r="H22" s="27"/>
      <c r="I22" s="27"/>
      <c r="J22" s="27"/>
      <c r="K22" s="27"/>
      <c r="L22" s="27"/>
      <c r="M22" s="27"/>
      <c r="N22" s="27"/>
      <c r="O22" s="27" t="n">
        <f aca="false">AVERAGE(B22:J22)</f>
        <v>105.266666666667</v>
      </c>
    </row>
    <row r="23" customFormat="false" ht="12.75" hidden="true" customHeight="true" outlineLevel="0" collapsed="false">
      <c r="A23" s="1" t="s">
        <v>22</v>
      </c>
      <c r="B23" s="28"/>
      <c r="C23" s="28" t="n">
        <v>0</v>
      </c>
      <c r="D23" s="28" t="n">
        <v>14.3</v>
      </c>
      <c r="E23" s="28" t="n">
        <v>1</v>
      </c>
      <c r="F23" s="28"/>
      <c r="G23" s="28"/>
      <c r="H23" s="28"/>
      <c r="I23" s="28"/>
      <c r="J23" s="28"/>
      <c r="K23" s="28"/>
      <c r="L23" s="28"/>
      <c r="M23" s="28"/>
      <c r="N23" s="28"/>
      <c r="O23" s="28" t="n">
        <f aca="false">AVERAGE(B23:J23)</f>
        <v>5.1</v>
      </c>
    </row>
    <row r="24" customFormat="false" ht="12.75" hidden="true" customHeight="true" outlineLevel="0" collapsed="false">
      <c r="A24" s="1" t="s">
        <v>23</v>
      </c>
      <c r="B24" s="28"/>
      <c r="C24" s="28" t="n">
        <v>0</v>
      </c>
      <c r="D24" s="28" t="n">
        <v>0</v>
      </c>
      <c r="E24" s="28" t="n">
        <v>0</v>
      </c>
      <c r="F24" s="28"/>
      <c r="G24" s="28"/>
      <c r="H24" s="28"/>
      <c r="I24" s="28"/>
      <c r="J24" s="28"/>
      <c r="K24" s="28"/>
      <c r="L24" s="28"/>
      <c r="M24" s="28"/>
      <c r="N24" s="28"/>
      <c r="O24" s="28" t="n">
        <f aca="false">AVERAGE(B24:J24)</f>
        <v>0</v>
      </c>
    </row>
    <row r="25" customFormat="false" ht="12.75" hidden="true" customHeight="true" outlineLevel="0" collapsed="false">
      <c r="A25" s="1" t="s">
        <v>26</v>
      </c>
      <c r="B25" s="28"/>
      <c r="C25" s="28" t="n">
        <v>0</v>
      </c>
      <c r="D25" s="28" t="n">
        <v>0</v>
      </c>
      <c r="E25" s="28" t="n">
        <v>-13</v>
      </c>
      <c r="F25" s="28"/>
      <c r="G25" s="28"/>
      <c r="H25" s="28"/>
      <c r="I25" s="28"/>
      <c r="J25" s="28"/>
      <c r="K25" s="28"/>
      <c r="L25" s="28"/>
      <c r="M25" s="28"/>
      <c r="N25" s="28"/>
      <c r="O25" s="28" t="n">
        <f aca="false">AVERAGE(B25:J25)</f>
        <v>-4.33333333333333</v>
      </c>
    </row>
    <row r="26" customFormat="false" ht="12.75" hidden="true" customHeight="true" outlineLevel="0" collapsed="false">
      <c r="A26" s="1" t="s">
        <v>24</v>
      </c>
      <c r="B26" s="28"/>
      <c r="C26" s="28" t="n">
        <v>0</v>
      </c>
      <c r="D26" s="28" t="n">
        <v>0</v>
      </c>
      <c r="E26" s="28" t="n">
        <v>0</v>
      </c>
      <c r="F26" s="28"/>
      <c r="G26" s="28"/>
      <c r="H26" s="28"/>
      <c r="I26" s="28"/>
      <c r="J26" s="28"/>
      <c r="K26" s="28"/>
      <c r="L26" s="28"/>
      <c r="M26" s="28"/>
      <c r="N26" s="28"/>
      <c r="O26" s="28" t="n">
        <f aca="false">AVERAGE(B26:J26)</f>
        <v>0</v>
      </c>
    </row>
    <row r="27" customFormat="false" ht="13.5" hidden="true" customHeight="true" outlineLevel="0" collapsed="false">
      <c r="A27" s="1" t="s">
        <v>25</v>
      </c>
      <c r="B27" s="29"/>
      <c r="C27" s="30" t="n">
        <f aca="false">+C22+C23-C24-C26</f>
        <v>100.5</v>
      </c>
      <c r="D27" s="30" t="n">
        <f aca="false">+D22+D23-D24-D26</f>
        <v>114.8</v>
      </c>
      <c r="E27" s="30" t="n">
        <f aca="false">+E22+E23-E24-E26+E25</f>
        <v>102.8</v>
      </c>
      <c r="F27" s="30" t="n">
        <f aca="false">+F22+F23-F24-F26</f>
        <v>0</v>
      </c>
      <c r="G27" s="30"/>
      <c r="H27" s="30" t="n">
        <f aca="false">+H22+H23-H24-H26</f>
        <v>0</v>
      </c>
      <c r="I27" s="30" t="n">
        <f aca="false">+I22+I23-I24-I26</f>
        <v>0</v>
      </c>
      <c r="J27" s="30" t="n">
        <f aca="false">+J22+J23-J24-J26</f>
        <v>0</v>
      </c>
      <c r="K27" s="30" t="n">
        <f aca="false">+K22+K23-K24-K26</f>
        <v>0</v>
      </c>
      <c r="L27" s="30" t="n">
        <f aca="false">+L22+L23-L24-L26</f>
        <v>0</v>
      </c>
      <c r="M27" s="30" t="n">
        <f aca="false">+M22+M23-M24-M26</f>
        <v>0</v>
      </c>
      <c r="N27" s="30" t="n">
        <f aca="false">+N22+N23-N24-N26</f>
        <v>0</v>
      </c>
      <c r="O27" s="30" t="n">
        <f aca="false">+O22+O23-O24-O26</f>
        <v>110.366666666667</v>
      </c>
    </row>
    <row r="28" customFormat="false" ht="12.75" hidden="true" customHeight="true" outlineLevel="0" collapsed="false">
      <c r="B28" s="31"/>
      <c r="C28" s="32"/>
      <c r="D28" s="32"/>
      <c r="E28" s="32"/>
      <c r="F28" s="32"/>
      <c r="G28" s="32"/>
      <c r="H28" s="32"/>
      <c r="I28" s="32"/>
      <c r="J28" s="32"/>
      <c r="O28" s="32"/>
    </row>
    <row r="29" customFormat="false" ht="12.75" hidden="true" customHeight="true" outlineLevel="0" collapsed="false">
      <c r="A29" s="33" t="s">
        <v>27</v>
      </c>
      <c r="B29" s="34"/>
      <c r="C29" s="32" t="n">
        <f aca="false">+C27/D17</f>
        <v>5.025</v>
      </c>
      <c r="D29" s="32" t="n">
        <f aca="false">+D27/E17</f>
        <v>4.99130434782609</v>
      </c>
      <c r="E29" s="32" t="n">
        <f aca="false">+E27/F17</f>
        <v>4.28333333333333</v>
      </c>
      <c r="F29" s="32"/>
      <c r="G29" s="32"/>
      <c r="H29" s="32"/>
      <c r="I29" s="32"/>
      <c r="J29" s="32"/>
      <c r="K29" s="33"/>
      <c r="L29" s="33"/>
      <c r="M29" s="33"/>
      <c r="N29" s="33"/>
      <c r="O29" s="32" t="e">
        <f aca="false">+O27/O17</f>
        <v>#DIV/0!</v>
      </c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  <c r="IW29" s="33"/>
    </row>
    <row r="30" customFormat="false" ht="12.75" hidden="false" customHeight="true" outlineLevel="0" collapsed="false">
      <c r="A30" s="33"/>
      <c r="B30" s="34"/>
      <c r="C30" s="32"/>
      <c r="D30" s="32"/>
      <c r="E30" s="32"/>
      <c r="F30" s="32"/>
      <c r="G30" s="32"/>
      <c r="H30" s="32"/>
      <c r="I30" s="32"/>
      <c r="J30" s="32"/>
      <c r="K30" s="33"/>
      <c r="L30" s="33"/>
      <c r="M30" s="35"/>
      <c r="N30" s="36"/>
      <c r="O30" s="32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  <c r="IV30" s="33"/>
      <c r="IW30" s="33"/>
    </row>
    <row r="31" customFormat="false" ht="13.5" hidden="false" customHeight="true" outlineLevel="0" collapsed="false">
      <c r="A31" s="34"/>
      <c r="B31" s="34"/>
      <c r="C31" s="32"/>
      <c r="D31" s="32"/>
      <c r="E31" s="32"/>
      <c r="F31" s="32"/>
      <c r="G31" s="32"/>
      <c r="H31" s="32"/>
      <c r="I31" s="32"/>
      <c r="J31" s="32"/>
      <c r="K31" s="32"/>
      <c r="L31" s="34"/>
      <c r="M31" s="34"/>
      <c r="N31" s="34"/>
      <c r="O31" s="34"/>
      <c r="P31" s="34"/>
      <c r="Q31" s="34"/>
      <c r="R31" s="34"/>
      <c r="S31" s="34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  <c r="IV31" s="33"/>
      <c r="IW31" s="33"/>
    </row>
    <row r="32" customFormat="false" ht="12" hidden="false" customHeight="true" outlineLevel="0" collapsed="false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  <c r="IV32" s="33"/>
      <c r="IW32" s="33"/>
    </row>
    <row r="33" customFormat="false" ht="12" hidden="false" customHeight="tru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  <c r="IV33" s="33"/>
      <c r="IW33" s="33"/>
    </row>
    <row r="34" customFormat="false" ht="13.5" hidden="false" customHeight="true" outlineLevel="0" collapsed="false">
      <c r="A34" s="34"/>
      <c r="B34" s="34"/>
      <c r="C34" s="32"/>
      <c r="D34" s="32"/>
      <c r="E34" s="32"/>
      <c r="F34" s="32"/>
      <c r="G34" s="32"/>
      <c r="H34" s="32"/>
      <c r="I34" s="38" t="s">
        <v>28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3"/>
      <c r="IV34" s="33"/>
      <c r="IW34" s="33"/>
    </row>
    <row r="35" customFormat="false" ht="6.75" hidden="false" customHeight="true" outlineLevel="0" collapsed="false">
      <c r="A35" s="34"/>
      <c r="B35" s="34"/>
      <c r="C35" s="32"/>
      <c r="D35" s="32"/>
      <c r="E35" s="32"/>
      <c r="F35" s="32"/>
      <c r="G35" s="32"/>
      <c r="H35" s="32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4.25" hidden="false" customHeight="true" outlineLevel="0" collapsed="false">
      <c r="A36" s="33"/>
      <c r="B36" s="40" t="s">
        <v>29</v>
      </c>
      <c r="C36" s="40"/>
      <c r="D36" s="33"/>
      <c r="E36" s="40" t="s">
        <v>30</v>
      </c>
      <c r="F36" s="40"/>
      <c r="G36" s="41" t="s">
        <v>31</v>
      </c>
      <c r="H36" s="33"/>
      <c r="I36" s="42"/>
      <c r="J36" s="43"/>
      <c r="K36" s="44"/>
      <c r="L36" s="42"/>
      <c r="M36" s="43"/>
      <c r="N36" s="44"/>
      <c r="O36" s="40" t="s">
        <v>32</v>
      </c>
      <c r="P36" s="40"/>
      <c r="Q36" s="44"/>
      <c r="R36" s="40"/>
      <c r="S36" s="40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  <c r="IU36" s="33"/>
      <c r="IV36" s="33"/>
      <c r="IW36" s="33"/>
    </row>
    <row r="37" customFormat="false" ht="12.75" hidden="false" customHeight="false" outlineLevel="0" collapsed="false">
      <c r="A37" s="33"/>
      <c r="B37" s="45" t="s">
        <v>33</v>
      </c>
      <c r="C37" s="45"/>
      <c r="D37" s="34"/>
      <c r="E37" s="45" t="s">
        <v>34</v>
      </c>
      <c r="F37" s="45"/>
      <c r="G37" s="46" t="s">
        <v>35</v>
      </c>
      <c r="H37" s="34"/>
      <c r="I37" s="45" t="s">
        <v>36</v>
      </c>
      <c r="J37" s="45"/>
      <c r="K37" s="34"/>
      <c r="L37" s="45" t="s">
        <v>37</v>
      </c>
      <c r="M37" s="45"/>
      <c r="N37" s="34"/>
      <c r="O37" s="45" t="n">
        <v>2000</v>
      </c>
      <c r="P37" s="45"/>
      <c r="Q37" s="34"/>
      <c r="R37" s="45" t="s">
        <v>38</v>
      </c>
      <c r="S37" s="45"/>
      <c r="T37" s="34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  <c r="IT37" s="33"/>
      <c r="IU37" s="33"/>
      <c r="IV37" s="33"/>
      <c r="IW37" s="33"/>
    </row>
    <row r="38" customFormat="false" ht="12.75" hidden="false" customHeight="false" outlineLevel="0" collapsed="false">
      <c r="B38" s="47" t="s">
        <v>39</v>
      </c>
      <c r="C38" s="48" t="s">
        <v>40</v>
      </c>
      <c r="D38" s="31"/>
      <c r="E38" s="47" t="s">
        <v>39</v>
      </c>
      <c r="F38" s="48" t="s">
        <v>40</v>
      </c>
      <c r="G38" s="70"/>
      <c r="H38" s="31"/>
      <c r="I38" s="47" t="s">
        <v>39</v>
      </c>
      <c r="J38" s="48" t="s">
        <v>40</v>
      </c>
      <c r="K38" s="31"/>
      <c r="L38" s="47" t="s">
        <v>39</v>
      </c>
      <c r="M38" s="48" t="s">
        <v>40</v>
      </c>
      <c r="N38" s="31"/>
      <c r="O38" s="47" t="s">
        <v>39</v>
      </c>
      <c r="P38" s="48" t="s">
        <v>40</v>
      </c>
      <c r="Q38" s="31"/>
      <c r="R38" s="47" t="s">
        <v>39</v>
      </c>
      <c r="S38" s="48" t="s">
        <v>40</v>
      </c>
      <c r="T38" s="31"/>
    </row>
    <row r="39" customFormat="false" ht="12.75" hidden="false" customHeight="false" outlineLevel="0" collapsed="false">
      <c r="A39" s="1" t="s">
        <v>41</v>
      </c>
      <c r="B39" s="50" t="n">
        <v>4</v>
      </c>
      <c r="C39" s="51" t="n">
        <v>3.1</v>
      </c>
      <c r="D39" s="31"/>
      <c r="E39" s="50" t="n">
        <v>2</v>
      </c>
      <c r="F39" s="51" t="n">
        <v>0.975</v>
      </c>
      <c r="G39" s="52" t="n">
        <v>1</v>
      </c>
      <c r="H39" s="31"/>
      <c r="I39" s="50" t="n">
        <v>0</v>
      </c>
      <c r="J39" s="71" t="n">
        <v>0</v>
      </c>
      <c r="K39" s="31"/>
      <c r="L39" s="50" t="n">
        <v>0</v>
      </c>
      <c r="M39" s="51" t="n">
        <v>0</v>
      </c>
      <c r="N39" s="31"/>
      <c r="O39" s="50" t="n">
        <f aca="false">+L39+I39+E39+B39</f>
        <v>6</v>
      </c>
      <c r="P39" s="51" t="n">
        <f aca="false">+M39+J39+F39+C39</f>
        <v>4.075</v>
      </c>
      <c r="Q39" s="31"/>
      <c r="R39" s="50" t="n">
        <v>0</v>
      </c>
      <c r="S39" s="72" t="n">
        <v>0</v>
      </c>
      <c r="T39" s="31"/>
    </row>
    <row r="40" customFormat="false" ht="12.75" hidden="false" customHeight="false" outlineLevel="0" collapsed="false">
      <c r="A40" s="1" t="s">
        <v>42</v>
      </c>
      <c r="B40" s="50"/>
      <c r="C40" s="51" t="n">
        <v>-0.3</v>
      </c>
      <c r="D40" s="31"/>
      <c r="E40" s="50"/>
      <c r="F40" s="51" t="n">
        <v>0</v>
      </c>
      <c r="G40" s="28"/>
      <c r="H40" s="31"/>
      <c r="I40" s="50"/>
      <c r="J40" s="71" t="n">
        <v>0</v>
      </c>
      <c r="K40" s="73"/>
      <c r="L40" s="74"/>
      <c r="M40" s="51" t="n">
        <v>0</v>
      </c>
      <c r="N40" s="31"/>
      <c r="O40" s="50"/>
      <c r="P40" s="51" t="n">
        <f aca="false">+C40+F40+J40+M40</f>
        <v>-0.3</v>
      </c>
      <c r="Q40" s="31"/>
      <c r="R40" s="50"/>
      <c r="S40" s="72" t="n">
        <v>0</v>
      </c>
      <c r="T40" s="31"/>
    </row>
    <row r="41" customFormat="false" ht="12.75" hidden="false" customHeight="false" outlineLevel="0" collapsed="false">
      <c r="A41" s="1" t="s">
        <v>43</v>
      </c>
      <c r="B41" s="53" t="n">
        <v>0</v>
      </c>
      <c r="C41" s="75" t="n">
        <v>0</v>
      </c>
      <c r="D41" s="31"/>
      <c r="E41" s="53" t="n">
        <v>3</v>
      </c>
      <c r="F41" s="54" t="n">
        <v>2.083</v>
      </c>
      <c r="G41" s="28"/>
      <c r="H41" s="31"/>
      <c r="I41" s="53" t="n">
        <v>16</v>
      </c>
      <c r="J41" s="54" t="n">
        <v>74.25</v>
      </c>
      <c r="K41" s="73"/>
      <c r="L41" s="76" t="n">
        <v>7</v>
      </c>
      <c r="M41" s="54" t="n">
        <v>52</v>
      </c>
      <c r="N41" s="31"/>
      <c r="O41" s="53" t="n">
        <f aca="false">+L41+I41+E41+B41</f>
        <v>26</v>
      </c>
      <c r="P41" s="54" t="n">
        <f aca="false">+M41+J41+F41+C41</f>
        <v>128.333</v>
      </c>
      <c r="Q41" s="31"/>
      <c r="R41" s="53" t="n">
        <v>0</v>
      </c>
      <c r="S41" s="54" t="n">
        <v>0</v>
      </c>
      <c r="T41" s="31"/>
    </row>
    <row r="42" customFormat="false" ht="12.75" hidden="false" customHeight="false" outlineLevel="0" collapsed="false">
      <c r="A42" s="33" t="s">
        <v>44</v>
      </c>
      <c r="B42" s="55" t="n">
        <f aca="false">SUM(B39:B41)</f>
        <v>4</v>
      </c>
      <c r="C42" s="56" t="n">
        <f aca="false">SUM(C39:C41)</f>
        <v>2.8</v>
      </c>
      <c r="D42" s="34"/>
      <c r="E42" s="55" t="n">
        <f aca="false">SUM(E39:E41)</f>
        <v>5</v>
      </c>
      <c r="F42" s="56" t="n">
        <f aca="false">SUM(F39:F41)</f>
        <v>3.058</v>
      </c>
      <c r="G42" s="57"/>
      <c r="H42" s="34"/>
      <c r="I42" s="55" t="n">
        <f aca="false">SUM(I39:I41)</f>
        <v>16</v>
      </c>
      <c r="J42" s="56" t="n">
        <f aca="false">SUM(J39:J41)</f>
        <v>74.25</v>
      </c>
      <c r="K42" s="34"/>
      <c r="L42" s="55" t="n">
        <f aca="false">SUM(L39:L41)</f>
        <v>7</v>
      </c>
      <c r="M42" s="56" t="n">
        <f aca="false">SUM(M39:M41)</f>
        <v>52</v>
      </c>
      <c r="N42" s="34"/>
      <c r="O42" s="55" t="n">
        <f aca="false">SUM(O39:O41)</f>
        <v>32</v>
      </c>
      <c r="P42" s="56" t="n">
        <f aca="false">SUM(P39:P41)</f>
        <v>132.108</v>
      </c>
      <c r="Q42" s="34"/>
      <c r="R42" s="55" t="n">
        <f aca="false">SUM(R39:R41)</f>
        <v>0</v>
      </c>
      <c r="S42" s="56" t="n">
        <f aca="false">SUM(S39:S41)</f>
        <v>0</v>
      </c>
      <c r="T42" s="34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</row>
    <row r="43" customFormat="false" ht="12.75" hidden="false" customHeight="false" outlineLevel="0" collapsed="false">
      <c r="A43" s="58" t="s">
        <v>45</v>
      </c>
      <c r="B43" s="59"/>
      <c r="C43" s="56" t="n">
        <v>14.2</v>
      </c>
      <c r="D43" s="32"/>
      <c r="E43" s="59"/>
      <c r="F43" s="77" t="n">
        <f aca="false">+'[1]Hotlist - Completed'!C12/1000</f>
        <v>20.493</v>
      </c>
      <c r="G43" s="57"/>
      <c r="H43" s="32"/>
      <c r="I43" s="59"/>
      <c r="J43" s="77" t="n">
        <f aca="false">+'[1]Hotlist - Identified '!F29/1000</f>
        <v>21.493</v>
      </c>
      <c r="K43" s="32"/>
      <c r="L43" s="59"/>
      <c r="M43" s="77" t="n">
        <f aca="false">+'[1]Hotlist - Identified '!I29/1000</f>
        <v>22.344</v>
      </c>
      <c r="N43" s="32"/>
      <c r="O43" s="59"/>
      <c r="P43" s="56" t="n">
        <f aca="false">+M43+J43+F43+C43</f>
        <v>78.53</v>
      </c>
      <c r="Q43" s="32"/>
      <c r="R43" s="59"/>
      <c r="S43" s="77" t="n">
        <f aca="false">+'[1]Hotlist - Identified '!O29/1000</f>
        <v>30.1644</v>
      </c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</row>
    <row r="44" customFormat="false" ht="18.75" hidden="false" customHeight="false" outlineLevel="0" collapsed="false">
      <c r="A44" s="33" t="s">
        <v>46</v>
      </c>
      <c r="B44" s="78" t="n">
        <f aca="false">+C42/C43</f>
        <v>0.197183098591549</v>
      </c>
      <c r="C44" s="78"/>
      <c r="D44" s="12"/>
      <c r="E44" s="78" t="n">
        <f aca="false">+F42/F43</f>
        <v>0.14922168545357</v>
      </c>
      <c r="F44" s="78"/>
      <c r="G44" s="79"/>
      <c r="H44" s="12"/>
      <c r="I44" s="78" t="n">
        <f aca="false">+J42/J43</f>
        <v>3.45461312985623</v>
      </c>
      <c r="J44" s="78"/>
      <c r="K44" s="12"/>
      <c r="L44" s="78" t="n">
        <f aca="false">+M42/M43</f>
        <v>2.32724668814894</v>
      </c>
      <c r="M44" s="78"/>
      <c r="N44" s="12"/>
      <c r="O44" s="78" t="n">
        <f aca="false">+P42/P43</f>
        <v>1.68226155609321</v>
      </c>
      <c r="P44" s="78"/>
      <c r="Q44" s="12"/>
      <c r="R44" s="78" t="n">
        <f aca="false">+S42/S43</f>
        <v>0</v>
      </c>
      <c r="S44" s="78"/>
      <c r="T44" s="34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</row>
    <row r="45" customFormat="false" ht="12.75" hidden="false" customHeight="false" outlineLevel="0" collapsed="false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</row>
    <row r="46" customFormat="false" ht="16.5" hidden="false" customHeight="false" outlineLevel="0" collapsed="false">
      <c r="A46" s="63" t="s">
        <v>47</v>
      </c>
      <c r="B46" s="63"/>
    </row>
    <row r="59" customFormat="false" ht="12.75" hidden="false" customHeight="false" outlineLevel="0" collapsed="false">
      <c r="B59" s="64"/>
      <c r="E59" s="64"/>
      <c r="I59" s="64"/>
      <c r="L59" s="64"/>
      <c r="O59" s="64"/>
      <c r="R59" s="64"/>
    </row>
    <row r="60" customFormat="false" ht="12.75" hidden="false" customHeight="false" outlineLevel="0" collapsed="false">
      <c r="B60" s="64"/>
      <c r="E60" s="64"/>
      <c r="I60" s="64"/>
      <c r="L60" s="64"/>
      <c r="O60" s="64"/>
      <c r="R60" s="64"/>
    </row>
    <row r="61" customFormat="false" ht="12.75" hidden="false" customHeight="false" outlineLevel="0" collapsed="false">
      <c r="B61" s="64"/>
      <c r="C61" s="65"/>
      <c r="E61" s="64"/>
      <c r="F61" s="65"/>
      <c r="G61" s="65"/>
      <c r="I61" s="64"/>
      <c r="J61" s="65"/>
      <c r="L61" s="64"/>
      <c r="M61" s="65"/>
      <c r="O61" s="64"/>
      <c r="P61" s="65"/>
      <c r="R61" s="64"/>
    </row>
    <row r="62" customFormat="false" ht="12.75" hidden="false" customHeight="false" outlineLevel="0" collapsed="false">
      <c r="F62" s="65"/>
      <c r="G62" s="65"/>
      <c r="M62" s="65"/>
      <c r="P62" s="65"/>
    </row>
    <row r="65" customFormat="false" ht="12.75" hidden="false" customHeight="false" outlineLevel="0" collapsed="false">
      <c r="B65" s="65"/>
      <c r="E65" s="65"/>
      <c r="I65" s="65"/>
      <c r="L65" s="65"/>
      <c r="O65" s="65"/>
      <c r="R65" s="65"/>
    </row>
  </sheetData>
  <mergeCells count="23">
    <mergeCell ref="A3:F3"/>
    <mergeCell ref="C8:O8"/>
    <mergeCell ref="C9:O9"/>
    <mergeCell ref="B19:O19"/>
    <mergeCell ref="A32:S32"/>
    <mergeCell ref="I34:S34"/>
    <mergeCell ref="B36:C36"/>
    <mergeCell ref="E36:F36"/>
    <mergeCell ref="O36:P36"/>
    <mergeCell ref="R36:S36"/>
    <mergeCell ref="B37:C37"/>
    <mergeCell ref="E37:F37"/>
    <mergeCell ref="I37:J37"/>
    <mergeCell ref="L37:M37"/>
    <mergeCell ref="O37:P37"/>
    <mergeCell ref="R37:S37"/>
    <mergeCell ref="B44:C44"/>
    <mergeCell ref="E44:F44"/>
    <mergeCell ref="I44:J44"/>
    <mergeCell ref="L44:M44"/>
    <mergeCell ref="O44:P44"/>
    <mergeCell ref="R44:S44"/>
    <mergeCell ref="A46:B46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normal" topLeftCell="A6" colorId="64" zoomScale="75" zoomScaleNormal="75" zoomScalePageLayoutView="100" workbookViewId="0">
      <selection pane="topLeft" activeCell="B7" activeCellId="0" sqref="B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51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12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25" t="n">
        <v>0</v>
      </c>
      <c r="D13" s="25" t="n">
        <f aca="false">+C17</f>
        <v>1</v>
      </c>
      <c r="E13" s="25" t="n">
        <f aca="false">+D17</f>
        <v>18</v>
      </c>
      <c r="F13" s="25" t="n">
        <f aca="false">+E17</f>
        <v>17</v>
      </c>
      <c r="G13" s="25" t="n">
        <f aca="false">+F17</f>
        <v>17</v>
      </c>
      <c r="H13" s="25" t="n">
        <f aca="false">+G17</f>
        <v>16</v>
      </c>
      <c r="I13" s="25" t="n">
        <f aca="false">+H17</f>
        <v>15</v>
      </c>
      <c r="J13" s="25" t="n">
        <f aca="false">+I17</f>
        <v>15</v>
      </c>
      <c r="K13" s="25" t="n">
        <f aca="false">+J17</f>
        <v>15</v>
      </c>
      <c r="L13" s="25" t="n">
        <f aca="false">+K17</f>
        <v>15</v>
      </c>
      <c r="M13" s="67" t="n">
        <f aca="false">+L17</f>
        <v>15</v>
      </c>
      <c r="N13" s="67" t="n">
        <f aca="false">+M17</f>
        <v>16</v>
      </c>
      <c r="O13" s="25"/>
    </row>
    <row r="14" customFormat="false" ht="12.75" hidden="false" customHeight="false" outlineLevel="0" collapsed="false">
      <c r="A14" s="1" t="s">
        <v>22</v>
      </c>
      <c r="C14" s="25" t="n">
        <v>1</v>
      </c>
      <c r="D14" s="25" t="n">
        <v>17</v>
      </c>
      <c r="E14" s="25" t="n">
        <v>1</v>
      </c>
      <c r="F14" s="25" t="n">
        <v>0</v>
      </c>
      <c r="G14" s="25" t="n">
        <v>0</v>
      </c>
      <c r="H14" s="25" t="n">
        <v>0</v>
      </c>
      <c r="I14" s="25" t="n">
        <v>0</v>
      </c>
      <c r="J14" s="25" t="n">
        <v>0</v>
      </c>
      <c r="K14" s="25" t="n">
        <v>0</v>
      </c>
      <c r="L14" s="25" t="n">
        <v>0</v>
      </c>
      <c r="M14" s="67" t="n">
        <v>3</v>
      </c>
      <c r="N14" s="25" t="n">
        <v>0</v>
      </c>
      <c r="O14" s="25"/>
    </row>
    <row r="15" customFormat="false" ht="12.75" hidden="false" customHeight="false" outlineLevel="0" collapsed="false">
      <c r="A15" s="1" t="s">
        <v>23</v>
      </c>
      <c r="C15" s="25" t="n">
        <v>0</v>
      </c>
      <c r="D15" s="25" t="n">
        <v>0</v>
      </c>
      <c r="E15" s="25" t="n">
        <v>2</v>
      </c>
      <c r="F15" s="25" t="n">
        <v>0</v>
      </c>
      <c r="G15" s="25" t="n">
        <v>1</v>
      </c>
      <c r="H15" s="25" t="n">
        <v>1</v>
      </c>
      <c r="I15" s="25" t="n">
        <v>0</v>
      </c>
      <c r="J15" s="25" t="n">
        <v>0</v>
      </c>
      <c r="K15" s="25" t="n">
        <v>0</v>
      </c>
      <c r="L15" s="25" t="n">
        <v>0</v>
      </c>
      <c r="M15" s="67" t="n">
        <v>2</v>
      </c>
      <c r="N15" s="25" t="n">
        <v>0</v>
      </c>
      <c r="O15" s="25"/>
    </row>
    <row r="16" customFormat="false" ht="12.75" hidden="false" customHeight="false" outlineLevel="0" collapsed="false">
      <c r="A16" s="1" t="s">
        <v>24</v>
      </c>
      <c r="C16" s="25" t="n">
        <v>0</v>
      </c>
      <c r="D16" s="25" t="n">
        <v>0</v>
      </c>
      <c r="E16" s="25" t="n">
        <v>0</v>
      </c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5" t="n">
        <v>0</v>
      </c>
      <c r="L16" s="25" t="n">
        <v>0</v>
      </c>
      <c r="M16" s="67" t="n">
        <v>0</v>
      </c>
      <c r="N16" s="25" t="n">
        <v>0</v>
      </c>
      <c r="O16" s="25"/>
      <c r="P16" s="21"/>
    </row>
    <row r="17" customFormat="false" ht="13.5" hidden="false" customHeight="false" outlineLevel="0" collapsed="false">
      <c r="A17" s="1" t="s">
        <v>25</v>
      </c>
      <c r="C17" s="68" t="n">
        <f aca="false">+C13+C14-C15-C16</f>
        <v>1</v>
      </c>
      <c r="D17" s="68" t="n">
        <f aca="false">+D13+D14-D15-D16</f>
        <v>18</v>
      </c>
      <c r="E17" s="68" t="n">
        <f aca="false">+E13+E14-E15-E16</f>
        <v>17</v>
      </c>
      <c r="F17" s="68" t="n">
        <f aca="false">+F13+F14-F15-F16</f>
        <v>17</v>
      </c>
      <c r="G17" s="68" t="n">
        <f aca="false">+G13+G14-G15-G16</f>
        <v>16</v>
      </c>
      <c r="H17" s="68" t="n">
        <f aca="false">+H13+H14-H15-H16</f>
        <v>15</v>
      </c>
      <c r="I17" s="68" t="n">
        <f aca="false">+I13+I14-I15-I16</f>
        <v>15</v>
      </c>
      <c r="J17" s="68" t="n">
        <f aca="false">+J13+J14-J15-J16</f>
        <v>15</v>
      </c>
      <c r="K17" s="68" t="n">
        <f aca="false">+K13+K14-K15-K16</f>
        <v>15</v>
      </c>
      <c r="L17" s="68" t="n">
        <f aca="false">+L13+L14-L15-L16</f>
        <v>15</v>
      </c>
      <c r="M17" s="69" t="n">
        <f aca="false">+M13+M14-M15-M16</f>
        <v>16</v>
      </c>
      <c r="N17" s="68" t="n">
        <f aca="false">+N13+N14-N15-N16</f>
        <v>16</v>
      </c>
      <c r="O17" s="68" t="n">
        <f aca="false">+O13+O14-O15-O16</f>
        <v>0</v>
      </c>
      <c r="P17" s="21"/>
    </row>
    <row r="18" customFormat="false" ht="13.5" hidden="false" customHeight="false" outlineLevel="0" collapsed="false">
      <c r="M18" s="24"/>
      <c r="P18" s="25"/>
    </row>
    <row r="19" customFormat="false" ht="12.75" hidden="true" customHeight="false" outlineLevel="0" collapsed="false">
      <c r="B19" s="26" t="s">
        <v>49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customFormat="false" ht="12.75" hidden="true" customHeight="false" outlineLevel="0" collapsed="false">
      <c r="B20" s="26" t="s">
        <v>7</v>
      </c>
      <c r="C20" s="26" t="s">
        <v>8</v>
      </c>
      <c r="D20" s="26" t="s">
        <v>9</v>
      </c>
      <c r="E20" s="26" t="s">
        <v>10</v>
      </c>
      <c r="F20" s="26" t="s">
        <v>11</v>
      </c>
      <c r="G20" s="26"/>
      <c r="H20" s="26" t="s">
        <v>12</v>
      </c>
      <c r="I20" s="26" t="s">
        <v>13</v>
      </c>
      <c r="J20" s="26" t="s">
        <v>14</v>
      </c>
      <c r="K20" s="26" t="s">
        <v>15</v>
      </c>
      <c r="L20" s="26" t="s">
        <v>16</v>
      </c>
      <c r="M20" s="26" t="s">
        <v>17</v>
      </c>
      <c r="N20" s="26" t="s">
        <v>18</v>
      </c>
      <c r="O20" s="26" t="s">
        <v>50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7"/>
      <c r="C22" s="27" t="n">
        <v>100.5</v>
      </c>
      <c r="D22" s="27" t="n">
        <f aca="false">+C27</f>
        <v>100.5</v>
      </c>
      <c r="E22" s="27" t="n">
        <f aca="false">+D27</f>
        <v>114.8</v>
      </c>
      <c r="F22" s="27"/>
      <c r="G22" s="27"/>
      <c r="H22" s="27"/>
      <c r="I22" s="27"/>
      <c r="J22" s="27"/>
      <c r="K22" s="27"/>
      <c r="L22" s="27"/>
      <c r="M22" s="27"/>
      <c r="N22" s="27"/>
      <c r="O22" s="27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8"/>
      <c r="C23" s="28" t="n">
        <v>0</v>
      </c>
      <c r="D23" s="28" t="n">
        <v>14.3</v>
      </c>
      <c r="E23" s="28" t="n">
        <v>1</v>
      </c>
      <c r="F23" s="28"/>
      <c r="G23" s="28"/>
      <c r="H23" s="28"/>
      <c r="I23" s="28"/>
      <c r="J23" s="28"/>
      <c r="K23" s="28"/>
      <c r="L23" s="28"/>
      <c r="M23" s="28"/>
      <c r="N23" s="28"/>
      <c r="O23" s="28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8"/>
      <c r="C24" s="28" t="n">
        <v>0</v>
      </c>
      <c r="D24" s="28" t="n">
        <v>0</v>
      </c>
      <c r="E24" s="28" t="n">
        <v>0</v>
      </c>
      <c r="F24" s="28"/>
      <c r="G24" s="28"/>
      <c r="H24" s="28"/>
      <c r="I24" s="28"/>
      <c r="J24" s="28"/>
      <c r="K24" s="28"/>
      <c r="L24" s="28"/>
      <c r="M24" s="28"/>
      <c r="N24" s="28"/>
      <c r="O24" s="28" t="n">
        <f aca="false">AVERAGE(B24:J24)</f>
        <v>0</v>
      </c>
    </row>
    <row r="25" customFormat="false" ht="12.75" hidden="true" customHeight="false" outlineLevel="0" collapsed="false">
      <c r="A25" s="1" t="s">
        <v>26</v>
      </c>
      <c r="B25" s="28"/>
      <c r="C25" s="28" t="n">
        <v>0</v>
      </c>
      <c r="D25" s="28" t="n">
        <v>0</v>
      </c>
      <c r="E25" s="28" t="n">
        <v>-13</v>
      </c>
      <c r="F25" s="28"/>
      <c r="G25" s="28"/>
      <c r="H25" s="28"/>
      <c r="I25" s="28"/>
      <c r="J25" s="28"/>
      <c r="K25" s="28"/>
      <c r="L25" s="28"/>
      <c r="M25" s="28"/>
      <c r="N25" s="28"/>
      <c r="O25" s="28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8"/>
      <c r="C26" s="28" t="n">
        <v>0</v>
      </c>
      <c r="D26" s="28" t="n">
        <v>0</v>
      </c>
      <c r="E26" s="28" t="n">
        <v>0</v>
      </c>
      <c r="F26" s="28"/>
      <c r="G26" s="28"/>
      <c r="H26" s="28"/>
      <c r="I26" s="28"/>
      <c r="J26" s="28"/>
      <c r="K26" s="28"/>
      <c r="L26" s="28"/>
      <c r="M26" s="28"/>
      <c r="N26" s="28"/>
      <c r="O26" s="28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9"/>
      <c r="C27" s="30" t="n">
        <f aca="false">+C22+C23-C24-C26</f>
        <v>100.5</v>
      </c>
      <c r="D27" s="30" t="n">
        <f aca="false">+D22+D23-D24-D26</f>
        <v>114.8</v>
      </c>
      <c r="E27" s="30" t="n">
        <f aca="false">+E22+E23-E24-E26+E25</f>
        <v>102.8</v>
      </c>
      <c r="F27" s="30" t="n">
        <f aca="false">+F22+F23-F24-F26</f>
        <v>0</v>
      </c>
      <c r="G27" s="30"/>
      <c r="H27" s="30" t="n">
        <f aca="false">+H22+H23-H24-H26</f>
        <v>0</v>
      </c>
      <c r="I27" s="30" t="n">
        <f aca="false">+I22+I23-I24-I26</f>
        <v>0</v>
      </c>
      <c r="J27" s="30" t="n">
        <f aca="false">+J22+J23-J24-J26</f>
        <v>0</v>
      </c>
      <c r="K27" s="30" t="n">
        <f aca="false">+K22+K23-K24-K26</f>
        <v>0</v>
      </c>
      <c r="L27" s="30" t="n">
        <f aca="false">+L22+L23-L24-L26</f>
        <v>0</v>
      </c>
      <c r="M27" s="30" t="n">
        <f aca="false">+M22+M23-M24-M26</f>
        <v>0</v>
      </c>
      <c r="N27" s="30" t="n">
        <f aca="false">+N22+N23-N24-N26</f>
        <v>0</v>
      </c>
      <c r="O27" s="30" t="n">
        <f aca="false">+O22+O23-O24-O26</f>
        <v>110.366666666667</v>
      </c>
    </row>
    <row r="28" customFormat="false" ht="12.75" hidden="true" customHeight="false" outlineLevel="0" collapsed="false">
      <c r="B28" s="31"/>
      <c r="C28" s="32"/>
      <c r="D28" s="32"/>
      <c r="E28" s="32"/>
      <c r="F28" s="32"/>
      <c r="G28" s="32"/>
      <c r="H28" s="32"/>
      <c r="I28" s="32"/>
      <c r="J28" s="32"/>
      <c r="O28" s="32"/>
    </row>
    <row r="29" customFormat="false" ht="12.75" hidden="true" customHeight="false" outlineLevel="0" collapsed="false">
      <c r="A29" s="33" t="s">
        <v>27</v>
      </c>
      <c r="B29" s="34"/>
      <c r="C29" s="32" t="n">
        <f aca="false">+C27/D17</f>
        <v>5.58333333333333</v>
      </c>
      <c r="D29" s="32" t="n">
        <f aca="false">+D27/E17</f>
        <v>6.75294117647059</v>
      </c>
      <c r="E29" s="32" t="n">
        <f aca="false">+E27/F17</f>
        <v>6.04705882352941</v>
      </c>
      <c r="F29" s="32"/>
      <c r="G29" s="32"/>
      <c r="H29" s="32"/>
      <c r="I29" s="32"/>
      <c r="J29" s="32"/>
      <c r="K29" s="33"/>
      <c r="L29" s="33"/>
      <c r="M29" s="33"/>
      <c r="N29" s="33"/>
      <c r="O29" s="32" t="e">
        <f aca="false">+O27/O17</f>
        <v>#DIV/0!</v>
      </c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  <c r="IW29" s="33"/>
    </row>
    <row r="30" customFormat="false" ht="12.75" hidden="false" customHeight="false" outlineLevel="0" collapsed="false">
      <c r="A30" s="33"/>
      <c r="B30" s="34"/>
      <c r="C30" s="32"/>
      <c r="D30" s="32"/>
      <c r="E30" s="32"/>
      <c r="F30" s="32"/>
      <c r="G30" s="32"/>
      <c r="H30" s="32"/>
      <c r="I30" s="32"/>
      <c r="J30" s="32"/>
      <c r="K30" s="33"/>
      <c r="L30" s="33"/>
      <c r="M30" s="35"/>
      <c r="N30" s="36"/>
      <c r="O30" s="32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  <c r="IV30" s="33"/>
      <c r="IW30" s="33"/>
    </row>
    <row r="31" customFormat="false" ht="13.5" hidden="false" customHeight="true" outlineLevel="0" collapsed="false">
      <c r="A31" s="34"/>
      <c r="B31" s="34"/>
      <c r="C31" s="32"/>
      <c r="D31" s="32"/>
      <c r="E31" s="32"/>
      <c r="F31" s="32"/>
      <c r="G31" s="32"/>
      <c r="H31" s="32"/>
      <c r="I31" s="32"/>
      <c r="J31" s="32"/>
      <c r="K31" s="32"/>
      <c r="L31" s="34"/>
      <c r="M31" s="34"/>
      <c r="N31" s="34"/>
      <c r="O31" s="34"/>
      <c r="P31" s="34"/>
      <c r="Q31" s="34"/>
      <c r="R31" s="34"/>
      <c r="S31" s="34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  <c r="IV31" s="33"/>
      <c r="IW31" s="33"/>
    </row>
    <row r="32" customFormat="false" ht="12" hidden="false" customHeight="true" outlineLevel="0" collapsed="false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  <c r="IV32" s="33"/>
      <c r="IW32" s="33"/>
    </row>
    <row r="33" customFormat="false" ht="12" hidden="false" customHeight="tru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  <c r="IV33" s="33"/>
      <c r="IW33" s="33"/>
    </row>
    <row r="34" customFormat="false" ht="13.5" hidden="false" customHeight="true" outlineLevel="0" collapsed="false">
      <c r="A34" s="34"/>
      <c r="B34" s="34"/>
      <c r="C34" s="32"/>
      <c r="D34" s="32"/>
      <c r="E34" s="32"/>
      <c r="F34" s="32"/>
      <c r="G34" s="32"/>
      <c r="H34" s="32"/>
      <c r="I34" s="38" t="s">
        <v>28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3"/>
      <c r="IV34" s="33"/>
      <c r="IW34" s="33"/>
    </row>
    <row r="35" customFormat="false" ht="6.75" hidden="false" customHeight="true" outlineLevel="0" collapsed="false">
      <c r="A35" s="34"/>
      <c r="B35" s="34"/>
      <c r="C35" s="32"/>
      <c r="D35" s="32"/>
      <c r="E35" s="32"/>
      <c r="F35" s="32"/>
      <c r="G35" s="32"/>
      <c r="H35" s="32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4.25" hidden="false" customHeight="true" outlineLevel="0" collapsed="false">
      <c r="A36" s="33"/>
      <c r="B36" s="40" t="s">
        <v>29</v>
      </c>
      <c r="C36" s="40"/>
      <c r="D36" s="33"/>
      <c r="E36" s="40" t="s">
        <v>30</v>
      </c>
      <c r="F36" s="40"/>
      <c r="G36" s="41" t="s">
        <v>31</v>
      </c>
      <c r="H36" s="33"/>
      <c r="I36" s="42"/>
      <c r="J36" s="43"/>
      <c r="K36" s="44"/>
      <c r="L36" s="42"/>
      <c r="M36" s="43"/>
      <c r="N36" s="44"/>
      <c r="O36" s="40" t="s">
        <v>32</v>
      </c>
      <c r="P36" s="40"/>
      <c r="Q36" s="44"/>
      <c r="R36" s="40"/>
      <c r="S36" s="40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  <c r="IU36" s="33"/>
      <c r="IV36" s="33"/>
      <c r="IW36" s="33"/>
    </row>
    <row r="37" customFormat="false" ht="12.75" hidden="false" customHeight="false" outlineLevel="0" collapsed="false">
      <c r="A37" s="33"/>
      <c r="B37" s="45" t="s">
        <v>33</v>
      </c>
      <c r="C37" s="45"/>
      <c r="D37" s="34"/>
      <c r="E37" s="45" t="s">
        <v>34</v>
      </c>
      <c r="F37" s="45"/>
      <c r="G37" s="46" t="s">
        <v>35</v>
      </c>
      <c r="H37" s="34"/>
      <c r="I37" s="45" t="s">
        <v>36</v>
      </c>
      <c r="J37" s="45"/>
      <c r="K37" s="34"/>
      <c r="L37" s="45" t="s">
        <v>37</v>
      </c>
      <c r="M37" s="45"/>
      <c r="N37" s="34"/>
      <c r="O37" s="45" t="n">
        <v>2000</v>
      </c>
      <c r="P37" s="45"/>
      <c r="Q37" s="34"/>
      <c r="R37" s="45" t="s">
        <v>38</v>
      </c>
      <c r="S37" s="45"/>
      <c r="T37" s="34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  <c r="IT37" s="33"/>
      <c r="IU37" s="33"/>
      <c r="IV37" s="33"/>
      <c r="IW37" s="33"/>
    </row>
    <row r="38" customFormat="false" ht="12.75" hidden="false" customHeight="false" outlineLevel="0" collapsed="false">
      <c r="B38" s="47" t="s">
        <v>39</v>
      </c>
      <c r="C38" s="48" t="s">
        <v>40</v>
      </c>
      <c r="D38" s="31"/>
      <c r="E38" s="47" t="s">
        <v>39</v>
      </c>
      <c r="F38" s="48" t="s">
        <v>40</v>
      </c>
      <c r="G38" s="49"/>
      <c r="H38" s="31"/>
      <c r="I38" s="47" t="s">
        <v>39</v>
      </c>
      <c r="J38" s="48" t="s">
        <v>40</v>
      </c>
      <c r="K38" s="31"/>
      <c r="L38" s="47" t="s">
        <v>39</v>
      </c>
      <c r="M38" s="48" t="s">
        <v>40</v>
      </c>
      <c r="N38" s="31"/>
      <c r="O38" s="47" t="s">
        <v>39</v>
      </c>
      <c r="P38" s="48" t="s">
        <v>40</v>
      </c>
      <c r="Q38" s="31"/>
      <c r="R38" s="47" t="s">
        <v>39</v>
      </c>
      <c r="S38" s="48" t="s">
        <v>40</v>
      </c>
      <c r="T38" s="31"/>
    </row>
    <row r="39" customFormat="false" ht="12.75" hidden="false" customHeight="false" outlineLevel="0" collapsed="false">
      <c r="A39" s="1" t="s">
        <v>41</v>
      </c>
      <c r="B39" s="50" t="n">
        <v>1</v>
      </c>
      <c r="C39" s="51" t="n">
        <v>2.9</v>
      </c>
      <c r="D39" s="31"/>
      <c r="E39" s="50" t="n">
        <v>0</v>
      </c>
      <c r="F39" s="51" t="n">
        <v>0</v>
      </c>
      <c r="G39" s="52"/>
      <c r="H39" s="31"/>
      <c r="I39" s="50" t="n">
        <v>0</v>
      </c>
      <c r="J39" s="71" t="n">
        <v>0</v>
      </c>
      <c r="K39" s="31"/>
      <c r="L39" s="50" t="n">
        <v>0</v>
      </c>
      <c r="M39" s="51" t="n">
        <v>0</v>
      </c>
      <c r="N39" s="31"/>
      <c r="O39" s="50" t="n">
        <f aca="false">+L39+I39+E39+B39</f>
        <v>1</v>
      </c>
      <c r="P39" s="51" t="n">
        <f aca="false">+M39+J39+F39+C39</f>
        <v>2.9</v>
      </c>
      <c r="Q39" s="31"/>
      <c r="R39" s="50" t="n">
        <v>0</v>
      </c>
      <c r="S39" s="72" t="n">
        <v>0</v>
      </c>
      <c r="T39" s="31"/>
    </row>
    <row r="40" customFormat="false" ht="12.75" hidden="false" customHeight="false" outlineLevel="0" collapsed="false">
      <c r="A40" s="1" t="s">
        <v>42</v>
      </c>
      <c r="B40" s="50"/>
      <c r="C40" s="51" t="n">
        <v>5.5</v>
      </c>
      <c r="D40" s="31"/>
      <c r="E40" s="50"/>
      <c r="F40" s="51" t="n">
        <v>0.506</v>
      </c>
      <c r="G40" s="52"/>
      <c r="H40" s="31"/>
      <c r="I40" s="50"/>
      <c r="J40" s="71" t="n">
        <v>0</v>
      </c>
      <c r="K40" s="73"/>
      <c r="L40" s="74"/>
      <c r="M40" s="51" t="n">
        <v>0</v>
      </c>
      <c r="N40" s="31"/>
      <c r="O40" s="50"/>
      <c r="P40" s="51" t="n">
        <f aca="false">+C40+F40+J40+M40</f>
        <v>6.006</v>
      </c>
      <c r="Q40" s="31"/>
      <c r="R40" s="50"/>
      <c r="S40" s="72" t="n">
        <v>0</v>
      </c>
      <c r="T40" s="31"/>
    </row>
    <row r="41" customFormat="false" ht="12.75" hidden="false" customHeight="false" outlineLevel="0" collapsed="false">
      <c r="A41" s="1" t="s">
        <v>43</v>
      </c>
      <c r="B41" s="53" t="n">
        <v>0</v>
      </c>
      <c r="C41" s="75" t="n">
        <v>0</v>
      </c>
      <c r="D41" s="31"/>
      <c r="E41" s="53" t="n">
        <v>4</v>
      </c>
      <c r="F41" s="54" t="n">
        <v>16.48</v>
      </c>
      <c r="G41" s="28"/>
      <c r="H41" s="31"/>
      <c r="I41" s="53" t="n">
        <v>3</v>
      </c>
      <c r="J41" s="54" t="n">
        <v>10</v>
      </c>
      <c r="K41" s="73"/>
      <c r="L41" s="76" t="n">
        <v>8</v>
      </c>
      <c r="M41" s="54" t="n">
        <v>64</v>
      </c>
      <c r="N41" s="31"/>
      <c r="O41" s="53" t="n">
        <f aca="false">+L41+I41+E41+B41</f>
        <v>15</v>
      </c>
      <c r="P41" s="54" t="n">
        <f aca="false">+M41+J41+F41+C41</f>
        <v>90.48</v>
      </c>
      <c r="Q41" s="31"/>
      <c r="R41" s="53" t="n">
        <v>1</v>
      </c>
      <c r="S41" s="54" t="n">
        <v>5</v>
      </c>
      <c r="T41" s="31"/>
    </row>
    <row r="42" customFormat="false" ht="12.75" hidden="false" customHeight="false" outlineLevel="0" collapsed="false">
      <c r="A42" s="33" t="s">
        <v>44</v>
      </c>
      <c r="B42" s="55" t="n">
        <f aca="false">SUM(B39:B41)</f>
        <v>1</v>
      </c>
      <c r="C42" s="56" t="n">
        <f aca="false">SUM(C39:C41)</f>
        <v>8.4</v>
      </c>
      <c r="D42" s="34"/>
      <c r="E42" s="55" t="n">
        <f aca="false">SUM(E39:E41)</f>
        <v>4</v>
      </c>
      <c r="F42" s="56" t="n">
        <f aca="false">SUM(F39:F41)</f>
        <v>16.986</v>
      </c>
      <c r="G42" s="57"/>
      <c r="H42" s="34"/>
      <c r="I42" s="55" t="n">
        <f aca="false">SUM(I39:I41)</f>
        <v>3</v>
      </c>
      <c r="J42" s="56" t="n">
        <f aca="false">SUM(J39:J41)</f>
        <v>10</v>
      </c>
      <c r="K42" s="34"/>
      <c r="L42" s="55" t="n">
        <f aca="false">SUM(L39:L41)</f>
        <v>8</v>
      </c>
      <c r="M42" s="56" t="n">
        <f aca="false">SUM(M39:M41)</f>
        <v>64</v>
      </c>
      <c r="N42" s="34"/>
      <c r="O42" s="55" t="n">
        <f aca="false">SUM(O39:O41)</f>
        <v>16</v>
      </c>
      <c r="P42" s="56" t="n">
        <f aca="false">SUM(P39:P41)</f>
        <v>99.386</v>
      </c>
      <c r="Q42" s="34"/>
      <c r="R42" s="55" t="n">
        <f aca="false">SUM(R39:R41)</f>
        <v>1</v>
      </c>
      <c r="S42" s="56" t="n">
        <f aca="false">SUM(S39:S41)</f>
        <v>5</v>
      </c>
      <c r="T42" s="34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</row>
    <row r="43" customFormat="false" ht="12.75" hidden="false" customHeight="false" outlineLevel="0" collapsed="false">
      <c r="A43" s="58" t="s">
        <v>45</v>
      </c>
      <c r="B43" s="59"/>
      <c r="C43" s="56" t="n">
        <v>13.2</v>
      </c>
      <c r="D43" s="32"/>
      <c r="E43" s="59"/>
      <c r="F43" s="77" t="n">
        <f aca="false">+'[1]Hotlist - Completed'!C19/1000</f>
        <v>13.235</v>
      </c>
      <c r="G43" s="57"/>
      <c r="H43" s="32"/>
      <c r="I43" s="59"/>
      <c r="J43" s="77" t="n">
        <f aca="false">+'[1]Hotlist - Identified '!$F41/1000</f>
        <v>17.163</v>
      </c>
      <c r="K43" s="32"/>
      <c r="L43" s="59"/>
      <c r="M43" s="77" t="n">
        <f aca="false">+'[1]Hotlist - Identified '!$I41/1000</f>
        <v>43.231</v>
      </c>
      <c r="N43" s="32"/>
      <c r="O43" s="59"/>
      <c r="P43" s="56" t="n">
        <f aca="false">+M43+J43+F43+C43</f>
        <v>86.829</v>
      </c>
      <c r="Q43" s="32"/>
      <c r="R43" s="59"/>
      <c r="S43" s="77" t="n">
        <f aca="false">+'[1]Hotlist - Identified '!$O41/1000</f>
        <v>58.36185</v>
      </c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</row>
    <row r="44" customFormat="false" ht="18.75" hidden="false" customHeight="false" outlineLevel="0" collapsed="false">
      <c r="A44" s="33" t="s">
        <v>46</v>
      </c>
      <c r="B44" s="78" t="n">
        <f aca="false">+C42/C43</f>
        <v>0.636363636363637</v>
      </c>
      <c r="C44" s="78"/>
      <c r="D44" s="12"/>
      <c r="E44" s="78" t="n">
        <f aca="false">+F42/F43</f>
        <v>1.28341518700416</v>
      </c>
      <c r="F44" s="78"/>
      <c r="G44" s="62"/>
      <c r="H44" s="12"/>
      <c r="I44" s="78" t="n">
        <f aca="false">+J42/J43</f>
        <v>0.582648721086057</v>
      </c>
      <c r="J44" s="78"/>
      <c r="K44" s="12"/>
      <c r="L44" s="78" t="n">
        <f aca="false">+M42/M43</f>
        <v>1.48041914367005</v>
      </c>
      <c r="M44" s="78"/>
      <c r="N44" s="12"/>
      <c r="O44" s="78" t="n">
        <f aca="false">+P42/P43</f>
        <v>1.14461758168354</v>
      </c>
      <c r="P44" s="78"/>
      <c r="Q44" s="12"/>
      <c r="R44" s="78" t="n">
        <f aca="false">+S42/S43</f>
        <v>0.0856724041475724</v>
      </c>
      <c r="S44" s="78"/>
      <c r="T44" s="34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</row>
    <row r="45" customFormat="false" ht="12.75" hidden="false" customHeight="false" outlineLevel="0" collapsed="false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</row>
    <row r="46" customFormat="false" ht="16.5" hidden="false" customHeight="false" outlineLevel="0" collapsed="false">
      <c r="A46" s="63" t="s">
        <v>47</v>
      </c>
      <c r="B46" s="63"/>
    </row>
    <row r="59" customFormat="false" ht="12.75" hidden="false" customHeight="false" outlineLevel="0" collapsed="false">
      <c r="B59" s="64"/>
      <c r="E59" s="64"/>
      <c r="I59" s="64"/>
      <c r="L59" s="64"/>
      <c r="O59" s="64"/>
      <c r="R59" s="64"/>
    </row>
    <row r="60" customFormat="false" ht="12.75" hidden="false" customHeight="false" outlineLevel="0" collapsed="false">
      <c r="B60" s="64"/>
      <c r="E60" s="64"/>
      <c r="I60" s="64"/>
      <c r="L60" s="64"/>
      <c r="O60" s="64"/>
      <c r="R60" s="64"/>
    </row>
    <row r="61" customFormat="false" ht="12.75" hidden="false" customHeight="false" outlineLevel="0" collapsed="false">
      <c r="B61" s="64"/>
      <c r="C61" s="65"/>
      <c r="E61" s="64"/>
      <c r="F61" s="65"/>
      <c r="G61" s="65"/>
      <c r="I61" s="64"/>
      <c r="J61" s="65"/>
      <c r="L61" s="64"/>
      <c r="M61" s="65"/>
      <c r="O61" s="64"/>
      <c r="P61" s="65"/>
      <c r="R61" s="64"/>
    </row>
    <row r="62" customFormat="false" ht="12.75" hidden="false" customHeight="false" outlineLevel="0" collapsed="false">
      <c r="F62" s="65"/>
      <c r="G62" s="65"/>
      <c r="M62" s="65"/>
      <c r="P62" s="65"/>
    </row>
    <row r="65" customFormat="false" ht="12.75" hidden="false" customHeight="false" outlineLevel="0" collapsed="false">
      <c r="B65" s="65"/>
      <c r="E65" s="65"/>
      <c r="I65" s="65"/>
      <c r="L65" s="65"/>
      <c r="O65" s="65"/>
      <c r="R65" s="65"/>
    </row>
  </sheetData>
  <mergeCells count="23">
    <mergeCell ref="A3:F3"/>
    <mergeCell ref="C8:O8"/>
    <mergeCell ref="C9:O9"/>
    <mergeCell ref="B19:O19"/>
    <mergeCell ref="A32:S32"/>
    <mergeCell ref="I34:S34"/>
    <mergeCell ref="B36:C36"/>
    <mergeCell ref="E36:F36"/>
    <mergeCell ref="O36:P36"/>
    <mergeCell ref="R36:S36"/>
    <mergeCell ref="B37:C37"/>
    <mergeCell ref="E37:F37"/>
    <mergeCell ref="I37:J37"/>
    <mergeCell ref="L37:M37"/>
    <mergeCell ref="O37:P37"/>
    <mergeCell ref="R37:S37"/>
    <mergeCell ref="B44:C44"/>
    <mergeCell ref="E44:F44"/>
    <mergeCell ref="I44:J44"/>
    <mergeCell ref="L44:M44"/>
    <mergeCell ref="O44:P44"/>
    <mergeCell ref="R44:S44"/>
    <mergeCell ref="A46:B46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7" activeCellId="0" sqref="B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52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12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25" t="n">
        <v>0</v>
      </c>
      <c r="D13" s="25" t="n">
        <f aca="false">+C17</f>
        <v>5</v>
      </c>
      <c r="E13" s="25" t="n">
        <f aca="false">+D17</f>
        <v>15</v>
      </c>
      <c r="F13" s="25" t="n">
        <f aca="false">+E17</f>
        <v>16</v>
      </c>
      <c r="G13" s="25" t="n">
        <f aca="false">+F17</f>
        <v>27</v>
      </c>
      <c r="H13" s="25" t="n">
        <f aca="false">+G17</f>
        <v>22</v>
      </c>
      <c r="I13" s="25" t="n">
        <f aca="false">+H17</f>
        <v>26</v>
      </c>
      <c r="J13" s="25" t="n">
        <f aca="false">+I17</f>
        <v>27</v>
      </c>
      <c r="K13" s="25" t="n">
        <f aca="false">+J17</f>
        <v>27</v>
      </c>
      <c r="L13" s="25" t="n">
        <f aca="false">+K17</f>
        <v>26</v>
      </c>
      <c r="M13" s="67" t="n">
        <f aca="false">+L17</f>
        <v>26</v>
      </c>
      <c r="N13" s="67" t="n">
        <f aca="false">+M17</f>
        <v>25</v>
      </c>
      <c r="O13" s="25"/>
    </row>
    <row r="14" customFormat="false" ht="12.75" hidden="false" customHeight="false" outlineLevel="0" collapsed="false">
      <c r="A14" s="1" t="s">
        <v>22</v>
      </c>
      <c r="C14" s="25" t="n">
        <v>5</v>
      </c>
      <c r="D14" s="25" t="n">
        <v>14</v>
      </c>
      <c r="E14" s="25" t="n">
        <v>2</v>
      </c>
      <c r="F14" s="25" t="n">
        <v>17</v>
      </c>
      <c r="G14" s="25" t="n">
        <v>0</v>
      </c>
      <c r="H14" s="25" t="n">
        <v>5</v>
      </c>
      <c r="I14" s="25" t="n">
        <v>3</v>
      </c>
      <c r="J14" s="25" t="n">
        <v>0</v>
      </c>
      <c r="K14" s="25" t="n">
        <v>0</v>
      </c>
      <c r="L14" s="25" t="n">
        <v>0</v>
      </c>
      <c r="M14" s="67" t="n">
        <v>0</v>
      </c>
      <c r="N14" s="25" t="n">
        <v>1</v>
      </c>
      <c r="O14" s="25"/>
    </row>
    <row r="15" customFormat="false" ht="12.75" hidden="false" customHeight="false" outlineLevel="0" collapsed="false">
      <c r="A15" s="1" t="s">
        <v>23</v>
      </c>
      <c r="C15" s="25" t="n">
        <v>0</v>
      </c>
      <c r="D15" s="25" t="n">
        <v>2</v>
      </c>
      <c r="E15" s="25" t="n">
        <v>1</v>
      </c>
      <c r="F15" s="25" t="n">
        <v>6</v>
      </c>
      <c r="G15" s="25" t="n">
        <v>5</v>
      </c>
      <c r="H15" s="25" t="n">
        <v>1</v>
      </c>
      <c r="I15" s="25" t="n">
        <v>2</v>
      </c>
      <c r="J15" s="25" t="n">
        <v>0</v>
      </c>
      <c r="K15" s="25" t="n">
        <v>1</v>
      </c>
      <c r="L15" s="25" t="n">
        <v>0</v>
      </c>
      <c r="M15" s="67" t="n">
        <v>1</v>
      </c>
      <c r="N15" s="25" t="n">
        <v>1</v>
      </c>
      <c r="O15" s="25"/>
    </row>
    <row r="16" customFormat="false" ht="12.75" hidden="false" customHeight="false" outlineLevel="0" collapsed="false">
      <c r="A16" s="1" t="s">
        <v>24</v>
      </c>
      <c r="C16" s="25" t="n">
        <v>0</v>
      </c>
      <c r="D16" s="25" t="n">
        <v>2</v>
      </c>
      <c r="E16" s="25" t="n">
        <v>0</v>
      </c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5" t="n">
        <v>0</v>
      </c>
      <c r="L16" s="25" t="n">
        <v>0</v>
      </c>
      <c r="M16" s="67" t="n">
        <v>0</v>
      </c>
      <c r="N16" s="25" t="n">
        <v>0</v>
      </c>
      <c r="O16" s="25"/>
      <c r="P16" s="21"/>
    </row>
    <row r="17" customFormat="false" ht="13.5" hidden="false" customHeight="false" outlineLevel="0" collapsed="false">
      <c r="A17" s="1" t="s">
        <v>25</v>
      </c>
      <c r="C17" s="68" t="n">
        <f aca="false">+C13+C14-C15-C16</f>
        <v>5</v>
      </c>
      <c r="D17" s="68" t="n">
        <f aca="false">+D13+D14-D15-D16</f>
        <v>15</v>
      </c>
      <c r="E17" s="68" t="n">
        <f aca="false">+E13+E14-E15-E16</f>
        <v>16</v>
      </c>
      <c r="F17" s="68" t="n">
        <f aca="false">+F13+F14-F15-F16</f>
        <v>27</v>
      </c>
      <c r="G17" s="68" t="n">
        <f aca="false">+G13+G14-G15-G16</f>
        <v>22</v>
      </c>
      <c r="H17" s="68" t="n">
        <f aca="false">+H13+H14-H15-H16</f>
        <v>26</v>
      </c>
      <c r="I17" s="68" t="n">
        <f aca="false">+I13+I14-I15-I16</f>
        <v>27</v>
      </c>
      <c r="J17" s="68" t="n">
        <f aca="false">+J13+J14-J15-J16</f>
        <v>27</v>
      </c>
      <c r="K17" s="68" t="n">
        <f aca="false">+K13+K14-K15-K16</f>
        <v>26</v>
      </c>
      <c r="L17" s="68" t="n">
        <f aca="false">+L13+L14-L15-L16</f>
        <v>26</v>
      </c>
      <c r="M17" s="69" t="n">
        <f aca="false">+M13+M14-M15-M16</f>
        <v>25</v>
      </c>
      <c r="N17" s="68" t="n">
        <f aca="false">+N13+N14-N15-N16</f>
        <v>25</v>
      </c>
      <c r="O17" s="68" t="n">
        <f aca="false">+O13+O14-O15-O16</f>
        <v>0</v>
      </c>
      <c r="P17" s="21"/>
    </row>
    <row r="18" customFormat="false" ht="13.5" hidden="false" customHeight="false" outlineLevel="0" collapsed="false">
      <c r="M18" s="24"/>
      <c r="P18" s="25"/>
    </row>
    <row r="19" customFormat="false" ht="12.75" hidden="true" customHeight="false" outlineLevel="0" collapsed="false">
      <c r="B19" s="26" t="s">
        <v>49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customFormat="false" ht="12.75" hidden="true" customHeight="false" outlineLevel="0" collapsed="false">
      <c r="B20" s="26" t="s">
        <v>7</v>
      </c>
      <c r="C20" s="26" t="s">
        <v>8</v>
      </c>
      <c r="D20" s="26" t="s">
        <v>9</v>
      </c>
      <c r="E20" s="26" t="s">
        <v>10</v>
      </c>
      <c r="F20" s="26" t="s">
        <v>11</v>
      </c>
      <c r="G20" s="26"/>
      <c r="H20" s="26" t="s">
        <v>12</v>
      </c>
      <c r="I20" s="26" t="s">
        <v>13</v>
      </c>
      <c r="J20" s="26" t="s">
        <v>14</v>
      </c>
      <c r="K20" s="26" t="s">
        <v>15</v>
      </c>
      <c r="L20" s="26" t="s">
        <v>16</v>
      </c>
      <c r="M20" s="26" t="s">
        <v>17</v>
      </c>
      <c r="N20" s="26" t="s">
        <v>18</v>
      </c>
      <c r="O20" s="26" t="s">
        <v>50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7"/>
      <c r="C22" s="27" t="n">
        <v>100.5</v>
      </c>
      <c r="D22" s="27" t="n">
        <f aca="false">+C27</f>
        <v>100.5</v>
      </c>
      <c r="E22" s="27" t="n">
        <f aca="false">+D27</f>
        <v>114.8</v>
      </c>
      <c r="F22" s="27"/>
      <c r="G22" s="27"/>
      <c r="H22" s="27"/>
      <c r="I22" s="27"/>
      <c r="J22" s="27"/>
      <c r="K22" s="27"/>
      <c r="L22" s="27"/>
      <c r="M22" s="27"/>
      <c r="N22" s="27"/>
      <c r="O22" s="27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8"/>
      <c r="C23" s="28" t="n">
        <v>0</v>
      </c>
      <c r="D23" s="28" t="n">
        <v>14.3</v>
      </c>
      <c r="E23" s="28" t="n">
        <v>1</v>
      </c>
      <c r="F23" s="28"/>
      <c r="G23" s="28"/>
      <c r="H23" s="28"/>
      <c r="I23" s="28"/>
      <c r="J23" s="28"/>
      <c r="K23" s="28"/>
      <c r="L23" s="28"/>
      <c r="M23" s="28"/>
      <c r="N23" s="28"/>
      <c r="O23" s="28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8"/>
      <c r="C24" s="28" t="n">
        <v>0</v>
      </c>
      <c r="D24" s="28" t="n">
        <v>0</v>
      </c>
      <c r="E24" s="28" t="n">
        <v>0</v>
      </c>
      <c r="F24" s="28"/>
      <c r="G24" s="28"/>
      <c r="H24" s="28"/>
      <c r="I24" s="28"/>
      <c r="J24" s="28"/>
      <c r="K24" s="28"/>
      <c r="L24" s="28"/>
      <c r="M24" s="28"/>
      <c r="N24" s="28"/>
      <c r="O24" s="28" t="n">
        <f aca="false">AVERAGE(B24:J24)</f>
        <v>0</v>
      </c>
    </row>
    <row r="25" customFormat="false" ht="12.75" hidden="true" customHeight="false" outlineLevel="0" collapsed="false">
      <c r="A25" s="1" t="s">
        <v>26</v>
      </c>
      <c r="B25" s="28"/>
      <c r="C25" s="28" t="n">
        <v>0</v>
      </c>
      <c r="D25" s="28" t="n">
        <v>0</v>
      </c>
      <c r="E25" s="28" t="n">
        <v>-13</v>
      </c>
      <c r="F25" s="28"/>
      <c r="G25" s="28"/>
      <c r="H25" s="28"/>
      <c r="I25" s="28"/>
      <c r="J25" s="28"/>
      <c r="K25" s="28"/>
      <c r="L25" s="28"/>
      <c r="M25" s="28"/>
      <c r="N25" s="28"/>
      <c r="O25" s="28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8"/>
      <c r="C26" s="28" t="n">
        <v>0</v>
      </c>
      <c r="D26" s="28" t="n">
        <v>0</v>
      </c>
      <c r="E26" s="28" t="n">
        <v>0</v>
      </c>
      <c r="F26" s="28"/>
      <c r="G26" s="28"/>
      <c r="H26" s="28"/>
      <c r="I26" s="28"/>
      <c r="J26" s="28"/>
      <c r="K26" s="28"/>
      <c r="L26" s="28"/>
      <c r="M26" s="28"/>
      <c r="N26" s="28"/>
      <c r="O26" s="28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9"/>
      <c r="C27" s="30" t="n">
        <f aca="false">+C22+C23-C24-C26</f>
        <v>100.5</v>
      </c>
      <c r="D27" s="30" t="n">
        <f aca="false">+D22+D23-D24-D26</f>
        <v>114.8</v>
      </c>
      <c r="E27" s="30" t="n">
        <f aca="false">+E22+E23-E24-E26+E25</f>
        <v>102.8</v>
      </c>
      <c r="F27" s="30" t="n">
        <f aca="false">+F22+F23-F24-F26</f>
        <v>0</v>
      </c>
      <c r="G27" s="30"/>
      <c r="H27" s="30" t="n">
        <f aca="false">+H22+H23-H24-H26</f>
        <v>0</v>
      </c>
      <c r="I27" s="30" t="n">
        <f aca="false">+I22+I23-I24-I26</f>
        <v>0</v>
      </c>
      <c r="J27" s="30" t="n">
        <f aca="false">+J22+J23-J24-J26</f>
        <v>0</v>
      </c>
      <c r="K27" s="30" t="n">
        <f aca="false">+K22+K23-K24-K26</f>
        <v>0</v>
      </c>
      <c r="L27" s="30" t="n">
        <f aca="false">+L22+L23-L24-L26</f>
        <v>0</v>
      </c>
      <c r="M27" s="30" t="n">
        <f aca="false">+M22+M23-M24-M26</f>
        <v>0</v>
      </c>
      <c r="N27" s="30" t="n">
        <f aca="false">+N22+N23-N24-N26</f>
        <v>0</v>
      </c>
      <c r="O27" s="30" t="n">
        <f aca="false">+O22+O23-O24-O26</f>
        <v>110.366666666667</v>
      </c>
    </row>
    <row r="28" customFormat="false" ht="12.75" hidden="true" customHeight="false" outlineLevel="0" collapsed="false">
      <c r="B28" s="31"/>
      <c r="C28" s="32"/>
      <c r="D28" s="32"/>
      <c r="E28" s="32"/>
      <c r="F28" s="32"/>
      <c r="G28" s="32"/>
      <c r="H28" s="32"/>
      <c r="I28" s="32"/>
      <c r="J28" s="32"/>
      <c r="O28" s="32"/>
    </row>
    <row r="29" customFormat="false" ht="12.75" hidden="true" customHeight="false" outlineLevel="0" collapsed="false">
      <c r="A29" s="33" t="s">
        <v>27</v>
      </c>
      <c r="B29" s="34"/>
      <c r="C29" s="32" t="n">
        <f aca="false">+C27/D17</f>
        <v>6.7</v>
      </c>
      <c r="D29" s="32" t="n">
        <f aca="false">+D27/E17</f>
        <v>7.175</v>
      </c>
      <c r="E29" s="32" t="n">
        <f aca="false">+E27/F17</f>
        <v>3.80740740740741</v>
      </c>
      <c r="F29" s="32"/>
      <c r="G29" s="32"/>
      <c r="H29" s="32"/>
      <c r="I29" s="32"/>
      <c r="J29" s="32"/>
      <c r="K29" s="33"/>
      <c r="L29" s="33"/>
      <c r="M29" s="33"/>
      <c r="N29" s="33"/>
      <c r="O29" s="32" t="e">
        <f aca="false">+O27/O17</f>
        <v>#DIV/0!</v>
      </c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  <c r="IW29" s="33"/>
    </row>
    <row r="30" customFormat="false" ht="12.75" hidden="false" customHeight="false" outlineLevel="0" collapsed="false">
      <c r="A30" s="33"/>
      <c r="B30" s="34"/>
      <c r="C30" s="32"/>
      <c r="D30" s="32"/>
      <c r="E30" s="32"/>
      <c r="F30" s="32"/>
      <c r="G30" s="32"/>
      <c r="H30" s="32"/>
      <c r="I30" s="32"/>
      <c r="J30" s="32"/>
      <c r="K30" s="33"/>
      <c r="L30" s="33"/>
      <c r="M30" s="35"/>
      <c r="N30" s="36"/>
      <c r="O30" s="32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  <c r="IV30" s="33"/>
      <c r="IW30" s="33"/>
    </row>
    <row r="31" customFormat="false" ht="13.5" hidden="false" customHeight="true" outlineLevel="0" collapsed="false">
      <c r="A31" s="34"/>
      <c r="B31" s="34"/>
      <c r="C31" s="32"/>
      <c r="D31" s="32"/>
      <c r="E31" s="32"/>
      <c r="F31" s="32"/>
      <c r="G31" s="32"/>
      <c r="H31" s="32"/>
      <c r="I31" s="32"/>
      <c r="J31" s="32"/>
      <c r="K31" s="32"/>
      <c r="L31" s="34"/>
      <c r="M31" s="34"/>
      <c r="N31" s="34"/>
      <c r="O31" s="34"/>
      <c r="P31" s="34"/>
      <c r="Q31" s="34"/>
      <c r="R31" s="34"/>
      <c r="S31" s="34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  <c r="IV31" s="33"/>
      <c r="IW31" s="33"/>
    </row>
    <row r="32" customFormat="false" ht="12" hidden="false" customHeight="true" outlineLevel="0" collapsed="false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  <c r="IV32" s="33"/>
      <c r="IW32" s="33"/>
    </row>
    <row r="33" customFormat="false" ht="12" hidden="false" customHeight="tru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  <c r="IV33" s="33"/>
      <c r="IW33" s="33"/>
    </row>
    <row r="34" customFormat="false" ht="13.5" hidden="false" customHeight="true" outlineLevel="0" collapsed="false">
      <c r="A34" s="34"/>
      <c r="B34" s="34"/>
      <c r="C34" s="32"/>
      <c r="D34" s="32"/>
      <c r="E34" s="32"/>
      <c r="F34" s="32"/>
      <c r="G34" s="32"/>
      <c r="H34" s="32"/>
      <c r="I34" s="38" t="s">
        <v>28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3"/>
      <c r="IV34" s="33"/>
      <c r="IW34" s="33"/>
    </row>
    <row r="35" customFormat="false" ht="6.75" hidden="false" customHeight="true" outlineLevel="0" collapsed="false">
      <c r="A35" s="34"/>
      <c r="B35" s="34"/>
      <c r="C35" s="32"/>
      <c r="D35" s="32"/>
      <c r="E35" s="32"/>
      <c r="F35" s="32"/>
      <c r="G35" s="32"/>
      <c r="H35" s="32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4.25" hidden="false" customHeight="true" outlineLevel="0" collapsed="false">
      <c r="A36" s="33"/>
      <c r="B36" s="40" t="s">
        <v>29</v>
      </c>
      <c r="C36" s="40"/>
      <c r="D36" s="33"/>
      <c r="E36" s="40" t="s">
        <v>30</v>
      </c>
      <c r="F36" s="40"/>
      <c r="G36" s="41" t="s">
        <v>31</v>
      </c>
      <c r="H36" s="33"/>
      <c r="I36" s="42"/>
      <c r="J36" s="43"/>
      <c r="K36" s="44"/>
      <c r="L36" s="42"/>
      <c r="M36" s="43"/>
      <c r="N36" s="44"/>
      <c r="O36" s="40" t="s">
        <v>32</v>
      </c>
      <c r="P36" s="40"/>
      <c r="Q36" s="44"/>
      <c r="R36" s="40"/>
      <c r="S36" s="40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  <c r="IU36" s="33"/>
      <c r="IV36" s="33"/>
      <c r="IW36" s="33"/>
    </row>
    <row r="37" customFormat="false" ht="12.75" hidden="false" customHeight="false" outlineLevel="0" collapsed="false">
      <c r="A37" s="33"/>
      <c r="B37" s="45" t="s">
        <v>33</v>
      </c>
      <c r="C37" s="45"/>
      <c r="D37" s="34"/>
      <c r="E37" s="45" t="s">
        <v>34</v>
      </c>
      <c r="F37" s="45"/>
      <c r="G37" s="46" t="s">
        <v>35</v>
      </c>
      <c r="H37" s="34"/>
      <c r="I37" s="45" t="s">
        <v>36</v>
      </c>
      <c r="J37" s="45"/>
      <c r="K37" s="34"/>
      <c r="L37" s="45" t="s">
        <v>37</v>
      </c>
      <c r="M37" s="45"/>
      <c r="N37" s="34"/>
      <c r="O37" s="45" t="n">
        <v>2000</v>
      </c>
      <c r="P37" s="45"/>
      <c r="Q37" s="34"/>
      <c r="R37" s="45" t="s">
        <v>38</v>
      </c>
      <c r="S37" s="45"/>
      <c r="T37" s="34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  <c r="IT37" s="33"/>
      <c r="IU37" s="33"/>
      <c r="IV37" s="33"/>
      <c r="IW37" s="33"/>
    </row>
    <row r="38" customFormat="false" ht="12.75" hidden="false" customHeight="false" outlineLevel="0" collapsed="false">
      <c r="B38" s="47" t="s">
        <v>39</v>
      </c>
      <c r="C38" s="48" t="s">
        <v>40</v>
      </c>
      <c r="D38" s="31"/>
      <c r="E38" s="47" t="s">
        <v>39</v>
      </c>
      <c r="F38" s="48" t="s">
        <v>40</v>
      </c>
      <c r="G38" s="49"/>
      <c r="H38" s="31"/>
      <c r="I38" s="47" t="s">
        <v>39</v>
      </c>
      <c r="J38" s="48" t="s">
        <v>40</v>
      </c>
      <c r="K38" s="31"/>
      <c r="L38" s="47" t="s">
        <v>39</v>
      </c>
      <c r="M38" s="48" t="s">
        <v>40</v>
      </c>
      <c r="N38" s="31"/>
      <c r="O38" s="47" t="s">
        <v>39</v>
      </c>
      <c r="P38" s="48" t="s">
        <v>40</v>
      </c>
      <c r="Q38" s="31"/>
      <c r="R38" s="47" t="s">
        <v>39</v>
      </c>
      <c r="S38" s="48" t="s">
        <v>40</v>
      </c>
      <c r="T38" s="31"/>
    </row>
    <row r="39" customFormat="false" ht="12.75" hidden="false" customHeight="false" outlineLevel="0" collapsed="false">
      <c r="A39" s="1" t="s">
        <v>41</v>
      </c>
      <c r="B39" s="50" t="n">
        <v>13</v>
      </c>
      <c r="C39" s="51" t="n">
        <v>4</v>
      </c>
      <c r="D39" s="31"/>
      <c r="E39" s="50" t="n">
        <v>2</v>
      </c>
      <c r="F39" s="51" t="n">
        <v>0.336</v>
      </c>
      <c r="G39" s="52" t="n">
        <v>0.3</v>
      </c>
      <c r="H39" s="31"/>
      <c r="I39" s="50" t="n">
        <v>0</v>
      </c>
      <c r="J39" s="71" t="n">
        <v>0</v>
      </c>
      <c r="K39" s="31"/>
      <c r="L39" s="50" t="n">
        <v>0</v>
      </c>
      <c r="M39" s="51" t="n">
        <v>0</v>
      </c>
      <c r="N39" s="31"/>
      <c r="O39" s="50" t="n">
        <f aca="false">+L39+I39+E39+B39</f>
        <v>15</v>
      </c>
      <c r="P39" s="51" t="n">
        <f aca="false">+M39+J39+F39+C39</f>
        <v>4.336</v>
      </c>
      <c r="Q39" s="31"/>
      <c r="R39" s="50" t="n">
        <v>0</v>
      </c>
      <c r="S39" s="72" t="n">
        <v>0</v>
      </c>
      <c r="T39" s="31"/>
    </row>
    <row r="40" customFormat="false" ht="12.75" hidden="false" customHeight="false" outlineLevel="0" collapsed="false">
      <c r="A40" s="1" t="s">
        <v>42</v>
      </c>
      <c r="B40" s="50"/>
      <c r="C40" s="51" t="n">
        <v>-0.8</v>
      </c>
      <c r="D40" s="31"/>
      <c r="E40" s="50"/>
      <c r="F40" s="51" t="n">
        <f aca="false">4.5-F39</f>
        <v>4.164</v>
      </c>
      <c r="G40" s="52"/>
      <c r="H40" s="31"/>
      <c r="I40" s="50"/>
      <c r="J40" s="71" t="n">
        <v>0</v>
      </c>
      <c r="K40" s="73"/>
      <c r="L40" s="74"/>
      <c r="M40" s="51" t="n">
        <v>0</v>
      </c>
      <c r="N40" s="31"/>
      <c r="O40" s="50"/>
      <c r="P40" s="51" t="n">
        <f aca="false">+C40+F40+J40+M40</f>
        <v>3.364</v>
      </c>
      <c r="Q40" s="31"/>
      <c r="R40" s="50"/>
      <c r="S40" s="72" t="n">
        <v>0</v>
      </c>
      <c r="T40" s="31"/>
    </row>
    <row r="41" customFormat="false" ht="12.75" hidden="false" customHeight="false" outlineLevel="0" collapsed="false">
      <c r="A41" s="1" t="s">
        <v>43</v>
      </c>
      <c r="B41" s="53" t="n">
        <v>0</v>
      </c>
      <c r="C41" s="75" t="n">
        <v>0</v>
      </c>
      <c r="D41" s="31"/>
      <c r="E41" s="53" t="n">
        <v>2</v>
      </c>
      <c r="F41" s="54" t="n">
        <v>11.597</v>
      </c>
      <c r="G41" s="28"/>
      <c r="H41" s="31"/>
      <c r="I41" s="53" t="n">
        <v>10</v>
      </c>
      <c r="J41" s="54" t="n">
        <v>58</v>
      </c>
      <c r="K41" s="73"/>
      <c r="L41" s="76" t="n">
        <v>9</v>
      </c>
      <c r="M41" s="54" t="n">
        <v>47</v>
      </c>
      <c r="N41" s="31"/>
      <c r="O41" s="53" t="n">
        <f aca="false">+L41+I41+E41+B41</f>
        <v>21</v>
      </c>
      <c r="P41" s="54" t="n">
        <f aca="false">+M41+J41+F41+C41</f>
        <v>116.597</v>
      </c>
      <c r="Q41" s="31"/>
      <c r="R41" s="53" t="n">
        <v>4</v>
      </c>
      <c r="S41" s="54" t="n">
        <v>31</v>
      </c>
      <c r="T41" s="31"/>
    </row>
    <row r="42" customFormat="false" ht="12.75" hidden="false" customHeight="false" outlineLevel="0" collapsed="false">
      <c r="A42" s="33" t="s">
        <v>44</v>
      </c>
      <c r="B42" s="55" t="n">
        <f aca="false">SUM(B39:B41)</f>
        <v>13</v>
      </c>
      <c r="C42" s="56" t="n">
        <f aca="false">SUM(C39:C41)</f>
        <v>3.2</v>
      </c>
      <c r="D42" s="34"/>
      <c r="E42" s="55" t="n">
        <f aca="false">SUM(E39:E41)</f>
        <v>4</v>
      </c>
      <c r="F42" s="56" t="n">
        <f aca="false">SUM(F39:F41)</f>
        <v>16.097</v>
      </c>
      <c r="G42" s="57"/>
      <c r="H42" s="34"/>
      <c r="I42" s="55" t="n">
        <f aca="false">SUM(I39:I41)</f>
        <v>10</v>
      </c>
      <c r="J42" s="56" t="n">
        <f aca="false">SUM(J39:J41)</f>
        <v>58</v>
      </c>
      <c r="K42" s="34"/>
      <c r="L42" s="55" t="n">
        <f aca="false">SUM(L39:L41)</f>
        <v>9</v>
      </c>
      <c r="M42" s="56" t="n">
        <f aca="false">SUM(M39:M41)</f>
        <v>47</v>
      </c>
      <c r="N42" s="34"/>
      <c r="O42" s="55" t="n">
        <f aca="false">SUM(O39:O41)</f>
        <v>36</v>
      </c>
      <c r="P42" s="56" t="n">
        <f aca="false">SUM(P39:P41)</f>
        <v>124.297</v>
      </c>
      <c r="Q42" s="34"/>
      <c r="R42" s="55" t="n">
        <f aca="false">SUM(R39:R41)</f>
        <v>4</v>
      </c>
      <c r="S42" s="56" t="n">
        <f aca="false">SUM(S39:S41)</f>
        <v>31</v>
      </c>
      <c r="T42" s="34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</row>
    <row r="43" customFormat="false" ht="12.75" hidden="false" customHeight="false" outlineLevel="0" collapsed="false">
      <c r="A43" s="58" t="s">
        <v>45</v>
      </c>
      <c r="B43" s="59"/>
      <c r="C43" s="56" t="n">
        <v>16.9</v>
      </c>
      <c r="D43" s="32"/>
      <c r="E43" s="59"/>
      <c r="F43" s="77" t="n">
        <f aca="false">+'[1]Hotlist - Completed'!C27/1000</f>
        <v>22.861</v>
      </c>
      <c r="G43" s="57"/>
      <c r="H43" s="32"/>
      <c r="I43" s="59"/>
      <c r="J43" s="77" t="n">
        <f aca="false">+'[1]Hotlist - Identified '!$F$56/1000</f>
        <v>28.361</v>
      </c>
      <c r="K43" s="32"/>
      <c r="L43" s="59"/>
      <c r="M43" s="77" t="n">
        <f aca="false">+'[1]Hotlist - Identified '!$I$56/1000</f>
        <v>28.361</v>
      </c>
      <c r="N43" s="32"/>
      <c r="O43" s="59"/>
      <c r="P43" s="56" t="n">
        <f aca="false">+M43+J43+F43+C43</f>
        <v>96.483</v>
      </c>
      <c r="Q43" s="32"/>
      <c r="R43" s="59"/>
      <c r="S43" s="77" t="n">
        <f aca="false">+'[1]Hotlist - Identified '!$O$56/1000</f>
        <v>38.28735</v>
      </c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</row>
    <row r="44" customFormat="false" ht="18.75" hidden="false" customHeight="false" outlineLevel="0" collapsed="false">
      <c r="A44" s="33" t="s">
        <v>46</v>
      </c>
      <c r="B44" s="78" t="n">
        <f aca="false">+C42/C43</f>
        <v>0.189349112426036</v>
      </c>
      <c r="C44" s="78"/>
      <c r="D44" s="12"/>
      <c r="E44" s="78" t="n">
        <f aca="false">+F42/F43</f>
        <v>0.704124928918245</v>
      </c>
      <c r="F44" s="78"/>
      <c r="G44" s="62"/>
      <c r="H44" s="12"/>
      <c r="I44" s="78" t="n">
        <f aca="false">+J42/J43</f>
        <v>2.04506188075174</v>
      </c>
      <c r="J44" s="78"/>
      <c r="K44" s="12"/>
      <c r="L44" s="78" t="n">
        <f aca="false">+M42/M43</f>
        <v>1.65720531716089</v>
      </c>
      <c r="M44" s="78"/>
      <c r="N44" s="12"/>
      <c r="O44" s="78" t="n">
        <f aca="false">+P42/P43</f>
        <v>1.28827876413461</v>
      </c>
      <c r="P44" s="78"/>
      <c r="Q44" s="12"/>
      <c r="R44" s="78" t="n">
        <f aca="false">+S42/S43</f>
        <v>0.809666900425336</v>
      </c>
      <c r="S44" s="78"/>
      <c r="T44" s="34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</row>
    <row r="45" customFormat="false" ht="12.75" hidden="false" customHeight="false" outlineLevel="0" collapsed="false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</row>
    <row r="46" customFormat="false" ht="16.5" hidden="false" customHeight="false" outlineLevel="0" collapsed="false">
      <c r="A46" s="63" t="s">
        <v>47</v>
      </c>
      <c r="B46" s="63"/>
    </row>
    <row r="59" customFormat="false" ht="12.75" hidden="false" customHeight="false" outlineLevel="0" collapsed="false">
      <c r="B59" s="64"/>
      <c r="E59" s="64"/>
      <c r="I59" s="64"/>
      <c r="L59" s="64"/>
      <c r="O59" s="64"/>
      <c r="R59" s="64"/>
    </row>
    <row r="60" customFormat="false" ht="12.75" hidden="false" customHeight="false" outlineLevel="0" collapsed="false">
      <c r="B60" s="64"/>
      <c r="E60" s="64"/>
      <c r="I60" s="64"/>
      <c r="L60" s="64"/>
      <c r="O60" s="64"/>
      <c r="R60" s="64"/>
    </row>
    <row r="61" customFormat="false" ht="12.75" hidden="false" customHeight="false" outlineLevel="0" collapsed="false">
      <c r="B61" s="64"/>
      <c r="C61" s="65"/>
      <c r="E61" s="64"/>
      <c r="F61" s="65"/>
      <c r="G61" s="65"/>
      <c r="I61" s="64"/>
      <c r="J61" s="65"/>
      <c r="L61" s="64"/>
      <c r="M61" s="65"/>
      <c r="O61" s="64"/>
      <c r="P61" s="65"/>
      <c r="R61" s="64"/>
    </row>
    <row r="62" customFormat="false" ht="12.75" hidden="false" customHeight="false" outlineLevel="0" collapsed="false">
      <c r="F62" s="65"/>
      <c r="G62" s="65"/>
      <c r="M62" s="65"/>
      <c r="P62" s="65"/>
    </row>
    <row r="65" customFormat="false" ht="12.75" hidden="false" customHeight="false" outlineLevel="0" collapsed="false">
      <c r="B65" s="65"/>
      <c r="E65" s="65"/>
      <c r="I65" s="65"/>
      <c r="L65" s="65"/>
      <c r="O65" s="65"/>
      <c r="R65" s="65"/>
    </row>
  </sheetData>
  <mergeCells count="23">
    <mergeCell ref="A3:F3"/>
    <mergeCell ref="C8:O8"/>
    <mergeCell ref="C9:O9"/>
    <mergeCell ref="B19:O19"/>
    <mergeCell ref="A32:S32"/>
    <mergeCell ref="I34:S34"/>
    <mergeCell ref="B36:C36"/>
    <mergeCell ref="E36:F36"/>
    <mergeCell ref="O36:P36"/>
    <mergeCell ref="R36:S36"/>
    <mergeCell ref="B37:C37"/>
    <mergeCell ref="E37:F37"/>
    <mergeCell ref="I37:J37"/>
    <mergeCell ref="L37:M37"/>
    <mergeCell ref="O37:P37"/>
    <mergeCell ref="R37:S37"/>
    <mergeCell ref="B44:C44"/>
    <mergeCell ref="E44:F44"/>
    <mergeCell ref="I44:J44"/>
    <mergeCell ref="L44:M44"/>
    <mergeCell ref="O44:P44"/>
    <mergeCell ref="R44:S44"/>
    <mergeCell ref="A46:B46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7" activeCellId="0" sqref="B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53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12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25" t="n">
        <v>0</v>
      </c>
      <c r="D13" s="25" t="n">
        <f aca="false">+C17</f>
        <v>15</v>
      </c>
      <c r="E13" s="25" t="n">
        <f aca="false">+D17</f>
        <v>32</v>
      </c>
      <c r="F13" s="25" t="n">
        <f aca="false">+E17</f>
        <v>31</v>
      </c>
      <c r="G13" s="25" t="n">
        <f aca="false">+F17</f>
        <v>25</v>
      </c>
      <c r="H13" s="25" t="n">
        <f aca="false">+G17</f>
        <v>23</v>
      </c>
      <c r="I13" s="25" t="n">
        <f aca="false">+H17</f>
        <v>24</v>
      </c>
      <c r="J13" s="25" t="n">
        <f aca="false">+I17</f>
        <v>15</v>
      </c>
      <c r="K13" s="25" t="n">
        <f aca="false">+J17</f>
        <v>14</v>
      </c>
      <c r="L13" s="25" t="n">
        <f aca="false">+K17</f>
        <v>14</v>
      </c>
      <c r="M13" s="67" t="n">
        <f aca="false">+L17</f>
        <v>14</v>
      </c>
      <c r="N13" s="67" t="n">
        <f aca="false">+M17</f>
        <v>12</v>
      </c>
      <c r="O13" s="25"/>
    </row>
    <row r="14" customFormat="false" ht="12.75" hidden="false" customHeight="false" outlineLevel="0" collapsed="false">
      <c r="A14" s="1" t="s">
        <v>22</v>
      </c>
      <c r="C14" s="25" t="n">
        <v>15</v>
      </c>
      <c r="D14" s="25" t="n">
        <v>17</v>
      </c>
      <c r="E14" s="25" t="n">
        <v>1</v>
      </c>
      <c r="F14" s="25" t="n">
        <v>2</v>
      </c>
      <c r="G14" s="25" t="n">
        <v>0</v>
      </c>
      <c r="H14" s="25" t="n">
        <v>1</v>
      </c>
      <c r="I14" s="25" t="n">
        <v>0</v>
      </c>
      <c r="J14" s="25" t="n">
        <v>0</v>
      </c>
      <c r="K14" s="25" t="n">
        <v>0</v>
      </c>
      <c r="L14" s="25" t="n">
        <v>0</v>
      </c>
      <c r="M14" s="67" t="n">
        <v>0</v>
      </c>
      <c r="N14" s="25" t="n">
        <v>0</v>
      </c>
      <c r="O14" s="25"/>
    </row>
    <row r="15" customFormat="false" ht="12.75" hidden="false" customHeight="false" outlineLevel="0" collapsed="false">
      <c r="A15" s="1" t="s">
        <v>23</v>
      </c>
      <c r="C15" s="25" t="n">
        <v>0</v>
      </c>
      <c r="D15" s="25" t="n">
        <v>0</v>
      </c>
      <c r="E15" s="25" t="n">
        <v>2</v>
      </c>
      <c r="F15" s="25" t="n">
        <v>7</v>
      </c>
      <c r="G15" s="25" t="n">
        <v>2</v>
      </c>
      <c r="H15" s="25" t="n">
        <v>0</v>
      </c>
      <c r="I15" s="25" t="n">
        <v>9</v>
      </c>
      <c r="J15" s="25" t="n">
        <v>1</v>
      </c>
      <c r="K15" s="25" t="n">
        <v>0</v>
      </c>
      <c r="L15" s="25" t="n">
        <v>0</v>
      </c>
      <c r="M15" s="67" t="n">
        <v>2</v>
      </c>
      <c r="N15" s="25" t="n">
        <v>0</v>
      </c>
      <c r="O15" s="25"/>
    </row>
    <row r="16" customFormat="false" ht="12.75" hidden="false" customHeight="false" outlineLevel="0" collapsed="false">
      <c r="A16" s="1" t="s">
        <v>24</v>
      </c>
      <c r="C16" s="25" t="n">
        <v>0</v>
      </c>
      <c r="D16" s="25" t="n">
        <v>0</v>
      </c>
      <c r="E16" s="25" t="n">
        <v>0</v>
      </c>
      <c r="F16" s="25" t="n">
        <v>1</v>
      </c>
      <c r="G16" s="25" t="n">
        <v>0</v>
      </c>
      <c r="H16" s="25" t="n">
        <v>0</v>
      </c>
      <c r="I16" s="25" t="n">
        <v>0</v>
      </c>
      <c r="J16" s="25" t="n">
        <v>0</v>
      </c>
      <c r="K16" s="25" t="n">
        <v>0</v>
      </c>
      <c r="L16" s="25" t="n">
        <v>0</v>
      </c>
      <c r="M16" s="67" t="n">
        <v>0</v>
      </c>
      <c r="N16" s="25" t="n">
        <v>0</v>
      </c>
      <c r="O16" s="25"/>
      <c r="P16" s="21"/>
    </row>
    <row r="17" customFormat="false" ht="13.5" hidden="false" customHeight="false" outlineLevel="0" collapsed="false">
      <c r="A17" s="1" t="s">
        <v>25</v>
      </c>
      <c r="C17" s="68" t="n">
        <f aca="false">+C13+C14-C15-C16</f>
        <v>15</v>
      </c>
      <c r="D17" s="68" t="n">
        <f aca="false">+D13+D14-D15-D16</f>
        <v>32</v>
      </c>
      <c r="E17" s="68" t="n">
        <f aca="false">+E13+E14-E15-E16</f>
        <v>31</v>
      </c>
      <c r="F17" s="68" t="n">
        <f aca="false">+F13+F14-F15-F16</f>
        <v>25</v>
      </c>
      <c r="G17" s="68" t="n">
        <f aca="false">+G13+G14-G15-G16</f>
        <v>23</v>
      </c>
      <c r="H17" s="68" t="n">
        <f aca="false">+H13+H14-H15-H16</f>
        <v>24</v>
      </c>
      <c r="I17" s="68" t="n">
        <f aca="false">+I13+I14-I15-I16</f>
        <v>15</v>
      </c>
      <c r="J17" s="68" t="n">
        <f aca="false">+J13+J14-J15-J16</f>
        <v>14</v>
      </c>
      <c r="K17" s="68" t="n">
        <f aca="false">+K13+K14-K15-K16</f>
        <v>14</v>
      </c>
      <c r="L17" s="68" t="n">
        <f aca="false">+L13+L14-L15-L16</f>
        <v>14</v>
      </c>
      <c r="M17" s="69" t="n">
        <f aca="false">+M13+M14-M15-M16</f>
        <v>12</v>
      </c>
      <c r="N17" s="68" t="n">
        <f aca="false">+N13+N14-N15-N16</f>
        <v>12</v>
      </c>
      <c r="O17" s="68" t="n">
        <f aca="false">+O13+O14-O15-O16</f>
        <v>0</v>
      </c>
      <c r="P17" s="21"/>
    </row>
    <row r="18" customFormat="false" ht="13.5" hidden="false" customHeight="false" outlineLevel="0" collapsed="false">
      <c r="M18" s="24"/>
      <c r="P18" s="25"/>
    </row>
    <row r="19" customFormat="false" ht="12.75" hidden="true" customHeight="false" outlineLevel="0" collapsed="false">
      <c r="B19" s="26" t="s">
        <v>49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customFormat="false" ht="12.75" hidden="true" customHeight="false" outlineLevel="0" collapsed="false">
      <c r="B20" s="26" t="s">
        <v>7</v>
      </c>
      <c r="C20" s="26" t="s">
        <v>8</v>
      </c>
      <c r="D20" s="26" t="s">
        <v>9</v>
      </c>
      <c r="E20" s="26" t="s">
        <v>10</v>
      </c>
      <c r="F20" s="26" t="s">
        <v>11</v>
      </c>
      <c r="G20" s="26"/>
      <c r="H20" s="26" t="s">
        <v>12</v>
      </c>
      <c r="I20" s="26" t="s">
        <v>13</v>
      </c>
      <c r="J20" s="26" t="s">
        <v>14</v>
      </c>
      <c r="K20" s="26" t="s">
        <v>15</v>
      </c>
      <c r="L20" s="26" t="s">
        <v>16</v>
      </c>
      <c r="M20" s="26" t="s">
        <v>17</v>
      </c>
      <c r="N20" s="26" t="s">
        <v>18</v>
      </c>
      <c r="O20" s="26" t="s">
        <v>50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7"/>
      <c r="C22" s="27" t="n">
        <v>100.5</v>
      </c>
      <c r="D22" s="27" t="n">
        <f aca="false">+C27</f>
        <v>100.5</v>
      </c>
      <c r="E22" s="27" t="n">
        <f aca="false">+D27</f>
        <v>114.8</v>
      </c>
      <c r="F22" s="27"/>
      <c r="G22" s="27"/>
      <c r="H22" s="27"/>
      <c r="I22" s="27"/>
      <c r="J22" s="27"/>
      <c r="K22" s="27"/>
      <c r="L22" s="27"/>
      <c r="M22" s="27"/>
      <c r="N22" s="27"/>
      <c r="O22" s="27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8"/>
      <c r="C23" s="28" t="n">
        <v>0</v>
      </c>
      <c r="D23" s="28" t="n">
        <v>14.3</v>
      </c>
      <c r="E23" s="28" t="n">
        <v>1</v>
      </c>
      <c r="F23" s="28"/>
      <c r="G23" s="28"/>
      <c r="H23" s="28"/>
      <c r="I23" s="28"/>
      <c r="J23" s="28"/>
      <c r="K23" s="28"/>
      <c r="L23" s="28"/>
      <c r="M23" s="28"/>
      <c r="N23" s="28"/>
      <c r="O23" s="28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8"/>
      <c r="C24" s="28" t="n">
        <v>0</v>
      </c>
      <c r="D24" s="28" t="n">
        <v>0</v>
      </c>
      <c r="E24" s="28" t="n">
        <v>0</v>
      </c>
      <c r="F24" s="28"/>
      <c r="G24" s="28"/>
      <c r="H24" s="28"/>
      <c r="I24" s="28"/>
      <c r="J24" s="28"/>
      <c r="K24" s="28"/>
      <c r="L24" s="28"/>
      <c r="M24" s="28"/>
      <c r="N24" s="28"/>
      <c r="O24" s="28" t="n">
        <f aca="false">AVERAGE(B24:J24)</f>
        <v>0</v>
      </c>
    </row>
    <row r="25" customFormat="false" ht="12.75" hidden="true" customHeight="false" outlineLevel="0" collapsed="false">
      <c r="A25" s="1" t="s">
        <v>26</v>
      </c>
      <c r="B25" s="28"/>
      <c r="C25" s="28" t="n">
        <v>0</v>
      </c>
      <c r="D25" s="28" t="n">
        <v>0</v>
      </c>
      <c r="E25" s="28" t="n">
        <v>-13</v>
      </c>
      <c r="F25" s="28"/>
      <c r="G25" s="28"/>
      <c r="H25" s="28"/>
      <c r="I25" s="28"/>
      <c r="J25" s="28"/>
      <c r="K25" s="28"/>
      <c r="L25" s="28"/>
      <c r="M25" s="28"/>
      <c r="N25" s="28"/>
      <c r="O25" s="28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8"/>
      <c r="C26" s="28" t="n">
        <v>0</v>
      </c>
      <c r="D26" s="28" t="n">
        <v>0</v>
      </c>
      <c r="E26" s="28" t="n">
        <v>0</v>
      </c>
      <c r="F26" s="28"/>
      <c r="G26" s="28"/>
      <c r="H26" s="28"/>
      <c r="I26" s="28"/>
      <c r="J26" s="28"/>
      <c r="K26" s="28"/>
      <c r="L26" s="28"/>
      <c r="M26" s="28"/>
      <c r="N26" s="28"/>
      <c r="O26" s="28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9"/>
      <c r="C27" s="30" t="n">
        <f aca="false">+C22+C23-C24-C26</f>
        <v>100.5</v>
      </c>
      <c r="D27" s="30" t="n">
        <f aca="false">+D22+D23-D24-D26</f>
        <v>114.8</v>
      </c>
      <c r="E27" s="30" t="n">
        <f aca="false">+E22+E23-E24-E26+E25</f>
        <v>102.8</v>
      </c>
      <c r="F27" s="30" t="n">
        <f aca="false">+F22+F23-F24-F26</f>
        <v>0</v>
      </c>
      <c r="G27" s="30"/>
      <c r="H27" s="30" t="n">
        <f aca="false">+H22+H23-H24-H26</f>
        <v>0</v>
      </c>
      <c r="I27" s="30" t="n">
        <f aca="false">+I22+I23-I24-I26</f>
        <v>0</v>
      </c>
      <c r="J27" s="30" t="n">
        <f aca="false">+J22+J23-J24-J26</f>
        <v>0</v>
      </c>
      <c r="K27" s="30" t="n">
        <f aca="false">+K22+K23-K24-K26</f>
        <v>0</v>
      </c>
      <c r="L27" s="30" t="n">
        <f aca="false">+L22+L23-L24-L26</f>
        <v>0</v>
      </c>
      <c r="M27" s="30" t="n">
        <f aca="false">+M22+M23-M24-M26</f>
        <v>0</v>
      </c>
      <c r="N27" s="30" t="n">
        <f aca="false">+N22+N23-N24-N26</f>
        <v>0</v>
      </c>
      <c r="O27" s="30" t="n">
        <f aca="false">+O22+O23-O24-O26</f>
        <v>110.366666666667</v>
      </c>
    </row>
    <row r="28" customFormat="false" ht="12.75" hidden="true" customHeight="false" outlineLevel="0" collapsed="false">
      <c r="B28" s="31"/>
      <c r="C28" s="32"/>
      <c r="D28" s="32"/>
      <c r="E28" s="32"/>
      <c r="F28" s="32"/>
      <c r="G28" s="32"/>
      <c r="H28" s="32"/>
      <c r="I28" s="32"/>
      <c r="J28" s="32"/>
      <c r="O28" s="32"/>
    </row>
    <row r="29" customFormat="false" ht="12.75" hidden="true" customHeight="false" outlineLevel="0" collapsed="false">
      <c r="A29" s="33" t="s">
        <v>27</v>
      </c>
      <c r="B29" s="34"/>
      <c r="C29" s="32" t="n">
        <f aca="false">+C27/D17</f>
        <v>3.140625</v>
      </c>
      <c r="D29" s="32" t="n">
        <f aca="false">+D27/E17</f>
        <v>3.70322580645161</v>
      </c>
      <c r="E29" s="32" t="n">
        <f aca="false">+E27/F17</f>
        <v>4.112</v>
      </c>
      <c r="F29" s="32"/>
      <c r="G29" s="32"/>
      <c r="H29" s="32"/>
      <c r="I29" s="32"/>
      <c r="J29" s="32"/>
      <c r="K29" s="33"/>
      <c r="L29" s="33"/>
      <c r="M29" s="33"/>
      <c r="N29" s="33"/>
      <c r="O29" s="32" t="e">
        <f aca="false">+O27/O17</f>
        <v>#DIV/0!</v>
      </c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  <c r="IW29" s="33"/>
    </row>
    <row r="30" customFormat="false" ht="12.75" hidden="false" customHeight="false" outlineLevel="0" collapsed="false">
      <c r="A30" s="33"/>
      <c r="B30" s="34"/>
      <c r="C30" s="32"/>
      <c r="D30" s="32"/>
      <c r="E30" s="32"/>
      <c r="F30" s="32"/>
      <c r="G30" s="32"/>
      <c r="H30" s="32"/>
      <c r="I30" s="32"/>
      <c r="J30" s="32"/>
      <c r="K30" s="33"/>
      <c r="L30" s="33"/>
      <c r="M30" s="35"/>
      <c r="N30" s="36"/>
      <c r="O30" s="32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  <c r="IV30" s="33"/>
      <c r="IW30" s="33"/>
    </row>
    <row r="31" customFormat="false" ht="13.5" hidden="false" customHeight="true" outlineLevel="0" collapsed="false">
      <c r="A31" s="34"/>
      <c r="B31" s="34"/>
      <c r="C31" s="32"/>
      <c r="D31" s="32"/>
      <c r="E31" s="32"/>
      <c r="F31" s="32"/>
      <c r="G31" s="32"/>
      <c r="H31" s="32"/>
      <c r="I31" s="32"/>
      <c r="J31" s="32"/>
      <c r="K31" s="32"/>
      <c r="L31" s="34"/>
      <c r="M31" s="34"/>
      <c r="N31" s="34"/>
      <c r="O31" s="34"/>
      <c r="P31" s="34"/>
      <c r="Q31" s="34"/>
      <c r="R31" s="34"/>
      <c r="S31" s="34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  <c r="IV31" s="33"/>
      <c r="IW31" s="33"/>
    </row>
    <row r="32" customFormat="false" ht="12" hidden="false" customHeight="true" outlineLevel="0" collapsed="false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  <c r="IV32" s="33"/>
      <c r="IW32" s="33"/>
    </row>
    <row r="33" customFormat="false" ht="12" hidden="false" customHeight="tru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  <c r="IV33" s="33"/>
      <c r="IW33" s="33"/>
    </row>
    <row r="34" customFormat="false" ht="13.5" hidden="false" customHeight="true" outlineLevel="0" collapsed="false">
      <c r="A34" s="34"/>
      <c r="B34" s="34"/>
      <c r="C34" s="32"/>
      <c r="D34" s="32"/>
      <c r="E34" s="32"/>
      <c r="F34" s="32"/>
      <c r="G34" s="32"/>
      <c r="H34" s="32"/>
      <c r="I34" s="38" t="s">
        <v>28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3"/>
      <c r="IV34" s="33"/>
      <c r="IW34" s="33"/>
    </row>
    <row r="35" customFormat="false" ht="6.75" hidden="false" customHeight="true" outlineLevel="0" collapsed="false">
      <c r="A35" s="34"/>
      <c r="B35" s="34"/>
      <c r="C35" s="32"/>
      <c r="D35" s="32"/>
      <c r="E35" s="32"/>
      <c r="F35" s="32"/>
      <c r="G35" s="32"/>
      <c r="H35" s="32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4.25" hidden="false" customHeight="true" outlineLevel="0" collapsed="false">
      <c r="A36" s="33"/>
      <c r="B36" s="40" t="s">
        <v>29</v>
      </c>
      <c r="C36" s="40"/>
      <c r="D36" s="33"/>
      <c r="E36" s="40" t="s">
        <v>30</v>
      </c>
      <c r="F36" s="40"/>
      <c r="G36" s="41" t="s">
        <v>31</v>
      </c>
      <c r="H36" s="33"/>
      <c r="I36" s="42"/>
      <c r="J36" s="43"/>
      <c r="K36" s="44"/>
      <c r="L36" s="42"/>
      <c r="M36" s="43"/>
      <c r="N36" s="44"/>
      <c r="O36" s="40" t="s">
        <v>32</v>
      </c>
      <c r="P36" s="40"/>
      <c r="Q36" s="44"/>
      <c r="R36" s="40"/>
      <c r="S36" s="40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  <c r="IU36" s="33"/>
      <c r="IV36" s="33"/>
      <c r="IW36" s="33"/>
    </row>
    <row r="37" customFormat="false" ht="12.75" hidden="false" customHeight="false" outlineLevel="0" collapsed="false">
      <c r="A37" s="33"/>
      <c r="B37" s="45" t="s">
        <v>33</v>
      </c>
      <c r="C37" s="45"/>
      <c r="D37" s="34"/>
      <c r="E37" s="45" t="s">
        <v>34</v>
      </c>
      <c r="F37" s="45"/>
      <c r="G37" s="46" t="s">
        <v>35</v>
      </c>
      <c r="H37" s="34"/>
      <c r="I37" s="45" t="s">
        <v>36</v>
      </c>
      <c r="J37" s="45"/>
      <c r="K37" s="34"/>
      <c r="L37" s="45" t="s">
        <v>37</v>
      </c>
      <c r="M37" s="45"/>
      <c r="N37" s="34"/>
      <c r="O37" s="45" t="n">
        <v>2000</v>
      </c>
      <c r="P37" s="45"/>
      <c r="Q37" s="34"/>
      <c r="R37" s="45" t="s">
        <v>38</v>
      </c>
      <c r="S37" s="45"/>
      <c r="T37" s="34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  <c r="IT37" s="33"/>
      <c r="IU37" s="33"/>
      <c r="IV37" s="33"/>
      <c r="IW37" s="33"/>
    </row>
    <row r="38" customFormat="false" ht="12.75" hidden="false" customHeight="false" outlineLevel="0" collapsed="false">
      <c r="B38" s="47" t="s">
        <v>39</v>
      </c>
      <c r="C38" s="48" t="s">
        <v>40</v>
      </c>
      <c r="D38" s="31"/>
      <c r="E38" s="47" t="s">
        <v>39</v>
      </c>
      <c r="F38" s="48" t="s">
        <v>40</v>
      </c>
      <c r="G38" s="49"/>
      <c r="H38" s="31"/>
      <c r="I38" s="47" t="s">
        <v>39</v>
      </c>
      <c r="J38" s="48" t="s">
        <v>40</v>
      </c>
      <c r="K38" s="31"/>
      <c r="L38" s="47" t="s">
        <v>39</v>
      </c>
      <c r="M38" s="48" t="s">
        <v>40</v>
      </c>
      <c r="N38" s="31"/>
      <c r="O38" s="47" t="s">
        <v>39</v>
      </c>
      <c r="P38" s="48" t="s">
        <v>40</v>
      </c>
      <c r="Q38" s="31"/>
      <c r="R38" s="47" t="s">
        <v>39</v>
      </c>
      <c r="S38" s="48" t="s">
        <v>40</v>
      </c>
      <c r="T38" s="31"/>
    </row>
    <row r="39" customFormat="false" ht="12.75" hidden="false" customHeight="false" outlineLevel="0" collapsed="false">
      <c r="A39" s="1" t="s">
        <v>41</v>
      </c>
      <c r="B39" s="50" t="n">
        <v>0</v>
      </c>
      <c r="C39" s="51" t="n">
        <v>0</v>
      </c>
      <c r="D39" s="31"/>
      <c r="E39" s="50" t="n">
        <v>1</v>
      </c>
      <c r="F39" s="51" t="n">
        <v>12.6</v>
      </c>
      <c r="G39" s="52" t="n">
        <v>12.6</v>
      </c>
      <c r="H39" s="31"/>
      <c r="I39" s="50" t="n">
        <v>0</v>
      </c>
      <c r="J39" s="71" t="n">
        <v>0</v>
      </c>
      <c r="K39" s="31"/>
      <c r="L39" s="50" t="n">
        <v>0</v>
      </c>
      <c r="M39" s="51" t="n">
        <v>0</v>
      </c>
      <c r="N39" s="31"/>
      <c r="O39" s="50" t="n">
        <f aca="false">+L39+I39+E39+B39</f>
        <v>1</v>
      </c>
      <c r="P39" s="51" t="n">
        <f aca="false">+M39+J39+F39+C39</f>
        <v>12.6</v>
      </c>
      <c r="Q39" s="31"/>
      <c r="R39" s="50" t="n">
        <v>0</v>
      </c>
      <c r="S39" s="72" t="n">
        <v>0</v>
      </c>
      <c r="T39" s="31"/>
    </row>
    <row r="40" customFormat="false" ht="12.75" hidden="false" customHeight="false" outlineLevel="0" collapsed="false">
      <c r="A40" s="1" t="s">
        <v>42</v>
      </c>
      <c r="B40" s="50"/>
      <c r="C40" s="51" t="n">
        <v>7.2</v>
      </c>
      <c r="D40" s="31"/>
      <c r="E40" s="50"/>
      <c r="F40" s="51" t="n">
        <f aca="false">16.15-F39</f>
        <v>3.55</v>
      </c>
      <c r="G40" s="52"/>
      <c r="H40" s="31"/>
      <c r="I40" s="50"/>
      <c r="J40" s="71" t="n">
        <v>0</v>
      </c>
      <c r="K40" s="73"/>
      <c r="L40" s="74"/>
      <c r="M40" s="51" t="n">
        <v>0</v>
      </c>
      <c r="N40" s="31"/>
      <c r="O40" s="50"/>
      <c r="P40" s="51" t="n">
        <f aca="false">+C40+F40+J40+M40</f>
        <v>10.75</v>
      </c>
      <c r="Q40" s="31"/>
      <c r="R40" s="50"/>
      <c r="S40" s="72" t="n">
        <v>0</v>
      </c>
      <c r="T40" s="31"/>
    </row>
    <row r="41" customFormat="false" ht="12.75" hidden="false" customHeight="false" outlineLevel="0" collapsed="false">
      <c r="A41" s="1" t="s">
        <v>43</v>
      </c>
      <c r="B41" s="53" t="n">
        <v>0</v>
      </c>
      <c r="C41" s="54" t="n">
        <v>0</v>
      </c>
      <c r="D41" s="31"/>
      <c r="E41" s="53" t="n">
        <v>1</v>
      </c>
      <c r="F41" s="54" t="n">
        <v>19.216</v>
      </c>
      <c r="G41" s="28"/>
      <c r="H41" s="31"/>
      <c r="I41" s="53" t="n">
        <v>3</v>
      </c>
      <c r="J41" s="54" t="n">
        <v>29</v>
      </c>
      <c r="K41" s="73"/>
      <c r="L41" s="76" t="n">
        <v>7</v>
      </c>
      <c r="M41" s="54" t="n">
        <v>67.5</v>
      </c>
      <c r="N41" s="31"/>
      <c r="O41" s="53" t="n">
        <f aca="false">+L41+I41+E41+B41</f>
        <v>11</v>
      </c>
      <c r="P41" s="54" t="n">
        <f aca="false">+M41+J41+F41+C41</f>
        <v>115.716</v>
      </c>
      <c r="Q41" s="31"/>
      <c r="R41" s="53" t="n">
        <v>1</v>
      </c>
      <c r="S41" s="54" t="n">
        <v>7.5</v>
      </c>
      <c r="T41" s="31"/>
    </row>
    <row r="42" customFormat="false" ht="12.75" hidden="false" customHeight="false" outlineLevel="0" collapsed="false">
      <c r="A42" s="33" t="s">
        <v>44</v>
      </c>
      <c r="B42" s="55" t="n">
        <f aca="false">SUM(B39:B41)</f>
        <v>0</v>
      </c>
      <c r="C42" s="56" t="n">
        <f aca="false">SUM(C39:C41)</f>
        <v>7.2</v>
      </c>
      <c r="D42" s="34"/>
      <c r="E42" s="55" t="n">
        <f aca="false">SUM(E39:E41)</f>
        <v>2</v>
      </c>
      <c r="F42" s="56" t="n">
        <f aca="false">SUM(F39:F41)</f>
        <v>35.366</v>
      </c>
      <c r="G42" s="57"/>
      <c r="H42" s="34"/>
      <c r="I42" s="55" t="n">
        <f aca="false">SUM(I39:I41)</f>
        <v>3</v>
      </c>
      <c r="J42" s="56" t="n">
        <f aca="false">SUM(J39:J41)</f>
        <v>29</v>
      </c>
      <c r="K42" s="34"/>
      <c r="L42" s="55" t="n">
        <f aca="false">SUM(L39:L41)</f>
        <v>7</v>
      </c>
      <c r="M42" s="56" t="n">
        <f aca="false">SUM(M39:M41)</f>
        <v>67.5</v>
      </c>
      <c r="N42" s="34"/>
      <c r="O42" s="55" t="n">
        <f aca="false">SUM(O39:O41)</f>
        <v>12</v>
      </c>
      <c r="P42" s="56" t="n">
        <f aca="false">SUM(P39:P41)</f>
        <v>139.066</v>
      </c>
      <c r="Q42" s="34"/>
      <c r="R42" s="55" t="n">
        <f aca="false">SUM(R39:R41)</f>
        <v>1</v>
      </c>
      <c r="S42" s="56" t="n">
        <f aca="false">SUM(S39:S41)</f>
        <v>7.5</v>
      </c>
      <c r="T42" s="34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</row>
    <row r="43" customFormat="false" ht="12.75" hidden="false" customHeight="false" outlineLevel="0" collapsed="false">
      <c r="A43" s="58" t="s">
        <v>45</v>
      </c>
      <c r="B43" s="59"/>
      <c r="C43" s="56" t="n">
        <v>18.7</v>
      </c>
      <c r="D43" s="32"/>
      <c r="E43" s="59"/>
      <c r="F43" s="77" t="n">
        <f aca="false">+'[1]Hotlist - Completed'!C36/1000</f>
        <v>18.711</v>
      </c>
      <c r="G43" s="57"/>
      <c r="H43" s="32"/>
      <c r="I43" s="59"/>
      <c r="J43" s="77" t="n">
        <f aca="false">+'[1]Hotlist - Identified '!$F68/1000</f>
        <v>18.712</v>
      </c>
      <c r="K43" s="32"/>
      <c r="L43" s="59"/>
      <c r="M43" s="77" t="n">
        <f aca="false">+'[1]Hotlist - Identified '!$I68/1000</f>
        <v>18.713</v>
      </c>
      <c r="N43" s="32"/>
      <c r="O43" s="59"/>
      <c r="P43" s="56" t="n">
        <f aca="false">+M43+J43+F43+C43</f>
        <v>74.836</v>
      </c>
      <c r="Q43" s="32"/>
      <c r="R43" s="59"/>
      <c r="S43" s="77" t="n">
        <f aca="false">+'[1]Hotlist - Identified '!$O68/1000</f>
        <v>25.26255</v>
      </c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</row>
    <row r="44" customFormat="false" ht="18.75" hidden="false" customHeight="false" outlineLevel="0" collapsed="false">
      <c r="A44" s="33" t="s">
        <v>46</v>
      </c>
      <c r="B44" s="78" t="n">
        <f aca="false">+C42/C43</f>
        <v>0.385026737967915</v>
      </c>
      <c r="C44" s="78"/>
      <c r="D44" s="12"/>
      <c r="E44" s="78" t="n">
        <f aca="false">+F42/F43</f>
        <v>1.89011811234033</v>
      </c>
      <c r="F44" s="78"/>
      <c r="G44" s="62"/>
      <c r="H44" s="12"/>
      <c r="I44" s="78" t="n">
        <f aca="false">+J42/J43</f>
        <v>1.54980761008978</v>
      </c>
      <c r="J44" s="78"/>
      <c r="K44" s="12"/>
      <c r="L44" s="78" t="n">
        <f aca="false">+M42/M43</f>
        <v>3.60711804627799</v>
      </c>
      <c r="M44" s="78"/>
      <c r="N44" s="12"/>
      <c r="O44" s="78" t="n">
        <f aca="false">+P42/P43</f>
        <v>1.85827676519322</v>
      </c>
      <c r="P44" s="78"/>
      <c r="Q44" s="12"/>
      <c r="R44" s="78" t="n">
        <f aca="false">+S42/S43</f>
        <v>0.296882143726583</v>
      </c>
      <c r="S44" s="78"/>
      <c r="T44" s="34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</row>
    <row r="45" customFormat="false" ht="12.75" hidden="false" customHeight="false" outlineLevel="0" collapsed="false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</row>
    <row r="46" customFormat="false" ht="16.5" hidden="false" customHeight="false" outlineLevel="0" collapsed="false">
      <c r="A46" s="63" t="s">
        <v>47</v>
      </c>
      <c r="B46" s="63"/>
    </row>
    <row r="59" customFormat="false" ht="12.75" hidden="false" customHeight="false" outlineLevel="0" collapsed="false">
      <c r="B59" s="64"/>
      <c r="E59" s="64"/>
      <c r="I59" s="64"/>
      <c r="L59" s="64"/>
      <c r="O59" s="64"/>
      <c r="R59" s="64"/>
    </row>
    <row r="60" customFormat="false" ht="12.75" hidden="false" customHeight="false" outlineLevel="0" collapsed="false">
      <c r="B60" s="64"/>
      <c r="E60" s="64"/>
      <c r="I60" s="64"/>
      <c r="L60" s="64"/>
      <c r="O60" s="64"/>
      <c r="R60" s="64"/>
    </row>
    <row r="61" customFormat="false" ht="12.75" hidden="false" customHeight="false" outlineLevel="0" collapsed="false">
      <c r="B61" s="64"/>
      <c r="C61" s="65"/>
      <c r="E61" s="64"/>
      <c r="F61" s="65"/>
      <c r="G61" s="65"/>
      <c r="I61" s="64"/>
      <c r="J61" s="65"/>
      <c r="L61" s="64"/>
      <c r="M61" s="65"/>
      <c r="O61" s="64"/>
      <c r="P61" s="65"/>
      <c r="R61" s="64"/>
    </row>
    <row r="62" customFormat="false" ht="12.75" hidden="false" customHeight="false" outlineLevel="0" collapsed="false">
      <c r="F62" s="65"/>
      <c r="G62" s="65"/>
      <c r="M62" s="65"/>
      <c r="P62" s="65"/>
    </row>
    <row r="65" customFormat="false" ht="12.75" hidden="false" customHeight="false" outlineLevel="0" collapsed="false">
      <c r="B65" s="65"/>
      <c r="E65" s="65"/>
      <c r="I65" s="65"/>
      <c r="L65" s="65"/>
      <c r="O65" s="65"/>
      <c r="R65" s="65"/>
    </row>
  </sheetData>
  <mergeCells count="23">
    <mergeCell ref="A3:F3"/>
    <mergeCell ref="C8:O8"/>
    <mergeCell ref="C9:O9"/>
    <mergeCell ref="B19:O19"/>
    <mergeCell ref="A32:S32"/>
    <mergeCell ref="I34:S34"/>
    <mergeCell ref="B36:C36"/>
    <mergeCell ref="E36:F36"/>
    <mergeCell ref="O36:P36"/>
    <mergeCell ref="R36:S36"/>
    <mergeCell ref="B37:C37"/>
    <mergeCell ref="E37:F37"/>
    <mergeCell ref="I37:J37"/>
    <mergeCell ref="L37:M37"/>
    <mergeCell ref="O37:P37"/>
    <mergeCell ref="R37:S37"/>
    <mergeCell ref="B44:C44"/>
    <mergeCell ref="E44:F44"/>
    <mergeCell ref="I44:J44"/>
    <mergeCell ref="L44:M44"/>
    <mergeCell ref="O44:P44"/>
    <mergeCell ref="R44:S44"/>
    <mergeCell ref="A46:B46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7" activeCellId="0" sqref="B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54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12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25" t="n">
        <v>0</v>
      </c>
      <c r="D13" s="25" t="n">
        <f aca="false">+C17</f>
        <v>4</v>
      </c>
      <c r="E13" s="25" t="n">
        <f aca="false">+D17</f>
        <v>14</v>
      </c>
      <c r="F13" s="25" t="n">
        <f aca="false">+E17</f>
        <v>14</v>
      </c>
      <c r="G13" s="25" t="n">
        <f aca="false">+F17</f>
        <v>17</v>
      </c>
      <c r="H13" s="25" t="n">
        <f aca="false">+G17</f>
        <v>19</v>
      </c>
      <c r="I13" s="25" t="n">
        <f aca="false">+H17</f>
        <v>18</v>
      </c>
      <c r="J13" s="25" t="n">
        <f aca="false">+I17</f>
        <v>19</v>
      </c>
      <c r="K13" s="25" t="n">
        <f aca="false">+J17</f>
        <v>19</v>
      </c>
      <c r="L13" s="25" t="n">
        <f aca="false">+K17</f>
        <v>19</v>
      </c>
      <c r="M13" s="67" t="n">
        <f aca="false">+L17</f>
        <v>21</v>
      </c>
      <c r="N13" s="67" t="n">
        <f aca="false">+M17</f>
        <v>22</v>
      </c>
      <c r="O13" s="25"/>
    </row>
    <row r="14" customFormat="false" ht="12.75" hidden="false" customHeight="false" outlineLevel="0" collapsed="false">
      <c r="A14" s="1" t="s">
        <v>22</v>
      </c>
      <c r="C14" s="25" t="n">
        <v>4</v>
      </c>
      <c r="D14" s="25" t="n">
        <v>10</v>
      </c>
      <c r="E14" s="25" t="n">
        <v>1</v>
      </c>
      <c r="F14" s="25" t="n">
        <v>3</v>
      </c>
      <c r="G14" s="25" t="n">
        <v>3</v>
      </c>
      <c r="H14" s="25" t="n">
        <v>0</v>
      </c>
      <c r="I14" s="25" t="n">
        <v>1</v>
      </c>
      <c r="J14" s="25" t="n">
        <v>0</v>
      </c>
      <c r="K14" s="25" t="n">
        <v>0</v>
      </c>
      <c r="L14" s="25" t="n">
        <v>2</v>
      </c>
      <c r="M14" s="67" t="n">
        <v>6</v>
      </c>
      <c r="N14" s="25" t="n">
        <v>0</v>
      </c>
      <c r="O14" s="25"/>
    </row>
    <row r="15" customFormat="false" ht="12.75" hidden="false" customHeight="false" outlineLevel="0" collapsed="false">
      <c r="A15" s="1" t="s">
        <v>23</v>
      </c>
      <c r="C15" s="25" t="n">
        <v>0</v>
      </c>
      <c r="D15" s="25" t="n">
        <v>0</v>
      </c>
      <c r="E15" s="25" t="n">
        <v>1</v>
      </c>
      <c r="F15" s="25" t="n">
        <v>0</v>
      </c>
      <c r="G15" s="25" t="n">
        <v>1</v>
      </c>
      <c r="H15" s="25" t="n">
        <v>1</v>
      </c>
      <c r="I15" s="25" t="n">
        <v>0</v>
      </c>
      <c r="J15" s="25" t="n">
        <v>0</v>
      </c>
      <c r="K15" s="25" t="n">
        <v>0</v>
      </c>
      <c r="L15" s="25" t="n">
        <v>0</v>
      </c>
      <c r="M15" s="67" t="n">
        <v>5</v>
      </c>
      <c r="N15" s="25" t="n">
        <v>0</v>
      </c>
      <c r="O15" s="25"/>
    </row>
    <row r="16" customFormat="false" ht="12.75" hidden="false" customHeight="false" outlineLevel="0" collapsed="false">
      <c r="A16" s="1" t="s">
        <v>24</v>
      </c>
      <c r="C16" s="25" t="n">
        <v>0</v>
      </c>
      <c r="D16" s="25" t="n">
        <v>0</v>
      </c>
      <c r="E16" s="25" t="n">
        <v>0</v>
      </c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5" t="n">
        <v>0</v>
      </c>
      <c r="L16" s="25" t="n">
        <v>0</v>
      </c>
      <c r="M16" s="67" t="n">
        <v>0</v>
      </c>
      <c r="N16" s="25" t="n">
        <v>0</v>
      </c>
      <c r="O16" s="25"/>
      <c r="P16" s="21"/>
    </row>
    <row r="17" customFormat="false" ht="13.5" hidden="false" customHeight="false" outlineLevel="0" collapsed="false">
      <c r="A17" s="1" t="s">
        <v>25</v>
      </c>
      <c r="C17" s="68" t="n">
        <f aca="false">+C13+C14-C15-C16</f>
        <v>4</v>
      </c>
      <c r="D17" s="68" t="n">
        <f aca="false">+D13+D14-D15-D16</f>
        <v>14</v>
      </c>
      <c r="E17" s="68" t="n">
        <f aca="false">+E13+E14-E15-E16</f>
        <v>14</v>
      </c>
      <c r="F17" s="68" t="n">
        <f aca="false">+F13+F14-F15-F16</f>
        <v>17</v>
      </c>
      <c r="G17" s="68" t="n">
        <f aca="false">+G13+G14-G15-G16</f>
        <v>19</v>
      </c>
      <c r="H17" s="68" t="n">
        <f aca="false">+H13+H14-H15-H16</f>
        <v>18</v>
      </c>
      <c r="I17" s="68" t="n">
        <f aca="false">+I13+I14-I15-I16</f>
        <v>19</v>
      </c>
      <c r="J17" s="68" t="n">
        <f aca="false">+J13+J14-J15-J16</f>
        <v>19</v>
      </c>
      <c r="K17" s="68" t="n">
        <f aca="false">+K13+K14-K15-K16</f>
        <v>19</v>
      </c>
      <c r="L17" s="68" t="n">
        <f aca="false">+L13+L14-L15-L16</f>
        <v>21</v>
      </c>
      <c r="M17" s="69" t="n">
        <f aca="false">+M13+M14-M15-M16</f>
        <v>22</v>
      </c>
      <c r="N17" s="68" t="n">
        <f aca="false">+N13+N14-N15-N16</f>
        <v>22</v>
      </c>
      <c r="O17" s="68" t="n">
        <f aca="false">+O13+O14-O15-O16</f>
        <v>0</v>
      </c>
      <c r="P17" s="21"/>
    </row>
    <row r="18" customFormat="false" ht="13.5" hidden="false" customHeight="false" outlineLevel="0" collapsed="false">
      <c r="M18" s="24"/>
      <c r="P18" s="25"/>
    </row>
    <row r="19" customFormat="false" ht="12.75" hidden="true" customHeight="false" outlineLevel="0" collapsed="false"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customFormat="false" ht="12.75" hidden="true" customHeight="false" outlineLevel="0" collapsed="false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customFormat="false" ht="12.75" hidden="true" customHeight="false" outlineLevel="0" collapsed="false">
      <c r="A23" s="1" t="s">
        <v>22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customFormat="false" ht="12.75" hidden="true" customHeight="false" outlineLevel="0" collapsed="false">
      <c r="A24" s="1" t="s">
        <v>23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customFormat="false" ht="12.75" hidden="true" customHeight="false" outlineLevel="0" collapsed="false">
      <c r="A25" s="1" t="s">
        <v>26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6" customFormat="false" ht="12.75" hidden="true" customHeight="false" outlineLevel="0" collapsed="false">
      <c r="A26" s="1" t="s">
        <v>24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customFormat="false" ht="13.5" hidden="true" customHeight="false" outlineLevel="0" collapsed="false">
      <c r="A27" s="1" t="s">
        <v>25</v>
      </c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customFormat="false" ht="12.75" hidden="true" customHeight="false" outlineLevel="0" collapsed="false">
      <c r="B28" s="31"/>
      <c r="C28" s="32"/>
      <c r="D28" s="32"/>
      <c r="E28" s="32"/>
      <c r="F28" s="32"/>
      <c r="G28" s="32"/>
      <c r="H28" s="32"/>
      <c r="I28" s="32"/>
      <c r="J28" s="32"/>
      <c r="O28" s="32"/>
    </row>
    <row r="29" customFormat="false" ht="12.75" hidden="true" customHeight="false" outlineLevel="0" collapsed="false">
      <c r="A29" s="33" t="s">
        <v>27</v>
      </c>
      <c r="B29" s="34"/>
      <c r="C29" s="32"/>
      <c r="D29" s="32"/>
      <c r="E29" s="32"/>
      <c r="F29" s="32"/>
      <c r="G29" s="32"/>
      <c r="H29" s="32"/>
      <c r="I29" s="32"/>
      <c r="J29" s="32"/>
      <c r="K29" s="33"/>
      <c r="L29" s="33"/>
      <c r="M29" s="33"/>
      <c r="N29" s="33"/>
      <c r="O29" s="32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  <c r="IW29" s="33"/>
    </row>
    <row r="30" customFormat="false" ht="12.75" hidden="false" customHeight="false" outlineLevel="0" collapsed="false">
      <c r="A30" s="33"/>
      <c r="B30" s="34"/>
      <c r="C30" s="32"/>
      <c r="D30" s="32"/>
      <c r="E30" s="32"/>
      <c r="F30" s="32"/>
      <c r="G30" s="32"/>
      <c r="H30" s="32"/>
      <c r="I30" s="32"/>
      <c r="J30" s="32"/>
      <c r="K30" s="33"/>
      <c r="L30" s="33"/>
      <c r="M30" s="35"/>
      <c r="N30" s="36"/>
      <c r="O30" s="32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  <c r="IV30" s="33"/>
      <c r="IW30" s="33"/>
    </row>
    <row r="31" customFormat="false" ht="13.5" hidden="false" customHeight="true" outlineLevel="0" collapsed="false">
      <c r="A31" s="34"/>
      <c r="B31" s="34"/>
      <c r="C31" s="32"/>
      <c r="D31" s="32"/>
      <c r="E31" s="32"/>
      <c r="F31" s="32"/>
      <c r="G31" s="32"/>
      <c r="H31" s="32"/>
      <c r="I31" s="32"/>
      <c r="J31" s="32"/>
      <c r="K31" s="32"/>
      <c r="L31" s="34"/>
      <c r="M31" s="34"/>
      <c r="N31" s="34"/>
      <c r="O31" s="34"/>
      <c r="P31" s="34"/>
      <c r="Q31" s="34"/>
      <c r="R31" s="34"/>
      <c r="S31" s="34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  <c r="IV31" s="33"/>
      <c r="IW31" s="33"/>
    </row>
    <row r="32" customFormat="false" ht="12" hidden="false" customHeight="true" outlineLevel="0" collapsed="false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  <c r="IV32" s="33"/>
      <c r="IW32" s="33"/>
    </row>
    <row r="33" customFormat="false" ht="12" hidden="false" customHeight="tru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  <c r="IV33" s="33"/>
      <c r="IW33" s="33"/>
    </row>
    <row r="34" customFormat="false" ht="13.5" hidden="false" customHeight="true" outlineLevel="0" collapsed="false">
      <c r="A34" s="34"/>
      <c r="B34" s="34"/>
      <c r="C34" s="32"/>
      <c r="D34" s="32"/>
      <c r="E34" s="32"/>
      <c r="F34" s="32"/>
      <c r="G34" s="32"/>
      <c r="H34" s="32"/>
      <c r="I34" s="38" t="s">
        <v>28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3"/>
      <c r="IV34" s="33"/>
      <c r="IW34" s="33"/>
    </row>
    <row r="35" customFormat="false" ht="6.75" hidden="false" customHeight="true" outlineLevel="0" collapsed="false">
      <c r="A35" s="34"/>
      <c r="B35" s="34"/>
      <c r="C35" s="32"/>
      <c r="D35" s="32"/>
      <c r="E35" s="32"/>
      <c r="F35" s="32"/>
      <c r="G35" s="32"/>
      <c r="H35" s="32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4.25" hidden="false" customHeight="true" outlineLevel="0" collapsed="false">
      <c r="A36" s="33"/>
      <c r="B36" s="40" t="s">
        <v>29</v>
      </c>
      <c r="C36" s="40"/>
      <c r="D36" s="33"/>
      <c r="E36" s="40" t="s">
        <v>30</v>
      </c>
      <c r="F36" s="40"/>
      <c r="G36" s="41" t="s">
        <v>31</v>
      </c>
      <c r="H36" s="33"/>
      <c r="I36" s="42"/>
      <c r="J36" s="43"/>
      <c r="K36" s="44"/>
      <c r="L36" s="42"/>
      <c r="M36" s="43"/>
      <c r="N36" s="44"/>
      <c r="O36" s="40" t="s">
        <v>32</v>
      </c>
      <c r="P36" s="40"/>
      <c r="Q36" s="44"/>
      <c r="R36" s="40"/>
      <c r="S36" s="40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  <c r="IU36" s="33"/>
      <c r="IV36" s="33"/>
      <c r="IW36" s="33"/>
    </row>
    <row r="37" customFormat="false" ht="12.75" hidden="false" customHeight="false" outlineLevel="0" collapsed="false">
      <c r="A37" s="33"/>
      <c r="B37" s="45" t="s">
        <v>33</v>
      </c>
      <c r="C37" s="45"/>
      <c r="D37" s="34"/>
      <c r="E37" s="45" t="s">
        <v>34</v>
      </c>
      <c r="F37" s="45"/>
      <c r="G37" s="46" t="s">
        <v>35</v>
      </c>
      <c r="H37" s="34"/>
      <c r="I37" s="45" t="s">
        <v>36</v>
      </c>
      <c r="J37" s="45"/>
      <c r="K37" s="34"/>
      <c r="L37" s="45" t="s">
        <v>37</v>
      </c>
      <c r="M37" s="45"/>
      <c r="N37" s="34"/>
      <c r="O37" s="45" t="n">
        <v>2000</v>
      </c>
      <c r="P37" s="45"/>
      <c r="Q37" s="34"/>
      <c r="R37" s="45" t="s">
        <v>38</v>
      </c>
      <c r="S37" s="45"/>
      <c r="T37" s="34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  <c r="IT37" s="33"/>
      <c r="IU37" s="33"/>
      <c r="IV37" s="33"/>
      <c r="IW37" s="33"/>
    </row>
    <row r="38" customFormat="false" ht="12.75" hidden="false" customHeight="false" outlineLevel="0" collapsed="false">
      <c r="B38" s="47" t="s">
        <v>39</v>
      </c>
      <c r="C38" s="48" t="s">
        <v>40</v>
      </c>
      <c r="D38" s="31"/>
      <c r="E38" s="47" t="s">
        <v>39</v>
      </c>
      <c r="F38" s="48" t="s">
        <v>40</v>
      </c>
      <c r="G38" s="49"/>
      <c r="H38" s="31"/>
      <c r="I38" s="47" t="s">
        <v>39</v>
      </c>
      <c r="J38" s="48" t="s">
        <v>40</v>
      </c>
      <c r="K38" s="31"/>
      <c r="L38" s="47" t="s">
        <v>39</v>
      </c>
      <c r="M38" s="48" t="s">
        <v>40</v>
      </c>
      <c r="N38" s="31"/>
      <c r="O38" s="47" t="s">
        <v>39</v>
      </c>
      <c r="P38" s="48" t="s">
        <v>40</v>
      </c>
      <c r="Q38" s="31"/>
      <c r="R38" s="47" t="s">
        <v>39</v>
      </c>
      <c r="S38" s="48" t="s">
        <v>40</v>
      </c>
      <c r="T38" s="31"/>
    </row>
    <row r="39" customFormat="false" ht="12.75" hidden="false" customHeight="false" outlineLevel="0" collapsed="false">
      <c r="A39" s="1" t="s">
        <v>41</v>
      </c>
      <c r="B39" s="50" t="n">
        <v>0</v>
      </c>
      <c r="C39" s="51" t="n">
        <v>0</v>
      </c>
      <c r="D39" s="31"/>
      <c r="E39" s="50" t="n">
        <v>0</v>
      </c>
      <c r="F39" s="51" t="n">
        <v>0</v>
      </c>
      <c r="G39" s="52" t="n">
        <v>0</v>
      </c>
      <c r="H39" s="31"/>
      <c r="I39" s="50" t="n">
        <v>0</v>
      </c>
      <c r="J39" s="71" t="n">
        <v>0</v>
      </c>
      <c r="K39" s="31"/>
      <c r="L39" s="50" t="n">
        <v>0</v>
      </c>
      <c r="M39" s="51" t="n">
        <v>0</v>
      </c>
      <c r="N39" s="31"/>
      <c r="O39" s="50" t="n">
        <f aca="false">+L39+I39+E39+B39</f>
        <v>0</v>
      </c>
      <c r="P39" s="51" t="n">
        <f aca="false">+M39+J39+F39+C39</f>
        <v>0</v>
      </c>
      <c r="Q39" s="31"/>
      <c r="R39" s="50" t="n">
        <v>0</v>
      </c>
      <c r="S39" s="72" t="n">
        <v>0</v>
      </c>
      <c r="T39" s="31"/>
    </row>
    <row r="40" customFormat="false" ht="12.75" hidden="false" customHeight="false" outlineLevel="0" collapsed="false">
      <c r="A40" s="1" t="s">
        <v>42</v>
      </c>
      <c r="B40" s="50"/>
      <c r="C40" s="51" t="n">
        <v>-1.1</v>
      </c>
      <c r="D40" s="31"/>
      <c r="E40" s="50"/>
      <c r="F40" s="51" t="n">
        <f aca="false">0.164-F39</f>
        <v>0.164</v>
      </c>
      <c r="G40" s="52"/>
      <c r="H40" s="31"/>
      <c r="I40" s="50"/>
      <c r="J40" s="71" t="n">
        <v>0</v>
      </c>
      <c r="K40" s="73"/>
      <c r="L40" s="74"/>
      <c r="M40" s="51" t="n">
        <v>0</v>
      </c>
      <c r="N40" s="31"/>
      <c r="O40" s="50"/>
      <c r="P40" s="51" t="n">
        <f aca="false">+C40+F40+J40+M40</f>
        <v>-0.936</v>
      </c>
      <c r="Q40" s="31"/>
      <c r="R40" s="50"/>
      <c r="S40" s="72" t="n">
        <v>0</v>
      </c>
      <c r="T40" s="31"/>
    </row>
    <row r="41" customFormat="false" ht="12.75" hidden="false" customHeight="false" outlineLevel="0" collapsed="false">
      <c r="A41" s="1" t="s">
        <v>43</v>
      </c>
      <c r="B41" s="53" t="n">
        <v>0</v>
      </c>
      <c r="C41" s="75" t="n">
        <v>0</v>
      </c>
      <c r="D41" s="31"/>
      <c r="E41" s="53" t="n">
        <v>5</v>
      </c>
      <c r="F41" s="54" t="n">
        <v>4</v>
      </c>
      <c r="G41" s="28"/>
      <c r="H41" s="31"/>
      <c r="I41" s="53" t="n">
        <v>10</v>
      </c>
      <c r="J41" s="54" t="n">
        <v>45</v>
      </c>
      <c r="K41" s="73"/>
      <c r="L41" s="76" t="n">
        <v>5</v>
      </c>
      <c r="M41" s="54" t="n">
        <v>25</v>
      </c>
      <c r="N41" s="31"/>
      <c r="O41" s="53" t="n">
        <f aca="false">+L41+I41+E41+B41</f>
        <v>20</v>
      </c>
      <c r="P41" s="54" t="n">
        <f aca="false">+M41+J41+F41+C41</f>
        <v>74</v>
      </c>
      <c r="Q41" s="31"/>
      <c r="R41" s="53" t="n">
        <v>2</v>
      </c>
      <c r="S41" s="54" t="n">
        <v>10</v>
      </c>
      <c r="T41" s="31"/>
    </row>
    <row r="42" customFormat="false" ht="12.75" hidden="false" customHeight="false" outlineLevel="0" collapsed="false">
      <c r="A42" s="33" t="s">
        <v>44</v>
      </c>
      <c r="B42" s="55" t="n">
        <f aca="false">SUM(B39:B41)</f>
        <v>0</v>
      </c>
      <c r="C42" s="56" t="n">
        <f aca="false">SUM(C39:C41)</f>
        <v>-1.1</v>
      </c>
      <c r="D42" s="34"/>
      <c r="E42" s="55" t="n">
        <f aca="false">SUM(E39:E41)</f>
        <v>5</v>
      </c>
      <c r="F42" s="56" t="n">
        <f aca="false">SUM(F39:F41)</f>
        <v>4.164</v>
      </c>
      <c r="G42" s="57"/>
      <c r="H42" s="34"/>
      <c r="I42" s="55" t="n">
        <f aca="false">SUM(I39:I41)</f>
        <v>10</v>
      </c>
      <c r="J42" s="56" t="n">
        <f aca="false">SUM(J39:J41)</f>
        <v>45</v>
      </c>
      <c r="K42" s="34"/>
      <c r="L42" s="55" t="n">
        <f aca="false">SUM(L39:L41)</f>
        <v>5</v>
      </c>
      <c r="M42" s="56" t="n">
        <f aca="false">SUM(M39:M41)</f>
        <v>25</v>
      </c>
      <c r="N42" s="34"/>
      <c r="O42" s="55" t="n">
        <f aca="false">SUM(O39:O41)</f>
        <v>20</v>
      </c>
      <c r="P42" s="56" t="n">
        <f aca="false">SUM(P39:P41)</f>
        <v>73.064</v>
      </c>
      <c r="Q42" s="34"/>
      <c r="R42" s="55" t="n">
        <f aca="false">SUM(R39:R41)</f>
        <v>2</v>
      </c>
      <c r="S42" s="56" t="n">
        <f aca="false">SUM(S39:S41)</f>
        <v>10</v>
      </c>
      <c r="T42" s="34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</row>
    <row r="43" customFormat="false" ht="12.75" hidden="false" customHeight="false" outlineLevel="0" collapsed="false">
      <c r="A43" s="58" t="s">
        <v>45</v>
      </c>
      <c r="B43" s="59"/>
      <c r="C43" s="56" t="n">
        <v>12.7</v>
      </c>
      <c r="D43" s="32"/>
      <c r="E43" s="59"/>
      <c r="F43" s="77" t="n">
        <f aca="false">+'[1]Hotlist - Completed'!C44/1000</f>
        <v>6.212</v>
      </c>
      <c r="G43" s="57"/>
      <c r="H43" s="32"/>
      <c r="I43" s="59"/>
      <c r="J43" s="77" t="n">
        <f aca="false">+'[2]Hotlist - Identified '!$F$80/1000</f>
        <v>6.279</v>
      </c>
      <c r="K43" s="32"/>
      <c r="L43" s="59"/>
      <c r="M43" s="77" t="n">
        <f aca="false">+'[2]Hotlist - Identified '!$I$80/1000</f>
        <v>6.279</v>
      </c>
      <c r="N43" s="32"/>
      <c r="O43" s="59"/>
      <c r="P43" s="56" t="n">
        <f aca="false">+M43+J43+F43+C43</f>
        <v>31.47</v>
      </c>
      <c r="Q43" s="32"/>
      <c r="R43" s="59"/>
      <c r="S43" s="77" t="n">
        <f aca="false">+'[2]Hotlist - Identified '!$O$80/1000</f>
        <v>8.47665</v>
      </c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</row>
    <row r="44" customFormat="false" ht="18.75" hidden="false" customHeight="false" outlineLevel="0" collapsed="false">
      <c r="A44" s="33" t="s">
        <v>46</v>
      </c>
      <c r="B44" s="78" t="n">
        <f aca="false">+C42/C43</f>
        <v>-0.0866141732283465</v>
      </c>
      <c r="C44" s="78"/>
      <c r="D44" s="12"/>
      <c r="E44" s="78" t="n">
        <f aca="false">+F42/F43</f>
        <v>0.670315518351578</v>
      </c>
      <c r="F44" s="78"/>
      <c r="G44" s="62"/>
      <c r="H44" s="12"/>
      <c r="I44" s="78" t="n">
        <f aca="false">+J42/J43</f>
        <v>7.16674629718108</v>
      </c>
      <c r="J44" s="78"/>
      <c r="K44" s="12"/>
      <c r="L44" s="78" t="n">
        <f aca="false">+M42/M43</f>
        <v>3.98152572065616</v>
      </c>
      <c r="M44" s="78"/>
      <c r="N44" s="12"/>
      <c r="O44" s="78" t="n">
        <f aca="false">+P42/P43</f>
        <v>2.32170320940578</v>
      </c>
      <c r="P44" s="78"/>
      <c r="Q44" s="12"/>
      <c r="R44" s="78" t="n">
        <f aca="false">+S42/S43</f>
        <v>1.17971132463886</v>
      </c>
      <c r="S44" s="78"/>
      <c r="T44" s="34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</row>
    <row r="45" customFormat="false" ht="12.75" hidden="false" customHeight="false" outlineLevel="0" collapsed="false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</row>
    <row r="46" customFormat="false" ht="16.5" hidden="false" customHeight="false" outlineLevel="0" collapsed="false">
      <c r="A46" s="63" t="s">
        <v>47</v>
      </c>
      <c r="B46" s="63"/>
    </row>
    <row r="59" customFormat="false" ht="12.75" hidden="false" customHeight="false" outlineLevel="0" collapsed="false">
      <c r="B59" s="64"/>
      <c r="E59" s="64"/>
      <c r="I59" s="64"/>
      <c r="L59" s="64"/>
      <c r="O59" s="64"/>
      <c r="R59" s="64"/>
    </row>
    <row r="60" customFormat="false" ht="12.75" hidden="false" customHeight="false" outlineLevel="0" collapsed="false">
      <c r="B60" s="64"/>
      <c r="E60" s="64"/>
      <c r="I60" s="64"/>
      <c r="L60" s="64"/>
      <c r="O60" s="64"/>
      <c r="R60" s="64"/>
    </row>
    <row r="61" customFormat="false" ht="12.75" hidden="false" customHeight="false" outlineLevel="0" collapsed="false">
      <c r="B61" s="64"/>
      <c r="C61" s="65"/>
      <c r="E61" s="64"/>
      <c r="F61" s="65"/>
      <c r="G61" s="65"/>
      <c r="I61" s="64"/>
      <c r="J61" s="65"/>
      <c r="L61" s="64"/>
      <c r="M61" s="65"/>
      <c r="O61" s="64"/>
      <c r="P61" s="65"/>
      <c r="R61" s="64"/>
    </row>
    <row r="62" customFormat="false" ht="12.75" hidden="false" customHeight="false" outlineLevel="0" collapsed="false">
      <c r="F62" s="65"/>
      <c r="G62" s="65"/>
      <c r="M62" s="65"/>
      <c r="P62" s="65"/>
    </row>
    <row r="65" customFormat="false" ht="12.75" hidden="false" customHeight="false" outlineLevel="0" collapsed="false">
      <c r="B65" s="65"/>
      <c r="E65" s="65"/>
      <c r="I65" s="65"/>
      <c r="L65" s="65"/>
      <c r="O65" s="65"/>
      <c r="R65" s="65"/>
    </row>
  </sheetData>
  <mergeCells count="23">
    <mergeCell ref="A3:F3"/>
    <mergeCell ref="C8:O8"/>
    <mergeCell ref="C9:O9"/>
    <mergeCell ref="B19:O19"/>
    <mergeCell ref="A32:S32"/>
    <mergeCell ref="I34:S34"/>
    <mergeCell ref="B36:C36"/>
    <mergeCell ref="E36:F36"/>
    <mergeCell ref="O36:P36"/>
    <mergeCell ref="R36:S36"/>
    <mergeCell ref="B37:C37"/>
    <mergeCell ref="E37:F37"/>
    <mergeCell ref="I37:J37"/>
    <mergeCell ref="L37:M37"/>
    <mergeCell ref="O37:P37"/>
    <mergeCell ref="R37:S37"/>
    <mergeCell ref="B44:C44"/>
    <mergeCell ref="E44:F44"/>
    <mergeCell ref="I44:J44"/>
    <mergeCell ref="L44:M44"/>
    <mergeCell ref="O44:P44"/>
    <mergeCell ref="R44:S44"/>
    <mergeCell ref="A46:B46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7" activeCellId="0" sqref="B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55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12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25" t="n">
        <v>0</v>
      </c>
      <c r="D13" s="25" t="n">
        <f aca="false">+C17</f>
        <v>0</v>
      </c>
      <c r="E13" s="25" t="n">
        <f aca="false">+D17</f>
        <v>17</v>
      </c>
      <c r="F13" s="25" t="n">
        <f aca="false">+E17</f>
        <v>17</v>
      </c>
      <c r="G13" s="25" t="n">
        <f aca="false">+F17</f>
        <v>17</v>
      </c>
      <c r="H13" s="25" t="n">
        <f aca="false">+G17</f>
        <v>17</v>
      </c>
      <c r="I13" s="25" t="n">
        <f aca="false">+H17</f>
        <v>16</v>
      </c>
      <c r="J13" s="25" t="n">
        <f aca="false">+I17</f>
        <v>18</v>
      </c>
      <c r="K13" s="25" t="n">
        <f aca="false">+J17</f>
        <v>18</v>
      </c>
      <c r="L13" s="25" t="n">
        <f aca="false">+K17</f>
        <v>15</v>
      </c>
      <c r="M13" s="67" t="n">
        <f aca="false">+L17</f>
        <v>13</v>
      </c>
      <c r="N13" s="67" t="n">
        <f aca="false">+M17</f>
        <v>13</v>
      </c>
      <c r="O13" s="25"/>
    </row>
    <row r="14" customFormat="false" ht="12.75" hidden="false" customHeight="false" outlineLevel="0" collapsed="false">
      <c r="A14" s="1" t="s">
        <v>22</v>
      </c>
      <c r="C14" s="25" t="n">
        <v>0</v>
      </c>
      <c r="D14" s="25" t="n">
        <v>18</v>
      </c>
      <c r="E14" s="25" t="n">
        <v>0</v>
      </c>
      <c r="F14" s="25" t="n">
        <v>0</v>
      </c>
      <c r="G14" s="25" t="n">
        <v>0</v>
      </c>
      <c r="H14" s="25" t="n">
        <v>0</v>
      </c>
      <c r="I14" s="25" t="n">
        <v>2</v>
      </c>
      <c r="J14" s="25" t="n">
        <v>2</v>
      </c>
      <c r="K14" s="25" t="n">
        <v>1</v>
      </c>
      <c r="L14" s="25" t="n">
        <v>1</v>
      </c>
      <c r="M14" s="67" t="n">
        <v>0</v>
      </c>
      <c r="N14" s="25" t="n">
        <v>2</v>
      </c>
      <c r="O14" s="25"/>
    </row>
    <row r="15" customFormat="false" ht="12.75" hidden="false" customHeight="false" outlineLevel="0" collapsed="false">
      <c r="A15" s="1" t="s">
        <v>23</v>
      </c>
      <c r="C15" s="25" t="n">
        <v>0</v>
      </c>
      <c r="D15" s="25" t="n">
        <v>0</v>
      </c>
      <c r="E15" s="25" t="n">
        <v>0</v>
      </c>
      <c r="F15" s="25" t="n">
        <v>0</v>
      </c>
      <c r="G15" s="25" t="n">
        <v>0</v>
      </c>
      <c r="H15" s="25" t="n">
        <v>0</v>
      </c>
      <c r="I15" s="25" t="n">
        <v>0</v>
      </c>
      <c r="J15" s="25" t="n">
        <v>0</v>
      </c>
      <c r="K15" s="25" t="n">
        <v>1</v>
      </c>
      <c r="L15" s="25" t="n">
        <v>0</v>
      </c>
      <c r="M15" s="67" t="n">
        <v>0</v>
      </c>
      <c r="N15" s="25" t="n">
        <v>0</v>
      </c>
      <c r="O15" s="25"/>
    </row>
    <row r="16" customFormat="false" ht="12.75" hidden="false" customHeight="false" outlineLevel="0" collapsed="false">
      <c r="A16" s="1" t="s">
        <v>24</v>
      </c>
      <c r="C16" s="25" t="n">
        <v>0</v>
      </c>
      <c r="D16" s="25" t="n">
        <v>1</v>
      </c>
      <c r="E16" s="25" t="n">
        <v>0</v>
      </c>
      <c r="F16" s="25" t="n">
        <v>0</v>
      </c>
      <c r="G16" s="25" t="n">
        <v>0</v>
      </c>
      <c r="H16" s="25" t="n">
        <v>1</v>
      </c>
      <c r="I16" s="25" t="n">
        <v>0</v>
      </c>
      <c r="J16" s="25" t="n">
        <v>2</v>
      </c>
      <c r="K16" s="25" t="n">
        <v>3</v>
      </c>
      <c r="L16" s="25" t="n">
        <v>3</v>
      </c>
      <c r="M16" s="67" t="n">
        <v>0</v>
      </c>
      <c r="N16" s="25" t="n">
        <v>1</v>
      </c>
      <c r="O16" s="25"/>
      <c r="P16" s="21"/>
    </row>
    <row r="17" customFormat="false" ht="13.5" hidden="false" customHeight="false" outlineLevel="0" collapsed="false">
      <c r="A17" s="1" t="s">
        <v>25</v>
      </c>
      <c r="C17" s="68" t="n">
        <f aca="false">+C13+C14-C15-C16</f>
        <v>0</v>
      </c>
      <c r="D17" s="68" t="n">
        <f aca="false">+D13+D14-D15-D16</f>
        <v>17</v>
      </c>
      <c r="E17" s="68" t="n">
        <f aca="false">+E13+E14-E15-E16</f>
        <v>17</v>
      </c>
      <c r="F17" s="68" t="n">
        <f aca="false">+F13+F14-F15-F16</f>
        <v>17</v>
      </c>
      <c r="G17" s="68" t="n">
        <f aca="false">+G13+G14-G15-G16</f>
        <v>17</v>
      </c>
      <c r="H17" s="68" t="n">
        <f aca="false">+H13+H14-H15-H16</f>
        <v>16</v>
      </c>
      <c r="I17" s="68" t="n">
        <f aca="false">+I13+I14-I15-I16</f>
        <v>18</v>
      </c>
      <c r="J17" s="68" t="n">
        <f aca="false">+J13+J14-J15-J16</f>
        <v>18</v>
      </c>
      <c r="K17" s="68" t="n">
        <f aca="false">+K13+K14-K15-K16</f>
        <v>15</v>
      </c>
      <c r="L17" s="68" t="n">
        <f aca="false">+L13+L14-L15-L16</f>
        <v>13</v>
      </c>
      <c r="M17" s="69" t="n">
        <f aca="false">+M13+M14-M15-M16</f>
        <v>13</v>
      </c>
      <c r="N17" s="68" t="n">
        <f aca="false">+N13+N14-N15-N16</f>
        <v>14</v>
      </c>
      <c r="O17" s="68" t="n">
        <f aca="false">+O13+O14-O15-O16</f>
        <v>0</v>
      </c>
      <c r="P17" s="21"/>
    </row>
    <row r="18" customFormat="false" ht="13.5" hidden="false" customHeight="false" outlineLevel="0" collapsed="false">
      <c r="M18" s="24"/>
      <c r="P18" s="25"/>
    </row>
    <row r="19" customFormat="false" ht="12.75" hidden="true" customHeight="false" outlineLevel="0" collapsed="false">
      <c r="B19" s="26" t="s">
        <v>49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customFormat="false" ht="12.75" hidden="true" customHeight="false" outlineLevel="0" collapsed="false">
      <c r="B20" s="26" t="s">
        <v>7</v>
      </c>
      <c r="C20" s="26" t="s">
        <v>8</v>
      </c>
      <c r="D20" s="26" t="s">
        <v>9</v>
      </c>
      <c r="E20" s="26" t="s">
        <v>10</v>
      </c>
      <c r="F20" s="26" t="s">
        <v>11</v>
      </c>
      <c r="G20" s="26"/>
      <c r="H20" s="26" t="s">
        <v>12</v>
      </c>
      <c r="I20" s="26" t="s">
        <v>13</v>
      </c>
      <c r="J20" s="26" t="s">
        <v>14</v>
      </c>
      <c r="K20" s="26" t="s">
        <v>15</v>
      </c>
      <c r="L20" s="26" t="s">
        <v>16</v>
      </c>
      <c r="M20" s="26" t="s">
        <v>17</v>
      </c>
      <c r="N20" s="26" t="s">
        <v>18</v>
      </c>
      <c r="O20" s="26" t="s">
        <v>50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7"/>
      <c r="C22" s="27" t="n">
        <v>100.5</v>
      </c>
      <c r="D22" s="27" t="n">
        <f aca="false">+C27</f>
        <v>100.5</v>
      </c>
      <c r="E22" s="27" t="n">
        <f aca="false">+D27</f>
        <v>114.8</v>
      </c>
      <c r="F22" s="27"/>
      <c r="G22" s="27"/>
      <c r="H22" s="27"/>
      <c r="I22" s="27"/>
      <c r="J22" s="27"/>
      <c r="K22" s="27"/>
      <c r="L22" s="27"/>
      <c r="M22" s="27"/>
      <c r="N22" s="27"/>
      <c r="O22" s="27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8"/>
      <c r="C23" s="28" t="n">
        <v>0</v>
      </c>
      <c r="D23" s="28" t="n">
        <v>14.3</v>
      </c>
      <c r="E23" s="28" t="n">
        <v>1</v>
      </c>
      <c r="F23" s="28"/>
      <c r="G23" s="28"/>
      <c r="H23" s="28"/>
      <c r="I23" s="28"/>
      <c r="J23" s="28"/>
      <c r="K23" s="28"/>
      <c r="L23" s="28"/>
      <c r="M23" s="28"/>
      <c r="N23" s="28"/>
      <c r="O23" s="28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8"/>
      <c r="C24" s="28" t="n">
        <v>0</v>
      </c>
      <c r="D24" s="28" t="n">
        <v>0</v>
      </c>
      <c r="E24" s="28" t="n">
        <v>0</v>
      </c>
      <c r="F24" s="28"/>
      <c r="G24" s="28"/>
      <c r="H24" s="28"/>
      <c r="I24" s="28"/>
      <c r="J24" s="28"/>
      <c r="K24" s="28"/>
      <c r="L24" s="28"/>
      <c r="M24" s="28"/>
      <c r="N24" s="28"/>
      <c r="O24" s="28" t="n">
        <f aca="false">AVERAGE(B24:J24)</f>
        <v>0</v>
      </c>
    </row>
    <row r="25" customFormat="false" ht="12.75" hidden="true" customHeight="false" outlineLevel="0" collapsed="false">
      <c r="A25" s="1" t="s">
        <v>26</v>
      </c>
      <c r="B25" s="28"/>
      <c r="C25" s="28" t="n">
        <v>0</v>
      </c>
      <c r="D25" s="28" t="n">
        <v>0</v>
      </c>
      <c r="E25" s="28" t="n">
        <v>-13</v>
      </c>
      <c r="F25" s="28"/>
      <c r="G25" s="28"/>
      <c r="H25" s="28"/>
      <c r="I25" s="28"/>
      <c r="J25" s="28"/>
      <c r="K25" s="28"/>
      <c r="L25" s="28"/>
      <c r="M25" s="28"/>
      <c r="N25" s="28"/>
      <c r="O25" s="28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8"/>
      <c r="C26" s="28" t="n">
        <v>0</v>
      </c>
      <c r="D26" s="28" t="n">
        <v>0</v>
      </c>
      <c r="E26" s="28" t="n">
        <v>0</v>
      </c>
      <c r="F26" s="28"/>
      <c r="G26" s="28"/>
      <c r="H26" s="28"/>
      <c r="I26" s="28"/>
      <c r="J26" s="28"/>
      <c r="K26" s="28"/>
      <c r="L26" s="28"/>
      <c r="M26" s="28"/>
      <c r="N26" s="28"/>
      <c r="O26" s="28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9"/>
      <c r="C27" s="30" t="n">
        <f aca="false">+C22+C23-C24-C26</f>
        <v>100.5</v>
      </c>
      <c r="D27" s="30" t="n">
        <f aca="false">+D22+D23-D24-D26</f>
        <v>114.8</v>
      </c>
      <c r="E27" s="30" t="n">
        <f aca="false">+E22+E23-E24-E26+E25</f>
        <v>102.8</v>
      </c>
      <c r="F27" s="30" t="n">
        <f aca="false">+F22+F23-F24-F26</f>
        <v>0</v>
      </c>
      <c r="G27" s="30"/>
      <c r="H27" s="30" t="n">
        <f aca="false">+H22+H23-H24-H26</f>
        <v>0</v>
      </c>
      <c r="I27" s="30" t="n">
        <f aca="false">+I22+I23-I24-I26</f>
        <v>0</v>
      </c>
      <c r="J27" s="30" t="n">
        <f aca="false">+J22+J23-J24-J26</f>
        <v>0</v>
      </c>
      <c r="K27" s="30" t="n">
        <f aca="false">+K22+K23-K24-K26</f>
        <v>0</v>
      </c>
      <c r="L27" s="30" t="n">
        <f aca="false">+L22+L23-L24-L26</f>
        <v>0</v>
      </c>
      <c r="M27" s="30" t="n">
        <f aca="false">+M22+M23-M24-M26</f>
        <v>0</v>
      </c>
      <c r="N27" s="30" t="n">
        <f aca="false">+N22+N23-N24-N26</f>
        <v>0</v>
      </c>
      <c r="O27" s="30" t="n">
        <f aca="false">+O22+O23-O24-O26</f>
        <v>110.366666666667</v>
      </c>
    </row>
    <row r="28" customFormat="false" ht="12.75" hidden="true" customHeight="false" outlineLevel="0" collapsed="false">
      <c r="B28" s="31"/>
      <c r="C28" s="32"/>
      <c r="D28" s="32"/>
      <c r="E28" s="32"/>
      <c r="F28" s="32"/>
      <c r="G28" s="32"/>
      <c r="H28" s="32"/>
      <c r="I28" s="32"/>
      <c r="J28" s="32"/>
      <c r="O28" s="32"/>
    </row>
    <row r="29" customFormat="false" ht="12.75" hidden="true" customHeight="false" outlineLevel="0" collapsed="false">
      <c r="A29" s="33" t="s">
        <v>27</v>
      </c>
      <c r="B29" s="34"/>
      <c r="C29" s="32" t="n">
        <f aca="false">+C27/D17</f>
        <v>5.91176470588235</v>
      </c>
      <c r="D29" s="32" t="n">
        <f aca="false">+D27/E17</f>
        <v>6.75294117647059</v>
      </c>
      <c r="E29" s="32" t="n">
        <f aca="false">+E27/F17</f>
        <v>6.04705882352941</v>
      </c>
      <c r="F29" s="32"/>
      <c r="G29" s="32"/>
      <c r="H29" s="32"/>
      <c r="I29" s="32"/>
      <c r="J29" s="32"/>
      <c r="K29" s="33"/>
      <c r="L29" s="33"/>
      <c r="M29" s="33"/>
      <c r="N29" s="33"/>
      <c r="O29" s="32" t="e">
        <f aca="false">+O27/O17</f>
        <v>#DIV/0!</v>
      </c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  <c r="IW29" s="33"/>
    </row>
    <row r="30" customFormat="false" ht="12.75" hidden="false" customHeight="false" outlineLevel="0" collapsed="false">
      <c r="A30" s="33"/>
      <c r="B30" s="34"/>
      <c r="C30" s="32"/>
      <c r="D30" s="32"/>
      <c r="E30" s="32"/>
      <c r="F30" s="32"/>
      <c r="G30" s="32"/>
      <c r="H30" s="32"/>
      <c r="I30" s="32"/>
      <c r="J30" s="32"/>
      <c r="K30" s="33"/>
      <c r="L30" s="33"/>
      <c r="M30" s="35"/>
      <c r="N30" s="36"/>
      <c r="O30" s="32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  <c r="IV30" s="33"/>
      <c r="IW30" s="33"/>
    </row>
    <row r="31" customFormat="false" ht="13.5" hidden="false" customHeight="true" outlineLevel="0" collapsed="false">
      <c r="A31" s="34"/>
      <c r="B31" s="34"/>
      <c r="C31" s="32"/>
      <c r="D31" s="32"/>
      <c r="E31" s="32"/>
      <c r="F31" s="32"/>
      <c r="G31" s="32"/>
      <c r="H31" s="32"/>
      <c r="I31" s="32"/>
      <c r="J31" s="32"/>
      <c r="K31" s="32"/>
      <c r="L31" s="34"/>
      <c r="M31" s="34"/>
      <c r="N31" s="34"/>
      <c r="O31" s="34"/>
      <c r="P31" s="34"/>
      <c r="Q31" s="34"/>
      <c r="R31" s="34"/>
      <c r="S31" s="34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  <c r="IV31" s="33"/>
      <c r="IW31" s="33"/>
    </row>
    <row r="32" customFormat="false" ht="12" hidden="false" customHeight="true" outlineLevel="0" collapsed="false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  <c r="IV32" s="33"/>
      <c r="IW32" s="33"/>
    </row>
    <row r="33" customFormat="false" ht="12" hidden="false" customHeight="tru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  <c r="IV33" s="33"/>
      <c r="IW33" s="33"/>
    </row>
    <row r="34" customFormat="false" ht="13.5" hidden="false" customHeight="true" outlineLevel="0" collapsed="false">
      <c r="A34" s="34"/>
      <c r="B34" s="34"/>
      <c r="C34" s="32"/>
      <c r="D34" s="32"/>
      <c r="E34" s="32"/>
      <c r="F34" s="32"/>
      <c r="G34" s="32"/>
      <c r="H34" s="32"/>
      <c r="I34" s="38" t="s">
        <v>28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3"/>
      <c r="IV34" s="33"/>
      <c r="IW34" s="33"/>
    </row>
    <row r="35" customFormat="false" ht="6.75" hidden="false" customHeight="true" outlineLevel="0" collapsed="false">
      <c r="A35" s="34"/>
      <c r="B35" s="34"/>
      <c r="C35" s="32"/>
      <c r="D35" s="32"/>
      <c r="E35" s="32"/>
      <c r="F35" s="32"/>
      <c r="G35" s="32"/>
      <c r="H35" s="32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4.25" hidden="false" customHeight="true" outlineLevel="0" collapsed="false">
      <c r="A36" s="33"/>
      <c r="B36" s="40" t="s">
        <v>29</v>
      </c>
      <c r="C36" s="40"/>
      <c r="D36" s="33"/>
      <c r="E36" s="40" t="s">
        <v>30</v>
      </c>
      <c r="F36" s="40"/>
      <c r="G36" s="41" t="s">
        <v>31</v>
      </c>
      <c r="H36" s="33"/>
      <c r="I36" s="42"/>
      <c r="J36" s="43"/>
      <c r="K36" s="44"/>
      <c r="L36" s="42"/>
      <c r="M36" s="43"/>
      <c r="N36" s="44"/>
      <c r="O36" s="40" t="s">
        <v>32</v>
      </c>
      <c r="P36" s="40"/>
      <c r="Q36" s="44"/>
      <c r="R36" s="40"/>
      <c r="S36" s="40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  <c r="IU36" s="33"/>
      <c r="IV36" s="33"/>
      <c r="IW36" s="33"/>
    </row>
    <row r="37" customFormat="false" ht="12.75" hidden="false" customHeight="false" outlineLevel="0" collapsed="false">
      <c r="A37" s="33"/>
      <c r="B37" s="45" t="s">
        <v>33</v>
      </c>
      <c r="C37" s="45"/>
      <c r="D37" s="34"/>
      <c r="E37" s="45" t="s">
        <v>34</v>
      </c>
      <c r="F37" s="45"/>
      <c r="G37" s="46" t="s">
        <v>35</v>
      </c>
      <c r="H37" s="34"/>
      <c r="I37" s="45" t="s">
        <v>36</v>
      </c>
      <c r="J37" s="45"/>
      <c r="K37" s="34"/>
      <c r="L37" s="45" t="s">
        <v>37</v>
      </c>
      <c r="M37" s="45"/>
      <c r="N37" s="34"/>
      <c r="O37" s="45" t="n">
        <v>2000</v>
      </c>
      <c r="P37" s="45"/>
      <c r="Q37" s="34"/>
      <c r="R37" s="45" t="s">
        <v>38</v>
      </c>
      <c r="S37" s="45"/>
      <c r="T37" s="34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  <c r="IT37" s="33"/>
      <c r="IU37" s="33"/>
      <c r="IV37" s="33"/>
      <c r="IW37" s="33"/>
    </row>
    <row r="38" customFormat="false" ht="12.75" hidden="false" customHeight="false" outlineLevel="0" collapsed="false">
      <c r="B38" s="47" t="s">
        <v>39</v>
      </c>
      <c r="C38" s="48" t="s">
        <v>40</v>
      </c>
      <c r="D38" s="31"/>
      <c r="E38" s="47" t="s">
        <v>39</v>
      </c>
      <c r="F38" s="48" t="s">
        <v>40</v>
      </c>
      <c r="G38" s="49"/>
      <c r="H38" s="31"/>
      <c r="I38" s="47" t="s">
        <v>39</v>
      </c>
      <c r="J38" s="48" t="s">
        <v>40</v>
      </c>
      <c r="K38" s="31"/>
      <c r="L38" s="47" t="s">
        <v>39</v>
      </c>
      <c r="M38" s="48" t="s">
        <v>40</v>
      </c>
      <c r="N38" s="31"/>
      <c r="O38" s="47" t="s">
        <v>39</v>
      </c>
      <c r="P38" s="48" t="s">
        <v>40</v>
      </c>
      <c r="Q38" s="31"/>
      <c r="R38" s="47" t="s">
        <v>39</v>
      </c>
      <c r="S38" s="48" t="s">
        <v>40</v>
      </c>
      <c r="T38" s="31"/>
    </row>
    <row r="39" customFormat="false" ht="12.75" hidden="false" customHeight="false" outlineLevel="0" collapsed="false">
      <c r="A39" s="1" t="s">
        <v>41</v>
      </c>
      <c r="B39" s="50" t="n">
        <v>7</v>
      </c>
      <c r="C39" s="51" t="n">
        <v>10.4</v>
      </c>
      <c r="D39" s="31"/>
      <c r="E39" s="50" t="n">
        <v>11</v>
      </c>
      <c r="F39" s="51" t="n">
        <f aca="false">6.47+0.46</f>
        <v>6.93</v>
      </c>
      <c r="G39" s="52" t="n">
        <f aca="false">3.6+0.95+0.5+0.34+0.23+1.45+0.5</f>
        <v>7.57</v>
      </c>
      <c r="H39" s="31"/>
      <c r="I39" s="50" t="n">
        <v>0</v>
      </c>
      <c r="J39" s="71" t="n">
        <v>0</v>
      </c>
      <c r="K39" s="31"/>
      <c r="L39" s="50" t="n">
        <v>0</v>
      </c>
      <c r="M39" s="51" t="n">
        <v>0</v>
      </c>
      <c r="N39" s="31"/>
      <c r="O39" s="50" t="n">
        <f aca="false">+L39+I39+E39+B39</f>
        <v>18</v>
      </c>
      <c r="P39" s="51" t="n">
        <f aca="false">+M39+J39+F39+C39</f>
        <v>17.33</v>
      </c>
      <c r="Q39" s="31"/>
      <c r="R39" s="50" t="n">
        <v>0</v>
      </c>
      <c r="S39" s="72" t="n">
        <v>0</v>
      </c>
      <c r="T39" s="31"/>
    </row>
    <row r="40" customFormat="false" ht="12.75" hidden="false" customHeight="false" outlineLevel="0" collapsed="false">
      <c r="A40" s="1" t="s">
        <v>42</v>
      </c>
      <c r="B40" s="50"/>
      <c r="C40" s="51" t="n">
        <v>-2.8</v>
      </c>
      <c r="D40" s="31"/>
      <c r="E40" s="50"/>
      <c r="F40" s="51" t="n">
        <f aca="false">9.628-F39</f>
        <v>2.698</v>
      </c>
      <c r="G40" s="52"/>
      <c r="H40" s="31"/>
      <c r="I40" s="50"/>
      <c r="J40" s="71" t="n">
        <v>0</v>
      </c>
      <c r="K40" s="73"/>
      <c r="L40" s="74"/>
      <c r="M40" s="51" t="n">
        <v>0</v>
      </c>
      <c r="N40" s="31"/>
      <c r="O40" s="50"/>
      <c r="P40" s="51" t="n">
        <f aca="false">+C40+F40+J40+M40</f>
        <v>-0.101999999999999</v>
      </c>
      <c r="Q40" s="31"/>
      <c r="R40" s="50"/>
      <c r="S40" s="72" t="n">
        <v>0</v>
      </c>
      <c r="T40" s="31"/>
    </row>
    <row r="41" customFormat="false" ht="12.75" hidden="false" customHeight="false" outlineLevel="0" collapsed="false">
      <c r="A41" s="1" t="s">
        <v>43</v>
      </c>
      <c r="B41" s="53" t="n">
        <v>0</v>
      </c>
      <c r="C41" s="80" t="n">
        <v>0</v>
      </c>
      <c r="D41" s="31"/>
      <c r="E41" s="53" t="n">
        <v>2</v>
      </c>
      <c r="F41" s="54" t="n">
        <v>2.8</v>
      </c>
      <c r="G41" s="28"/>
      <c r="H41" s="31"/>
      <c r="I41" s="53" t="n">
        <v>8</v>
      </c>
      <c r="J41" s="54" t="n">
        <v>19</v>
      </c>
      <c r="K41" s="73"/>
      <c r="L41" s="76" t="n">
        <v>4</v>
      </c>
      <c r="M41" s="54" t="n">
        <v>11</v>
      </c>
      <c r="N41" s="31"/>
      <c r="O41" s="53" t="n">
        <f aca="false">+L41+I41+E41+B41</f>
        <v>14</v>
      </c>
      <c r="P41" s="54" t="n">
        <f aca="false">+M41+J41+F41+C41</f>
        <v>32.8</v>
      </c>
      <c r="Q41" s="31"/>
      <c r="R41" s="53" t="n">
        <v>0</v>
      </c>
      <c r="S41" s="80" t="n">
        <v>0</v>
      </c>
      <c r="T41" s="31"/>
    </row>
    <row r="42" customFormat="false" ht="12.75" hidden="false" customHeight="false" outlineLevel="0" collapsed="false">
      <c r="A42" s="33" t="s">
        <v>44</v>
      </c>
      <c r="B42" s="55" t="n">
        <f aca="false">SUM(B39:B41)</f>
        <v>7</v>
      </c>
      <c r="C42" s="56" t="n">
        <f aca="false">SUM(C39:C41)</f>
        <v>7.6</v>
      </c>
      <c r="D42" s="34"/>
      <c r="E42" s="55" t="n">
        <f aca="false">SUM(E39:E41)</f>
        <v>13</v>
      </c>
      <c r="F42" s="56" t="n">
        <f aca="false">SUM(F39:F41)</f>
        <v>12.428</v>
      </c>
      <c r="G42" s="57"/>
      <c r="H42" s="34"/>
      <c r="I42" s="55" t="n">
        <f aca="false">SUM(I39:I41)</f>
        <v>8</v>
      </c>
      <c r="J42" s="56" t="n">
        <f aca="false">SUM(J39:J41)</f>
        <v>19</v>
      </c>
      <c r="K42" s="34"/>
      <c r="L42" s="55" t="n">
        <f aca="false">SUM(L39:L41)</f>
        <v>4</v>
      </c>
      <c r="M42" s="56" t="n">
        <f aca="false">SUM(M39:M41)</f>
        <v>11</v>
      </c>
      <c r="N42" s="34"/>
      <c r="O42" s="55" t="n">
        <f aca="false">SUM(O39:O41)</f>
        <v>32</v>
      </c>
      <c r="P42" s="56" t="n">
        <f aca="false">SUM(P39:P41)</f>
        <v>50.028</v>
      </c>
      <c r="Q42" s="34"/>
      <c r="R42" s="55" t="n">
        <f aca="false">SUM(R39:R41)</f>
        <v>0</v>
      </c>
      <c r="S42" s="56" t="n">
        <f aca="false">SUM(S39:S41)</f>
        <v>0</v>
      </c>
      <c r="T42" s="34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</row>
    <row r="43" customFormat="false" ht="12.75" hidden="false" customHeight="false" outlineLevel="0" collapsed="false">
      <c r="A43" s="58" t="s">
        <v>45</v>
      </c>
      <c r="B43" s="59"/>
      <c r="C43" s="56" t="n">
        <v>11.6</v>
      </c>
      <c r="D43" s="32"/>
      <c r="E43" s="59"/>
      <c r="F43" s="77" t="n">
        <f aca="false">+'[1]Hotlist - Completed'!C61/1000</f>
        <v>11.556</v>
      </c>
      <c r="G43" s="57"/>
      <c r="H43" s="32"/>
      <c r="I43" s="59"/>
      <c r="J43" s="77" t="n">
        <f aca="false">+'[1]Hotlist - Identified '!$F95/1000</f>
        <v>11.557</v>
      </c>
      <c r="K43" s="32"/>
      <c r="L43" s="59"/>
      <c r="M43" s="77" t="n">
        <f aca="false">+'[1]Hotlist - Identified '!$I95/1000</f>
        <v>11.558</v>
      </c>
      <c r="N43" s="32"/>
      <c r="O43" s="59"/>
      <c r="P43" s="56" t="n">
        <f aca="false">+M43+J43+F43+C43</f>
        <v>46.271</v>
      </c>
      <c r="Q43" s="32"/>
      <c r="R43" s="59"/>
      <c r="S43" s="77" t="n">
        <f aca="false">+'[1]Hotlist - Identified '!$O95/1000</f>
        <v>15.6033</v>
      </c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</row>
    <row r="44" customFormat="false" ht="18.75" hidden="false" customHeight="false" outlineLevel="0" collapsed="false">
      <c r="A44" s="33" t="s">
        <v>46</v>
      </c>
      <c r="B44" s="78" t="n">
        <f aca="false">+C42/C43</f>
        <v>0.655172413793104</v>
      </c>
      <c r="C44" s="78"/>
      <c r="D44" s="12"/>
      <c r="E44" s="78" t="n">
        <f aca="false">+F42/F43</f>
        <v>1.0754586362063</v>
      </c>
      <c r="F44" s="78"/>
      <c r="G44" s="62"/>
      <c r="H44" s="12"/>
      <c r="I44" s="78" t="n">
        <f aca="false">+J42/J43</f>
        <v>1.64402526607251</v>
      </c>
      <c r="J44" s="78"/>
      <c r="K44" s="12"/>
      <c r="L44" s="78" t="n">
        <f aca="false">+M42/M43</f>
        <v>0.951721751168022</v>
      </c>
      <c r="M44" s="78"/>
      <c r="N44" s="12"/>
      <c r="O44" s="78" t="n">
        <f aca="false">+P42/P43</f>
        <v>1.08119556525686</v>
      </c>
      <c r="P44" s="78"/>
      <c r="Q44" s="12"/>
      <c r="R44" s="78" t="n">
        <f aca="false">+S42/S43</f>
        <v>0</v>
      </c>
      <c r="S44" s="78"/>
      <c r="T44" s="34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</row>
    <row r="45" customFormat="false" ht="12.75" hidden="false" customHeight="false" outlineLevel="0" collapsed="false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</row>
    <row r="46" customFormat="false" ht="16.5" hidden="false" customHeight="false" outlineLevel="0" collapsed="false">
      <c r="A46" s="63" t="s">
        <v>47</v>
      </c>
      <c r="B46" s="63"/>
    </row>
    <row r="59" customFormat="false" ht="12.75" hidden="false" customHeight="false" outlineLevel="0" collapsed="false">
      <c r="B59" s="64"/>
      <c r="E59" s="64"/>
      <c r="I59" s="64"/>
      <c r="L59" s="64"/>
      <c r="O59" s="64"/>
      <c r="R59" s="64"/>
    </row>
    <row r="60" customFormat="false" ht="12.75" hidden="false" customHeight="false" outlineLevel="0" collapsed="false">
      <c r="B60" s="64"/>
      <c r="E60" s="64"/>
      <c r="I60" s="64"/>
      <c r="L60" s="64"/>
      <c r="O60" s="64"/>
      <c r="R60" s="64"/>
    </row>
    <row r="61" customFormat="false" ht="12.75" hidden="false" customHeight="false" outlineLevel="0" collapsed="false">
      <c r="B61" s="64"/>
      <c r="C61" s="65"/>
      <c r="E61" s="64"/>
      <c r="F61" s="65"/>
      <c r="G61" s="65"/>
      <c r="I61" s="64"/>
      <c r="J61" s="65"/>
      <c r="L61" s="64"/>
      <c r="M61" s="65"/>
      <c r="O61" s="64"/>
      <c r="P61" s="65"/>
      <c r="R61" s="64"/>
    </row>
    <row r="62" customFormat="false" ht="12.75" hidden="false" customHeight="false" outlineLevel="0" collapsed="false">
      <c r="F62" s="65"/>
      <c r="G62" s="65"/>
      <c r="M62" s="65"/>
      <c r="P62" s="65"/>
    </row>
    <row r="65" customFormat="false" ht="12.75" hidden="false" customHeight="false" outlineLevel="0" collapsed="false">
      <c r="B65" s="65"/>
      <c r="E65" s="65"/>
      <c r="I65" s="65"/>
      <c r="L65" s="65"/>
      <c r="O65" s="65"/>
      <c r="R65" s="65"/>
    </row>
  </sheetData>
  <mergeCells count="23">
    <mergeCell ref="A3:F3"/>
    <mergeCell ref="C8:O8"/>
    <mergeCell ref="C9:O9"/>
    <mergeCell ref="B19:O19"/>
    <mergeCell ref="A32:S32"/>
    <mergeCell ref="I34:S34"/>
    <mergeCell ref="B36:C36"/>
    <mergeCell ref="E36:F36"/>
    <mergeCell ref="O36:P36"/>
    <mergeCell ref="R36:S36"/>
    <mergeCell ref="B37:C37"/>
    <mergeCell ref="E37:F37"/>
    <mergeCell ref="I37:J37"/>
    <mergeCell ref="L37:M37"/>
    <mergeCell ref="O37:P37"/>
    <mergeCell ref="R37:S37"/>
    <mergeCell ref="B44:C44"/>
    <mergeCell ref="E44:F44"/>
    <mergeCell ref="I44:J44"/>
    <mergeCell ref="L44:M44"/>
    <mergeCell ref="O44:P44"/>
    <mergeCell ref="R44:S44"/>
    <mergeCell ref="A46:B46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7" activeCellId="0" sqref="B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56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12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1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true" outlineLevel="0" collapsed="false">
      <c r="A13" s="1" t="s">
        <v>21</v>
      </c>
      <c r="C13" s="25" t="n">
        <v>0</v>
      </c>
      <c r="D13" s="25" t="n">
        <f aca="false">+C17</f>
        <v>1</v>
      </c>
      <c r="E13" s="25" t="n">
        <f aca="false">+D17</f>
        <v>5</v>
      </c>
      <c r="F13" s="25" t="n">
        <f aca="false">+E17</f>
        <v>5</v>
      </c>
      <c r="G13" s="25" t="n">
        <f aca="false">+F17</f>
        <v>5</v>
      </c>
      <c r="H13" s="25" t="n">
        <f aca="false">+G17</f>
        <v>5</v>
      </c>
      <c r="I13" s="25" t="n">
        <f aca="false">+H17</f>
        <v>4</v>
      </c>
      <c r="J13" s="25" t="n">
        <f aca="false">+I17</f>
        <v>4</v>
      </c>
      <c r="K13" s="25" t="n">
        <f aca="false">+J17</f>
        <v>4</v>
      </c>
      <c r="L13" s="25" t="n">
        <f aca="false">+K17</f>
        <v>7</v>
      </c>
      <c r="M13" s="67" t="n">
        <f aca="false">+L17</f>
        <v>7</v>
      </c>
      <c r="N13" s="67" t="n">
        <f aca="false">+M17</f>
        <v>7</v>
      </c>
      <c r="O13" s="25"/>
    </row>
    <row r="14" customFormat="false" ht="12.75" hidden="false" customHeight="false" outlineLevel="0" collapsed="false">
      <c r="A14" s="1" t="s">
        <v>22</v>
      </c>
      <c r="C14" s="25" t="n">
        <v>1</v>
      </c>
      <c r="D14" s="25" t="n">
        <v>4</v>
      </c>
      <c r="E14" s="25" t="n">
        <v>0</v>
      </c>
      <c r="F14" s="25" t="n">
        <v>0</v>
      </c>
      <c r="G14" s="25" t="n">
        <v>0</v>
      </c>
      <c r="H14" s="25" t="n">
        <v>0</v>
      </c>
      <c r="I14" s="25" t="n">
        <v>0</v>
      </c>
      <c r="J14" s="25" t="n">
        <v>0</v>
      </c>
      <c r="K14" s="25" t="n">
        <v>5</v>
      </c>
      <c r="L14" s="25" t="n">
        <v>0</v>
      </c>
      <c r="M14" s="67" t="n">
        <v>0</v>
      </c>
      <c r="N14" s="25" t="n">
        <v>0</v>
      </c>
      <c r="O14" s="25"/>
    </row>
    <row r="15" customFormat="false" ht="12.75" hidden="false" customHeight="false" outlineLevel="0" collapsed="false">
      <c r="A15" s="1" t="s">
        <v>23</v>
      </c>
      <c r="C15" s="25" t="n">
        <v>0</v>
      </c>
      <c r="D15" s="25"/>
      <c r="E15" s="25" t="n">
        <v>0</v>
      </c>
      <c r="F15" s="25" t="n">
        <v>0</v>
      </c>
      <c r="G15" s="25" t="n">
        <v>0</v>
      </c>
      <c r="H15" s="25" t="n">
        <v>1</v>
      </c>
      <c r="I15" s="25" t="n">
        <v>0</v>
      </c>
      <c r="J15" s="25" t="n">
        <v>0</v>
      </c>
      <c r="K15" s="25" t="n">
        <v>2</v>
      </c>
      <c r="L15" s="25" t="n">
        <v>0</v>
      </c>
      <c r="M15" s="67" t="n">
        <v>0</v>
      </c>
      <c r="N15" s="25" t="n">
        <v>2</v>
      </c>
      <c r="O15" s="25"/>
    </row>
    <row r="16" customFormat="false" ht="12.75" hidden="false" customHeight="false" outlineLevel="0" collapsed="false">
      <c r="A16" s="1" t="s">
        <v>24</v>
      </c>
      <c r="C16" s="25" t="n">
        <v>0</v>
      </c>
      <c r="D16" s="25" t="n">
        <v>0</v>
      </c>
      <c r="E16" s="25" t="n">
        <v>0</v>
      </c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5" t="n">
        <v>0</v>
      </c>
      <c r="L16" s="25" t="n">
        <v>0</v>
      </c>
      <c r="M16" s="67" t="n">
        <v>0</v>
      </c>
      <c r="N16" s="25" t="n">
        <v>0</v>
      </c>
      <c r="O16" s="25"/>
      <c r="P16" s="21"/>
    </row>
    <row r="17" customFormat="false" ht="13.5" hidden="false" customHeight="false" outlineLevel="0" collapsed="false">
      <c r="A17" s="1" t="s">
        <v>25</v>
      </c>
      <c r="C17" s="68" t="n">
        <f aca="false">+C13+C14-C15-C16</f>
        <v>1</v>
      </c>
      <c r="D17" s="68" t="n">
        <f aca="false">+D13+D14-D15-D16</f>
        <v>5</v>
      </c>
      <c r="E17" s="68" t="n">
        <f aca="false">+E13+E14-E15-E16</f>
        <v>5</v>
      </c>
      <c r="F17" s="68" t="n">
        <f aca="false">+F13+F14-F15-F16</f>
        <v>5</v>
      </c>
      <c r="G17" s="68" t="n">
        <f aca="false">+G13+G14-G15-G16</f>
        <v>5</v>
      </c>
      <c r="H17" s="68" t="n">
        <f aca="false">+H13+H14-H15-H16</f>
        <v>4</v>
      </c>
      <c r="I17" s="68" t="n">
        <f aca="false">+I13+I14-I15-I16</f>
        <v>4</v>
      </c>
      <c r="J17" s="68" t="n">
        <f aca="false">+J13+J14-J15-J16</f>
        <v>4</v>
      </c>
      <c r="K17" s="68" t="n">
        <f aca="false">+K13+K14-K15-K16</f>
        <v>7</v>
      </c>
      <c r="L17" s="68" t="n">
        <f aca="false">+L13+L14-L15-L16</f>
        <v>7</v>
      </c>
      <c r="M17" s="69" t="n">
        <f aca="false">+M13+M14-M15-M16</f>
        <v>7</v>
      </c>
      <c r="N17" s="68" t="n">
        <f aca="false">+N13+N14-N15-N16</f>
        <v>5</v>
      </c>
      <c r="O17" s="68" t="n">
        <f aca="false">+O13+O14-O15-O16</f>
        <v>0</v>
      </c>
      <c r="P17" s="21"/>
    </row>
    <row r="18" customFormat="false" ht="13.5" hidden="false" customHeight="false" outlineLevel="0" collapsed="false">
      <c r="M18" s="24"/>
      <c r="P18" s="25"/>
    </row>
    <row r="19" customFormat="false" ht="12.75" hidden="true" customHeight="false" outlineLevel="0" collapsed="false">
      <c r="B19" s="26" t="s">
        <v>49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customFormat="false" ht="12.75" hidden="true" customHeight="false" outlineLevel="0" collapsed="false">
      <c r="B20" s="26" t="s">
        <v>7</v>
      </c>
      <c r="C20" s="26" t="s">
        <v>8</v>
      </c>
      <c r="D20" s="26" t="s">
        <v>9</v>
      </c>
      <c r="E20" s="26" t="s">
        <v>10</v>
      </c>
      <c r="F20" s="26" t="s">
        <v>11</v>
      </c>
      <c r="G20" s="26"/>
      <c r="H20" s="26" t="s">
        <v>12</v>
      </c>
      <c r="I20" s="26" t="s">
        <v>13</v>
      </c>
      <c r="J20" s="26" t="s">
        <v>14</v>
      </c>
      <c r="K20" s="26" t="s">
        <v>15</v>
      </c>
      <c r="L20" s="26" t="s">
        <v>16</v>
      </c>
      <c r="M20" s="26" t="s">
        <v>17</v>
      </c>
      <c r="N20" s="26" t="s">
        <v>18</v>
      </c>
      <c r="O20" s="26" t="s">
        <v>50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7"/>
      <c r="C22" s="27" t="n">
        <v>100.5</v>
      </c>
      <c r="D22" s="27" t="n">
        <f aca="false">+C27</f>
        <v>100.5</v>
      </c>
      <c r="E22" s="27" t="n">
        <f aca="false">+D27</f>
        <v>114.8</v>
      </c>
      <c r="F22" s="27"/>
      <c r="G22" s="27"/>
      <c r="H22" s="27"/>
      <c r="I22" s="27"/>
      <c r="J22" s="27"/>
      <c r="K22" s="27"/>
      <c r="L22" s="27"/>
      <c r="M22" s="27"/>
      <c r="N22" s="27"/>
      <c r="O22" s="27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8"/>
      <c r="C23" s="28" t="n">
        <v>0</v>
      </c>
      <c r="D23" s="28" t="n">
        <v>14.3</v>
      </c>
      <c r="E23" s="28" t="n">
        <v>1</v>
      </c>
      <c r="F23" s="28"/>
      <c r="G23" s="28"/>
      <c r="H23" s="28"/>
      <c r="I23" s="28"/>
      <c r="J23" s="28"/>
      <c r="K23" s="28"/>
      <c r="L23" s="28"/>
      <c r="M23" s="28"/>
      <c r="N23" s="28"/>
      <c r="O23" s="28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8"/>
      <c r="C24" s="28" t="n">
        <v>0</v>
      </c>
      <c r="D24" s="28" t="n">
        <v>0</v>
      </c>
      <c r="E24" s="28" t="n">
        <v>0</v>
      </c>
      <c r="F24" s="28"/>
      <c r="G24" s="28"/>
      <c r="H24" s="28"/>
      <c r="I24" s="28"/>
      <c r="J24" s="28"/>
      <c r="K24" s="28"/>
      <c r="L24" s="28"/>
      <c r="M24" s="28"/>
      <c r="N24" s="28"/>
      <c r="O24" s="28" t="n">
        <f aca="false">AVERAGE(B24:J24)</f>
        <v>0</v>
      </c>
    </row>
    <row r="25" customFormat="false" ht="12.75" hidden="true" customHeight="false" outlineLevel="0" collapsed="false">
      <c r="A25" s="1" t="s">
        <v>26</v>
      </c>
      <c r="B25" s="28"/>
      <c r="C25" s="28" t="n">
        <v>0</v>
      </c>
      <c r="D25" s="28" t="n">
        <v>0</v>
      </c>
      <c r="E25" s="28" t="n">
        <v>-13</v>
      </c>
      <c r="F25" s="28"/>
      <c r="G25" s="28"/>
      <c r="H25" s="28"/>
      <c r="I25" s="28"/>
      <c r="J25" s="28"/>
      <c r="K25" s="28"/>
      <c r="L25" s="28"/>
      <c r="M25" s="28"/>
      <c r="N25" s="28"/>
      <c r="O25" s="28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8"/>
      <c r="C26" s="28" t="n">
        <v>0</v>
      </c>
      <c r="D26" s="28" t="n">
        <v>0</v>
      </c>
      <c r="E26" s="28" t="n">
        <v>0</v>
      </c>
      <c r="F26" s="28"/>
      <c r="G26" s="28"/>
      <c r="H26" s="28"/>
      <c r="I26" s="28"/>
      <c r="J26" s="28"/>
      <c r="K26" s="28"/>
      <c r="L26" s="28"/>
      <c r="M26" s="28"/>
      <c r="N26" s="28"/>
      <c r="O26" s="28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9"/>
      <c r="C27" s="30" t="n">
        <f aca="false">+C22+C23-C24-C26</f>
        <v>100.5</v>
      </c>
      <c r="D27" s="30" t="n">
        <f aca="false">+D22+D23-D24-D26</f>
        <v>114.8</v>
      </c>
      <c r="E27" s="30" t="n">
        <f aca="false">+E22+E23-E24-E26+E25</f>
        <v>102.8</v>
      </c>
      <c r="F27" s="30" t="n">
        <f aca="false">+F22+F23-F24-F26</f>
        <v>0</v>
      </c>
      <c r="G27" s="30"/>
      <c r="H27" s="30" t="n">
        <f aca="false">+H22+H23-H24-H26</f>
        <v>0</v>
      </c>
      <c r="I27" s="30" t="n">
        <f aca="false">+I22+I23-I24-I26</f>
        <v>0</v>
      </c>
      <c r="J27" s="30" t="n">
        <f aca="false">+J22+J23-J24-J26</f>
        <v>0</v>
      </c>
      <c r="K27" s="30" t="n">
        <f aca="false">+K22+K23-K24-K26</f>
        <v>0</v>
      </c>
      <c r="L27" s="30" t="n">
        <f aca="false">+L22+L23-L24-L26</f>
        <v>0</v>
      </c>
      <c r="M27" s="30" t="n">
        <f aca="false">+M22+M23-M24-M26</f>
        <v>0</v>
      </c>
      <c r="N27" s="30" t="n">
        <f aca="false">+N22+N23-N24-N26</f>
        <v>0</v>
      </c>
      <c r="O27" s="30" t="n">
        <f aca="false">+O22+O23-O24-O26</f>
        <v>110.366666666667</v>
      </c>
    </row>
    <row r="28" customFormat="false" ht="12.75" hidden="true" customHeight="false" outlineLevel="0" collapsed="false">
      <c r="B28" s="31"/>
      <c r="C28" s="32"/>
      <c r="D28" s="32"/>
      <c r="E28" s="32"/>
      <c r="F28" s="32"/>
      <c r="G28" s="32"/>
      <c r="H28" s="32"/>
      <c r="I28" s="32"/>
      <c r="J28" s="32"/>
      <c r="O28" s="32"/>
    </row>
    <row r="29" customFormat="false" ht="12.75" hidden="true" customHeight="false" outlineLevel="0" collapsed="false">
      <c r="A29" s="33" t="s">
        <v>27</v>
      </c>
      <c r="B29" s="34"/>
      <c r="C29" s="32" t="n">
        <f aca="false">+C27/D17</f>
        <v>20.1</v>
      </c>
      <c r="D29" s="32" t="n">
        <f aca="false">+D27/E17</f>
        <v>22.96</v>
      </c>
      <c r="E29" s="32" t="n">
        <f aca="false">+E27/F17</f>
        <v>20.56</v>
      </c>
      <c r="F29" s="32"/>
      <c r="G29" s="32"/>
      <c r="H29" s="32"/>
      <c r="I29" s="32"/>
      <c r="J29" s="32"/>
      <c r="K29" s="33"/>
      <c r="L29" s="33"/>
      <c r="M29" s="33"/>
      <c r="N29" s="33"/>
      <c r="O29" s="32" t="e">
        <f aca="false">+O27/O17</f>
        <v>#DIV/0!</v>
      </c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  <c r="IW29" s="33"/>
    </row>
    <row r="30" customFormat="false" ht="12.75" hidden="false" customHeight="false" outlineLevel="0" collapsed="false">
      <c r="A30" s="33"/>
      <c r="B30" s="34"/>
      <c r="C30" s="32"/>
      <c r="D30" s="32"/>
      <c r="E30" s="32"/>
      <c r="F30" s="32"/>
      <c r="G30" s="32"/>
      <c r="H30" s="32"/>
      <c r="I30" s="32"/>
      <c r="J30" s="32"/>
      <c r="K30" s="33"/>
      <c r="L30" s="33"/>
      <c r="M30" s="35"/>
      <c r="N30" s="36"/>
      <c r="O30" s="32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  <c r="IV30" s="33"/>
      <c r="IW30" s="33"/>
    </row>
    <row r="31" customFormat="false" ht="13.5" hidden="false" customHeight="true" outlineLevel="0" collapsed="false">
      <c r="A31" s="34"/>
      <c r="B31" s="34"/>
      <c r="C31" s="32"/>
      <c r="D31" s="32"/>
      <c r="E31" s="32"/>
      <c r="F31" s="32"/>
      <c r="G31" s="32"/>
      <c r="H31" s="32"/>
      <c r="I31" s="32"/>
      <c r="J31" s="32"/>
      <c r="K31" s="32"/>
      <c r="L31" s="34"/>
      <c r="M31" s="34"/>
      <c r="N31" s="34"/>
      <c r="O31" s="34"/>
      <c r="P31" s="34"/>
      <c r="Q31" s="34"/>
      <c r="R31" s="34"/>
      <c r="S31" s="34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  <c r="IV31" s="33"/>
      <c r="IW31" s="33"/>
    </row>
    <row r="32" customFormat="false" ht="12" hidden="false" customHeight="true" outlineLevel="0" collapsed="false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  <c r="IV32" s="33"/>
      <c r="IW32" s="33"/>
    </row>
    <row r="33" customFormat="false" ht="12" hidden="false" customHeight="tru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  <c r="IV33" s="33"/>
      <c r="IW33" s="33"/>
    </row>
    <row r="34" customFormat="false" ht="13.5" hidden="false" customHeight="true" outlineLevel="0" collapsed="false">
      <c r="A34" s="34"/>
      <c r="B34" s="34"/>
      <c r="C34" s="32"/>
      <c r="D34" s="32"/>
      <c r="E34" s="32"/>
      <c r="F34" s="32"/>
      <c r="G34" s="32"/>
      <c r="H34" s="32"/>
      <c r="I34" s="38" t="s">
        <v>28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3"/>
      <c r="IV34" s="33"/>
      <c r="IW34" s="33"/>
    </row>
    <row r="35" customFormat="false" ht="6.75" hidden="false" customHeight="true" outlineLevel="0" collapsed="false">
      <c r="A35" s="34"/>
      <c r="B35" s="34"/>
      <c r="C35" s="32"/>
      <c r="D35" s="32"/>
      <c r="E35" s="32"/>
      <c r="F35" s="32"/>
      <c r="G35" s="32"/>
      <c r="H35" s="32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4.25" hidden="false" customHeight="true" outlineLevel="0" collapsed="false">
      <c r="A36" s="33"/>
      <c r="B36" s="40" t="s">
        <v>29</v>
      </c>
      <c r="C36" s="40"/>
      <c r="D36" s="33"/>
      <c r="E36" s="40" t="s">
        <v>30</v>
      </c>
      <c r="F36" s="40"/>
      <c r="G36" s="41" t="s">
        <v>31</v>
      </c>
      <c r="H36" s="33"/>
      <c r="I36" s="42"/>
      <c r="J36" s="43"/>
      <c r="K36" s="44"/>
      <c r="L36" s="42"/>
      <c r="M36" s="43"/>
      <c r="N36" s="44"/>
      <c r="O36" s="40" t="s">
        <v>32</v>
      </c>
      <c r="P36" s="40"/>
      <c r="Q36" s="44"/>
      <c r="R36" s="40"/>
      <c r="S36" s="40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  <c r="IU36" s="33"/>
      <c r="IV36" s="33"/>
      <c r="IW36" s="33"/>
    </row>
    <row r="37" customFormat="false" ht="12.75" hidden="false" customHeight="false" outlineLevel="0" collapsed="false">
      <c r="A37" s="33"/>
      <c r="B37" s="45" t="s">
        <v>33</v>
      </c>
      <c r="C37" s="45"/>
      <c r="D37" s="34"/>
      <c r="E37" s="45" t="s">
        <v>34</v>
      </c>
      <c r="F37" s="45"/>
      <c r="G37" s="46" t="s">
        <v>35</v>
      </c>
      <c r="H37" s="34"/>
      <c r="I37" s="45" t="s">
        <v>36</v>
      </c>
      <c r="J37" s="45"/>
      <c r="K37" s="34"/>
      <c r="L37" s="45" t="s">
        <v>37</v>
      </c>
      <c r="M37" s="45"/>
      <c r="N37" s="34"/>
      <c r="O37" s="45" t="n">
        <v>2000</v>
      </c>
      <c r="P37" s="45"/>
      <c r="Q37" s="34"/>
      <c r="R37" s="45" t="s">
        <v>38</v>
      </c>
      <c r="S37" s="45"/>
      <c r="T37" s="34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  <c r="IT37" s="33"/>
      <c r="IU37" s="33"/>
      <c r="IV37" s="33"/>
      <c r="IW37" s="33"/>
    </row>
    <row r="38" customFormat="false" ht="12.75" hidden="false" customHeight="false" outlineLevel="0" collapsed="false">
      <c r="B38" s="47" t="s">
        <v>39</v>
      </c>
      <c r="C38" s="48" t="s">
        <v>40</v>
      </c>
      <c r="D38" s="31"/>
      <c r="E38" s="47" t="s">
        <v>39</v>
      </c>
      <c r="F38" s="48" t="s">
        <v>40</v>
      </c>
      <c r="G38" s="70"/>
      <c r="H38" s="31"/>
      <c r="I38" s="47" t="s">
        <v>39</v>
      </c>
      <c r="J38" s="48" t="s">
        <v>40</v>
      </c>
      <c r="K38" s="31"/>
      <c r="L38" s="47" t="s">
        <v>39</v>
      </c>
      <c r="M38" s="48" t="s">
        <v>40</v>
      </c>
      <c r="N38" s="31"/>
      <c r="O38" s="47" t="s">
        <v>39</v>
      </c>
      <c r="P38" s="48" t="s">
        <v>40</v>
      </c>
      <c r="Q38" s="31"/>
      <c r="R38" s="47" t="s">
        <v>39</v>
      </c>
      <c r="S38" s="48" t="s">
        <v>40</v>
      </c>
      <c r="T38" s="31"/>
    </row>
    <row r="39" customFormat="false" ht="12.75" hidden="false" customHeight="false" outlineLevel="0" collapsed="false">
      <c r="A39" s="1" t="s">
        <v>41</v>
      </c>
      <c r="B39" s="50" t="n">
        <v>0</v>
      </c>
      <c r="C39" s="51" t="n">
        <v>0</v>
      </c>
      <c r="D39" s="31"/>
      <c r="E39" s="50" t="n">
        <v>0</v>
      </c>
      <c r="F39" s="51" t="n">
        <v>0</v>
      </c>
      <c r="G39" s="28"/>
      <c r="H39" s="31"/>
      <c r="I39" s="50" t="n">
        <v>0</v>
      </c>
      <c r="J39" s="71" t="n">
        <v>0</v>
      </c>
      <c r="K39" s="31"/>
      <c r="L39" s="50" t="n">
        <v>0</v>
      </c>
      <c r="M39" s="51" t="n">
        <v>0</v>
      </c>
      <c r="N39" s="31"/>
      <c r="O39" s="50" t="n">
        <f aca="false">+L39+I39+E39+B39</f>
        <v>0</v>
      </c>
      <c r="P39" s="51" t="n">
        <f aca="false">+M39+J39+F39+C39</f>
        <v>0</v>
      </c>
      <c r="Q39" s="31"/>
      <c r="R39" s="50" t="n">
        <v>0</v>
      </c>
      <c r="S39" s="72" t="n">
        <v>0</v>
      </c>
      <c r="T39" s="31"/>
    </row>
    <row r="40" customFormat="false" ht="12.75" hidden="false" customHeight="false" outlineLevel="0" collapsed="false">
      <c r="A40" s="1" t="s">
        <v>42</v>
      </c>
      <c r="B40" s="50"/>
      <c r="C40" s="51" t="n">
        <v>0</v>
      </c>
      <c r="D40" s="31"/>
      <c r="E40" s="50"/>
      <c r="F40" s="51" t="n">
        <f aca="false">0.671-F39</f>
        <v>0.671</v>
      </c>
      <c r="G40" s="28"/>
      <c r="H40" s="31"/>
      <c r="I40" s="50"/>
      <c r="J40" s="71" t="n">
        <v>0</v>
      </c>
      <c r="K40" s="73"/>
      <c r="L40" s="74"/>
      <c r="M40" s="51" t="n">
        <v>0</v>
      </c>
      <c r="N40" s="31"/>
      <c r="O40" s="50"/>
      <c r="P40" s="51" t="n">
        <f aca="false">+C40+F40+J40+M40</f>
        <v>0.671</v>
      </c>
      <c r="Q40" s="31"/>
      <c r="R40" s="50"/>
      <c r="S40" s="72" t="n">
        <v>0</v>
      </c>
      <c r="T40" s="31"/>
    </row>
    <row r="41" customFormat="false" ht="12.75" hidden="false" customHeight="false" outlineLevel="0" collapsed="false">
      <c r="A41" s="1" t="s">
        <v>43</v>
      </c>
      <c r="B41" s="53" t="n">
        <v>0</v>
      </c>
      <c r="C41" s="54" t="n">
        <v>0</v>
      </c>
      <c r="D41" s="31"/>
      <c r="E41" s="53" t="n">
        <v>2</v>
      </c>
      <c r="F41" s="54" t="n">
        <v>1.05</v>
      </c>
      <c r="G41" s="28"/>
      <c r="H41" s="31"/>
      <c r="I41" s="53" t="n">
        <v>2</v>
      </c>
      <c r="J41" s="54" t="n">
        <v>20</v>
      </c>
      <c r="K41" s="73"/>
      <c r="L41" s="76" t="n">
        <v>0</v>
      </c>
      <c r="M41" s="54" t="n">
        <v>0</v>
      </c>
      <c r="N41" s="31"/>
      <c r="O41" s="53" t="n">
        <f aca="false">+L41+I41+E41+B41</f>
        <v>4</v>
      </c>
      <c r="P41" s="54" t="n">
        <f aca="false">+M41+J41+F41+C41</f>
        <v>21.05</v>
      </c>
      <c r="Q41" s="31"/>
      <c r="R41" s="53" t="n">
        <v>1</v>
      </c>
      <c r="S41" s="54" t="n">
        <v>7.5</v>
      </c>
      <c r="T41" s="31"/>
    </row>
    <row r="42" customFormat="false" ht="12.75" hidden="false" customHeight="false" outlineLevel="0" collapsed="false">
      <c r="A42" s="33" t="s">
        <v>44</v>
      </c>
      <c r="B42" s="55" t="n">
        <f aca="false">SUM(B39:B41)</f>
        <v>0</v>
      </c>
      <c r="C42" s="56" t="n">
        <f aca="false">SUM(C39:C41)</f>
        <v>0</v>
      </c>
      <c r="D42" s="34"/>
      <c r="E42" s="55" t="n">
        <f aca="false">SUM(E39:E41)</f>
        <v>2</v>
      </c>
      <c r="F42" s="56" t="n">
        <f aca="false">SUM(F39:F41)</f>
        <v>1.721</v>
      </c>
      <c r="G42" s="57"/>
      <c r="H42" s="34"/>
      <c r="I42" s="55" t="n">
        <f aca="false">SUM(I39:I41)</f>
        <v>2</v>
      </c>
      <c r="J42" s="56" t="n">
        <f aca="false">SUM(J39:J41)</f>
        <v>20</v>
      </c>
      <c r="K42" s="34"/>
      <c r="L42" s="55" t="n">
        <f aca="false">SUM(L39:L41)</f>
        <v>0</v>
      </c>
      <c r="M42" s="56" t="n">
        <f aca="false">SUM(M39:M41)</f>
        <v>0</v>
      </c>
      <c r="N42" s="34"/>
      <c r="O42" s="55" t="n">
        <f aca="false">SUM(O39:O41)</f>
        <v>4</v>
      </c>
      <c r="P42" s="56" t="n">
        <f aca="false">SUM(P39:P41)</f>
        <v>21.721</v>
      </c>
      <c r="Q42" s="34"/>
      <c r="R42" s="55" t="n">
        <f aca="false">SUM(R39:R41)</f>
        <v>1</v>
      </c>
      <c r="S42" s="56" t="n">
        <f aca="false">SUM(S39:S41)</f>
        <v>7.5</v>
      </c>
      <c r="T42" s="34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</row>
    <row r="43" customFormat="false" ht="12.75" hidden="false" customHeight="false" outlineLevel="0" collapsed="false">
      <c r="A43" s="58" t="s">
        <v>45</v>
      </c>
      <c r="B43" s="59"/>
      <c r="C43" s="56" t="n">
        <v>7.7</v>
      </c>
      <c r="D43" s="32"/>
      <c r="E43" s="59"/>
      <c r="F43" s="77" t="n">
        <f aca="false">+'[1]Hotlist - Completed'!C67/1000</f>
        <v>7.712</v>
      </c>
      <c r="G43" s="57"/>
      <c r="H43" s="32"/>
      <c r="I43" s="59"/>
      <c r="J43" s="77" t="n">
        <f aca="false">+'[1]Hotlist - Identified '!$F102/1000</f>
        <v>7.712</v>
      </c>
      <c r="K43" s="32"/>
      <c r="L43" s="59"/>
      <c r="M43" s="77" t="n">
        <f aca="false">+'[1]Hotlist - Identified '!$I102/1000</f>
        <v>7.712</v>
      </c>
      <c r="N43" s="32"/>
      <c r="O43" s="59"/>
      <c r="P43" s="56" t="n">
        <f aca="false">+M43+J43+F43+C43</f>
        <v>30.836</v>
      </c>
      <c r="Q43" s="32"/>
      <c r="R43" s="59"/>
      <c r="S43" s="77" t="n">
        <f aca="false">+'[1]Hotlist - Identified '!$O102/1000</f>
        <v>10.4112</v>
      </c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</row>
    <row r="44" customFormat="false" ht="18.75" hidden="false" customHeight="false" outlineLevel="0" collapsed="false">
      <c r="A44" s="33" t="s">
        <v>46</v>
      </c>
      <c r="B44" s="78" t="n">
        <f aca="false">+C42/C43</f>
        <v>0</v>
      </c>
      <c r="C44" s="78"/>
      <c r="D44" s="12"/>
      <c r="E44" s="78" t="n">
        <f aca="false">+F42/F43</f>
        <v>0.223158713692946</v>
      </c>
      <c r="F44" s="78"/>
      <c r="G44" s="79"/>
      <c r="H44" s="12"/>
      <c r="I44" s="78" t="n">
        <f aca="false">+J42/J43</f>
        <v>2.59336099585062</v>
      </c>
      <c r="J44" s="78"/>
      <c r="K44" s="12"/>
      <c r="L44" s="78" t="n">
        <f aca="false">+M42/M43</f>
        <v>0</v>
      </c>
      <c r="M44" s="78"/>
      <c r="N44" s="12"/>
      <c r="O44" s="78" t="n">
        <f aca="false">+P42/P43</f>
        <v>0.704403943442729</v>
      </c>
      <c r="P44" s="78"/>
      <c r="Q44" s="12"/>
      <c r="R44" s="78" t="n">
        <f aca="false">+S42/S43</f>
        <v>0.720378054402951</v>
      </c>
      <c r="S44" s="78"/>
      <c r="T44" s="34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</row>
    <row r="45" customFormat="false" ht="12.75" hidden="false" customHeight="false" outlineLevel="0" collapsed="false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</row>
    <row r="46" customFormat="false" ht="16.5" hidden="false" customHeight="false" outlineLevel="0" collapsed="false">
      <c r="A46" s="63" t="s">
        <v>47</v>
      </c>
      <c r="B46" s="63"/>
    </row>
    <row r="59" customFormat="false" ht="12.75" hidden="false" customHeight="false" outlineLevel="0" collapsed="false">
      <c r="B59" s="64"/>
      <c r="E59" s="64"/>
      <c r="I59" s="64"/>
      <c r="L59" s="64"/>
      <c r="O59" s="64"/>
      <c r="R59" s="64"/>
    </row>
    <row r="60" customFormat="false" ht="12.75" hidden="false" customHeight="false" outlineLevel="0" collapsed="false">
      <c r="B60" s="64"/>
      <c r="E60" s="64"/>
      <c r="I60" s="64"/>
      <c r="L60" s="64"/>
      <c r="O60" s="64"/>
      <c r="R60" s="64"/>
    </row>
    <row r="61" customFormat="false" ht="12.75" hidden="false" customHeight="false" outlineLevel="0" collapsed="false">
      <c r="B61" s="64"/>
      <c r="C61" s="65"/>
      <c r="E61" s="64"/>
      <c r="F61" s="65"/>
      <c r="G61" s="65"/>
      <c r="I61" s="64"/>
      <c r="J61" s="65"/>
      <c r="L61" s="64"/>
      <c r="M61" s="65"/>
      <c r="O61" s="64"/>
      <c r="P61" s="65"/>
      <c r="R61" s="64"/>
    </row>
    <row r="62" customFormat="false" ht="12.75" hidden="false" customHeight="false" outlineLevel="0" collapsed="false">
      <c r="F62" s="65"/>
      <c r="G62" s="65"/>
      <c r="M62" s="65"/>
      <c r="P62" s="65"/>
    </row>
    <row r="65" customFormat="false" ht="12.75" hidden="false" customHeight="false" outlineLevel="0" collapsed="false">
      <c r="B65" s="65"/>
      <c r="E65" s="65"/>
      <c r="I65" s="65"/>
      <c r="L65" s="65"/>
      <c r="O65" s="65"/>
      <c r="R65" s="65"/>
    </row>
  </sheetData>
  <mergeCells count="23">
    <mergeCell ref="A3:F3"/>
    <mergeCell ref="C8:O8"/>
    <mergeCell ref="C9:O9"/>
    <mergeCell ref="B19:O19"/>
    <mergeCell ref="A32:S32"/>
    <mergeCell ref="I34:S34"/>
    <mergeCell ref="B36:C36"/>
    <mergeCell ref="E36:F36"/>
    <mergeCell ref="O36:P36"/>
    <mergeCell ref="R36:S36"/>
    <mergeCell ref="B37:C37"/>
    <mergeCell ref="E37:F37"/>
    <mergeCell ref="I37:J37"/>
    <mergeCell ref="L37:M37"/>
    <mergeCell ref="O37:P37"/>
    <mergeCell ref="R37:S37"/>
    <mergeCell ref="B44:C44"/>
    <mergeCell ref="E44:F44"/>
    <mergeCell ref="I44:J44"/>
    <mergeCell ref="L44:M44"/>
    <mergeCell ref="O44:P44"/>
    <mergeCell ref="R44:S44"/>
    <mergeCell ref="A46:B46"/>
  </mergeCells>
  <printOptions headings="false" gridLines="false" gridLinesSet="true" horizontalCentered="tru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7" activeCellId="0" sqref="B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57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12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25" t="n">
        <v>0</v>
      </c>
      <c r="D13" s="25" t="n">
        <f aca="false">+C17</f>
        <v>1</v>
      </c>
      <c r="E13" s="25" t="n">
        <f aca="false">+D17</f>
        <v>1</v>
      </c>
      <c r="F13" s="25" t="n">
        <f aca="false">+E17</f>
        <v>4</v>
      </c>
      <c r="G13" s="25" t="n">
        <f aca="false">+F17</f>
        <v>4</v>
      </c>
      <c r="H13" s="25" t="n">
        <f aca="false">+G17</f>
        <v>4</v>
      </c>
      <c r="I13" s="25" t="n">
        <f aca="false">+H17</f>
        <v>9</v>
      </c>
      <c r="J13" s="25" t="n">
        <f aca="false">+I17</f>
        <v>9</v>
      </c>
      <c r="K13" s="25" t="n">
        <f aca="false">+J17</f>
        <v>9</v>
      </c>
      <c r="L13" s="25" t="n">
        <f aca="false">+K17</f>
        <v>9</v>
      </c>
      <c r="M13" s="67" t="n">
        <f aca="false">+L17</f>
        <v>10</v>
      </c>
      <c r="N13" s="67" t="n">
        <f aca="false">+M17</f>
        <v>8</v>
      </c>
      <c r="O13" s="25"/>
    </row>
    <row r="14" customFormat="false" ht="12.75" hidden="false" customHeight="false" outlineLevel="0" collapsed="false">
      <c r="A14" s="1" t="s">
        <v>22</v>
      </c>
      <c r="C14" s="25" t="n">
        <v>1</v>
      </c>
      <c r="D14" s="25" t="n">
        <v>0</v>
      </c>
      <c r="E14" s="25" t="n">
        <v>3</v>
      </c>
      <c r="F14" s="25" t="n">
        <v>0</v>
      </c>
      <c r="G14" s="25" t="n">
        <v>0</v>
      </c>
      <c r="H14" s="25" t="n">
        <v>5</v>
      </c>
      <c r="I14" s="25" t="n">
        <v>0</v>
      </c>
      <c r="J14" s="25" t="n">
        <v>0</v>
      </c>
      <c r="K14" s="25" t="n">
        <v>0</v>
      </c>
      <c r="L14" s="25" t="n">
        <v>1</v>
      </c>
      <c r="M14" s="67" t="n">
        <v>0</v>
      </c>
      <c r="N14" s="25" t="n">
        <v>0</v>
      </c>
      <c r="O14" s="25"/>
    </row>
    <row r="15" customFormat="false" ht="12.75" hidden="false" customHeight="false" outlineLevel="0" collapsed="false">
      <c r="A15" s="1" t="s">
        <v>23</v>
      </c>
      <c r="C15" s="25" t="n">
        <v>0</v>
      </c>
      <c r="D15" s="25" t="n">
        <v>0</v>
      </c>
      <c r="E15" s="25" t="n">
        <v>0</v>
      </c>
      <c r="F15" s="25" t="n">
        <v>0</v>
      </c>
      <c r="G15" s="25" t="n">
        <v>0</v>
      </c>
      <c r="H15" s="25" t="n">
        <v>0</v>
      </c>
      <c r="I15" s="25" t="n">
        <v>0</v>
      </c>
      <c r="J15" s="25" t="n">
        <v>0</v>
      </c>
      <c r="K15" s="25" t="n">
        <v>0</v>
      </c>
      <c r="L15" s="25" t="n">
        <v>0</v>
      </c>
      <c r="M15" s="67" t="n">
        <v>1</v>
      </c>
      <c r="N15" s="25" t="n">
        <v>0</v>
      </c>
      <c r="O15" s="25"/>
    </row>
    <row r="16" customFormat="false" ht="12.75" hidden="false" customHeight="false" outlineLevel="0" collapsed="false">
      <c r="A16" s="1" t="s">
        <v>24</v>
      </c>
      <c r="C16" s="25" t="n">
        <v>0</v>
      </c>
      <c r="D16" s="25" t="n">
        <v>0</v>
      </c>
      <c r="E16" s="25" t="n">
        <v>0</v>
      </c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5" t="n">
        <v>0</v>
      </c>
      <c r="L16" s="25" t="n">
        <v>0</v>
      </c>
      <c r="M16" s="67" t="n">
        <v>1</v>
      </c>
      <c r="N16" s="25" t="n">
        <v>0</v>
      </c>
      <c r="O16" s="25"/>
      <c r="P16" s="21"/>
    </row>
    <row r="17" customFormat="false" ht="13.5" hidden="false" customHeight="false" outlineLevel="0" collapsed="false">
      <c r="A17" s="1" t="s">
        <v>25</v>
      </c>
      <c r="C17" s="68" t="n">
        <f aca="false">+C13+C14-C15-C16</f>
        <v>1</v>
      </c>
      <c r="D17" s="68" t="n">
        <f aca="false">+D13+D14-D15-D16</f>
        <v>1</v>
      </c>
      <c r="E17" s="68" t="n">
        <f aca="false">+E13+E14-E15-E16</f>
        <v>4</v>
      </c>
      <c r="F17" s="68" t="n">
        <f aca="false">+F13+F14-F15-F16</f>
        <v>4</v>
      </c>
      <c r="G17" s="68" t="n">
        <f aca="false">+G13+G14-G15-G16</f>
        <v>4</v>
      </c>
      <c r="H17" s="68" t="n">
        <f aca="false">+H13+H14-H15-H16</f>
        <v>9</v>
      </c>
      <c r="I17" s="68" t="n">
        <f aca="false">+I13+I14-I15-I16</f>
        <v>9</v>
      </c>
      <c r="J17" s="68" t="n">
        <f aca="false">+J13+J14-J15-J16</f>
        <v>9</v>
      </c>
      <c r="K17" s="68" t="n">
        <f aca="false">+K13+K14-K15-K16</f>
        <v>9</v>
      </c>
      <c r="L17" s="68" t="n">
        <f aca="false">+L13+L14-L15-L16</f>
        <v>10</v>
      </c>
      <c r="M17" s="69" t="n">
        <f aca="false">+M13+M14-M15-M16</f>
        <v>8</v>
      </c>
      <c r="N17" s="68" t="n">
        <f aca="false">+N13+N14-N15-N16</f>
        <v>8</v>
      </c>
      <c r="O17" s="68" t="n">
        <f aca="false">+O13+O14-O15-O16</f>
        <v>0</v>
      </c>
      <c r="P17" s="21"/>
    </row>
    <row r="18" customFormat="false" ht="13.5" hidden="false" customHeight="false" outlineLevel="0" collapsed="false">
      <c r="M18" s="24"/>
      <c r="P18" s="25"/>
    </row>
    <row r="19" customFormat="false" ht="12.75" hidden="true" customHeight="false" outlineLevel="0" collapsed="false">
      <c r="B19" s="26" t="s">
        <v>49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customFormat="false" ht="12.75" hidden="true" customHeight="false" outlineLevel="0" collapsed="false">
      <c r="B20" s="26" t="s">
        <v>7</v>
      </c>
      <c r="C20" s="26" t="s">
        <v>8</v>
      </c>
      <c r="D20" s="26" t="s">
        <v>9</v>
      </c>
      <c r="E20" s="26" t="s">
        <v>10</v>
      </c>
      <c r="F20" s="26" t="s">
        <v>11</v>
      </c>
      <c r="G20" s="26"/>
      <c r="H20" s="26" t="s">
        <v>12</v>
      </c>
      <c r="I20" s="26" t="s">
        <v>13</v>
      </c>
      <c r="J20" s="26" t="s">
        <v>14</v>
      </c>
      <c r="K20" s="26" t="s">
        <v>15</v>
      </c>
      <c r="L20" s="26" t="s">
        <v>16</v>
      </c>
      <c r="M20" s="26" t="s">
        <v>17</v>
      </c>
      <c r="N20" s="26" t="s">
        <v>18</v>
      </c>
      <c r="O20" s="26" t="s">
        <v>50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7"/>
      <c r="C22" s="27" t="n">
        <v>100.5</v>
      </c>
      <c r="D22" s="27" t="n">
        <f aca="false">+C27</f>
        <v>100.5</v>
      </c>
      <c r="E22" s="27" t="n">
        <f aca="false">+D27</f>
        <v>114.8</v>
      </c>
      <c r="F22" s="27"/>
      <c r="G22" s="27"/>
      <c r="H22" s="27"/>
      <c r="I22" s="27"/>
      <c r="J22" s="27"/>
      <c r="K22" s="27"/>
      <c r="L22" s="27"/>
      <c r="M22" s="27"/>
      <c r="N22" s="27"/>
      <c r="O22" s="27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8"/>
      <c r="C23" s="28" t="n">
        <v>0</v>
      </c>
      <c r="D23" s="28" t="n">
        <v>14.3</v>
      </c>
      <c r="E23" s="28" t="n">
        <v>1</v>
      </c>
      <c r="F23" s="28"/>
      <c r="G23" s="28"/>
      <c r="H23" s="28"/>
      <c r="I23" s="28"/>
      <c r="J23" s="28"/>
      <c r="K23" s="28"/>
      <c r="L23" s="28"/>
      <c r="M23" s="28"/>
      <c r="N23" s="28"/>
      <c r="O23" s="28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8"/>
      <c r="C24" s="28" t="n">
        <v>0</v>
      </c>
      <c r="D24" s="28" t="n">
        <v>0</v>
      </c>
      <c r="E24" s="28" t="n">
        <v>0</v>
      </c>
      <c r="F24" s="28"/>
      <c r="G24" s="28"/>
      <c r="H24" s="28"/>
      <c r="I24" s="28"/>
      <c r="J24" s="28"/>
      <c r="K24" s="28"/>
      <c r="L24" s="28"/>
      <c r="M24" s="28"/>
      <c r="N24" s="28"/>
      <c r="O24" s="28" t="n">
        <f aca="false">AVERAGE(B24:J24)</f>
        <v>0</v>
      </c>
    </row>
    <row r="25" customFormat="false" ht="12.75" hidden="true" customHeight="false" outlineLevel="0" collapsed="false">
      <c r="A25" s="1" t="s">
        <v>26</v>
      </c>
      <c r="B25" s="28"/>
      <c r="C25" s="28" t="n">
        <v>0</v>
      </c>
      <c r="D25" s="28" t="n">
        <v>0</v>
      </c>
      <c r="E25" s="28" t="n">
        <v>-13</v>
      </c>
      <c r="F25" s="28"/>
      <c r="G25" s="28"/>
      <c r="H25" s="28"/>
      <c r="I25" s="28"/>
      <c r="J25" s="28"/>
      <c r="K25" s="28"/>
      <c r="L25" s="28"/>
      <c r="M25" s="28"/>
      <c r="N25" s="28"/>
      <c r="O25" s="28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8"/>
      <c r="C26" s="28" t="n">
        <v>0</v>
      </c>
      <c r="D26" s="28" t="n">
        <v>0</v>
      </c>
      <c r="E26" s="28" t="n">
        <v>0</v>
      </c>
      <c r="F26" s="28"/>
      <c r="G26" s="28"/>
      <c r="H26" s="28"/>
      <c r="I26" s="28"/>
      <c r="J26" s="28"/>
      <c r="K26" s="28"/>
      <c r="L26" s="28"/>
      <c r="M26" s="28"/>
      <c r="N26" s="28"/>
      <c r="O26" s="28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9"/>
      <c r="C27" s="30" t="n">
        <f aca="false">+C22+C23-C24-C26</f>
        <v>100.5</v>
      </c>
      <c r="D27" s="30" t="n">
        <f aca="false">+D22+D23-D24-D26</f>
        <v>114.8</v>
      </c>
      <c r="E27" s="30" t="n">
        <f aca="false">+E22+E23-E24-E26+E25</f>
        <v>102.8</v>
      </c>
      <c r="F27" s="30" t="n">
        <f aca="false">+F22+F23-F24-F26</f>
        <v>0</v>
      </c>
      <c r="G27" s="30"/>
      <c r="H27" s="30" t="n">
        <f aca="false">+H22+H23-H24-H26</f>
        <v>0</v>
      </c>
      <c r="I27" s="30" t="n">
        <f aca="false">+I22+I23-I24-I26</f>
        <v>0</v>
      </c>
      <c r="J27" s="30" t="n">
        <f aca="false">+J22+J23-J24-J26</f>
        <v>0</v>
      </c>
      <c r="K27" s="30" t="n">
        <f aca="false">+K22+K23-K24-K26</f>
        <v>0</v>
      </c>
      <c r="L27" s="30" t="n">
        <f aca="false">+L22+L23-L24-L26</f>
        <v>0</v>
      </c>
      <c r="M27" s="30" t="n">
        <f aca="false">+M22+M23-M24-M26</f>
        <v>0</v>
      </c>
      <c r="N27" s="30" t="n">
        <f aca="false">+N22+N23-N24-N26</f>
        <v>0</v>
      </c>
      <c r="O27" s="30" t="n">
        <f aca="false">+O22+O23-O24-O26</f>
        <v>110.366666666667</v>
      </c>
    </row>
    <row r="28" customFormat="false" ht="12.75" hidden="true" customHeight="false" outlineLevel="0" collapsed="false">
      <c r="B28" s="31"/>
      <c r="C28" s="32"/>
      <c r="D28" s="32"/>
      <c r="E28" s="32"/>
      <c r="F28" s="32"/>
      <c r="G28" s="32"/>
      <c r="H28" s="32"/>
      <c r="I28" s="32"/>
      <c r="J28" s="32"/>
      <c r="O28" s="32"/>
    </row>
    <row r="29" customFormat="false" ht="12.75" hidden="true" customHeight="false" outlineLevel="0" collapsed="false">
      <c r="A29" s="33" t="s">
        <v>27</v>
      </c>
      <c r="B29" s="34"/>
      <c r="C29" s="32" t="n">
        <f aca="false">+C27/D17</f>
        <v>100.5</v>
      </c>
      <c r="D29" s="32" t="n">
        <f aca="false">+D27/E17</f>
        <v>28.7</v>
      </c>
      <c r="E29" s="32" t="n">
        <f aca="false">+E27/F17</f>
        <v>25.7</v>
      </c>
      <c r="F29" s="32"/>
      <c r="G29" s="32"/>
      <c r="H29" s="32"/>
      <c r="I29" s="32"/>
      <c r="J29" s="32"/>
      <c r="K29" s="33"/>
      <c r="L29" s="33"/>
      <c r="M29" s="33"/>
      <c r="N29" s="33"/>
      <c r="O29" s="32" t="e">
        <f aca="false">+O27/O17</f>
        <v>#DIV/0!</v>
      </c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  <c r="IW29" s="33"/>
    </row>
    <row r="30" customFormat="false" ht="12.75" hidden="false" customHeight="false" outlineLevel="0" collapsed="false">
      <c r="A30" s="33"/>
      <c r="B30" s="34"/>
      <c r="C30" s="32"/>
      <c r="D30" s="32"/>
      <c r="E30" s="32"/>
      <c r="F30" s="32"/>
      <c r="G30" s="32"/>
      <c r="H30" s="32"/>
      <c r="I30" s="32"/>
      <c r="J30" s="32"/>
      <c r="K30" s="33"/>
      <c r="L30" s="33"/>
      <c r="M30" s="35"/>
      <c r="N30" s="36"/>
      <c r="O30" s="32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  <c r="IV30" s="33"/>
      <c r="IW30" s="33"/>
    </row>
    <row r="31" customFormat="false" ht="13.5" hidden="false" customHeight="true" outlineLevel="0" collapsed="false">
      <c r="A31" s="34"/>
      <c r="B31" s="34"/>
      <c r="C31" s="32"/>
      <c r="D31" s="32"/>
      <c r="E31" s="32"/>
      <c r="F31" s="32"/>
      <c r="G31" s="32"/>
      <c r="H31" s="32"/>
      <c r="I31" s="32"/>
      <c r="J31" s="32"/>
      <c r="K31" s="32"/>
      <c r="L31" s="34"/>
      <c r="M31" s="34"/>
      <c r="N31" s="34"/>
      <c r="O31" s="34"/>
      <c r="P31" s="34"/>
      <c r="Q31" s="34"/>
      <c r="R31" s="34"/>
      <c r="S31" s="34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  <c r="IV31" s="33"/>
      <c r="IW31" s="33"/>
    </row>
    <row r="32" customFormat="false" ht="12" hidden="false" customHeight="true" outlineLevel="0" collapsed="false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  <c r="IV32" s="33"/>
      <c r="IW32" s="33"/>
    </row>
    <row r="33" customFormat="false" ht="12" hidden="false" customHeight="tru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  <c r="IV33" s="33"/>
      <c r="IW33" s="33"/>
    </row>
    <row r="34" customFormat="false" ht="13.5" hidden="false" customHeight="true" outlineLevel="0" collapsed="false">
      <c r="A34" s="34"/>
      <c r="B34" s="34"/>
      <c r="C34" s="32"/>
      <c r="D34" s="32"/>
      <c r="E34" s="32"/>
      <c r="F34" s="32"/>
      <c r="G34" s="32"/>
      <c r="H34" s="32"/>
      <c r="I34" s="38" t="s">
        <v>28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3"/>
      <c r="IV34" s="33"/>
      <c r="IW34" s="33"/>
    </row>
    <row r="35" customFormat="false" ht="6.75" hidden="false" customHeight="true" outlineLevel="0" collapsed="false">
      <c r="A35" s="34"/>
      <c r="B35" s="34"/>
      <c r="C35" s="32"/>
      <c r="D35" s="32"/>
      <c r="E35" s="32"/>
      <c r="F35" s="32"/>
      <c r="G35" s="32"/>
      <c r="H35" s="32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4.25" hidden="false" customHeight="true" outlineLevel="0" collapsed="false">
      <c r="A36" s="33"/>
      <c r="B36" s="40" t="s">
        <v>29</v>
      </c>
      <c r="C36" s="40"/>
      <c r="D36" s="33"/>
      <c r="E36" s="40" t="s">
        <v>30</v>
      </c>
      <c r="F36" s="40"/>
      <c r="G36" s="41" t="s">
        <v>31</v>
      </c>
      <c r="H36" s="33"/>
      <c r="I36" s="42"/>
      <c r="J36" s="43"/>
      <c r="K36" s="44"/>
      <c r="L36" s="42"/>
      <c r="M36" s="43"/>
      <c r="N36" s="44"/>
      <c r="O36" s="40" t="s">
        <v>32</v>
      </c>
      <c r="P36" s="40"/>
      <c r="Q36" s="44"/>
      <c r="R36" s="40"/>
      <c r="S36" s="40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  <c r="IU36" s="33"/>
      <c r="IV36" s="33"/>
      <c r="IW36" s="33"/>
    </row>
    <row r="37" customFormat="false" ht="12.75" hidden="false" customHeight="false" outlineLevel="0" collapsed="false">
      <c r="A37" s="33"/>
      <c r="B37" s="45" t="s">
        <v>33</v>
      </c>
      <c r="C37" s="45"/>
      <c r="D37" s="34"/>
      <c r="E37" s="45" t="s">
        <v>34</v>
      </c>
      <c r="F37" s="45"/>
      <c r="G37" s="46" t="s">
        <v>35</v>
      </c>
      <c r="H37" s="34"/>
      <c r="I37" s="45" t="s">
        <v>36</v>
      </c>
      <c r="J37" s="45"/>
      <c r="K37" s="34"/>
      <c r="L37" s="45" t="s">
        <v>37</v>
      </c>
      <c r="M37" s="45"/>
      <c r="N37" s="34"/>
      <c r="O37" s="45" t="n">
        <v>2000</v>
      </c>
      <c r="P37" s="45"/>
      <c r="Q37" s="34"/>
      <c r="R37" s="45" t="s">
        <v>38</v>
      </c>
      <c r="S37" s="45"/>
      <c r="T37" s="34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  <c r="IT37" s="33"/>
      <c r="IU37" s="33"/>
      <c r="IV37" s="33"/>
      <c r="IW37" s="33"/>
    </row>
    <row r="38" customFormat="false" ht="12.75" hidden="false" customHeight="false" outlineLevel="0" collapsed="false">
      <c r="B38" s="47" t="s">
        <v>39</v>
      </c>
      <c r="C38" s="48" t="s">
        <v>40</v>
      </c>
      <c r="D38" s="31"/>
      <c r="E38" s="47" t="s">
        <v>39</v>
      </c>
      <c r="F38" s="48" t="s">
        <v>40</v>
      </c>
      <c r="G38" s="49"/>
      <c r="H38" s="31"/>
      <c r="I38" s="47" t="s">
        <v>39</v>
      </c>
      <c r="J38" s="48" t="s">
        <v>40</v>
      </c>
      <c r="K38" s="31"/>
      <c r="L38" s="47" t="s">
        <v>39</v>
      </c>
      <c r="M38" s="48" t="s">
        <v>40</v>
      </c>
      <c r="N38" s="31"/>
      <c r="O38" s="47" t="s">
        <v>39</v>
      </c>
      <c r="P38" s="48" t="s">
        <v>40</v>
      </c>
      <c r="Q38" s="31"/>
      <c r="R38" s="47" t="s">
        <v>39</v>
      </c>
      <c r="S38" s="48" t="s">
        <v>40</v>
      </c>
      <c r="T38" s="31"/>
    </row>
    <row r="39" customFormat="false" ht="12.75" hidden="false" customHeight="false" outlineLevel="0" collapsed="false">
      <c r="A39" s="1" t="s">
        <v>41</v>
      </c>
      <c r="B39" s="50" t="n">
        <v>0</v>
      </c>
      <c r="C39" s="51" t="n">
        <v>0</v>
      </c>
      <c r="D39" s="31"/>
      <c r="E39" s="50" t="n">
        <v>1</v>
      </c>
      <c r="F39" s="51" t="n">
        <v>0</v>
      </c>
      <c r="G39" s="52" t="n">
        <v>0</v>
      </c>
      <c r="H39" s="31"/>
      <c r="I39" s="50" t="n">
        <v>0</v>
      </c>
      <c r="J39" s="71" t="n">
        <v>0</v>
      </c>
      <c r="K39" s="31"/>
      <c r="L39" s="50" t="n">
        <v>0</v>
      </c>
      <c r="M39" s="51" t="n">
        <v>0</v>
      </c>
      <c r="N39" s="31"/>
      <c r="O39" s="50" t="n">
        <f aca="false">+L39+I39+E39+B39</f>
        <v>1</v>
      </c>
      <c r="P39" s="51" t="n">
        <f aca="false">+M39+J39+F39+C39</f>
        <v>0</v>
      </c>
      <c r="Q39" s="31"/>
      <c r="R39" s="50" t="n">
        <v>0</v>
      </c>
      <c r="S39" s="72" t="n">
        <v>0</v>
      </c>
      <c r="T39" s="31"/>
    </row>
    <row r="40" customFormat="false" ht="12.75" hidden="false" customHeight="false" outlineLevel="0" collapsed="false">
      <c r="A40" s="1" t="s">
        <v>42</v>
      </c>
      <c r="B40" s="50"/>
      <c r="C40" s="51" t="n">
        <v>0</v>
      </c>
      <c r="D40" s="31"/>
      <c r="E40" s="50"/>
      <c r="F40" s="51" t="n">
        <f aca="false">0.002-F39</f>
        <v>0.002</v>
      </c>
      <c r="G40" s="52"/>
      <c r="H40" s="31"/>
      <c r="I40" s="50"/>
      <c r="J40" s="71" t="n">
        <v>0</v>
      </c>
      <c r="K40" s="73"/>
      <c r="L40" s="74"/>
      <c r="M40" s="51" t="n">
        <v>0</v>
      </c>
      <c r="N40" s="31"/>
      <c r="O40" s="50"/>
      <c r="P40" s="51" t="n">
        <f aca="false">+C40+F40+J40+M40</f>
        <v>0.002</v>
      </c>
      <c r="Q40" s="31"/>
      <c r="R40" s="50"/>
      <c r="S40" s="72" t="n">
        <v>0</v>
      </c>
      <c r="T40" s="31"/>
    </row>
    <row r="41" customFormat="false" ht="12.75" hidden="false" customHeight="false" outlineLevel="0" collapsed="false">
      <c r="A41" s="1" t="s">
        <v>43</v>
      </c>
      <c r="B41" s="53" t="n">
        <v>0</v>
      </c>
      <c r="C41" s="75" t="n">
        <v>0</v>
      </c>
      <c r="D41" s="31"/>
      <c r="E41" s="53" t="n">
        <v>0</v>
      </c>
      <c r="F41" s="54" t="n">
        <v>0</v>
      </c>
      <c r="G41" s="28"/>
      <c r="H41" s="31"/>
      <c r="I41" s="53" t="n">
        <v>2</v>
      </c>
      <c r="J41" s="54" t="n">
        <v>0</v>
      </c>
      <c r="K41" s="73"/>
      <c r="L41" s="76" t="n">
        <v>4</v>
      </c>
      <c r="M41" s="54" t="n">
        <v>34</v>
      </c>
      <c r="N41" s="31"/>
      <c r="O41" s="53" t="n">
        <f aca="false">+L41+I41+E41+B41</f>
        <v>6</v>
      </c>
      <c r="P41" s="54" t="n">
        <f aca="false">+M41+J41+F41+C41</f>
        <v>34</v>
      </c>
      <c r="Q41" s="31"/>
      <c r="R41" s="53" t="n">
        <v>2</v>
      </c>
      <c r="S41" s="54" t="n">
        <v>4</v>
      </c>
      <c r="T41" s="31"/>
    </row>
    <row r="42" customFormat="false" ht="12.75" hidden="false" customHeight="false" outlineLevel="0" collapsed="false">
      <c r="A42" s="33" t="s">
        <v>44</v>
      </c>
      <c r="B42" s="55" t="n">
        <f aca="false">SUM(B39:B41)</f>
        <v>0</v>
      </c>
      <c r="C42" s="56" t="n">
        <f aca="false">SUM(C39:C41)</f>
        <v>0</v>
      </c>
      <c r="D42" s="34"/>
      <c r="E42" s="55" t="n">
        <f aca="false">SUM(E39:E41)</f>
        <v>1</v>
      </c>
      <c r="F42" s="56" t="n">
        <f aca="false">SUM(F39:F41)</f>
        <v>0.002</v>
      </c>
      <c r="G42" s="57"/>
      <c r="H42" s="34"/>
      <c r="I42" s="55" t="n">
        <f aca="false">SUM(I39:I41)</f>
        <v>2</v>
      </c>
      <c r="J42" s="56" t="n">
        <f aca="false">SUM(J39:J41)</f>
        <v>0</v>
      </c>
      <c r="K42" s="34"/>
      <c r="L42" s="55" t="n">
        <f aca="false">SUM(L39:L41)</f>
        <v>4</v>
      </c>
      <c r="M42" s="56" t="n">
        <f aca="false">SUM(M39:M41)</f>
        <v>34</v>
      </c>
      <c r="N42" s="34"/>
      <c r="O42" s="55" t="n">
        <f aca="false">SUM(O39:O41)</f>
        <v>7</v>
      </c>
      <c r="P42" s="56" t="n">
        <f aca="false">SUM(P39:P41)</f>
        <v>34.002</v>
      </c>
      <c r="Q42" s="34"/>
      <c r="R42" s="55" t="n">
        <f aca="false">SUM(R39:R41)</f>
        <v>2</v>
      </c>
      <c r="S42" s="56" t="n">
        <f aca="false">SUM(S39:S41)</f>
        <v>4</v>
      </c>
      <c r="T42" s="34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</row>
    <row r="43" customFormat="false" ht="12.75" hidden="false" customHeight="false" outlineLevel="0" collapsed="false">
      <c r="A43" s="58" t="s">
        <v>45</v>
      </c>
      <c r="B43" s="59"/>
      <c r="C43" s="56" t="n">
        <v>4.7</v>
      </c>
      <c r="D43" s="32"/>
      <c r="E43" s="59"/>
      <c r="F43" s="77" t="n">
        <f aca="false">+'[1]Hotlist - Completed'!I12/1000</f>
        <v>4.656</v>
      </c>
      <c r="G43" s="57"/>
      <c r="H43" s="32"/>
      <c r="I43" s="59"/>
      <c r="J43" s="77" t="n">
        <f aca="false">+'[1]Hotlist - Identified '!$F110/1000</f>
        <v>4.656</v>
      </c>
      <c r="K43" s="32"/>
      <c r="L43" s="59"/>
      <c r="M43" s="77" t="n">
        <f aca="false">+'[1]Hotlist - Identified '!$I110/1000</f>
        <v>4.656</v>
      </c>
      <c r="N43" s="32"/>
      <c r="O43" s="59"/>
      <c r="P43" s="56" t="n">
        <f aca="false">+M43+J43+F43+C43</f>
        <v>18.668</v>
      </c>
      <c r="Q43" s="32"/>
      <c r="R43" s="59"/>
      <c r="S43" s="77" t="n">
        <f aca="false">+'[1]Hotlist - Identified '!$O110/1000</f>
        <v>6.2856</v>
      </c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</row>
    <row r="44" customFormat="false" ht="18.75" hidden="false" customHeight="false" outlineLevel="0" collapsed="false">
      <c r="A44" s="33" t="s">
        <v>46</v>
      </c>
      <c r="B44" s="78" t="n">
        <f aca="false">+C42/C43</f>
        <v>0</v>
      </c>
      <c r="C44" s="78"/>
      <c r="D44" s="12"/>
      <c r="E44" s="78" t="n">
        <f aca="false">+F42/F43</f>
        <v>0.000429553264604811</v>
      </c>
      <c r="F44" s="78"/>
      <c r="G44" s="62"/>
      <c r="H44" s="12"/>
      <c r="I44" s="78" t="n">
        <f aca="false">+J42/J43</f>
        <v>0</v>
      </c>
      <c r="J44" s="78"/>
      <c r="K44" s="12"/>
      <c r="L44" s="78" t="n">
        <f aca="false">+M42/M43</f>
        <v>7.30240549828179</v>
      </c>
      <c r="M44" s="78"/>
      <c r="N44" s="12"/>
      <c r="O44" s="78" t="n">
        <f aca="false">+P42/P43</f>
        <v>1.82140561388472</v>
      </c>
      <c r="P44" s="78"/>
      <c r="Q44" s="12"/>
      <c r="R44" s="78" t="n">
        <f aca="false">+S42/S43</f>
        <v>0.636375206821942</v>
      </c>
      <c r="S44" s="78"/>
      <c r="T44" s="34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</row>
    <row r="45" customFormat="false" ht="12.75" hidden="false" customHeight="false" outlineLevel="0" collapsed="false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</row>
    <row r="46" customFormat="false" ht="16.5" hidden="false" customHeight="false" outlineLevel="0" collapsed="false">
      <c r="A46" s="63" t="s">
        <v>47</v>
      </c>
      <c r="B46" s="63"/>
    </row>
    <row r="59" customFormat="false" ht="12.75" hidden="false" customHeight="false" outlineLevel="0" collapsed="false">
      <c r="B59" s="64"/>
      <c r="E59" s="64"/>
      <c r="I59" s="64"/>
      <c r="L59" s="64"/>
      <c r="O59" s="64"/>
      <c r="R59" s="64"/>
    </row>
    <row r="60" customFormat="false" ht="12.75" hidden="false" customHeight="false" outlineLevel="0" collapsed="false">
      <c r="B60" s="64"/>
      <c r="E60" s="64"/>
      <c r="I60" s="64"/>
      <c r="L60" s="64"/>
      <c r="O60" s="64"/>
      <c r="R60" s="64"/>
    </row>
    <row r="61" customFormat="false" ht="12.75" hidden="false" customHeight="false" outlineLevel="0" collapsed="false">
      <c r="B61" s="64"/>
      <c r="C61" s="65"/>
      <c r="E61" s="64"/>
      <c r="F61" s="65"/>
      <c r="G61" s="65"/>
      <c r="I61" s="64"/>
      <c r="J61" s="65"/>
      <c r="L61" s="64"/>
      <c r="M61" s="65"/>
      <c r="O61" s="64"/>
      <c r="P61" s="65"/>
      <c r="R61" s="64"/>
    </row>
    <row r="62" customFormat="false" ht="12.75" hidden="false" customHeight="false" outlineLevel="0" collapsed="false">
      <c r="F62" s="65"/>
      <c r="G62" s="65"/>
      <c r="M62" s="65"/>
      <c r="P62" s="65"/>
    </row>
    <row r="65" customFormat="false" ht="12.75" hidden="false" customHeight="false" outlineLevel="0" collapsed="false">
      <c r="B65" s="65"/>
      <c r="E65" s="65"/>
      <c r="I65" s="65"/>
      <c r="L65" s="65"/>
      <c r="O65" s="65"/>
      <c r="R65" s="65"/>
    </row>
  </sheetData>
  <mergeCells count="23">
    <mergeCell ref="A3:F3"/>
    <mergeCell ref="C8:O8"/>
    <mergeCell ref="C9:O9"/>
    <mergeCell ref="B19:O19"/>
    <mergeCell ref="A32:S32"/>
    <mergeCell ref="I34:S34"/>
    <mergeCell ref="B36:C36"/>
    <mergeCell ref="E36:F36"/>
    <mergeCell ref="O36:P36"/>
    <mergeCell ref="R36:S36"/>
    <mergeCell ref="B37:C37"/>
    <mergeCell ref="E37:F37"/>
    <mergeCell ref="I37:J37"/>
    <mergeCell ref="L37:M37"/>
    <mergeCell ref="O37:P37"/>
    <mergeCell ref="R37:S37"/>
    <mergeCell ref="B44:C44"/>
    <mergeCell ref="E44:F44"/>
    <mergeCell ref="I44:J44"/>
    <mergeCell ref="L44:M44"/>
    <mergeCell ref="O44:P44"/>
    <mergeCell ref="R44:S44"/>
    <mergeCell ref="A46:B46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2000-05-01T13:36:07Z</dcterms:created>
  <dc:creator>Mark Frank</dc:creator>
  <dc:description/>
  <dc:language>en-US</dc:language>
  <cp:lastModifiedBy>dtalley</cp:lastModifiedBy>
  <cp:lastPrinted>2000-06-23T14:51:58Z</cp:lastPrinted>
  <cp:revision>0</cp:revision>
  <dc:subject/>
  <dc:title/>
</cp:coreProperties>
</file>