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" sheetId="1" state="visible" r:id="rId3"/>
    <sheet name="East" sheetId="2" state="visible" r:id="rId4"/>
    <sheet name="West" sheetId="3" state="visible" r:id="rId5"/>
    <sheet name="Downstream" sheetId="4" state="visible" r:id="rId6"/>
    <sheet name="Generation" sheetId="5" state="visible" r:id="rId7"/>
    <sheet name="Coal" sheetId="6" state="visible" r:id="rId8"/>
    <sheet name="Canada" sheetId="7" state="visible" r:id="rId9"/>
    <sheet name="New Products" sheetId="8" state="visible" r:id="rId10"/>
    <sheet name="Mexico" sheetId="9" state="visible" r:id="rId11"/>
    <sheet name="Upstream Assets" sheetId="10" state="visible" r:id="rId12"/>
    <sheet name="Principal Investing" sheetId="11" state="visible" r:id="rId13"/>
    <sheet name="Energy Capital Res." sheetId="12" state="visible" r:id="rId14"/>
    <sheet name="CTG Assets" sheetId="13" state="visible" r:id="rId15"/>
    <sheet name="Chairman" sheetId="14" state="visible" r:id="rId16"/>
  </sheets>
  <definedNames>
    <definedName function="false" hidden="false" localSheetId="0" name="_xlnm.Print_Area" vbProcedure="false">Consol!$A$1:$T$73</definedName>
    <definedName function="false" hidden="false" localSheetId="8" name="_xlnm.Print_Area" vbProcedure="false">Mexico!$1:$65536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<sst xmlns="http://schemas.openxmlformats.org/spreadsheetml/2006/main" count="1092" uniqueCount="63">
  <si>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  </t>
    </r>
    <r>
      <rPr>
        <b val="true"/>
        <sz val="20"/>
        <color rgb="FF000000"/>
        <rFont val="Arial"/>
        <family val="2"/>
      </rPr>
      <t xml:space="preserve">M </t>
    </r>
    <r>
      <rPr>
        <b val="true"/>
        <sz val="18"/>
        <color rgb="FF000000"/>
        <rFont val="Arial"/>
        <family val="2"/>
      </rPr>
      <t xml:space="preserve">E T R I C S</t>
    </r>
  </si>
  <si>
    <t xml:space="preserve">Team:</t>
  </si>
  <si>
    <t xml:space="preserve">Consolidated</t>
  </si>
  <si>
    <t xml:space="preserve">Results based on Activity through June 9, 2000</t>
  </si>
  <si>
    <t xml:space="preserve">Week</t>
  </si>
  <si>
    <t xml:space="preserve">Weekly Summary - 2Q00 through 1Q01</t>
  </si>
  <si>
    <t xml:space="preserve"># of Transactions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</si>
  <si>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</si>
  <si>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</si>
  <si>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</si>
  <si>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</si>
  <si>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</si>
  <si>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</si>
  <si>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</si>
  <si>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</si>
  <si>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</si>
  <si>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</si>
  <si>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</si>
  <si>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</si>
  <si>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</si>
  <si>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Postings Rollforward:</t>
  </si>
  <si>
    <t xml:space="preserve">Beginning</t>
  </si>
  <si>
    <t xml:space="preserve">+ Entrances</t>
  </si>
  <si>
    <t xml:space="preserve">- Exits</t>
  </si>
  <si>
    <t xml:space="preserve">- Executions</t>
  </si>
  <si>
    <t xml:space="preserve">Ending</t>
  </si>
  <si>
    <t xml:space="preserve">Dollar Value of Transactions</t>
  </si>
  <si>
    <t xml:space="preserve">Average</t>
  </si>
  <si>
    <t xml:space="preserve">+/- Value Changes</t>
  </si>
  <si>
    <t xml:space="preserve">Average Deal Size</t>
  </si>
  <si>
    <t xml:space="preserve">Forward Quarters</t>
  </si>
  <si>
    <t xml:space="preserve">Actual</t>
  </si>
  <si>
    <t xml:space="preserve">Current Quarter</t>
  </si>
  <si>
    <t xml:space="preserve">Per</t>
  </si>
  <si>
    <t xml:space="preserve">Total Year</t>
  </si>
  <si>
    <t xml:space="preserve">1Q00</t>
  </si>
  <si>
    <t xml:space="preserve">2Q00</t>
  </si>
  <si>
    <t xml:space="preserve">Hot List</t>
  </si>
  <si>
    <t xml:space="preserve">3Q00</t>
  </si>
  <si>
    <t xml:space="preserve">4Q00</t>
  </si>
  <si>
    <t xml:space="preserve">1Q01</t>
  </si>
  <si>
    <t xml:space="preserve">#</t>
  </si>
  <si>
    <t xml:space="preserve">$</t>
  </si>
  <si>
    <t xml:space="preserve">Executions</t>
  </si>
  <si>
    <t xml:space="preserve">DPR/MPR</t>
  </si>
  <si>
    <t xml:space="preserve">Postings</t>
  </si>
  <si>
    <t xml:space="preserve">Identified Margin</t>
  </si>
  <si>
    <t xml:space="preserve">Budget</t>
  </si>
  <si>
    <t xml:space="preserve">$ Coverage</t>
  </si>
  <si>
    <t xml:space="preserve">        $ millions</t>
  </si>
  <si>
    <t xml:space="preserve">East Midstream</t>
  </si>
  <si>
    <t xml:space="preserve">West Midstream</t>
  </si>
  <si>
    <t xml:space="preserve">Industrial Downstream</t>
  </si>
  <si>
    <t xml:space="preserve">Generation Investments</t>
  </si>
  <si>
    <t xml:space="preserve">Coal Origination &amp; Finance</t>
  </si>
  <si>
    <t xml:space="preserve">Canada Origination &amp; Finance</t>
  </si>
  <si>
    <t xml:space="preserve">GRM New Products</t>
  </si>
  <si>
    <t xml:space="preserve">Mexico</t>
  </si>
  <si>
    <t xml:space="preserve">ENA Upstream Assets</t>
  </si>
  <si>
    <t xml:space="preserve">Principal Investing</t>
  </si>
  <si>
    <t xml:space="preserve">Energy Capital Resources</t>
  </si>
  <si>
    <t xml:space="preserve">CTG Assets</t>
  </si>
  <si>
    <t xml:space="preserve">Office of the Chairman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</si>
</sst>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/d/yy"/>
    <numFmt numFmtId="166" formatCode="_(* #,##0_);_(* \(#,##0\);_(* \-_);_(@_)"/>
    <numFmt numFmtId="167" formatCode="_(\$* #,##0.00_);_(\$* \(#,##0.00\);_(\$* \-??_);_(@_)"/>
    <numFmt numFmtId="168" formatCode="_(\$* #,##0.0_);_(\$* \(#,##0.0\);_(\$* \-??_);_(@_)"/>
    <numFmt numFmtId="169" formatCode="_(* #,##0.00_);_(* \(#,##0.00\);_(* \-??_);_(@_)"/>
    <numFmt numFmtId="170" formatCode="_(* #,##0.0_);_(* \(#,##0.0\);_(* \-??_);_(@_)"/>
    <numFmt numFmtId="171" formatCode="\$#,##0.0_);&quot;($&quot;#,##0.0\)"/>
    <numFmt numFmtId="172" formatCode="_(* #,##0.0_);_(* \(#,##0.0\);_(* \-?_);_(@_)"/>
    <numFmt numFmtId="173" formatCode="0%"/>
    <numFmt numFmtId="174" formatCode="[$-409]m/d/yyyy\ h:mm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20"/>
      <color rgb="FF000000"/>
      <name val="Arial"/>
      <family val="2"/>
    </font>
    <font>
      <b val="true"/>
      <sz val="20"/>
      <name val="Arial Narrow"/>
      <family val="2"/>
    </font>
    <font>
      <b val="true"/>
      <sz val="24"/>
      <name val="Arial Narrow"/>
      <family val="2"/>
    </font>
    <font>
      <b val="true"/>
      <sz val="14"/>
      <color rgb="FF000000"/>
      <name val="Arial"/>
      <family val="2"/>
    </font>
    <font>
      <b val="true"/>
      <sz val="14"/>
      <name val="Arial Narrow"/>
      <family val="2"/>
    </font>
    <font>
      <b val="true"/>
      <sz val="18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b val="true"/>
      <i val="true"/>
      <sz val="10"/>
      <name val="Arial"/>
      <family val="2"/>
    </font>
    <font>
      <b val="true"/>
      <i val="true"/>
      <sz val="14"/>
      <color rgb="FF0000FF"/>
      <name val="Arial Narrow"/>
      <family val="2"/>
    </font>
    <font>
      <b val="true"/>
      <sz val="14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000000"/>
      <name val="Arial"/>
      <family val="2"/>
    </font>
    <font>
      <b val="true"/>
      <sz val="10.75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i val="true"/>
      <sz val="10"/>
      <name val="Arial Narrow"/>
      <family val="2"/>
    </font>
    <font>
      <b val="true"/>
      <i val="true"/>
      <sz val="14"/>
      <name val="Arial Narrow"/>
      <family val="2"/>
    </font>
    <font>
      <b val="true"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7" fillId="2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22814930465204"/>
          <c:y val="0.029273546113178"/>
          <c:w val="0.982189840113337"/>
          <c:h val="0.941746622283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Consol!$B$39,Consol!$E$39,Consol!$I$39,Consol!$L$39,Consol!$O$39,Consol!$R$39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Consol!$C$45,Consol!$F$45,Consol!$J$45,Consol!$M$45,Consol!$P$45,Consol!$S$45</c:f>
              <c:numCache>
                <c:formatCode>_(* #,##0.0_);_(* \(#,##0.0\);_(* \-?_);_(@_)</c:formatCode>
                <c:ptCount val="6"/>
                <c:pt idx="0">
                  <c:v>170.1</c:v>
                </c:pt>
                <c:pt idx="1">
                  <c:v>220.7</c:v>
                </c:pt>
                <c:pt idx="2">
                  <c:v>200.9</c:v>
                </c:pt>
                <c:pt idx="3">
                  <c:v>231.5</c:v>
                </c:pt>
                <c:pt idx="4">
                  <c:v>823.2</c:v>
                </c:pt>
                <c:pt idx="5">
                  <c:v>216.61</c:v>
                </c:pt>
              </c:numCache>
            </c:numRef>
          </c:val>
        </c:ser>
        <c:gapWidth val="150"/>
        <c:overlap val="0"/>
        <c:axId val="1449396"/>
        <c:axId val="93641187"/>
      </c:barChart>
      <c:barChart>
        <c:barDir val="col"/>
        <c:grouping val="clustered"/>
        <c:varyColors val="0"/>
        <c:ser>
          <c:idx val="1"/>
          <c:order val="1"/>
          <c:tx>
            <c:strRef>
              <c:f>Consol!$A$44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Consol!$B$39,Consol!$E$39,Consol!$I$39,Consol!$L$39,Consol!$O$39,Consol!$R$39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Consol!$C$44,Consol!$F$44,Consol!$J$44,Consol!$M$44,Consol!$P$44,Consol!$S$44</c:f>
              <c:numCache>
                <c:formatCode>_(* #,##0.0_);_(* \(#,##0.0\);_(* \-?_);_(@_)</c:formatCode>
                <c:ptCount val="6"/>
                <c:pt idx="0">
                  <c:v>145.2</c:v>
                </c:pt>
                <c:pt idx="1">
                  <c:v>88.103</c:v>
                </c:pt>
                <c:pt idx="2">
                  <c:v>255.524</c:v>
                </c:pt>
                <c:pt idx="3">
                  <c:v>386.214</c:v>
                </c:pt>
                <c:pt idx="4">
                  <c:v>875.041</c:v>
                </c:pt>
                <c:pt idx="5">
                  <c:v>90.381</c:v>
                </c:pt>
              </c:numCache>
            </c:numRef>
          </c:val>
        </c:ser>
        <c:gapWidth val="150"/>
        <c:overlap val="0"/>
        <c:axId val="51648437"/>
        <c:axId val="37389781"/>
      </c:barChart>
      <c:catAx>
        <c:axId val="14493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41187"/>
        <c:crossesAt val="0"/>
        <c:auto val="1"/>
        <c:lblAlgn val="ctr"/>
        <c:lblOffset val="100"/>
        <c:noMultiLvlLbl val="0"/>
      </c:catAx>
      <c:valAx>
        <c:axId val="93641187"/>
        <c:scaling>
          <c:orientation val="minMax"/>
          <c:max val="10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9396"/>
        <c:crossesAt val="1"/>
        <c:crossBetween val="midCat"/>
        <c:majorUnit val="100"/>
      </c:valAx>
      <c:catAx>
        <c:axId val="5164843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89781"/>
        <c:auto val="1"/>
        <c:lblAlgn val="ctr"/>
        <c:lblOffset val="100"/>
        <c:noMultiLvlLbl val="0"/>
      </c:catAx>
      <c:valAx>
        <c:axId val="37389781"/>
        <c:scaling>
          <c:orientation val="minMax"/>
          <c:max val="10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1648437"/>
        <c:crosses val="max"/>
        <c:crossBetween val="midCat"/>
        <c:majorUnit val="10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6681122965276"/>
          <c:y val="0.931760328960251"/>
          <c:w val="0.199901697169457"/>
          <c:h val="0.0483649892304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73154493831995"/>
          <c:w val="0.990104689516707"/>
          <c:h val="0.959369492852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'Upstream Assets'!$A$45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'Upstream Assets'!$B$39,'Upstream Assets'!$E$39,'Upstream Assets'!$I$39,'Upstream Assets'!$L$39,'Upstream Assets'!$O$39,'Upstream Assets'!$R$39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'Upstream Assets'!$C$45,'Upstream Assets'!$F$45,'Upstream Assets'!$J$45,'Upstream Assets'!$M$45,'Upstream Assets'!$P$45,'Upstream Assets'!$S$45</c:f>
              <c:numCache>
                <c:formatCode>_(* #,##0.0_);_(* \(#,##0.0\);_(* \-?_);_(@_)</c:formatCode>
                <c:ptCount val="6"/>
                <c:pt idx="0">
                  <c:v>30.3</c:v>
                </c:pt>
                <c:pt idx="1">
                  <c:v>30.9</c:v>
                </c:pt>
                <c:pt idx="2">
                  <c:v>32.2</c:v>
                </c:pt>
                <c:pt idx="3">
                  <c:v>33</c:v>
                </c:pt>
                <c:pt idx="4">
                  <c:v>126.4</c:v>
                </c:pt>
                <c:pt idx="5">
                  <c:v>40.3</c:v>
                </c:pt>
              </c:numCache>
            </c:numRef>
          </c:val>
        </c:ser>
        <c:gapWidth val="150"/>
        <c:overlap val="0"/>
        <c:axId val="30681453"/>
        <c:axId val="65822625"/>
      </c:barChart>
      <c:barChart>
        <c:barDir val="col"/>
        <c:grouping val="clustered"/>
        <c:varyColors val="0"/>
        <c:ser>
          <c:idx val="1"/>
          <c:order val="1"/>
          <c:tx>
            <c:strRef>
              <c:f>'Upstream Assets'!$A$44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'Upstream Assets'!$B$39,'Upstream Assets'!$E$39,'Upstream Assets'!$I$39,'Upstream Assets'!$L$39,'Upstream Assets'!$O$39,'Upstream Assets'!$R$39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'Upstream Assets'!$C$44,'Upstream Assets'!$F$44,'Upstream Assets'!$J$44,'Upstream Assets'!$M$44,'Upstream Assets'!$P$44,'Upstream Assets'!$S$44</c:f>
              <c:numCache>
                <c:formatCode>_(* #,##0.0_);_(* \(#,##0.0\);_(* \-?_);_(@_)</c:formatCode>
                <c:ptCount val="6"/>
                <c:pt idx="0">
                  <c:v>23.1</c:v>
                </c:pt>
                <c:pt idx="1">
                  <c:v>29.108</c:v>
                </c:pt>
                <c:pt idx="2">
                  <c:v>37.524</c:v>
                </c:pt>
                <c:pt idx="3">
                  <c:v>20.214</c:v>
                </c:pt>
                <c:pt idx="4">
                  <c:v>109.946</c:v>
                </c:pt>
                <c:pt idx="5">
                  <c:v>5.381</c:v>
                </c:pt>
              </c:numCache>
            </c:numRef>
          </c:val>
        </c:ser>
        <c:gapWidth val="150"/>
        <c:overlap val="0"/>
        <c:axId val="52896185"/>
        <c:axId val="98281869"/>
      </c:barChart>
      <c:catAx>
        <c:axId val="306814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22625"/>
        <c:crossesAt val="0"/>
        <c:auto val="1"/>
        <c:lblAlgn val="ctr"/>
        <c:lblOffset val="100"/>
        <c:noMultiLvlLbl val="0"/>
      </c:catAx>
      <c:valAx>
        <c:axId val="6582262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81453"/>
        <c:crossesAt val="1"/>
        <c:crossBetween val="midCat"/>
        <c:majorUnit val="20"/>
      </c:valAx>
      <c:catAx>
        <c:axId val="5289618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81869"/>
        <c:auto val="1"/>
        <c:lblAlgn val="ctr"/>
        <c:lblOffset val="100"/>
        <c:noMultiLvlLbl val="0"/>
      </c:catAx>
      <c:valAx>
        <c:axId val="98281869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52896185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1991969023376"/>
          <c:y val="0.961033875073429"/>
          <c:w val="0.19830775849706"/>
          <c:h val="0.05874290189935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6301155277071"/>
          <c:w val="0.988900043023089"/>
          <c:h val="0.961719208928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'Principal Investing'!$A$45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Investing'!$B$39,'Principal Investing'!$E$39,'Principal Investing'!$I$39,'Principal Investing'!$L$39,'Principal Investing'!$O$39,'Principal Investing'!$R$39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'Principal Investing'!$C$45,'Principal Investing'!$F$45,'Principal Investing'!$J$45,'Principal Investing'!$M$45,'Principal Investing'!$P$45,'Principal Investing'!$S$45</c:f>
              <c:numCache>
                <c:formatCode>_(* #,##0.0_);_(* \(#,##0.0\);_(* \-?_);_(@_)</c:formatCode>
                <c:ptCount val="6"/>
                <c:pt idx="0">
                  <c:v>15.4</c:v>
                </c:pt>
                <c:pt idx="1">
                  <c:v>15.4</c:v>
                </c:pt>
                <c:pt idx="2">
                  <c:v>15.4</c:v>
                </c:pt>
                <c:pt idx="3">
                  <c:v>15.4</c:v>
                </c:pt>
                <c:pt idx="4">
                  <c:v>61.6</c:v>
                </c:pt>
                <c:pt idx="5">
                  <c:v>20.8</c:v>
                </c:pt>
              </c:numCache>
            </c:numRef>
          </c:val>
        </c:ser>
        <c:gapWidth val="150"/>
        <c:overlap val="0"/>
        <c:axId val="4892660"/>
        <c:axId val="64380201"/>
      </c:barChart>
      <c:barChart>
        <c:barDir val="col"/>
        <c:grouping val="clustered"/>
        <c:varyColors val="0"/>
        <c:ser>
          <c:idx val="1"/>
          <c:order val="1"/>
          <c:tx>
            <c:strRef>
              <c:f>'Principal Investing'!$A$44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'Principal Investing'!$B$39,'Principal Investing'!$E$39,'Principal Investing'!$I$39,'Principal Investing'!$L$39,'Principal Investing'!$O$39,'Principal Investing'!$R$39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'Principal Investing'!$C$44,'Principal Investing'!$F$44,'Principal Investing'!$J$44,'Principal Investing'!$M$44,'Principal Investing'!$P$44,'Principal Investing'!$S$44</c:f>
              <c:numCache>
                <c:formatCode>_(* #,##0.0_);_(* \(#,##0.0\);_(* \-?_);_(@_)</c:formatCode>
                <c:ptCount val="6"/>
                <c:pt idx="0">
                  <c:v>93.7</c:v>
                </c:pt>
                <c:pt idx="1">
                  <c:v>-29.338</c:v>
                </c:pt>
                <c:pt idx="2">
                  <c:v>10</c:v>
                </c:pt>
                <c:pt idx="3">
                  <c:v>10</c:v>
                </c:pt>
                <c:pt idx="4">
                  <c:v>84.362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92361015"/>
        <c:axId val="81139634"/>
      </c:barChart>
      <c:catAx>
        <c:axId val="48926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80201"/>
        <c:crossesAt val="0"/>
        <c:auto val="1"/>
        <c:lblAlgn val="ctr"/>
        <c:lblOffset val="100"/>
        <c:noMultiLvlLbl val="0"/>
      </c:catAx>
      <c:valAx>
        <c:axId val="64380201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2660"/>
        <c:crossesAt val="1"/>
        <c:crossBetween val="midCat"/>
        <c:majorUnit val="20"/>
      </c:valAx>
      <c:catAx>
        <c:axId val="9236101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39634"/>
        <c:auto val="1"/>
        <c:lblAlgn val="ctr"/>
        <c:lblOffset val="100"/>
        <c:noMultiLvlLbl val="0"/>
      </c:catAx>
      <c:valAx>
        <c:axId val="81139634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2361015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8904345331995"/>
          <c:y val="0.935089093401214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3364010182103"/>
          <c:w val="0.989387638032411"/>
          <c:h val="0.963187781476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'Energy Capital Res.'!$A$45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Res.'!$B$39,'Energy Capital Res.'!$E$39,'Energy Capital Res.'!$I$39,'Energy Capital Res.'!$L$39,'Energy Capital Res.'!$O$39,'Energy Capital Res.'!$R$39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'Energy Capital Res.'!$C$45,'Energy Capital Res.'!$F$45,'Energy Capital Res.'!$J$45,'Energy Capital Res.'!$M$45,'Energy Capital Res.'!$P$45,'Energy Capital Res.'!$S$45</c:f>
              <c:numCache>
                <c:formatCode>_(* #,##0.0_);_(* \(#,##0.0\);_(* \-?_);_(@_)</c:formatCode>
                <c:ptCount val="6"/>
                <c:pt idx="0">
                  <c:v>10.3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25.3</c:v>
                </c:pt>
                <c:pt idx="5">
                  <c:v>10.8</c:v>
                </c:pt>
              </c:numCache>
            </c:numRef>
          </c:val>
        </c:ser>
        <c:gapWidth val="150"/>
        <c:overlap val="0"/>
        <c:axId val="40350920"/>
        <c:axId val="25344169"/>
      </c:barChart>
      <c:barChart>
        <c:barDir val="col"/>
        <c:grouping val="clustered"/>
        <c:varyColors val="0"/>
        <c:ser>
          <c:idx val="1"/>
          <c:order val="1"/>
          <c:tx>
            <c:strRef>
              <c:f>'Energy Capital Res.'!$A$44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'Energy Capital Res.'!$B$39,'Energy Capital Res.'!$E$39,'Energy Capital Res.'!$I$39,'Energy Capital Res.'!$L$39,'Energy Capital Res.'!$O$39,'Energy Capital Res.'!$R$39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'Energy Capital Res.'!$C$44,'Energy Capital Res.'!$F$44,'Energy Capital Res.'!$J$44,'Energy Capital Res.'!$M$44,'Energy Capital Res.'!$P$44,'Energy Capital Res.'!$S$44</c:f>
              <c:numCache>
                <c:formatCode>_(* #,##0.0_);_(* \(#,##0.0\);_(* \-?_);_(@_)</c:formatCode>
                <c:ptCount val="6"/>
                <c:pt idx="0">
                  <c:v>0.9</c:v>
                </c:pt>
                <c:pt idx="1">
                  <c:v>2.861</c:v>
                </c:pt>
                <c:pt idx="2">
                  <c:v>0</c:v>
                </c:pt>
                <c:pt idx="3">
                  <c:v>0</c:v>
                </c:pt>
                <c:pt idx="4">
                  <c:v>3.761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4095687"/>
        <c:axId val="94910665"/>
      </c:barChart>
      <c:catAx>
        <c:axId val="40350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44169"/>
        <c:crossesAt val="0"/>
        <c:auto val="1"/>
        <c:lblAlgn val="ctr"/>
        <c:lblOffset val="100"/>
        <c:noMultiLvlLbl val="0"/>
      </c:catAx>
      <c:valAx>
        <c:axId val="2534416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50920"/>
        <c:crossesAt val="1"/>
        <c:crossBetween val="midCat"/>
        <c:majorUnit val="20"/>
      </c:valAx>
      <c:catAx>
        <c:axId val="140956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10665"/>
        <c:auto val="1"/>
        <c:lblAlgn val="ctr"/>
        <c:lblOffset val="100"/>
        <c:noMultiLvlLbl val="0"/>
      </c:catAx>
      <c:valAx>
        <c:axId val="9491066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4095687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90233758783881"/>
          <c:y val="0.937928333659683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3364010182103"/>
          <c:w val="0.989387638032411"/>
          <c:h val="0.96220873311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'CTG Assets'!$A$45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Assets'!$B$39,'CTG Assets'!$E$39,'CTG Assets'!$I$39,'CTG Assets'!$L$39,'CTG Assets'!$O$39,'CTG Assets'!$R$39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'CTG Assets'!$C$45,'CTG Assets'!$F$45,'CTG Assets'!$J$45,'CTG Assets'!$M$45,'CTG Assets'!$P$45,'CTG Assets'!$S$45</c:f>
              <c:numCache>
                <c:formatCode>_(* #,##0.0_);_(* \(#,##0.0\);_(* \-?_);_(@_)</c:formatCode>
                <c:ptCount val="6"/>
                <c:pt idx="0">
                  <c:v>14.4</c:v>
                </c:pt>
                <c:pt idx="1">
                  <c:v>14.7</c:v>
                </c:pt>
                <c:pt idx="2">
                  <c:v>2.4</c:v>
                </c:pt>
                <c:pt idx="3">
                  <c:v>2.4</c:v>
                </c:pt>
                <c:pt idx="4">
                  <c:v>33.9</c:v>
                </c:pt>
                <c:pt idx="5">
                  <c:v>6.7</c:v>
                </c:pt>
              </c:numCache>
            </c:numRef>
          </c:val>
        </c:ser>
        <c:gapWidth val="150"/>
        <c:overlap val="0"/>
        <c:axId val="20655943"/>
        <c:axId val="2512366"/>
      </c:barChart>
      <c:barChart>
        <c:barDir val="col"/>
        <c:grouping val="clustered"/>
        <c:varyColors val="0"/>
        <c:ser>
          <c:idx val="1"/>
          <c:order val="1"/>
          <c:tx>
            <c:strRef>
              <c:f>'CTG Assets'!$A$44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'CTG Assets'!$B$39,'CTG Assets'!$E$39,'CTG Assets'!$I$39,'CTG Assets'!$L$39,'CTG Assets'!$O$39,'CTG Assets'!$R$39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'CTG Assets'!$C$44,'CTG Assets'!$F$44,'CTG Assets'!$J$44,'CTG Assets'!$M$44,'CTG Assets'!$P$44,'CTG Assets'!$S$44</c:f>
              <c:numCache>
                <c:formatCode>_(* #,##0.0_);_(* \(#,##0.0\);_(* \-?_);_(@_)</c:formatCode>
                <c:ptCount val="6"/>
                <c:pt idx="0">
                  <c:v>-0.6</c:v>
                </c:pt>
                <c:pt idx="1">
                  <c:v>-13.892</c:v>
                </c:pt>
                <c:pt idx="2">
                  <c:v>1</c:v>
                </c:pt>
                <c:pt idx="3">
                  <c:v>0</c:v>
                </c:pt>
                <c:pt idx="4">
                  <c:v>-13.492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15261547"/>
        <c:axId val="85054198"/>
      </c:barChart>
      <c:catAx>
        <c:axId val="20655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2366"/>
        <c:crossesAt val="0"/>
        <c:auto val="1"/>
        <c:lblAlgn val="ctr"/>
        <c:lblOffset val="100"/>
        <c:noMultiLvlLbl val="0"/>
      </c:catAx>
      <c:valAx>
        <c:axId val="2512366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55943"/>
        <c:crossesAt val="1"/>
        <c:crossBetween val="midCat"/>
        <c:majorUnit val="20"/>
      </c:valAx>
      <c:catAx>
        <c:axId val="1526154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54198"/>
        <c:auto val="1"/>
        <c:lblAlgn val="ctr"/>
        <c:lblOffset val="100"/>
        <c:noMultiLvlLbl val="0"/>
      </c:catAx>
      <c:valAx>
        <c:axId val="85054198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5261547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9879535350638"/>
          <c:y val="0.937928333659683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71196397102017"/>
          <c:w val="0.989129499498064"/>
          <c:h val="0.960054826708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Chairman!$A$45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Chairman!$B$39,Chairman!$E$39,Chairman!$I$39,Chairman!$L$39,Chairman!$O$39,Chairman!$R$39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Chairman!$C$45,Chairman!$F$45,Chairman!$J$45,Chairman!$M$45,Chairman!$P$45,Chairman!$S$45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52.2</c:v>
                </c:pt>
                <c:pt idx="2">
                  <c:v>23.4</c:v>
                </c:pt>
                <c:pt idx="3">
                  <c:v>23.4</c:v>
                </c:pt>
                <c:pt idx="4">
                  <c:v>99</c:v>
                </c:pt>
                <c:pt idx="5">
                  <c:v>0.01</c:v>
                </c:pt>
              </c:numCache>
            </c:numRef>
          </c:val>
        </c:ser>
        <c:gapWidth val="150"/>
        <c:overlap val="0"/>
        <c:axId val="52273810"/>
        <c:axId val="83544449"/>
      </c:barChart>
      <c:barChart>
        <c:barDir val="col"/>
        <c:grouping val="clustered"/>
        <c:varyColors val="0"/>
        <c:ser>
          <c:idx val="1"/>
          <c:order val="1"/>
          <c:tx>
            <c:strRef>
              <c:f>Chairman!$A$44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Chairman!$B$39,Chairman!$E$39,Chairman!$I$39,Chairman!$L$39,Chairman!$O$39,Chairman!$R$39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Chairman!$C$44,Chairman!$F$44,Chairman!$J$44,Chairman!$M$44,Chairman!$P$44,Chairman!$S$44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82557059"/>
        <c:axId val="10416729"/>
      </c:barChart>
      <c:catAx>
        <c:axId val="522738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44449"/>
        <c:crossesAt val="0"/>
        <c:auto val="1"/>
        <c:lblAlgn val="ctr"/>
        <c:lblOffset val="100"/>
        <c:noMultiLvlLbl val="0"/>
      </c:catAx>
      <c:valAx>
        <c:axId val="8354444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73810"/>
        <c:crossesAt val="1"/>
        <c:crossBetween val="midCat"/>
        <c:majorUnit val="20"/>
      </c:valAx>
      <c:catAx>
        <c:axId val="8255705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16729"/>
        <c:auto val="1"/>
        <c:lblAlgn val="ctr"/>
        <c:lblOffset val="100"/>
        <c:noMultiLvlLbl val="0"/>
      </c:catAx>
      <c:valAx>
        <c:axId val="10416729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255705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83579521009609"/>
          <c:y val="0.935578617583709"/>
          <c:w val="0.19830775849706"/>
          <c:h val="0.05179165850793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840384339595583"/>
          <c:y val="0.0287840219306834"/>
          <c:w val="0.989129499498064"/>
          <c:h val="0.95320148815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East!$A$45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East!$B$39,East!$E$39,East!$I$39,East!$L$39,East!$O$39,East!$R$39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East!$C$45,East!$F$45,East!$J$45,East!$M$45,East!$P$45,East!$S$45</c:f>
              <c:numCache>
                <c:formatCode>_(* #,##0.0_);_(* \(#,##0.0\);_(* \-?_);_(@_)</c:formatCode>
                <c:ptCount val="6"/>
                <c:pt idx="0">
                  <c:v>14.2</c:v>
                </c:pt>
                <c:pt idx="1">
                  <c:v>20.5</c:v>
                </c:pt>
                <c:pt idx="2">
                  <c:v>21.5</c:v>
                </c:pt>
                <c:pt idx="3">
                  <c:v>22.3</c:v>
                </c:pt>
                <c:pt idx="4">
                  <c:v>78.5</c:v>
                </c:pt>
                <c:pt idx="5">
                  <c:v>19.2</c:v>
                </c:pt>
              </c:numCache>
            </c:numRef>
          </c:val>
        </c:ser>
        <c:gapWidth val="150"/>
        <c:overlap val="0"/>
        <c:axId val="25698697"/>
        <c:axId val="3890782"/>
      </c:barChart>
      <c:barChart>
        <c:barDir val="col"/>
        <c:grouping val="clustered"/>
        <c:varyColors val="0"/>
        <c:ser>
          <c:idx val="1"/>
          <c:order val="1"/>
          <c:tx>
            <c:strRef>
              <c:f>East!$A$44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East!$B$39,East!$E$39,East!$I$39,East!$L$39,East!$O$39,East!$R$39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East!$C$44,East!$F$44,East!$J$44,East!$M$44,East!$P$44,East!$S$44</c:f>
              <c:numCache>
                <c:formatCode>_(* #,##0.0_);_(* \(#,##0.0\);_(* \-?_);_(@_)</c:formatCode>
                <c:ptCount val="6"/>
                <c:pt idx="0">
                  <c:v>2.8</c:v>
                </c:pt>
                <c:pt idx="1">
                  <c:v>5.3</c:v>
                </c:pt>
                <c:pt idx="2">
                  <c:v>23.75</c:v>
                </c:pt>
                <c:pt idx="3">
                  <c:v>70</c:v>
                </c:pt>
                <c:pt idx="4">
                  <c:v>101.85</c:v>
                </c:pt>
                <c:pt idx="5">
                  <c:v>10</c:v>
                </c:pt>
              </c:numCache>
            </c:numRef>
          </c:val>
        </c:ser>
        <c:gapWidth val="150"/>
        <c:overlap val="0"/>
        <c:axId val="29501667"/>
        <c:axId val="22681382"/>
      </c:barChart>
      <c:catAx>
        <c:axId val="256986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0782"/>
        <c:crossesAt val="0"/>
        <c:auto val="1"/>
        <c:lblAlgn val="ctr"/>
        <c:lblOffset val="100"/>
        <c:noMultiLvlLbl val="0"/>
      </c:catAx>
      <c:valAx>
        <c:axId val="3890782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98697"/>
        <c:crossesAt val="1"/>
        <c:crossBetween val="midCat"/>
        <c:majorUnit val="20"/>
      </c:valAx>
      <c:catAx>
        <c:axId val="2950166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81382"/>
        <c:auto val="1"/>
        <c:lblAlgn val="ctr"/>
        <c:lblOffset val="100"/>
        <c:noMultiLvlLbl val="0"/>
      </c:catAx>
      <c:valAx>
        <c:axId val="22681382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9501667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90233758783881"/>
          <c:y val="0.939886430389661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309183732"/>
          <c:y val="0.0261405913452125"/>
          <c:w val="0.989875523432571"/>
          <c:h val="0.96455844918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West!$A$45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West!$B$39,West!$E$39,West!$I$39,West!$L$39,West!$O$39,West!$R$39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West!$C$45,West!$F$45,West!$J$45,West!$M$45,West!$P$45,West!$S$45</c:f>
              <c:numCache>
                <c:formatCode>_(* #,##0.0_);_(* \(#,##0.0\);_(* \-?_);_(@_)</c:formatCode>
                <c:ptCount val="6"/>
                <c:pt idx="0">
                  <c:v>13.2</c:v>
                </c:pt>
                <c:pt idx="1">
                  <c:v>13.2</c:v>
                </c:pt>
                <c:pt idx="2">
                  <c:v>17.2</c:v>
                </c:pt>
                <c:pt idx="3">
                  <c:v>43.2</c:v>
                </c:pt>
                <c:pt idx="4">
                  <c:v>86.8</c:v>
                </c:pt>
                <c:pt idx="5">
                  <c:v>17.9</c:v>
                </c:pt>
              </c:numCache>
            </c:numRef>
          </c:val>
        </c:ser>
        <c:gapWidth val="150"/>
        <c:overlap val="0"/>
        <c:axId val="3169775"/>
        <c:axId val="27564307"/>
      </c:barChart>
      <c:barChart>
        <c:barDir val="col"/>
        <c:grouping val="clustered"/>
        <c:varyColors val="0"/>
        <c:ser>
          <c:idx val="1"/>
          <c:order val="1"/>
          <c:tx>
            <c:strRef>
              <c:f>West!$A$44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West!$B$39,West!$E$39,West!$I$39,West!$L$39,West!$O$39,West!$R$39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West!$C$44,West!$F$44,West!$J$44,West!$M$44,West!$P$44,West!$S$44</c:f>
              <c:numCache>
                <c:formatCode>_(* #,##0.0_);_(* \(#,##0.0\);_(* \-?_);_(@_)</c:formatCode>
                <c:ptCount val="6"/>
                <c:pt idx="0">
                  <c:v>8.4</c:v>
                </c:pt>
                <c:pt idx="1">
                  <c:v>16.406</c:v>
                </c:pt>
                <c:pt idx="2">
                  <c:v>16</c:v>
                </c:pt>
                <c:pt idx="3">
                  <c:v>66</c:v>
                </c:pt>
                <c:pt idx="4">
                  <c:v>106.806</c:v>
                </c:pt>
                <c:pt idx="5">
                  <c:v>5</c:v>
                </c:pt>
              </c:numCache>
            </c:numRef>
          </c:val>
        </c:ser>
        <c:gapWidth val="150"/>
        <c:overlap val="0"/>
        <c:axId val="16885321"/>
        <c:axId val="83429937"/>
      </c:barChart>
      <c:catAx>
        <c:axId val="316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64307"/>
        <c:crossesAt val="0"/>
        <c:auto val="1"/>
        <c:lblAlgn val="ctr"/>
        <c:lblOffset val="100"/>
        <c:noMultiLvlLbl val="0"/>
      </c:catAx>
      <c:valAx>
        <c:axId val="27564307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9775"/>
        <c:crossesAt val="1"/>
        <c:crossBetween val="midCat"/>
        <c:majorUnit val="20"/>
      </c:valAx>
      <c:catAx>
        <c:axId val="1688532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29937"/>
        <c:auto val="1"/>
        <c:lblAlgn val="ctr"/>
        <c:lblOffset val="100"/>
        <c:noMultiLvlLbl val="0"/>
      </c:catAx>
      <c:valAx>
        <c:axId val="83429937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688532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2317443928182"/>
          <c:y val="0.940375954572156"/>
          <c:w val="0.198302070785292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8259252007049"/>
          <c:w val="0.986662842392084"/>
          <c:h val="0.958879968670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Downstream!$A$45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Downstream!$B$39,Downstream!$E$39,Downstream!$I$39,Downstream!$L$39,Downstream!$O$39,Downstream!$R$39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Downstream!$C$45,Downstream!$F$45,Downstream!$J$45,Downstream!$M$45,Downstream!$P$45,Downstream!$S$45</c:f>
              <c:numCache>
                <c:formatCode>_(* #,##0.0_);_(* \(#,##0.0\);_(* \-?_);_(@_)</c:formatCode>
                <c:ptCount val="6"/>
                <c:pt idx="0">
                  <c:v>16.9</c:v>
                </c:pt>
                <c:pt idx="1">
                  <c:v>22.9</c:v>
                </c:pt>
                <c:pt idx="2">
                  <c:v>28.4</c:v>
                </c:pt>
                <c:pt idx="3">
                  <c:v>28.4</c:v>
                </c:pt>
                <c:pt idx="4">
                  <c:v>96.6</c:v>
                </c:pt>
                <c:pt idx="5">
                  <c:v>22.8</c:v>
                </c:pt>
              </c:numCache>
            </c:numRef>
          </c:val>
        </c:ser>
        <c:gapWidth val="150"/>
        <c:overlap val="0"/>
        <c:axId val="6590477"/>
        <c:axId val="75628005"/>
      </c:barChart>
      <c:barChart>
        <c:barDir val="col"/>
        <c:grouping val="clustered"/>
        <c:varyColors val="0"/>
        <c:ser>
          <c:idx val="1"/>
          <c:order val="1"/>
          <c:tx>
            <c:strRef>
              <c:f>Downstream!$A$44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Downstream!$B$39,Downstream!$E$39,Downstream!$I$39,Downstream!$L$39,Downstream!$O$39,Downstream!$R$39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Downstream!$C$44,Downstream!$F$44,Downstream!$J$44,Downstream!$M$44,Downstream!$P$44,Downstream!$S$44</c:f>
              <c:numCache>
                <c:formatCode>_(* #,##0.0_);_(* \(#,##0.0\);_(* \-?_);_(@_)</c:formatCode>
                <c:ptCount val="6"/>
                <c:pt idx="0">
                  <c:v>3.2</c:v>
                </c:pt>
                <c:pt idx="1">
                  <c:v>14.916</c:v>
                </c:pt>
                <c:pt idx="2">
                  <c:v>68</c:v>
                </c:pt>
                <c:pt idx="3">
                  <c:v>51</c:v>
                </c:pt>
                <c:pt idx="4">
                  <c:v>137.116</c:v>
                </c:pt>
                <c:pt idx="5">
                  <c:v>31</c:v>
                </c:pt>
              </c:numCache>
            </c:numRef>
          </c:val>
        </c:ser>
        <c:gapWidth val="150"/>
        <c:overlap val="0"/>
        <c:axId val="73405484"/>
        <c:axId val="2547235"/>
      </c:barChart>
      <c:catAx>
        <c:axId val="65904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28005"/>
        <c:crossesAt val="0"/>
        <c:auto val="1"/>
        <c:lblAlgn val="ctr"/>
        <c:lblOffset val="100"/>
        <c:noMultiLvlLbl val="0"/>
      </c:catAx>
      <c:valAx>
        <c:axId val="7562800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0477"/>
        <c:crossesAt val="1"/>
        <c:crossBetween val="midCat"/>
        <c:majorUnit val="20"/>
      </c:valAx>
      <c:catAx>
        <c:axId val="73405484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7235"/>
        <c:auto val="1"/>
        <c:lblAlgn val="ctr"/>
        <c:lblOffset val="100"/>
        <c:noMultiLvlLbl val="0"/>
      </c:catAx>
      <c:valAx>
        <c:axId val="2547235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3405484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54983507815861"/>
          <c:y val="0.931760328960251"/>
          <c:w val="0.19830775849706"/>
          <c:h val="0.0483649892304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1405913452125"/>
          <c:w val="0.989617094507386"/>
          <c:h val="0.9636773056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Generation!$A$45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Generation!$B$39,Generation!$E$39,Generation!$I$39,Generation!$L$39,Generation!$O$39,Generation!$R$39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Generation!$C$45,Generation!$F$45,Generation!$J$45,Generation!$M$45,Generation!$P$45,Generation!$S$45</c:f>
              <c:numCache>
                <c:formatCode>_(* #,##0.0_);_(* \(#,##0.0\);_(* \-?_);_(@_)</c:formatCode>
                <c:ptCount val="6"/>
                <c:pt idx="0">
                  <c:v>18.7</c:v>
                </c:pt>
                <c:pt idx="1">
                  <c:v>18.7</c:v>
                </c:pt>
                <c:pt idx="2">
                  <c:v>18.7</c:v>
                </c:pt>
                <c:pt idx="3">
                  <c:v>18.7</c:v>
                </c:pt>
                <c:pt idx="4">
                  <c:v>74.8</c:v>
                </c:pt>
                <c:pt idx="5">
                  <c:v>25.3</c:v>
                </c:pt>
              </c:numCache>
            </c:numRef>
          </c:val>
        </c:ser>
        <c:gapWidth val="150"/>
        <c:overlap val="0"/>
        <c:axId val="36828738"/>
        <c:axId val="37958575"/>
      </c:barChart>
      <c:barChart>
        <c:barDir val="col"/>
        <c:grouping val="clustered"/>
        <c:varyColors val="0"/>
        <c:ser>
          <c:idx val="1"/>
          <c:order val="1"/>
          <c:tx>
            <c:strRef>
              <c:f>Generation!$A$44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Generation!$B$39,Generation!$E$39,Generation!$I$39,Generation!$L$39,Generation!$O$39,Generation!$R$39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Generation!$C$44,Generation!$F$44,Generation!$J$44,Generation!$M$44,Generation!$P$44,Generation!$S$44</c:f>
              <c:numCache>
                <c:formatCode>_(* #,##0.0_);_(* \(#,##0.0\);_(* \-?_);_(@_)</c:formatCode>
                <c:ptCount val="6"/>
                <c:pt idx="0">
                  <c:v>7.2</c:v>
                </c:pt>
                <c:pt idx="1">
                  <c:v>43.65</c:v>
                </c:pt>
                <c:pt idx="2">
                  <c:v>29</c:v>
                </c:pt>
                <c:pt idx="3">
                  <c:v>72.5</c:v>
                </c:pt>
                <c:pt idx="4">
                  <c:v>152.35</c:v>
                </c:pt>
                <c:pt idx="5">
                  <c:v>17.5</c:v>
                </c:pt>
              </c:numCache>
            </c:numRef>
          </c:val>
        </c:ser>
        <c:gapWidth val="150"/>
        <c:overlap val="0"/>
        <c:axId val="13161992"/>
        <c:axId val="99657226"/>
      </c:barChart>
      <c:catAx>
        <c:axId val="368287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58575"/>
        <c:crossesAt val="0"/>
        <c:auto val="1"/>
        <c:lblAlgn val="ctr"/>
        <c:lblOffset val="100"/>
        <c:noMultiLvlLbl val="0"/>
      </c:catAx>
      <c:valAx>
        <c:axId val="3795857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28738"/>
        <c:crossesAt val="1"/>
        <c:crossBetween val="midCat"/>
      </c:valAx>
      <c:catAx>
        <c:axId val="1316199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57226"/>
        <c:auto val="1"/>
        <c:lblAlgn val="ctr"/>
        <c:lblOffset val="100"/>
        <c:noMultiLvlLbl val="0"/>
      </c:catAx>
      <c:valAx>
        <c:axId val="99657226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13161992"/>
        <c:crosses val="max"/>
        <c:crossBetween val="midCat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89000430230891"/>
          <c:y val="0.940375954572156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6301155277071"/>
          <c:w val="0.989617094507386"/>
          <c:h val="0.963873115331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Coal!$A$45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Coal!$B$39,Coal!$E$39,Coal!$I$39,Coal!$L$39,Coal!$O$39,Coal!$R$39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Coal!$C$45,Coal!$F$45,Coal!$J$45,Coal!$M$45,Coal!$P$45,Coal!$S$45</c:f>
              <c:numCache>
                <c:formatCode>_(* #,##0.0_);_(* \(#,##0.0\);_(* \-?_);_(@_)</c:formatCode>
                <c:ptCount val="6"/>
                <c:pt idx="0">
                  <c:v>12.7</c:v>
                </c:pt>
                <c:pt idx="1">
                  <c:v>6.2</c:v>
                </c:pt>
                <c:pt idx="2">
                  <c:v>12.7</c:v>
                </c:pt>
                <c:pt idx="3">
                  <c:v>12.7</c:v>
                </c:pt>
                <c:pt idx="4">
                  <c:v>44.3</c:v>
                </c:pt>
                <c:pt idx="5">
                  <c:v>20.5</c:v>
                </c:pt>
              </c:numCache>
            </c:numRef>
          </c:val>
        </c:ser>
        <c:gapWidth val="150"/>
        <c:overlap val="0"/>
        <c:axId val="48781635"/>
        <c:axId val="43469631"/>
      </c:barChart>
      <c:barChart>
        <c:barDir val="col"/>
        <c:grouping val="clustered"/>
        <c:varyColors val="0"/>
        <c:ser>
          <c:idx val="1"/>
          <c:order val="1"/>
          <c:tx>
            <c:strRef>
              <c:f>Coal!$A$44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Coal!$B$39,Coal!$E$39,Coal!$I$39,Coal!$L$39,Coal!$O$39,Coal!$R$39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Coal!$C$44,Coal!$F$44,Coal!$J$44,Coal!$M$44,Coal!$P$44,Coal!$S$44</c:f>
              <c:numCache>
                <c:formatCode>_(* #,##0.0_);_(* \(#,##0.0\);_(* \-?_);_(@_)</c:formatCode>
                <c:ptCount val="6"/>
                <c:pt idx="0">
                  <c:v>-1.1</c:v>
                </c:pt>
                <c:pt idx="1">
                  <c:v>5.297</c:v>
                </c:pt>
                <c:pt idx="2">
                  <c:v>19.5</c:v>
                </c:pt>
                <c:pt idx="3">
                  <c:v>34</c:v>
                </c:pt>
                <c:pt idx="4">
                  <c:v>57.697</c:v>
                </c:pt>
                <c:pt idx="5">
                  <c:v>10</c:v>
                </c:pt>
              </c:numCache>
            </c:numRef>
          </c:val>
        </c:ser>
        <c:gapWidth val="150"/>
        <c:overlap val="0"/>
        <c:axId val="38760681"/>
        <c:axId val="56560099"/>
      </c:barChart>
      <c:catAx>
        <c:axId val="487816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69631"/>
        <c:crossesAt val="0"/>
        <c:auto val="1"/>
        <c:lblAlgn val="ctr"/>
        <c:lblOffset val="100"/>
        <c:noMultiLvlLbl val="0"/>
      </c:catAx>
      <c:valAx>
        <c:axId val="43469631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81635"/>
        <c:crossesAt val="1"/>
        <c:crossBetween val="midCat"/>
        <c:majorUnit val="20"/>
      </c:valAx>
      <c:catAx>
        <c:axId val="3876068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60099"/>
        <c:auto val="1"/>
        <c:lblAlgn val="ctr"/>
        <c:lblOffset val="100"/>
        <c:noMultiLvlLbl val="0"/>
      </c:catAx>
      <c:valAx>
        <c:axId val="56560099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38760681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7671016779005"/>
          <c:y val="0.951537105933033"/>
          <c:w val="0.19830775849706"/>
          <c:h val="0.0483649892304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3364010182103"/>
          <c:w val="0.989617094507386"/>
          <c:h val="0.961033875073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Canada!$B$39,Canada!$E$39,Canada!$I$39,Canada!$L$39,Canada!$O$39,Canada!$R$39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Canada!$C$45,Canada!$F$45,Canada!$J$45,Canada!$M$45,Canada!$P$45,Canada!$S$45</c:f>
              <c:numCache>
                <c:formatCode>_(* #,##0.0_);_(* \(#,##0.0\);_(* \-?_);_(@_)</c:formatCode>
                <c:ptCount val="6"/>
                <c:pt idx="0">
                  <c:v>11.6</c:v>
                </c:pt>
                <c:pt idx="1">
                  <c:v>11.6</c:v>
                </c:pt>
                <c:pt idx="2">
                  <c:v>11.6</c:v>
                </c:pt>
                <c:pt idx="3">
                  <c:v>11.6</c:v>
                </c:pt>
                <c:pt idx="4">
                  <c:v>46.4</c:v>
                </c:pt>
                <c:pt idx="5">
                  <c:v>15.6</c:v>
                </c:pt>
              </c:numCache>
            </c:numRef>
          </c:val>
        </c:ser>
        <c:gapWidth val="150"/>
        <c:overlap val="0"/>
        <c:axId val="76681841"/>
        <c:axId val="43037710"/>
      </c:barChart>
      <c:barChart>
        <c:barDir val="col"/>
        <c:grouping val="clustered"/>
        <c:varyColors val="0"/>
        <c:ser>
          <c:idx val="1"/>
          <c:order val="1"/>
          <c:tx>
            <c:strRef>
              <c:f>Canada!$A$44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Canada!$B$39,Canada!$E$39,Canada!$I$39,Canada!$L$39,Canada!$O$39,Canada!$R$39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Canada!$C$44,Canada!$F$44,Canada!$J$44,Canada!$M$44,Canada!$P$44,Canada!$S$44</c:f>
              <c:numCache>
                <c:formatCode>_(* #,##0.0_);_(* \(#,##0.0\);_(* \-?_);_(@_)</c:formatCode>
                <c:ptCount val="6"/>
                <c:pt idx="0">
                  <c:v>7.6</c:v>
                </c:pt>
                <c:pt idx="1">
                  <c:v>11.671</c:v>
                </c:pt>
                <c:pt idx="2">
                  <c:v>20</c:v>
                </c:pt>
                <c:pt idx="3">
                  <c:v>7</c:v>
                </c:pt>
                <c:pt idx="4">
                  <c:v>46.271</c:v>
                </c:pt>
                <c:pt idx="5">
                  <c:v>0</c:v>
                </c:pt>
              </c:numCache>
            </c:numRef>
          </c:val>
        </c:ser>
        <c:gapWidth val="150"/>
        <c:overlap val="0"/>
        <c:axId val="6446442"/>
        <c:axId val="39812145"/>
      </c:barChart>
      <c:catAx>
        <c:axId val="766818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37710"/>
        <c:crossesAt val="0"/>
        <c:auto val="1"/>
        <c:lblAlgn val="ctr"/>
        <c:lblOffset val="100"/>
        <c:noMultiLvlLbl val="0"/>
      </c:catAx>
      <c:valAx>
        <c:axId val="43037710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81841"/>
        <c:crossesAt val="1"/>
        <c:crossBetween val="midCat"/>
        <c:majorUnit val="20"/>
      </c:valAx>
      <c:catAx>
        <c:axId val="644644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12145"/>
        <c:auto val="1"/>
        <c:lblAlgn val="ctr"/>
        <c:lblOffset val="100"/>
        <c:noMultiLvlLbl val="0"/>
      </c:catAx>
      <c:valAx>
        <c:axId val="39812145"/>
        <c:scaling>
          <c:orientation val="minMax"/>
          <c:max val="11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6446442"/>
        <c:crosses val="max"/>
        <c:crossBetween val="midCat"/>
        <c:majorUnit val="1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678646206797648"/>
          <c:y val="0.937732523986685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1405913452125"/>
          <c:w val="0.989617094507386"/>
          <c:h val="0.96455844918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'New Products'!$A$45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Products'!$B$39,'New Products'!$E$39,'New Products'!$I$39,'New Products'!$L$39,'New Products'!$O$39,'New Products'!$R$39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'New Products'!$C$45,'New Products'!$F$45,'New Products'!$J$45,'New Products'!$M$45,'New Products'!$P$45,'New Products'!$S$45</c:f>
              <c:numCache>
                <c:formatCode>_(* #,##0.0_);_(* \(#,##0.0\);_(* \-?_);_(@_)</c:formatCode>
                <c:ptCount val="6"/>
                <c:pt idx="0">
                  <c:v>7.7</c:v>
                </c:pt>
                <c:pt idx="1">
                  <c:v>7.7</c:v>
                </c:pt>
                <c:pt idx="2">
                  <c:v>7.7</c:v>
                </c:pt>
                <c:pt idx="3">
                  <c:v>7.7</c:v>
                </c:pt>
                <c:pt idx="4">
                  <c:v>30.8</c:v>
                </c:pt>
                <c:pt idx="5">
                  <c:v>10.4</c:v>
                </c:pt>
              </c:numCache>
            </c:numRef>
          </c:val>
        </c:ser>
        <c:gapWidth val="150"/>
        <c:overlap val="0"/>
        <c:axId val="89517065"/>
        <c:axId val="1205959"/>
      </c:barChart>
      <c:barChart>
        <c:barDir val="col"/>
        <c:grouping val="clustered"/>
        <c:varyColors val="0"/>
        <c:ser>
          <c:idx val="1"/>
          <c:order val="1"/>
          <c:tx>
            <c:strRef>
              <c:f>'New Products'!$A$44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3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'New Products'!$B$39,'New Products'!$E$39,'New Products'!$I$39,'New Products'!$L$39,'New Products'!$O$39,'New Products'!$R$39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'New Products'!$C$44,'New Products'!$F$44,'New Products'!$J$44,'New Products'!$M$44,'New Products'!$P$44,'New Products'!$S$44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1.253</c:v>
                </c:pt>
                <c:pt idx="2">
                  <c:v>0.75</c:v>
                </c:pt>
                <c:pt idx="3">
                  <c:v>21.5</c:v>
                </c:pt>
                <c:pt idx="4">
                  <c:v>23.503</c:v>
                </c:pt>
                <c:pt idx="5">
                  <c:v>7.5</c:v>
                </c:pt>
              </c:numCache>
            </c:numRef>
          </c:val>
        </c:ser>
        <c:gapWidth val="150"/>
        <c:overlap val="0"/>
        <c:axId val="21491799"/>
        <c:axId val="11271631"/>
      </c:barChart>
      <c:catAx>
        <c:axId val="895170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5959"/>
        <c:crossesAt val="0"/>
        <c:auto val="1"/>
        <c:lblAlgn val="ctr"/>
        <c:lblOffset val="100"/>
        <c:noMultiLvlLbl val="0"/>
      </c:catAx>
      <c:valAx>
        <c:axId val="1205959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17065"/>
        <c:crossesAt val="1"/>
        <c:crossBetween val="midCat"/>
        <c:majorUnit val="20"/>
      </c:valAx>
      <c:catAx>
        <c:axId val="2149179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71631"/>
        <c:auto val="1"/>
        <c:lblAlgn val="ctr"/>
        <c:lblOffset val="100"/>
        <c:noMultiLvlLbl val="0"/>
      </c:catAx>
      <c:valAx>
        <c:axId val="11271631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1491799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0329843682776"/>
          <c:y val="0.937732523986685"/>
          <c:w val="0.19830775849706"/>
          <c:h val="0.0483649892304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0717051484296573"/>
          <c:y val="0.0261405913452125"/>
          <c:w val="0.989875233041732"/>
          <c:h val="0.96455844918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Mexico!$A$45</c:f>
              <c:strCache>
                <c:ptCount val="1"/>
                <c:pt idx="0">
                  <c:v>Budget</c:v>
                </c:pt>
              </c:strCache>
            </c:strRef>
          </c:tx>
          <c:spPr>
            <a:noFill/>
            <a:ln w="37800">
              <a:solidFill>
                <a:srgbClr val="ffff00"/>
              </a:solidFill>
              <a:round/>
            </a:ln>
          </c:spPr>
          <c:invertIfNegative val="0"/>
          <c:dPt>
            <c:idx val="1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4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ffff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ffff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Mexico!$B$39,Mexico!$E$39,Mexico!$I$39,Mexico!$L$39,Mexico!$O$39,Mexico!$R$39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Mexico!$C$45,Mexico!$F$45,Mexico!$J$45,Mexico!$M$45,Mexico!$P$45,Mexico!$S$45</c:f>
              <c:numCache>
                <c:formatCode>_(* #,##0.0_);_(* \(#,##0.0\);_(* \-?_);_(@_)</c:formatCode>
                <c:ptCount val="6"/>
                <c:pt idx="0">
                  <c:v>4.7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18.8</c:v>
                </c:pt>
                <c:pt idx="5">
                  <c:v>6.3</c:v>
                </c:pt>
              </c:numCache>
            </c:numRef>
          </c:val>
        </c:ser>
        <c:gapWidth val="150"/>
        <c:overlap val="0"/>
        <c:axId val="7200067"/>
        <c:axId val="40393125"/>
      </c:barChart>
      <c:barChart>
        <c:barDir val="col"/>
        <c:grouping val="clustered"/>
        <c:varyColors val="0"/>
        <c:ser>
          <c:idx val="1"/>
          <c:order val="1"/>
          <c:tx>
            <c:strRef>
              <c:f>Mexico!$A$44</c:f>
              <c:strCache>
                <c:ptCount val="1"/>
                <c:pt idx="0">
                  <c:v>Identified Margin</c:v>
                </c:pt>
              </c:strCache>
            </c:strRef>
          </c:tx>
          <c:spPr>
            <a:noFill/>
            <a:ln w="37800">
              <a:solidFill>
                <a:srgbClr val="0000ff"/>
              </a:solidFill>
              <a:round/>
            </a:ln>
          </c:spPr>
          <c:invertIfNegative val="0"/>
          <c:dPt>
            <c:idx val="0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1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2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Pt>
            <c:idx val="5"/>
            <c:invertIfNegative val="0"/>
            <c:spPr>
              <a:noFill/>
              <a:ln w="37800">
                <a:solidFill>
                  <a:srgbClr val="0000ff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ff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Mexico!$B$39,Mexico!$E$39,Mexico!$I$39,Mexico!$L$39,Mexico!$O$39,Mexico!$R$39</c:f>
              <c:strCache>
                <c:ptCount val="6"/>
                <c:pt idx="0">
                  <c:v>1Q00</c:v>
                </c:pt>
                <c:pt idx="1">
                  <c:v>2Q00</c:v>
                </c:pt>
                <c:pt idx="2">
                  <c:v>3Q00</c:v>
                </c:pt>
                <c:pt idx="3">
                  <c:v>4Q00</c:v>
                </c:pt>
                <c:pt idx="4">
                  <c:v>2000</c:v>
                </c:pt>
                <c:pt idx="5">
                  <c:v>1Q01</c:v>
                </c:pt>
              </c:strCache>
            </c:strRef>
          </c:cat>
          <c:val>
            <c:numRef>
              <c:f>Mexico!$C$44,Mexico!$F$44,Mexico!$J$44,Mexico!$M$44,Mexico!$P$44,Mexico!$S$44</c:f>
              <c:numCache>
                <c:formatCode>_(* #,##0.0_);_(* \(#,##0.0\);_(* \-?_);_(@_)</c:formatCode>
                <c:ptCount val="6"/>
                <c:pt idx="0">
                  <c:v>0</c:v>
                </c:pt>
                <c:pt idx="1">
                  <c:v>0.871</c:v>
                </c:pt>
                <c:pt idx="2">
                  <c:v>0</c:v>
                </c:pt>
                <c:pt idx="3">
                  <c:v>34</c:v>
                </c:pt>
                <c:pt idx="4">
                  <c:v>34.871</c:v>
                </c:pt>
                <c:pt idx="5">
                  <c:v>4</c:v>
                </c:pt>
              </c:numCache>
            </c:numRef>
          </c:val>
        </c:ser>
        <c:gapWidth val="150"/>
        <c:overlap val="0"/>
        <c:axId val="22318492"/>
        <c:axId val="31271624"/>
      </c:barChart>
      <c:catAx>
        <c:axId val="7200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93125"/>
        <c:crossesAt val="0"/>
        <c:auto val="1"/>
        <c:lblAlgn val="ctr"/>
        <c:lblOffset val="100"/>
        <c:noMultiLvlLbl val="0"/>
      </c:catAx>
      <c:valAx>
        <c:axId val="40393125"/>
        <c:scaling>
          <c:orientation val="minMax"/>
          <c:max val="200"/>
          <c:min val="0"/>
        </c:scaling>
        <c:delete val="0"/>
        <c:axPos val="l"/>
        <c:numFmt formatCode="_(* #,##0_);_(* \(#,##0\);_(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0067"/>
        <c:crossesAt val="1"/>
        <c:crossBetween val="midCat"/>
        <c:majorUnit val="20"/>
      </c:valAx>
      <c:catAx>
        <c:axId val="2231849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71624"/>
        <c:auto val="1"/>
        <c:lblAlgn val="ctr"/>
        <c:lblOffset val="100"/>
        <c:noMultiLvlLbl val="0"/>
      </c:catAx>
      <c:valAx>
        <c:axId val="31271624"/>
        <c:scaling>
          <c:orientation val="minMax"/>
          <c:max val="200"/>
          <c:min val="0"/>
        </c:scaling>
        <c:delete val="0"/>
        <c:axPos val="r"/>
        <c:numFmt formatCode="_(* #,##0.0_);_(* \(#,##0.0\);_(* \-?_);_(@_)" sourceLinked="1"/>
        <c:majorTickMark val="none"/>
        <c:minorTickMark val="none"/>
        <c:tickLblPos val="none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22318492"/>
        <c:crosses val="max"/>
        <c:crossBetween val="midCat"/>
        <c:majorUnit val="20"/>
      </c:valAx>
      <c:spPr>
        <a:solidFill>
          <a:srgbClr val="c0c0c0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02308905779435"/>
          <c:y val="0.940375954572156"/>
          <c:w val="0.19830775849706"/>
          <c:h val="0.04493831995300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40680</xdr:colOff>
      <xdr:row>70</xdr:row>
      <xdr:rowOff>114480</xdr:rowOff>
    </xdr:to>
    <xdr:graphicFrame>
      <xdr:nvGraphicFramePr>
        <xdr:cNvPr id="0" name="Chart 24"/>
        <xdr:cNvGraphicFramePr/>
      </xdr:nvGraphicFramePr>
      <xdr:xfrm>
        <a:off x="1037160" y="7191360"/>
        <a:ext cx="1245096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130680</xdr:colOff>
      <xdr:row>50</xdr:row>
      <xdr:rowOff>75600</xdr:rowOff>
    </xdr:from>
    <xdr:to>
      <xdr:col>11</xdr:col>
      <xdr:colOff>172080</xdr:colOff>
      <xdr:row>53</xdr:row>
      <xdr:rowOff>28080</xdr:rowOff>
    </xdr:to>
    <xdr:sp>
      <xdr:nvSpPr>
        <xdr:cNvPr id="1" name="Text 25"/>
        <xdr:cNvSpPr/>
      </xdr:nvSpPr>
      <xdr:spPr>
        <a:xfrm>
          <a:off x="6206400" y="7590960"/>
          <a:ext cx="187128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11</xdr:col>
      <xdr:colOff>634320</xdr:colOff>
      <xdr:row>0</xdr:row>
      <xdr:rowOff>47520</xdr:rowOff>
    </xdr:to>
    <xdr:sp>
      <xdr:nvSpPr>
        <xdr:cNvPr id="2" name="Line 26"/>
        <xdr:cNvSpPr/>
      </xdr:nvSpPr>
      <xdr:spPr>
        <a:xfrm flipH="1">
          <a:off x="0" y="47520"/>
          <a:ext cx="853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402120</xdr:colOff>
      <xdr:row>3</xdr:row>
      <xdr:rowOff>47160</xdr:rowOff>
    </xdr:to>
    <xdr:sp>
      <xdr:nvSpPr>
        <xdr:cNvPr id="3" name="Line 27"/>
        <xdr:cNvSpPr/>
      </xdr:nvSpPr>
      <xdr:spPr>
        <a:xfrm flipH="1">
          <a:off x="6679080" y="980640"/>
          <a:ext cx="66981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36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37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39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40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41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43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44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45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4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392400</xdr:colOff>
      <xdr:row>3</xdr:row>
      <xdr:rowOff>47160</xdr:rowOff>
    </xdr:to>
    <xdr:sp>
      <xdr:nvSpPr>
        <xdr:cNvPr id="47" name="Line 4"/>
        <xdr:cNvSpPr/>
      </xdr:nvSpPr>
      <xdr:spPr>
        <a:xfrm flipH="1">
          <a:off x="6658200" y="980640"/>
          <a:ext cx="6809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48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49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5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51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52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53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5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392400</xdr:colOff>
      <xdr:row>3</xdr:row>
      <xdr:rowOff>47160</xdr:rowOff>
    </xdr:to>
    <xdr:sp>
      <xdr:nvSpPr>
        <xdr:cNvPr id="55" name="Line 4"/>
        <xdr:cNvSpPr/>
      </xdr:nvSpPr>
      <xdr:spPr>
        <a:xfrm flipH="1">
          <a:off x="6658200" y="972000"/>
          <a:ext cx="68094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4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5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38520</xdr:rowOff>
    </xdr:from>
    <xdr:to>
      <xdr:col>19</xdr:col>
      <xdr:colOff>412560</xdr:colOff>
      <xdr:row>3</xdr:row>
      <xdr:rowOff>47160</xdr:rowOff>
    </xdr:to>
    <xdr:sp>
      <xdr:nvSpPr>
        <xdr:cNvPr id="7" name="Line 4"/>
        <xdr:cNvSpPr/>
      </xdr:nvSpPr>
      <xdr:spPr>
        <a:xfrm flipH="1">
          <a:off x="6658560" y="972000"/>
          <a:ext cx="68292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1057320</xdr:colOff>
      <xdr:row>48</xdr:row>
      <xdr:rowOff>0</xdr:rowOff>
    </xdr:from>
    <xdr:to>
      <xdr:col>20</xdr:col>
      <xdr:colOff>60840</xdr:colOff>
      <xdr:row>70</xdr:row>
      <xdr:rowOff>114480</xdr:rowOff>
    </xdr:to>
    <xdr:graphicFrame>
      <xdr:nvGraphicFramePr>
        <xdr:cNvPr id="8" name="Chart 1"/>
        <xdr:cNvGraphicFramePr/>
      </xdr:nvGraphicFramePr>
      <xdr:xfrm>
        <a:off x="1057320" y="7191360"/>
        <a:ext cx="1255140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9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1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12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13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38520</xdr:rowOff>
    </xdr:from>
    <xdr:to>
      <xdr:col>19</xdr:col>
      <xdr:colOff>442800</xdr:colOff>
      <xdr:row>3</xdr:row>
      <xdr:rowOff>47160</xdr:rowOff>
    </xdr:to>
    <xdr:sp>
      <xdr:nvSpPr>
        <xdr:cNvPr id="15" name="Line 4"/>
        <xdr:cNvSpPr/>
      </xdr:nvSpPr>
      <xdr:spPr>
        <a:xfrm flipH="1">
          <a:off x="6658200" y="972000"/>
          <a:ext cx="6859800" cy="864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16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17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18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432720</xdr:colOff>
      <xdr:row>3</xdr:row>
      <xdr:rowOff>47160</xdr:rowOff>
    </xdr:to>
    <xdr:sp>
      <xdr:nvSpPr>
        <xdr:cNvPr id="19" name="Line 4"/>
        <xdr:cNvSpPr/>
      </xdr:nvSpPr>
      <xdr:spPr>
        <a:xfrm flipH="1">
          <a:off x="6658560" y="980640"/>
          <a:ext cx="684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20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21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2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-360</xdr:colOff>
      <xdr:row>3</xdr:row>
      <xdr:rowOff>47160</xdr:rowOff>
    </xdr:from>
    <xdr:to>
      <xdr:col>19</xdr:col>
      <xdr:colOff>442800</xdr:colOff>
      <xdr:row>3</xdr:row>
      <xdr:rowOff>47160</xdr:rowOff>
    </xdr:to>
    <xdr:sp>
      <xdr:nvSpPr>
        <xdr:cNvPr id="23" name="Line 4"/>
        <xdr:cNvSpPr/>
      </xdr:nvSpPr>
      <xdr:spPr>
        <a:xfrm flipH="1">
          <a:off x="6658200" y="980640"/>
          <a:ext cx="68598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24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25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26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592920</xdr:colOff>
      <xdr:row>3</xdr:row>
      <xdr:rowOff>46800</xdr:rowOff>
    </xdr:from>
    <xdr:to>
      <xdr:col>19</xdr:col>
      <xdr:colOff>352080</xdr:colOff>
      <xdr:row>3</xdr:row>
      <xdr:rowOff>66600</xdr:rowOff>
    </xdr:to>
    <xdr:sp>
      <xdr:nvSpPr>
        <xdr:cNvPr id="27" name="Line 4"/>
        <xdr:cNvSpPr/>
      </xdr:nvSpPr>
      <xdr:spPr>
        <a:xfrm flipH="1" flipV="1">
          <a:off x="6648120" y="980280"/>
          <a:ext cx="67791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28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86040</xdr:rowOff>
    </xdr:to>
    <xdr:sp>
      <xdr:nvSpPr>
        <xdr:cNvPr id="29" name="Text 2"/>
        <xdr:cNvSpPr/>
      </xdr:nvSpPr>
      <xdr:spPr>
        <a:xfrm>
          <a:off x="6186240" y="7590960"/>
          <a:ext cx="1880640" cy="496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0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47160</xdr:rowOff>
    </xdr:from>
    <xdr:to>
      <xdr:col>19</xdr:col>
      <xdr:colOff>412560</xdr:colOff>
      <xdr:row>3</xdr:row>
      <xdr:rowOff>47160</xdr:rowOff>
    </xdr:to>
    <xdr:sp>
      <xdr:nvSpPr>
        <xdr:cNvPr id="31" name="Line 4"/>
        <xdr:cNvSpPr/>
      </xdr:nvSpPr>
      <xdr:spPr>
        <a:xfrm flipH="1">
          <a:off x="6658560" y="980640"/>
          <a:ext cx="682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1037160</xdr:colOff>
      <xdr:row>48</xdr:row>
      <xdr:rowOff>0</xdr:rowOff>
    </xdr:from>
    <xdr:to>
      <xdr:col>20</xdr:col>
      <xdr:colOff>40320</xdr:colOff>
      <xdr:row>70</xdr:row>
      <xdr:rowOff>114480</xdr:rowOff>
    </xdr:to>
    <xdr:graphicFrame>
      <xdr:nvGraphicFramePr>
        <xdr:cNvPr id="32" name="Chart 1"/>
        <xdr:cNvGraphicFramePr/>
      </xdr:nvGraphicFramePr>
      <xdr:xfrm>
        <a:off x="1037160" y="7191360"/>
        <a:ext cx="1255104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131040</xdr:colOff>
      <xdr:row>50</xdr:row>
      <xdr:rowOff>75600</xdr:rowOff>
    </xdr:from>
    <xdr:to>
      <xdr:col>11</xdr:col>
      <xdr:colOff>201600</xdr:colOff>
      <xdr:row>53</xdr:row>
      <xdr:rowOff>28080</xdr:rowOff>
    </xdr:to>
    <xdr:sp>
      <xdr:nvSpPr>
        <xdr:cNvPr id="33" name="Text 2"/>
        <xdr:cNvSpPr/>
      </xdr:nvSpPr>
      <xdr:spPr>
        <a:xfrm>
          <a:off x="6186240" y="7590960"/>
          <a:ext cx="1880640" cy="438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Quarterly Summary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($ in millions)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633600</xdr:colOff>
      <xdr:row>0</xdr:row>
      <xdr:rowOff>47520</xdr:rowOff>
    </xdr:to>
    <xdr:sp>
      <xdr:nvSpPr>
        <xdr:cNvPr id="34" name="Line 3"/>
        <xdr:cNvSpPr/>
      </xdr:nvSpPr>
      <xdr:spPr>
        <a:xfrm flipH="1">
          <a:off x="-360" y="47520"/>
          <a:ext cx="8499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3</xdr:row>
      <xdr:rowOff>46800</xdr:rowOff>
    </xdr:from>
    <xdr:to>
      <xdr:col>19</xdr:col>
      <xdr:colOff>432720</xdr:colOff>
      <xdr:row>3</xdr:row>
      <xdr:rowOff>66600</xdr:rowOff>
    </xdr:to>
    <xdr:sp>
      <xdr:nvSpPr>
        <xdr:cNvPr id="35" name="Line 4"/>
        <xdr:cNvSpPr/>
      </xdr:nvSpPr>
      <xdr:spPr>
        <a:xfrm flipH="1" flipV="1">
          <a:off x="6658560" y="980280"/>
          <a:ext cx="6849360" cy="1980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85"/>
    <col collapsed="false" customWidth="true" hidden="false" outlineLevel="0" max="8" min="7" style="1" width="8.7"/>
    <col collapsed="false" customWidth="true" hidden="false" outlineLevel="0" max="10" min="9" style="1" width="8.56"/>
    <col collapsed="false" customWidth="true" hidden="false" outlineLevel="0" max="11" min="11" style="1" width="8.85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6" min="15" style="1" width="9.7"/>
    <col collapsed="false" customWidth="true" hidden="false" outlineLevel="0" max="17" min="17" style="1" width="7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11"/>
      <c r="B8" s="12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3.25" hidden="false" customHeight="true" outlineLevel="0" collapsed="false">
      <c r="A9" s="11"/>
      <c r="B9" s="12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23.25" hidden="false" customHeight="true" outlineLevel="0" collapsed="false">
      <c r="A10" s="11"/>
      <c r="B10" s="12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0" t="n">
        <f aca="false">East!C13+West!C13+Downstream!C13+Generation!C13+'New Products'!C13+Mexico!C13+'Principal Investing'!C13+'Energy Capital Res.'!C13+'CTG Assets'!C13+'Upstream Assets'!C13+Coal!C13+Canada!C13+Chairman!C13</f>
        <v>0</v>
      </c>
      <c r="D13" s="20" t="n">
        <f aca="false">East!D13+West!D13+Downstream!D13+Generation!D13+'New Products'!D13+Mexico!D13+'Principal Investing'!D13+'Energy Capital Res.'!D13+'CTG Assets'!D13+'Upstream Assets'!D13+Coal!D13+Canada!D13+Chairman!D13</f>
        <v>110</v>
      </c>
      <c r="E13" s="20" t="n">
        <f aca="false">East!E13+West!E13+Downstream!E13+Generation!E13+'New Products'!E13+Mexico!E13+'Principal Investing'!E13+'Energy Capital Res.'!E13+'CTG Assets'!E13+'Upstream Assets'!E13+Coal!E13+Canada!E13+Chairman!E13</f>
        <v>216</v>
      </c>
      <c r="F13" s="20" t="n">
        <f aca="false">East!F13+West!F13+Downstream!F13+Generation!F13+'New Products'!F13+Mexico!F13+'Principal Investing'!F13+'Energy Capital Res.'!F13+'CTG Assets'!F13+'Upstream Assets'!F13+Coal!F13+Canada!F13+Chairman!F13</f>
        <v>224</v>
      </c>
      <c r="G13" s="20" t="n">
        <f aca="false">East!G13+West!G13+Downstream!G13+Generation!G13+'New Products'!G13+Mexico!G13+'Principal Investing'!G13+'Energy Capital Res.'!G13+'CTG Assets'!G13+'Upstream Assets'!G13+Coal!G13+Canada!G13+Chairman!G13</f>
        <v>233</v>
      </c>
      <c r="H13" s="20" t="n">
        <f aca="false">East!H13+West!H13+Downstream!H13+Generation!H13+'New Products'!H13+Mexico!H13+'Principal Investing'!H13+'Energy Capital Res.'!H13+'CTG Assets'!H13+'Upstream Assets'!H13+Coal!H13+Canada!H13+Chairman!H13</f>
        <v>225</v>
      </c>
      <c r="I13" s="20" t="n">
        <f aca="false">East!I13+West!I13+Downstream!I13+Generation!I13+'New Products'!I13+Mexico!I13+'Principal Investing'!I13+'Energy Capital Res.'!I13+'CTG Assets'!I13+'Upstream Assets'!I13+Coal!I13+Canada!I13+Chairman!I13</f>
        <v>302</v>
      </c>
      <c r="J13" s="20" t="n">
        <f aca="false">East!J13+West!J13+Downstream!J13+Generation!J13+'New Products'!J13+Mexico!J13+'Principal Investing'!J13+'Energy Capital Res.'!J13+'CTG Assets'!J13+'Upstream Assets'!J13+Coal!J13+Canada!J13+Chairman!J13</f>
        <v>303</v>
      </c>
      <c r="K13" s="20" t="n">
        <f aca="false">East!K13+West!K13+Downstream!K13+Generation!K13+'New Products'!K13+Mexico!K13+'Principal Investing'!K13+'Energy Capital Res.'!K13+'CTG Assets'!K13+'Upstream Assets'!K13+Coal!K13+Canada!K13+Chairman!K13</f>
        <v>293</v>
      </c>
      <c r="L13" s="20" t="n">
        <f aca="false">East!L13+West!L13+Downstream!L13+Generation!L13+'New Products'!L13+Mexico!L13+'Principal Investing'!L13+'Energy Capital Res.'!L13+'CTG Assets'!L13+'Upstream Assets'!L13+Coal!L13+Canada!L13+Chairman!L13</f>
        <v>360</v>
      </c>
      <c r="M13" s="20"/>
      <c r="N13" s="20"/>
      <c r="O13" s="20"/>
    </row>
    <row r="14" customFormat="false" ht="12.75" hidden="false" customHeight="false" outlineLevel="0" collapsed="false">
      <c r="A14" s="1" t="s">
        <v>22</v>
      </c>
      <c r="C14" s="20" t="n">
        <f aca="false">East!C14+West!C14+Downstream!C14+Generation!C14+'New Products'!C14+Mexico!C14+'Principal Investing'!C14+'Energy Capital Res.'!C14+'CTG Assets'!C14+'Upstream Assets'!C14+Coal!C14+Canada!C14+Chairman!C14</f>
        <v>110</v>
      </c>
      <c r="D14" s="20" t="n">
        <f aca="false">East!D14+West!D14+Downstream!D14+Generation!D14+'New Products'!D14+Mexico!D14+'Principal Investing'!D14+'Energy Capital Res.'!D14+'CTG Assets'!D14+'Upstream Assets'!D14+Coal!D14+Canada!D14+Chairman!D14</f>
        <v>148</v>
      </c>
      <c r="E14" s="20" t="n">
        <f aca="false">East!E14+West!E14+Downstream!E14+Generation!E14+'New Products'!E14+Mexico!E14+'Principal Investing'!E14+'Energy Capital Res.'!E14+'CTG Assets'!E14+'Upstream Assets'!E14+Coal!E14+Canada!E14+Chairman!E14</f>
        <v>17</v>
      </c>
      <c r="F14" s="20" t="n">
        <f aca="false">East!F14+West!F14+Downstream!F14+Generation!F14+'New Products'!F14+Mexico!F14+'Principal Investing'!F14+'Energy Capital Res.'!F14+'CTG Assets'!F14+'Upstream Assets'!F14+Coal!F14+Canada!F14+Chairman!F14</f>
        <v>23</v>
      </c>
      <c r="G14" s="20" t="n">
        <f aca="false">East!G14+West!G14+Downstream!G14+Generation!G14+'New Products'!G14+Mexico!G14+'Principal Investing'!G14+'Energy Capital Res.'!G14+'CTG Assets'!G14+'Upstream Assets'!G14+Coal!G14+Canada!G14+Chairman!G14</f>
        <v>21</v>
      </c>
      <c r="H14" s="20" t="n">
        <f aca="false">East!H14+West!H14+Downstream!H14+Generation!H14+'New Products'!H14+Mexico!H14+'Principal Investing'!H14+'Energy Capital Res.'!H14+'CTG Assets'!H14+'Upstream Assets'!H14+Coal!H14+Canada!H14+Chairman!H14</f>
        <v>90</v>
      </c>
      <c r="I14" s="20" t="n">
        <f aca="false">East!I14+West!I14+Downstream!I14+Generation!I14+'New Products'!I14+Mexico!I14+'Principal Investing'!I14+'Energy Capital Res.'!I14+'CTG Assets'!I14+'Upstream Assets'!I14+Coal!I14+Canada!I14+Chairman!I14</f>
        <v>21</v>
      </c>
      <c r="J14" s="20" t="n">
        <f aca="false">East!J14+West!J14+Downstream!J14+Generation!J14+'New Products'!J14+Mexico!J14+'Principal Investing'!J14+'Energy Capital Res.'!J14+'CTG Assets'!J14+'Upstream Assets'!J14+Coal!J14+Canada!J14+Chairman!J14</f>
        <v>10</v>
      </c>
      <c r="K14" s="20" t="n">
        <f aca="false">East!K14+West!K14+Downstream!K14+Generation!K14+'New Products'!K14+Mexico!K14+'Principal Investing'!K14+'Energy Capital Res.'!K14+'CTG Assets'!K14+'Upstream Assets'!K14+Coal!K14+Canada!K14+Chairman!K14</f>
        <v>110</v>
      </c>
      <c r="L14" s="20" t="n">
        <f aca="false">East!L14+West!L14+Downstream!L14+Generation!L14+'New Products'!L14+Mexico!L14+'Principal Investing'!L14+'Energy Capital Res.'!L14+'CTG Assets'!L14+'Upstream Assets'!L14+Coal!L14+Canada!L14+Chairman!L14</f>
        <v>53</v>
      </c>
      <c r="M14" s="20"/>
      <c r="N14" s="20"/>
      <c r="O14" s="20"/>
    </row>
    <row r="15" customFormat="false" ht="12.75" hidden="false" customHeight="false" outlineLevel="0" collapsed="false">
      <c r="A15" s="1" t="s">
        <v>23</v>
      </c>
      <c r="C15" s="20" t="n">
        <f aca="false">East!C15+West!C15+Downstream!C15+Generation!C15+'New Products'!C15+Mexico!C15+'Principal Investing'!C15+'Energy Capital Res.'!C15+'CTG Assets'!C15+'Upstream Assets'!C15+Coal!C15+Canada!C15+Chairman!C15</f>
        <v>0</v>
      </c>
      <c r="D15" s="20" t="n">
        <f aca="false">East!D15+West!D15+Downstream!D15+Generation!D15+'New Products'!D15+Mexico!D15+'Principal Investing'!D15+'Energy Capital Res.'!D15+'CTG Assets'!D15+'Upstream Assets'!D15+Coal!D15+Canada!D15+Chairman!D15</f>
        <v>11</v>
      </c>
      <c r="E15" s="20" t="n">
        <f aca="false">East!E15+West!E15+Downstream!E15+Generation!E15+'New Products'!E15+Mexico!E15+'Principal Investing'!E15+'Energy Capital Res.'!E15+'CTG Assets'!E15+'Upstream Assets'!E15+Coal!E15+Canada!E15+Chairman!E15</f>
        <v>9</v>
      </c>
      <c r="F15" s="20" t="n">
        <f aca="false">East!F15+West!F15+Downstream!F15+Generation!F15+'New Products'!F15+Mexico!F15+'Principal Investing'!F15+'Energy Capital Res.'!F15+'CTG Assets'!F15+'Upstream Assets'!F15+Coal!F15+Canada!F15+Chairman!F15</f>
        <v>13</v>
      </c>
      <c r="G15" s="20" t="n">
        <f aca="false">East!G15+West!G15+Downstream!G15+Generation!G15+'New Products'!G15+Mexico!G15+'Principal Investing'!G15+'Energy Capital Res.'!G15+'CTG Assets'!G15+'Upstream Assets'!G15+Coal!G15+Canada!G15+Chairman!G15</f>
        <v>19</v>
      </c>
      <c r="H15" s="20" t="n">
        <f aca="false">East!H15+West!H15+Downstream!H15+Generation!H15+'New Products'!H15+Mexico!H15+'Principal Investing'!H15+'Energy Capital Res.'!H15+'CTG Assets'!H15+'Upstream Assets'!H15+Coal!H15+Canada!H15+Chairman!H15</f>
        <v>8</v>
      </c>
      <c r="I15" s="20" t="n">
        <f aca="false">East!I15+West!I15+Downstream!I15+Generation!I15+'New Products'!I15+Mexico!I15+'Principal Investing'!I15+'Energy Capital Res.'!I15+'CTG Assets'!I15+'Upstream Assets'!I15+Coal!I15+Canada!I15+Chairman!I15</f>
        <v>14</v>
      </c>
      <c r="J15" s="20" t="n">
        <f aca="false">East!J15+West!J15+Downstream!J15+Generation!J15+'New Products'!J15+Mexico!J15+'Principal Investing'!J15+'Energy Capital Res.'!J15+'CTG Assets'!J15+'Upstream Assets'!J15+Coal!J15+Canada!J15+Chairman!J15</f>
        <v>7</v>
      </c>
      <c r="K15" s="20" t="n">
        <f aca="false">East!K15+West!K15+Downstream!K15+Generation!K15+'New Products'!K15+Mexico!K15+'Principal Investing'!K15+'Energy Capital Res.'!K15+'CTG Assets'!K15+'Upstream Assets'!K15+Coal!K15+Canada!K15+Chairman!K15</f>
        <v>7</v>
      </c>
      <c r="L15" s="20" t="n">
        <f aca="false">East!L15+West!L15+Downstream!L15+Generation!L15+'New Products'!L15+Mexico!L15+'Principal Investing'!L15+'Energy Capital Res.'!L15+'CTG Assets'!L15+'Upstream Assets'!L15+Coal!L15+Canada!L15+Chairman!L15</f>
        <v>11</v>
      </c>
      <c r="M15" s="20"/>
      <c r="N15" s="20"/>
      <c r="O15" s="20"/>
    </row>
    <row r="16" customFormat="false" ht="12.75" hidden="false" customHeight="false" outlineLevel="0" collapsed="false">
      <c r="A16" s="1" t="s">
        <v>24</v>
      </c>
      <c r="C16" s="20" t="n">
        <f aca="false">East!C16+West!C16+Downstream!C16+Generation!C16+'New Products'!C16+Mexico!C16+'Principal Investing'!C16+'Energy Capital Res.'!C16+'CTG Assets'!C16+'Upstream Assets'!C16+Coal!C16+Canada!C16+Chairman!C16</f>
        <v>0</v>
      </c>
      <c r="D16" s="20" t="n">
        <f aca="false">East!D16+West!D16+Downstream!D16+Generation!D16+'New Products'!D16+Mexico!D16+'Principal Investing'!D16+'Energy Capital Res.'!D16+'CTG Assets'!D16+'Upstream Assets'!D16+Coal!D16+Canada!D16+Chairman!D16</f>
        <v>31</v>
      </c>
      <c r="E16" s="20" t="n">
        <f aca="false">East!E16+West!E16+Downstream!E16+Generation!E16+'New Products'!E16+Mexico!E16+'Principal Investing'!E16+'Energy Capital Res.'!E16+'CTG Assets'!E16+'Upstream Assets'!E16+Coal!E16+Canada!E16+Chairman!E16</f>
        <v>0</v>
      </c>
      <c r="F16" s="20" t="n">
        <f aca="false">East!F16+West!F16+Downstream!F16+Generation!F16+'New Products'!F16+Mexico!F16+'Principal Investing'!F16+'Energy Capital Res.'!F16+'CTG Assets'!F16+'Upstream Assets'!F16+Coal!F16+Canada!F16+Chairman!F16</f>
        <v>1</v>
      </c>
      <c r="G16" s="20" t="n">
        <f aca="false">East!G16+West!G16+Downstream!G16+Generation!G16+'New Products'!G16+Mexico!G16+'Principal Investing'!G16+'Energy Capital Res.'!G16+'CTG Assets'!G16+'Upstream Assets'!G16+Coal!G16+Canada!G16+Chairman!G16</f>
        <v>10</v>
      </c>
      <c r="H16" s="20" t="n">
        <f aca="false">East!H16+West!H16+Downstream!H16+Generation!H16+'New Products'!H16+Mexico!H16+'Principal Investing'!H16+'Energy Capital Res.'!H16+'CTG Assets'!H16+'Upstream Assets'!H16+Coal!H16+Canada!H16+Chairman!H16</f>
        <v>5</v>
      </c>
      <c r="I16" s="20" t="n">
        <f aca="false">East!I16+West!I16+Downstream!I16+Generation!I16+'New Products'!I16+Mexico!I16+'Principal Investing'!I16+'Energy Capital Res.'!I16+'CTG Assets'!I16+'Upstream Assets'!I16+Coal!I16+Canada!I16+Chairman!I16</f>
        <v>6</v>
      </c>
      <c r="J16" s="20" t="n">
        <f aca="false">East!J16+West!J16+Downstream!J16+Generation!J16+'New Products'!J16+Mexico!J16+'Principal Investing'!J16+'Energy Capital Res.'!J16+'CTG Assets'!J16+'Upstream Assets'!J16+Coal!J16+Canada!J16+Chairman!J16</f>
        <v>13</v>
      </c>
      <c r="K16" s="20" t="n">
        <f aca="false">East!K16+West!K16+Downstream!K16+Generation!K16+'New Products'!K16+Mexico!K16+'Principal Investing'!K16+'Energy Capital Res.'!K16+'CTG Assets'!K16+'Upstream Assets'!K16+Coal!K16+Canada!K16+Chairman!K16</f>
        <v>36</v>
      </c>
      <c r="L16" s="20" t="n">
        <f aca="false">East!L16+West!L16+Downstream!L16+Generation!L16+'New Products'!L16+Mexico!L16+'Principal Investing'!L16+'Energy Capital Res.'!L16+'CTG Assets'!L16+'Upstream Assets'!L16+Coal!L16+Canada!L16+Chairman!L16</f>
        <v>10</v>
      </c>
      <c r="M16" s="20"/>
      <c r="N16" s="20"/>
      <c r="O16" s="20"/>
      <c r="P16" s="21"/>
    </row>
    <row r="17" customFormat="false" ht="13.5" hidden="false" customHeight="false" outlineLevel="0" collapsed="false">
      <c r="A17" s="1" t="s">
        <v>25</v>
      </c>
      <c r="C17" s="22" t="n">
        <f aca="false">+C13+C14-C15-C16</f>
        <v>110</v>
      </c>
      <c r="D17" s="22" t="n">
        <f aca="false">+D13+D14-D15-D16</f>
        <v>216</v>
      </c>
      <c r="E17" s="22" t="n">
        <f aca="false">+E13+E14-E15-E16</f>
        <v>224</v>
      </c>
      <c r="F17" s="22" t="n">
        <f aca="false">+F13+F14-F15-F16</f>
        <v>233</v>
      </c>
      <c r="G17" s="22" t="n">
        <f aca="false">+G13+G14-G15-G16</f>
        <v>225</v>
      </c>
      <c r="H17" s="22" t="n">
        <f aca="false">+H13+H14-H15-H16</f>
        <v>302</v>
      </c>
      <c r="I17" s="22" t="n">
        <f aca="false">+I13+I14-I15-I16</f>
        <v>303</v>
      </c>
      <c r="J17" s="22" t="n">
        <f aca="false">+J13+J14-J15-J16</f>
        <v>293</v>
      </c>
      <c r="K17" s="22" t="n">
        <f aca="false">+K13+K14-K15-K16</f>
        <v>360</v>
      </c>
      <c r="L17" s="22" t="n">
        <f aca="false">+L13+L14-L15-L16</f>
        <v>392</v>
      </c>
      <c r="M17" s="22" t="n">
        <f aca="false">+M13+M14-M15-M16</f>
        <v>0</v>
      </c>
      <c r="N17" s="22" t="n">
        <f aca="false">+N13+N14-N15-N16</f>
        <v>0</v>
      </c>
      <c r="O17" s="2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3.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0.465277777777778</v>
      </c>
      <c r="D29" s="29" t="n">
        <f aca="false">+D27/E17</f>
        <v>0.5125</v>
      </c>
      <c r="E29" s="29" t="n">
        <f aca="false">+E27/F17</f>
        <v>0.441201716738197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+O27/#REF!</f>
        <v>#REF!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f aca="false">East!B41+West!B41+Downstream!B41+Generation!B41+'New Products'!B41+Mexico!B41+'Principal Investing'!B41+'Energy Capital Res.'!B41+'CTG Assets'!B41+'Upstream Assets'!B41+Coal!B41+Canada!B41+Chairman!B41</f>
        <v>45</v>
      </c>
      <c r="C41" s="46" t="n">
        <f aca="false">East!C41+West!C41+Downstream!C41+Generation!C41+'New Products'!C41+Mexico!C41+'Principal Investing'!C41+'Energy Capital Res.'!C41+'CTG Assets'!C41+'Upstream Assets'!C41+Coal!C41+Canada!C41+Chairman!C41</f>
        <v>31.3</v>
      </c>
      <c r="D41" s="28"/>
      <c r="E41" s="45" t="n">
        <f aca="false">East!E41+West!E41+Downstream!E41+Generation!E41+'New Products'!E41+Mexico!E41+'Principal Investing'!E41+'Energy Capital Res.'!E41+'CTG Assets'!E41+'Upstream Assets'!E41+Coal!E41+Canada!E41+Chairman!E41</f>
        <v>112</v>
      </c>
      <c r="F41" s="46" t="n">
        <f aca="false">East!F41+West!F41+Downstream!F41+Generation!F41+'New Products'!F41+Mexico!F41+'Principal Investing'!F41+'Energy Capital Res.'!F41+'CTG Assets'!F41+'Upstream Assets'!F41+Coal!F41+Canada!F41+Chairman!F41</f>
        <v>25.05</v>
      </c>
      <c r="G41" s="47" t="n">
        <f aca="false">+East!G41+West!G41+Downstream!G41+Generation!G41+Coal!G41+Canada!G41+'New Products'!G41+Mexico!G41+'Upstream Assets'!G41+'Principal Investing'!G41+'Energy Capital Res.'!$G$41+'CTG Assets'!G41+Chairman!G41</f>
        <v>25.82</v>
      </c>
      <c r="H41" s="28"/>
      <c r="I41" s="45" t="n">
        <f aca="false">East!I41+West!I41+Downstream!I41+Generation!I41+'New Products'!I41+Mexico!I41+'Principal Investing'!I41+'Energy Capital Res.'!I41+'CTG Assets'!I41+'Upstream Assets'!I41+Coal!I41+Canada!I41+Chairman!I41</f>
        <v>0</v>
      </c>
      <c r="J41" s="46" t="n">
        <f aca="false">East!J41+West!J41+Downstream!J41+Generation!J41+'New Products'!J41+Mexico!J41+'Principal Investing'!J41+'Energy Capital Res.'!J41+'CTG Assets'!J41+'Upstream Assets'!J41+Coal!J41+Canada!J41+Chairman!J41</f>
        <v>0</v>
      </c>
      <c r="K41" s="28"/>
      <c r="L41" s="45" t="n">
        <f aca="false">East!L41+West!L41+Downstream!L41+Generation!L41+'New Products'!L41+Mexico!L41+'Principal Investing'!L41+'Energy Capital Res.'!L41+'CTG Assets'!L41+'Upstream Assets'!L41+Coal!L41+Canada!L41+Chairman!L41</f>
        <v>0</v>
      </c>
      <c r="M41" s="46" t="n">
        <f aca="false">East!M41+West!M41+Downstream!M41+Generation!M41+'New Products'!M41+Mexico!M41+'Principal Investing'!M41+'Energy Capital Res.'!M41+'CTG Assets'!M41+'Upstream Assets'!M41+Coal!M41+Canada!M41+Chairman!M41</f>
        <v>0</v>
      </c>
      <c r="N41" s="28"/>
      <c r="O41" s="45" t="n">
        <f aca="false">+B41+E41+I41+L41</f>
        <v>157</v>
      </c>
      <c r="P41" s="46" t="n">
        <f aca="false">+C41+F41+J41+M41</f>
        <v>56.35</v>
      </c>
      <c r="Q41" s="28"/>
      <c r="R41" s="45" t="n">
        <f aca="false">East!R41+West!R41+Downstream!R41+Generation!R41+'New Products'!R41+Mexico!R41+'Principal Investing'!R41+'Energy Capital Res.'!R41+'CTG Assets'!R41+'Upstream Assets'!R41+Coal!R41+Canada!R41+Chairman!R41</f>
        <v>0</v>
      </c>
      <c r="S41" s="46" t="n">
        <f aca="false">East!S41+West!S41+Downstream!S41+Generation!S41+'New Products'!S41+Mexico!S41+'Principal Investing'!S41+'Energy Capital Res.'!S41+'CTG Assets'!S41+'Upstream Assets'!S41+Coal!S41+Canada!S41+Chairman!S41</f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f aca="false">East!C42+West!C42+Downstream!C42+Generation!C42+'New Products'!C42+Mexico!C42+'Principal Investing'!C42+'Energy Capital Res.'!C42+'CTG Assets'!C42+'Upstream Assets'!C42+Coal!C42+Canada!C42+Chairman!C42</f>
        <v>113.9</v>
      </c>
      <c r="D42" s="28"/>
      <c r="E42" s="45"/>
      <c r="F42" s="46" t="n">
        <f aca="false">East!F42+West!F42+Downstream!F42+Generation!F42+'New Products'!F42+Mexico!F42+'Principal Investing'!F42+'Energy Capital Res.'!F42+'CTG Assets'!F42+'Upstream Assets'!F42+Coal!F42+Canada!F42+Chairman!F42</f>
        <v>-11.993</v>
      </c>
      <c r="G42" s="47"/>
      <c r="H42" s="28"/>
      <c r="I42" s="45"/>
      <c r="J42" s="46" t="n">
        <f aca="false">East!J42+West!J42+Downstream!J42+Generation!J42+'New Products'!J42+Mexico!J42+'Principal Investing'!J42+'Energy Capital Res.'!J42+'CTG Assets'!J42+'Upstream Assets'!J42+Coal!J42+Canada!J42+Chairman!J42</f>
        <v>0</v>
      </c>
      <c r="K42" s="28"/>
      <c r="L42" s="45"/>
      <c r="M42" s="46" t="n">
        <f aca="false">East!M42+West!M42+Downstream!M42+Generation!M42+'New Products'!M42+Mexico!M42+'Principal Investing'!M42+'Energy Capital Res.'!M42+'CTG Assets'!M42+'Upstream Assets'!M42+Coal!M42+Canada!M42+Chairman!M42</f>
        <v>0</v>
      </c>
      <c r="N42" s="28"/>
      <c r="O42" s="45"/>
      <c r="P42" s="46" t="n">
        <f aca="false">East!P42+West!P42+Downstream!P42+Generation!P42+'New Products'!P42+Mexico!P42+'Principal Investing'!P42+'Energy Capital Res.'!P42+'CTG Assets'!P42+'Upstream Assets'!P42+Coal!P42+Canada!P42+Chairman!P42</f>
        <v>101.907</v>
      </c>
      <c r="Q42" s="28"/>
      <c r="R42" s="45"/>
      <c r="S42" s="46"/>
      <c r="T42" s="28"/>
    </row>
    <row r="43" customFormat="false" ht="12.75" hidden="false" customHeight="false" outlineLevel="0" collapsed="false">
      <c r="A43" s="1" t="s">
        <v>45</v>
      </c>
      <c r="B43" s="48" t="n">
        <f aca="false">East!B43+West!B43+Downstream!B43+Generation!B43+'New Products'!B43+Mexico!B43+'Principal Investing'!B43+'Energy Capital Res.'!B43+'CTG Assets'!B43+'Upstream Assets'!B43+Coal!B43+Canada!B43+Chairman!B43</f>
        <v>0</v>
      </c>
      <c r="C43" s="49" t="n">
        <f aca="false">East!C43+West!C43+Downstream!C43+Generation!C43+'New Products'!C43+Mexico!C43+'Principal Investing'!C43+'Energy Capital Res.'!C43+'CTG Assets'!C43+'Upstream Assets'!C43+Coal!C43+Canada!C43+Chairman!C43</f>
        <v>0</v>
      </c>
      <c r="D43" s="28"/>
      <c r="E43" s="48" t="n">
        <f aca="false">East!E43+West!E43+Downstream!E43+Generation!E43+'New Products'!E43+Mexico!E43+'Principal Investing'!E43+'Energy Capital Res.'!E43+'CTG Assets'!E43+'Upstream Assets'!E43+Coal!E43+Canada!E43+Chairman!E43</f>
        <v>59</v>
      </c>
      <c r="F43" s="49" t="n">
        <f aca="false">East!F43+West!F43+Downstream!F43+Generation!F43+'New Products'!F43+Mexico!F43+'Principal Investing'!F43+'Energy Capital Res.'!F43+'CTG Assets'!F43+'Upstream Assets'!F43+Coal!F43+Canada!F43+Chairman!F43</f>
        <v>75.046</v>
      </c>
      <c r="G43" s="25"/>
      <c r="H43" s="28"/>
      <c r="I43" s="48" t="n">
        <f aca="false">East!I43+West!I43+Downstream!I43+Generation!I43+'New Products'!I43+Mexico!I43+'Principal Investing'!I43+'Energy Capital Res.'!I43+'CTG Assets'!I43+'Upstream Assets'!I43+Coal!I43+Canada!I43+Chairman!I43</f>
        <v>208</v>
      </c>
      <c r="J43" s="49" t="n">
        <f aca="false">East!J43+West!J43+Downstream!J43+Generation!J43+'New Products'!J43+Mexico!J43+'Principal Investing'!J43+'Energy Capital Res.'!J43+'CTG Assets'!J43+'Upstream Assets'!J43+Coal!J43+Canada!J43+Chairman!J43</f>
        <v>255.524</v>
      </c>
      <c r="K43" s="28"/>
      <c r="L43" s="48" t="n">
        <f aca="false">+East!L43+West!L43+Downstream!L43+Generation!L43+Coal!L43+Canada!L43+'New Products'!L43+Mexico!L43+'Upstream Assets'!L43+'Principal Investing'!L43+'Energy Capital Res.'!L43+'CTG Assets'!L43+Chairman!L43</f>
        <v>102</v>
      </c>
      <c r="M43" s="49" t="n">
        <f aca="false">East!M43+West!M43+Downstream!M43+Generation!M43+'New Products'!M43+Mexico!M43+'Principal Investing'!M43+'Energy Capital Res.'!M43+'CTG Assets'!M43+'Upstream Assets'!M43+Coal!M43+Canada!M43+Chairman!M43</f>
        <v>386.214</v>
      </c>
      <c r="N43" s="28"/>
      <c r="O43" s="48" t="n">
        <f aca="false">+B43+E43+I43+L43</f>
        <v>369</v>
      </c>
      <c r="P43" s="49" t="n">
        <f aca="false">+C43+F43+J43+M43</f>
        <v>716.784</v>
      </c>
      <c r="Q43" s="28"/>
      <c r="R43" s="48" t="n">
        <f aca="false">East!R43+West!R43+Downstream!R43+Generation!R43+'New Products'!R43+Mexico!R43+'Principal Investing'!R43+'Energy Capital Res.'!R43+'CTG Assets'!R43+'Upstream Assets'!R43+Coal!R43+Canada!R43+Chairman!R43</f>
        <v>23</v>
      </c>
      <c r="S43" s="49" t="n">
        <f aca="false">East!S43+West!S43+Downstream!S43+Generation!S43+'New Products'!S43+Mexico!S43+'Principal Investing'!S43+'Energy Capital Res.'!S43+'CTG Assets'!S43+'Upstream Assets'!S43+Coal!S43+Canada!S43+Chairman!S43</f>
        <v>90.381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45</v>
      </c>
      <c r="C44" s="51" t="n">
        <f aca="false">SUM(C41:C43)</f>
        <v>145.2</v>
      </c>
      <c r="D44" s="31"/>
      <c r="E44" s="50" t="n">
        <f aca="false">SUM(E41:E43)</f>
        <v>171</v>
      </c>
      <c r="F44" s="51" t="n">
        <f aca="false">SUM(F41:F43)</f>
        <v>88.103</v>
      </c>
      <c r="G44" s="52"/>
      <c r="H44" s="31"/>
      <c r="I44" s="50" t="n">
        <f aca="false">SUM(I41:I43)</f>
        <v>208</v>
      </c>
      <c r="J44" s="51" t="n">
        <f aca="false">SUM(J41:J43)</f>
        <v>255.524</v>
      </c>
      <c r="K44" s="31"/>
      <c r="L44" s="50" t="n">
        <f aca="false">SUM(L41:L43)</f>
        <v>102</v>
      </c>
      <c r="M44" s="51" t="n">
        <f aca="false">SUM(M41:M43)</f>
        <v>386.214</v>
      </c>
      <c r="N44" s="31"/>
      <c r="O44" s="50" t="n">
        <f aca="false">SUM(O41:O43)</f>
        <v>526</v>
      </c>
      <c r="P44" s="51" t="n">
        <f aca="false">SUM(P41:P43)</f>
        <v>875.041</v>
      </c>
      <c r="Q44" s="31"/>
      <c r="R44" s="50" t="n">
        <f aca="false">SUM(R41:R43)</f>
        <v>23</v>
      </c>
      <c r="S44" s="51" t="n">
        <f aca="false">SUM(S41:S43)</f>
        <v>90.381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f aca="false">East!C45+West!C45+Downstream!C45+Generation!C45+'New Products'!C45+Mexico!C45+'Principal Investing'!C45+'Energy Capital Res.'!C45+'CTG Assets'!C45+'Upstream Assets'!C45+Coal!C45+Canada!C45+Chairman!C45</f>
        <v>170.1</v>
      </c>
      <c r="D45" s="29"/>
      <c r="E45" s="54"/>
      <c r="F45" s="51" t="n">
        <f aca="false">East!F45+West!F45+Downstream!F45+Generation!F45+'New Products'!F45+Mexico!F45+'Principal Investing'!F45+'Energy Capital Res.'!F45+'CTG Assets'!F45+'Upstream Assets'!F45+Coal!F45+Canada!F45+Chairman!F45</f>
        <v>220.7</v>
      </c>
      <c r="G45" s="52"/>
      <c r="H45" s="29"/>
      <c r="I45" s="54"/>
      <c r="J45" s="51" t="n">
        <f aca="false">East!J45+West!J45+Downstream!J45+Generation!J45+'New Products'!J45+Mexico!J45+'Principal Investing'!J45+'Energy Capital Res.'!J45+'CTG Assets'!J45+'Upstream Assets'!J45+Coal!J45+Canada!J45+Chairman!J45</f>
        <v>200.9</v>
      </c>
      <c r="K45" s="29"/>
      <c r="L45" s="54"/>
      <c r="M45" s="51" t="n">
        <f aca="false">East!M45+West!M45+Downstream!M45+Generation!M45+'New Products'!M45+Mexico!M45+'Principal Investing'!M45+'Energy Capital Res.'!M45+'CTG Assets'!M45+'Upstream Assets'!M45+Coal!M45+Canada!M45+Chairman!M45</f>
        <v>231.5</v>
      </c>
      <c r="N45" s="29"/>
      <c r="O45" s="54"/>
      <c r="P45" s="51" t="n">
        <f aca="false">+M45+J45+F45+C45</f>
        <v>823.2</v>
      </c>
      <c r="Q45" s="29"/>
      <c r="R45" s="54"/>
      <c r="S45" s="51" t="n">
        <f aca="false">East!S45+West!S45+Downstream!S45+Generation!S45+'New Products'!S45+Mexico!S45+'Principal Investing'!S45+'Energy Capital Res.'!S45+'CTG Assets'!S45+'Upstream Assets'!S45+Coal!S45+Canada!S45+Chairman!S45</f>
        <v>216.61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55" t="n">
        <f aca="false">+C44/C45</f>
        <v>0.853615520282187</v>
      </c>
      <c r="C46" s="55"/>
      <c r="D46" s="56"/>
      <c r="E46" s="55" t="n">
        <f aca="false">+F44/F45</f>
        <v>0.399198006343453</v>
      </c>
      <c r="F46" s="55"/>
      <c r="G46" s="57"/>
      <c r="H46" s="56"/>
      <c r="I46" s="55" t="n">
        <f aca="false">+J44/J45</f>
        <v>1.27189646590343</v>
      </c>
      <c r="J46" s="55"/>
      <c r="K46" s="56"/>
      <c r="L46" s="55" t="n">
        <f aca="false">+M44/M45</f>
        <v>1.66831101511879</v>
      </c>
      <c r="M46" s="55"/>
      <c r="N46" s="56"/>
      <c r="O46" s="55" t="n">
        <f aca="false">+P44/P45</f>
        <v>1.06297497570457</v>
      </c>
      <c r="P46" s="55"/>
      <c r="Q46" s="56"/>
      <c r="R46" s="55" t="n">
        <f aca="false">+S44/S45</f>
        <v>0.417252204422695</v>
      </c>
      <c r="S46" s="55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  <row r="72" customFormat="false" ht="13.5" hidden="false" customHeight="false" outlineLevel="0" collapsed="false">
      <c r="B72" s="2" t="str">
        <f aca="true">CELL("filename")</f>
        <v>'file:///mnt/12tb/@roms/datasets/enron/EDRM Enron Email Data Set v2 XML/filtered-attachments/xls/Metrics_0609.xls'#$Consol</v>
      </c>
      <c r="C72" s="2"/>
    </row>
    <row r="73" customFormat="false" ht="13.5" hidden="false" customHeight="false" outlineLevel="0" collapsed="false">
      <c r="B73" s="61" t="n">
        <f aca="true">NOW()</f>
        <v>45926.9631672047</v>
      </c>
      <c r="C73" s="61"/>
    </row>
  </sheetData>
  <mergeCells count="24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  <mergeCell ref="B73:C73"/>
  </mergeCells>
  <printOptions headings="false" gridLines="false" gridLinesSet="true" horizontalCentered="true" verticalCentered="false"/>
  <pageMargins left="0.420138888888889" right="0" top="0.25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58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82</v>
      </c>
      <c r="E13" s="21" t="n">
        <f aca="false">+D17</f>
        <v>66</v>
      </c>
      <c r="F13" s="21" t="n">
        <f aca="false">+E17</f>
        <v>68</v>
      </c>
      <c r="G13" s="21" t="n">
        <f aca="false">+F17</f>
        <v>68</v>
      </c>
      <c r="H13" s="21" t="n">
        <f aca="false">+G17</f>
        <v>54</v>
      </c>
      <c r="I13" s="21" t="n">
        <f aca="false">+H17</f>
        <v>127</v>
      </c>
      <c r="J13" s="21" t="n">
        <f aca="false">+I17</f>
        <v>129</v>
      </c>
      <c r="K13" s="21" t="n">
        <f aca="false">+J17</f>
        <v>126</v>
      </c>
      <c r="L13" s="21" t="n">
        <f aca="false">+K17</f>
        <v>194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f aca="false">21+46+15</f>
        <v>82</v>
      </c>
      <c r="D14" s="21" t="n">
        <v>20</v>
      </c>
      <c r="E14" s="21" t="n">
        <f aca="false">3</f>
        <v>3</v>
      </c>
      <c r="F14" s="21" t="n">
        <v>0</v>
      </c>
      <c r="G14" s="21" t="n">
        <v>4</v>
      </c>
      <c r="H14" s="21" t="n">
        <v>79</v>
      </c>
      <c r="I14" s="21" t="n">
        <v>9</v>
      </c>
      <c r="J14" s="21" t="n">
        <v>8</v>
      </c>
      <c r="K14" s="21" t="n">
        <v>103</v>
      </c>
      <c r="L14" s="21" t="n">
        <v>49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8</v>
      </c>
      <c r="E15" s="21" t="n">
        <v>1</v>
      </c>
      <c r="F15" s="21" t="n">
        <v>0</v>
      </c>
      <c r="G15" s="21" t="n">
        <v>8</v>
      </c>
      <c r="H15" s="21" t="n">
        <v>2</v>
      </c>
      <c r="I15" s="21" t="n">
        <v>1</v>
      </c>
      <c r="J15" s="21" t="n">
        <v>1</v>
      </c>
      <c r="K15" s="21" t="n">
        <v>3</v>
      </c>
      <c r="L15" s="21" t="n">
        <v>11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28</v>
      </c>
      <c r="E16" s="21" t="n">
        <v>0</v>
      </c>
      <c r="F16" s="21" t="n">
        <v>0</v>
      </c>
      <c r="G16" s="21" t="n">
        <v>10</v>
      </c>
      <c r="H16" s="21" t="n">
        <v>4</v>
      </c>
      <c r="I16" s="21" t="n">
        <v>6</v>
      </c>
      <c r="J16" s="21" t="n">
        <v>10</v>
      </c>
      <c r="K16" s="21" t="n">
        <v>32</v>
      </c>
      <c r="L16" s="21" t="n">
        <v>7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82</v>
      </c>
      <c r="D17" s="62" t="n">
        <f aca="false">+D13+D14-D15-D16</f>
        <v>66</v>
      </c>
      <c r="E17" s="62" t="n">
        <f aca="false">+E13+E14-E15-E16</f>
        <v>68</v>
      </c>
      <c r="F17" s="62" t="n">
        <f aca="false">+F13+F14-F15-F16</f>
        <v>68</v>
      </c>
      <c r="G17" s="62" t="n">
        <f aca="false">+G13+G14-G15-G16</f>
        <v>54</v>
      </c>
      <c r="H17" s="62" t="n">
        <f aca="false">+H13+H14-H15-H16</f>
        <v>127</v>
      </c>
      <c r="I17" s="62" t="n">
        <f aca="false">+I13+I14-I15-I16</f>
        <v>129</v>
      </c>
      <c r="J17" s="62" t="n">
        <f aca="false">+J13+J14-J15-J16</f>
        <v>126</v>
      </c>
      <c r="K17" s="62" t="n">
        <f aca="false">+K13+K14-K15-K16</f>
        <v>194</v>
      </c>
      <c r="L17" s="62" t="n">
        <f aca="false">+L13+L14-L15-L16</f>
        <v>225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1.52272727272727</v>
      </c>
      <c r="D29" s="29" t="n">
        <f aca="false">+D27/E17</f>
        <v>1.68823529411765</v>
      </c>
      <c r="E29" s="29" t="n">
        <f aca="false">+E27/F17</f>
        <v>1.51176470588235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17</v>
      </c>
      <c r="C41" s="46" t="n">
        <v>7.1</v>
      </c>
      <c r="D41" s="28"/>
      <c r="E41" s="45" t="n">
        <v>97</v>
      </c>
      <c r="F41" s="46" t="n">
        <v>5.85</v>
      </c>
      <c r="G41" s="47" t="n">
        <v>5.85</v>
      </c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114</v>
      </c>
      <c r="P41" s="46" t="n">
        <f aca="false">+M41+J41+F41+C41</f>
        <v>12.95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16</v>
      </c>
      <c r="D42" s="28"/>
      <c r="E42" s="45"/>
      <c r="F42" s="46" t="n">
        <f aca="false">24.833-F41</f>
        <v>18.983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34.983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24</v>
      </c>
      <c r="F43" s="49" t="n">
        <v>4.275</v>
      </c>
      <c r="G43" s="25"/>
      <c r="H43" s="28"/>
      <c r="I43" s="48" t="n">
        <v>149</v>
      </c>
      <c r="J43" s="49" t="n">
        <v>37.524</v>
      </c>
      <c r="K43" s="28"/>
      <c r="L43" s="48" t="n">
        <v>46</v>
      </c>
      <c r="M43" s="49" t="n">
        <v>20.214</v>
      </c>
      <c r="N43" s="28"/>
      <c r="O43" s="48" t="n">
        <f aca="false">+L43+I43+E43+B43</f>
        <v>219</v>
      </c>
      <c r="P43" s="49" t="n">
        <f aca="false">+M43+J43+F43+C43</f>
        <v>62.013</v>
      </c>
      <c r="Q43" s="28"/>
      <c r="R43" s="48" t="n">
        <v>6</v>
      </c>
      <c r="S43" s="49" t="n">
        <v>5.381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17</v>
      </c>
      <c r="C44" s="51" t="n">
        <f aca="false">SUM(C41:C43)</f>
        <v>23.1</v>
      </c>
      <c r="D44" s="31"/>
      <c r="E44" s="50" t="n">
        <f aca="false">SUM(E41:E43)</f>
        <v>121</v>
      </c>
      <c r="F44" s="51" t="n">
        <f aca="false">SUM(F41:F43)</f>
        <v>29.108</v>
      </c>
      <c r="G44" s="52"/>
      <c r="H44" s="31"/>
      <c r="I44" s="50" t="n">
        <f aca="false">SUM(I41:I43)</f>
        <v>149</v>
      </c>
      <c r="J44" s="51" t="n">
        <f aca="false">SUM(J41:J43)</f>
        <v>37.524</v>
      </c>
      <c r="K44" s="31"/>
      <c r="L44" s="50" t="n">
        <f aca="false">SUM(L41:L43)</f>
        <v>46</v>
      </c>
      <c r="M44" s="51" t="n">
        <f aca="false">SUM(M41:M43)</f>
        <v>20.214</v>
      </c>
      <c r="N44" s="31"/>
      <c r="O44" s="50" t="n">
        <f aca="false">SUM(O41:O43)</f>
        <v>333</v>
      </c>
      <c r="P44" s="51" t="n">
        <f aca="false">SUM(P41:P43)</f>
        <v>109.946</v>
      </c>
      <c r="Q44" s="31"/>
      <c r="R44" s="50" t="n">
        <f aca="false">SUM(R41:R43)</f>
        <v>6</v>
      </c>
      <c r="S44" s="51" t="n">
        <f aca="false">SUM(S41:S43)</f>
        <v>5.381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30.3</v>
      </c>
      <c r="D45" s="29"/>
      <c r="E45" s="54"/>
      <c r="F45" s="51" t="n">
        <v>30.9</v>
      </c>
      <c r="G45" s="52"/>
      <c r="H45" s="29"/>
      <c r="I45" s="54"/>
      <c r="J45" s="51" t="n">
        <v>32.2</v>
      </c>
      <c r="K45" s="29"/>
      <c r="L45" s="54"/>
      <c r="M45" s="51" t="n">
        <v>33</v>
      </c>
      <c r="N45" s="29"/>
      <c r="O45" s="54"/>
      <c r="P45" s="51" t="n">
        <f aca="false">+M45+J45+F45+C45</f>
        <v>126.4</v>
      </c>
      <c r="Q45" s="29"/>
      <c r="R45" s="54"/>
      <c r="S45" s="51" t="n">
        <v>40.3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0.762376237623762</v>
      </c>
      <c r="C46" s="67"/>
      <c r="D46" s="12"/>
      <c r="E46" s="67" t="n">
        <f aca="false">+F44/F45</f>
        <v>0.942006472491909</v>
      </c>
      <c r="F46" s="67"/>
      <c r="G46" s="57"/>
      <c r="H46" s="12"/>
      <c r="I46" s="67" t="n">
        <f aca="false">+J44/J45</f>
        <v>1.16534161490683</v>
      </c>
      <c r="J46" s="67"/>
      <c r="K46" s="12"/>
      <c r="L46" s="67" t="n">
        <f aca="false">+M44/M45</f>
        <v>0.612545454545455</v>
      </c>
      <c r="M46" s="67"/>
      <c r="N46" s="12"/>
      <c r="O46" s="67" t="n">
        <f aca="false">+P44/P45</f>
        <v>0.869825949367089</v>
      </c>
      <c r="P46" s="67"/>
      <c r="Q46" s="12"/>
      <c r="R46" s="67" t="n">
        <f aca="false">+S44/S45</f>
        <v>0.133523573200993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59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0</v>
      </c>
      <c r="E13" s="21" t="n">
        <f aca="false">+D17</f>
        <v>0</v>
      </c>
      <c r="F13" s="21" t="n">
        <f aca="false">+E17</f>
        <v>0</v>
      </c>
      <c r="G13" s="21" t="n">
        <f aca="false">+F17</f>
        <v>0</v>
      </c>
      <c r="H13" s="21" t="n">
        <f aca="false">+G17</f>
        <v>11</v>
      </c>
      <c r="I13" s="21" t="n">
        <f aca="false">+H17</f>
        <v>11</v>
      </c>
      <c r="J13" s="21" t="n">
        <f aca="false">+I17</f>
        <v>11</v>
      </c>
      <c r="K13" s="21" t="n">
        <f aca="false">+J17</f>
        <v>11</v>
      </c>
      <c r="L13" s="21" t="n">
        <f aca="false">+K17</f>
        <v>11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0</v>
      </c>
      <c r="D14" s="21" t="n">
        <v>0</v>
      </c>
      <c r="E14" s="21" t="n">
        <v>0</v>
      </c>
      <c r="F14" s="21" t="n">
        <v>0</v>
      </c>
      <c r="G14" s="21" t="n">
        <v>11</v>
      </c>
      <c r="H14" s="21" t="n">
        <v>0</v>
      </c>
      <c r="I14" s="21" t="n">
        <v>0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1" t="n">
        <v>0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0</v>
      </c>
      <c r="D17" s="62" t="n">
        <f aca="false">+D13+D14-D15-D16</f>
        <v>0</v>
      </c>
      <c r="E17" s="62" t="n">
        <f aca="false">+E13+E14-E15-E16</f>
        <v>0</v>
      </c>
      <c r="F17" s="62" t="n">
        <f aca="false">+F13+F14-F15-F16</f>
        <v>0</v>
      </c>
      <c r="G17" s="62" t="n">
        <f aca="false">+G13+G14-G15-G16</f>
        <v>11</v>
      </c>
      <c r="H17" s="62" t="n">
        <f aca="false">+H13+H14-H15-H16</f>
        <v>11</v>
      </c>
      <c r="I17" s="62" t="n">
        <f aca="false">+I13+I14-I15-I16</f>
        <v>11</v>
      </c>
      <c r="J17" s="62" t="n">
        <f aca="false">+J13+J14-J15-J16</f>
        <v>11</v>
      </c>
      <c r="K17" s="62" t="n">
        <f aca="false">+K13+K14-K15-K16</f>
        <v>11</v>
      </c>
      <c r="L17" s="62" t="n">
        <f aca="false">+L13+L14-L15-L16</f>
        <v>11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e">
        <f aca="false">+C27/D17</f>
        <v>#DIV/0!</v>
      </c>
      <c r="D29" s="29" t="e">
        <f aca="false">+D27/E17</f>
        <v>#DIV/0!</v>
      </c>
      <c r="E29" s="29" t="e">
        <f aca="false">+E27/F17</f>
        <v>#DIV/0!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1</v>
      </c>
      <c r="C41" s="46" t="n">
        <v>2.3</v>
      </c>
      <c r="D41" s="28"/>
      <c r="E41" s="45" t="n">
        <v>0</v>
      </c>
      <c r="F41" s="46" t="n">
        <v>0</v>
      </c>
      <c r="G41" s="47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</v>
      </c>
      <c r="P41" s="46" t="n">
        <f aca="false">+M41+J41+F41+C41</f>
        <v>2.3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91.4</v>
      </c>
      <c r="D42" s="28"/>
      <c r="E42" s="45"/>
      <c r="F42" s="46" t="n">
        <v>-29.338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62.062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6</v>
      </c>
      <c r="F43" s="49" t="n">
        <v>0</v>
      </c>
      <c r="G43" s="25"/>
      <c r="H43" s="28"/>
      <c r="I43" s="48" t="n">
        <v>2</v>
      </c>
      <c r="J43" s="49" t="n">
        <v>10</v>
      </c>
      <c r="K43" s="28"/>
      <c r="L43" s="48" t="n">
        <v>1</v>
      </c>
      <c r="M43" s="49" t="n">
        <v>10</v>
      </c>
      <c r="N43" s="28"/>
      <c r="O43" s="48" t="n">
        <f aca="false">+L43+I43+E43+B43</f>
        <v>9</v>
      </c>
      <c r="P43" s="49" t="n">
        <f aca="false">+M43+J43+F43+C43</f>
        <v>20</v>
      </c>
      <c r="Q43" s="28"/>
      <c r="R43" s="48" t="n">
        <v>2</v>
      </c>
      <c r="S43" s="49" t="n">
        <v>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1</v>
      </c>
      <c r="C44" s="51" t="n">
        <f aca="false">SUM(C41:C43)</f>
        <v>93.7</v>
      </c>
      <c r="D44" s="31"/>
      <c r="E44" s="50" t="n">
        <f aca="false">SUM(E41:E43)</f>
        <v>6</v>
      </c>
      <c r="F44" s="51" t="n">
        <f aca="false">SUM(F41:F43)</f>
        <v>-29.338</v>
      </c>
      <c r="G44" s="52"/>
      <c r="H44" s="31"/>
      <c r="I44" s="50" t="n">
        <f aca="false">SUM(I41:I43)</f>
        <v>2</v>
      </c>
      <c r="J44" s="51" t="n">
        <f aca="false">SUM(J41:J43)</f>
        <v>10</v>
      </c>
      <c r="K44" s="31"/>
      <c r="L44" s="50" t="n">
        <f aca="false">SUM(L41:L43)</f>
        <v>1</v>
      </c>
      <c r="M44" s="51" t="n">
        <f aca="false">SUM(M41:M43)</f>
        <v>10</v>
      </c>
      <c r="N44" s="31"/>
      <c r="O44" s="50" t="n">
        <f aca="false">SUM(O41:O43)</f>
        <v>10</v>
      </c>
      <c r="P44" s="51" t="n">
        <f aca="false">SUM(P41:P43)</f>
        <v>84.362</v>
      </c>
      <c r="Q44" s="31"/>
      <c r="R44" s="50" t="n">
        <f aca="false">SUM(R41:R43)</f>
        <v>2</v>
      </c>
      <c r="S44" s="51" t="n">
        <f aca="false">SUM(S41:S43)</f>
        <v>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15.4</v>
      </c>
      <c r="D45" s="29"/>
      <c r="E45" s="54"/>
      <c r="F45" s="51" t="n">
        <v>15.4</v>
      </c>
      <c r="G45" s="52"/>
      <c r="H45" s="29"/>
      <c r="I45" s="54"/>
      <c r="J45" s="51" t="n">
        <v>15.4</v>
      </c>
      <c r="K45" s="29"/>
      <c r="L45" s="54"/>
      <c r="M45" s="51" t="n">
        <v>15.4</v>
      </c>
      <c r="N45" s="29"/>
      <c r="O45" s="54"/>
      <c r="P45" s="51" t="n">
        <f aca="false">+M45+J45+F45+C45</f>
        <v>61.6</v>
      </c>
      <c r="Q45" s="29"/>
      <c r="R45" s="54"/>
      <c r="S45" s="51" t="n">
        <v>20.8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6.08441558441558</v>
      </c>
      <c r="C46" s="67"/>
      <c r="D46" s="12"/>
      <c r="E46" s="67" t="n">
        <f aca="false">+F44/F45</f>
        <v>-1.90506493506494</v>
      </c>
      <c r="F46" s="67"/>
      <c r="G46" s="57"/>
      <c r="H46" s="12"/>
      <c r="I46" s="67" t="n">
        <f aca="false">+J44/J45</f>
        <v>0.649350649350649</v>
      </c>
      <c r="J46" s="67"/>
      <c r="K46" s="12"/>
      <c r="L46" s="67" t="n">
        <f aca="false">+M44/M45</f>
        <v>0.649350649350649</v>
      </c>
      <c r="M46" s="67"/>
      <c r="N46" s="12"/>
      <c r="O46" s="67" t="n">
        <f aca="false">+P44/P45</f>
        <v>1.36951298701299</v>
      </c>
      <c r="P46" s="67"/>
      <c r="Q46" s="12"/>
      <c r="R46" s="67" t="n">
        <f aca="false">+S44/S45</f>
        <v>0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0</v>
      </c>
      <c r="E13" s="21" t="n">
        <f aca="false">+D17</f>
        <v>11</v>
      </c>
      <c r="F13" s="21" t="n">
        <f aca="false">+E17</f>
        <v>11</v>
      </c>
      <c r="G13" s="21" t="n">
        <f aca="false">+F17</f>
        <v>11</v>
      </c>
      <c r="H13" s="21" t="n">
        <f aca="false">+G17</f>
        <v>12</v>
      </c>
      <c r="I13" s="21" t="n">
        <f aca="false">+H17</f>
        <v>11</v>
      </c>
      <c r="J13" s="21" t="n">
        <f aca="false">+I17</f>
        <v>12</v>
      </c>
      <c r="K13" s="21" t="n">
        <f aca="false">+J17</f>
        <v>12</v>
      </c>
      <c r="L13" s="21" t="n">
        <f aca="false">+K17</f>
        <v>12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0</v>
      </c>
      <c r="D14" s="21" t="n">
        <v>11</v>
      </c>
      <c r="E14" s="21" t="n">
        <v>0</v>
      </c>
      <c r="F14" s="21" t="n">
        <v>0</v>
      </c>
      <c r="G14" s="21" t="n">
        <v>1</v>
      </c>
      <c r="H14" s="21" t="n">
        <v>0</v>
      </c>
      <c r="I14" s="21" t="n">
        <v>1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1</v>
      </c>
      <c r="I15" s="21" t="n">
        <v>0</v>
      </c>
      <c r="J15" s="21" t="n">
        <v>0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0</v>
      </c>
      <c r="D17" s="62" t="n">
        <f aca="false">+D13+D14-D15-D16</f>
        <v>11</v>
      </c>
      <c r="E17" s="62" t="n">
        <f aca="false">+E13+E14-E15-E16</f>
        <v>11</v>
      </c>
      <c r="F17" s="62" t="n">
        <f aca="false">+F13+F14-F15-F16</f>
        <v>11</v>
      </c>
      <c r="G17" s="62" t="n">
        <f aca="false">+G13+G14-G15-G16</f>
        <v>12</v>
      </c>
      <c r="H17" s="62" t="n">
        <f aca="false">+H13+H14-H15-H16</f>
        <v>11</v>
      </c>
      <c r="I17" s="62" t="n">
        <f aca="false">+I13+I14-I15-I16</f>
        <v>12</v>
      </c>
      <c r="J17" s="62" t="n">
        <f aca="false">+J13+J14-J15-J16</f>
        <v>12</v>
      </c>
      <c r="K17" s="62" t="n">
        <f aca="false">+K13+K14-K15-K16</f>
        <v>12</v>
      </c>
      <c r="L17" s="62" t="n">
        <f aca="false">+L13+L14-L15-L16</f>
        <v>12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9.13636363636364</v>
      </c>
      <c r="D29" s="29" t="n">
        <f aca="false">+D27/E17</f>
        <v>10.4363636363636</v>
      </c>
      <c r="E29" s="29" t="n">
        <f aca="false">+E27/F17</f>
        <v>9.34545454545455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1</v>
      </c>
      <c r="C41" s="46" t="n">
        <v>0.1</v>
      </c>
      <c r="D41" s="28"/>
      <c r="E41" s="45" t="n">
        <v>0</v>
      </c>
      <c r="F41" s="46" t="n">
        <v>0</v>
      </c>
      <c r="G41" s="47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</v>
      </c>
      <c r="P41" s="46" t="n">
        <f aca="false">+M41+J41+F41+C41</f>
        <v>0.1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0.8</v>
      </c>
      <c r="D42" s="28"/>
      <c r="E42" s="45"/>
      <c r="F42" s="46" t="n">
        <v>2.861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3.661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1</v>
      </c>
      <c r="F43" s="49" t="n">
        <v>0</v>
      </c>
      <c r="G43" s="25"/>
      <c r="H43" s="28"/>
      <c r="I43" s="48" t="n">
        <v>5</v>
      </c>
      <c r="J43" s="49" t="n">
        <v>0</v>
      </c>
      <c r="K43" s="28"/>
      <c r="L43" s="48" t="n">
        <v>6</v>
      </c>
      <c r="M43" s="49" t="n">
        <v>0</v>
      </c>
      <c r="N43" s="28"/>
      <c r="O43" s="48" t="n">
        <f aca="false">+L43+I43+E43+B43</f>
        <v>12</v>
      </c>
      <c r="P43" s="49" t="n">
        <f aca="false">+M43+J43+F43+C43</f>
        <v>0</v>
      </c>
      <c r="Q43" s="28"/>
      <c r="R43" s="48" t="n">
        <v>0</v>
      </c>
      <c r="S43" s="49" t="n">
        <v>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1</v>
      </c>
      <c r="C44" s="51" t="n">
        <f aca="false">SUM(C41:C43)</f>
        <v>0.9</v>
      </c>
      <c r="D44" s="31"/>
      <c r="E44" s="50" t="n">
        <f aca="false">SUM(E41:E43)</f>
        <v>1</v>
      </c>
      <c r="F44" s="51" t="n">
        <f aca="false">SUM(F41:F43)</f>
        <v>2.861</v>
      </c>
      <c r="G44" s="52"/>
      <c r="H44" s="31"/>
      <c r="I44" s="50" t="n">
        <f aca="false">SUM(I41:I43)</f>
        <v>5</v>
      </c>
      <c r="J44" s="51" t="n">
        <f aca="false">SUM(J41:J43)</f>
        <v>0</v>
      </c>
      <c r="K44" s="31"/>
      <c r="L44" s="50" t="n">
        <f aca="false">SUM(L41:L43)</f>
        <v>6</v>
      </c>
      <c r="M44" s="51" t="n">
        <f aca="false">SUM(M41:M43)</f>
        <v>0</v>
      </c>
      <c r="N44" s="31"/>
      <c r="O44" s="50" t="n">
        <f aca="false">SUM(O41:O43)</f>
        <v>13</v>
      </c>
      <c r="P44" s="51" t="n">
        <f aca="false">SUM(P41:P43)</f>
        <v>3.761</v>
      </c>
      <c r="Q44" s="31"/>
      <c r="R44" s="50" t="n">
        <f aca="false">SUM(R41:R43)</f>
        <v>0</v>
      </c>
      <c r="S44" s="51" t="n">
        <f aca="false">SUM(S41:S43)</f>
        <v>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10.3</v>
      </c>
      <c r="D45" s="29"/>
      <c r="E45" s="54"/>
      <c r="F45" s="51" t="n">
        <v>2</v>
      </c>
      <c r="G45" s="52"/>
      <c r="H45" s="29"/>
      <c r="I45" s="54"/>
      <c r="J45" s="51" t="n">
        <v>5</v>
      </c>
      <c r="K45" s="29"/>
      <c r="L45" s="54"/>
      <c r="M45" s="51" t="n">
        <v>8</v>
      </c>
      <c r="N45" s="29"/>
      <c r="O45" s="54"/>
      <c r="P45" s="51" t="n">
        <f aca="false">+M45+J45+F45+C45</f>
        <v>25.3</v>
      </c>
      <c r="Q45" s="29"/>
      <c r="R45" s="54"/>
      <c r="S45" s="70" t="n">
        <f aca="false">M45*1.35</f>
        <v>10.8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0.087378640776699</v>
      </c>
      <c r="C46" s="67"/>
      <c r="D46" s="12"/>
      <c r="E46" s="67" t="n">
        <f aca="false">+F44/F45</f>
        <v>1.4305</v>
      </c>
      <c r="F46" s="67"/>
      <c r="G46" s="57"/>
      <c r="H46" s="12"/>
      <c r="I46" s="67" t="n">
        <f aca="false">+J44/J45</f>
        <v>0</v>
      </c>
      <c r="J46" s="67"/>
      <c r="K46" s="12"/>
      <c r="L46" s="67" t="n">
        <f aca="false">+M44/M45</f>
        <v>0</v>
      </c>
      <c r="M46" s="67"/>
      <c r="N46" s="12"/>
      <c r="O46" s="67" t="n">
        <f aca="false">+P44/P45</f>
        <v>0.148656126482213</v>
      </c>
      <c r="P46" s="67"/>
      <c r="Q46" s="12"/>
      <c r="R46" s="67" t="n">
        <f aca="false">+S44/S45</f>
        <v>0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0</v>
      </c>
      <c r="E13" s="21" t="n">
        <f aca="false">+D17</f>
        <v>17</v>
      </c>
      <c r="F13" s="21" t="n">
        <f aca="false">+E17</f>
        <v>17</v>
      </c>
      <c r="G13" s="21" t="n">
        <f aca="false">+F17</f>
        <v>17</v>
      </c>
      <c r="H13" s="21" t="n">
        <f aca="false">+G17</f>
        <v>17</v>
      </c>
      <c r="I13" s="21" t="n">
        <f aca="false">+H17</f>
        <v>17</v>
      </c>
      <c r="J13" s="21" t="n">
        <f aca="false">+I17</f>
        <v>17</v>
      </c>
      <c r="K13" s="21" t="n">
        <f aca="false">+J17</f>
        <v>17</v>
      </c>
      <c r="L13" s="21" t="n">
        <f aca="false">+K17</f>
        <v>16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0</v>
      </c>
      <c r="D14" s="21" t="n">
        <v>17</v>
      </c>
      <c r="E14" s="21" t="n">
        <v>0</v>
      </c>
      <c r="F14" s="21" t="n">
        <v>0</v>
      </c>
      <c r="G14" s="21" t="n">
        <v>0</v>
      </c>
      <c r="H14" s="21" t="n">
        <v>0</v>
      </c>
      <c r="I14" s="21" t="n">
        <v>0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1" t="n">
        <v>0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1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0</v>
      </c>
      <c r="D17" s="62" t="n">
        <f aca="false">+D13+D14-D15-D16</f>
        <v>17</v>
      </c>
      <c r="E17" s="62" t="n">
        <f aca="false">+E13+E14-E15-E16</f>
        <v>17</v>
      </c>
      <c r="F17" s="62" t="n">
        <f aca="false">+F13+F14-F15-F16</f>
        <v>17</v>
      </c>
      <c r="G17" s="62" t="n">
        <f aca="false">+G13+G14-G15-G16</f>
        <v>17</v>
      </c>
      <c r="H17" s="62" t="n">
        <f aca="false">+H13+H14-H15-H16</f>
        <v>17</v>
      </c>
      <c r="I17" s="62" t="n">
        <f aca="false">+I13+I14-I15-I16</f>
        <v>17</v>
      </c>
      <c r="J17" s="62" t="n">
        <f aca="false">+J13+J14-J15-J16</f>
        <v>17</v>
      </c>
      <c r="K17" s="62" t="n">
        <f aca="false">+K13+K14-K15-K16</f>
        <v>16</v>
      </c>
      <c r="L17" s="62" t="n">
        <f aca="false">+L13+L14-L15-L16</f>
        <v>16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5.91176470588235</v>
      </c>
      <c r="D29" s="29" t="n">
        <f aca="false">+D27/E17</f>
        <v>6.75294117647059</v>
      </c>
      <c r="E29" s="29" t="n">
        <f aca="false">+E27/F17</f>
        <v>6.04705882352941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1</v>
      </c>
      <c r="C41" s="46" t="n">
        <v>1.4</v>
      </c>
      <c r="D41" s="28"/>
      <c r="E41" s="45" t="n">
        <v>1</v>
      </c>
      <c r="F41" s="46" t="n">
        <v>-0.17</v>
      </c>
      <c r="G41" s="47" t="n">
        <v>0</v>
      </c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2</v>
      </c>
      <c r="P41" s="46" t="n">
        <f aca="false">+M41+J41+F41+C41</f>
        <v>1.23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-2</v>
      </c>
      <c r="D42" s="28"/>
      <c r="E42" s="45"/>
      <c r="F42" s="46" t="n">
        <f aca="false">-13.892-F41</f>
        <v>-13.722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-15.722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5</v>
      </c>
      <c r="F43" s="49" t="n">
        <v>0</v>
      </c>
      <c r="G43" s="25"/>
      <c r="H43" s="28"/>
      <c r="I43" s="48" t="n">
        <v>8</v>
      </c>
      <c r="J43" s="49" t="n">
        <v>1</v>
      </c>
      <c r="K43" s="28"/>
      <c r="L43" s="48" t="n">
        <v>3</v>
      </c>
      <c r="M43" s="49" t="n">
        <v>0</v>
      </c>
      <c r="N43" s="28"/>
      <c r="O43" s="48" t="n">
        <f aca="false">+L43+I43+E43+B43</f>
        <v>16</v>
      </c>
      <c r="P43" s="49" t="n">
        <f aca="false">+M43+J43+F43+C43</f>
        <v>1</v>
      </c>
      <c r="Q43" s="28"/>
      <c r="R43" s="48" t="n">
        <v>0</v>
      </c>
      <c r="S43" s="49" t="n">
        <v>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1</v>
      </c>
      <c r="C44" s="51" t="n">
        <f aca="false">SUM(C41:C43)</f>
        <v>-0.6</v>
      </c>
      <c r="D44" s="31"/>
      <c r="E44" s="50" t="n">
        <f aca="false">SUM(E41:E43)</f>
        <v>6</v>
      </c>
      <c r="F44" s="51" t="n">
        <f aca="false">SUM(F41:F43)</f>
        <v>-13.892</v>
      </c>
      <c r="G44" s="52"/>
      <c r="H44" s="31"/>
      <c r="I44" s="50" t="n">
        <f aca="false">SUM(I41:I43)</f>
        <v>8</v>
      </c>
      <c r="J44" s="51" t="n">
        <f aca="false">SUM(J41:J43)</f>
        <v>1</v>
      </c>
      <c r="K44" s="31"/>
      <c r="L44" s="50" t="n">
        <f aca="false">SUM(L41:L43)</f>
        <v>3</v>
      </c>
      <c r="M44" s="51" t="n">
        <f aca="false">SUM(M41:M43)</f>
        <v>0</v>
      </c>
      <c r="N44" s="31"/>
      <c r="O44" s="50" t="n">
        <f aca="false">SUM(O41:O43)</f>
        <v>18</v>
      </c>
      <c r="P44" s="51" t="n">
        <f aca="false">SUM(P41:P43)</f>
        <v>-13.492</v>
      </c>
      <c r="Q44" s="31"/>
      <c r="R44" s="50" t="n">
        <f aca="false">SUM(R41:R43)</f>
        <v>0</v>
      </c>
      <c r="S44" s="51" t="n">
        <f aca="false">SUM(S41:S43)</f>
        <v>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f aca="false">7.9+6.5</f>
        <v>14.4</v>
      </c>
      <c r="D45" s="29"/>
      <c r="E45" s="54"/>
      <c r="F45" s="51" t="n">
        <v>14.7</v>
      </c>
      <c r="G45" s="52"/>
      <c r="H45" s="29"/>
      <c r="I45" s="54"/>
      <c r="J45" s="51" t="n">
        <v>2.4</v>
      </c>
      <c r="K45" s="29"/>
      <c r="L45" s="54"/>
      <c r="M45" s="51" t="n">
        <v>2.4</v>
      </c>
      <c r="N45" s="29"/>
      <c r="O45" s="54"/>
      <c r="P45" s="51" t="n">
        <f aca="false">+M45+J45+F45+C45</f>
        <v>33.9</v>
      </c>
      <c r="Q45" s="29"/>
      <c r="R45" s="54"/>
      <c r="S45" s="51" t="n">
        <v>6.7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-0.0416666666666667</v>
      </c>
      <c r="C46" s="67"/>
      <c r="D46" s="12"/>
      <c r="E46" s="67" t="n">
        <f aca="false">+F44/F45</f>
        <v>-0.945034013605442</v>
      </c>
      <c r="F46" s="67"/>
      <c r="G46" s="57"/>
      <c r="H46" s="12"/>
      <c r="I46" s="67" t="n">
        <f aca="false">+J44/J45</f>
        <v>0.416666666666667</v>
      </c>
      <c r="J46" s="67"/>
      <c r="K46" s="12"/>
      <c r="L46" s="67" t="n">
        <f aca="false">+M44/M45</f>
        <v>0</v>
      </c>
      <c r="M46" s="67"/>
      <c r="N46" s="12"/>
      <c r="O46" s="67" t="n">
        <f aca="false">+P44/P45</f>
        <v>-0.397994100294985</v>
      </c>
      <c r="P46" s="67"/>
      <c r="Q46" s="12"/>
      <c r="R46" s="67" t="n">
        <f aca="false">+S44/S45</f>
        <v>0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62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0</v>
      </c>
      <c r="E13" s="21" t="n">
        <f aca="false">+D17</f>
        <v>0</v>
      </c>
      <c r="F13" s="21" t="n">
        <f aca="false">+E17</f>
        <v>1</v>
      </c>
      <c r="G13" s="21" t="n">
        <f aca="false">+F17</f>
        <v>1</v>
      </c>
      <c r="H13" s="21" t="n">
        <f aca="false">+G17</f>
        <v>3</v>
      </c>
      <c r="I13" s="21" t="n">
        <f aca="false">+H17</f>
        <v>3</v>
      </c>
      <c r="J13" s="21" t="n">
        <f aca="false">+I17</f>
        <v>3</v>
      </c>
      <c r="K13" s="21" t="n">
        <f aca="false">+J17</f>
        <v>1</v>
      </c>
      <c r="L13" s="21" t="n">
        <f aca="false">+K17</f>
        <v>1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0</v>
      </c>
      <c r="D14" s="21" t="n">
        <v>0</v>
      </c>
      <c r="E14" s="21" t="n">
        <v>1</v>
      </c>
      <c r="F14" s="21" t="n">
        <v>0</v>
      </c>
      <c r="G14" s="21" t="n">
        <v>2</v>
      </c>
      <c r="H14" s="21" t="n">
        <v>0</v>
      </c>
      <c r="I14" s="21" t="n">
        <v>0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1" t="n">
        <v>2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0</v>
      </c>
      <c r="D17" s="62" t="n">
        <f aca="false">+D13+D14-D15-D16</f>
        <v>0</v>
      </c>
      <c r="E17" s="62" t="n">
        <f aca="false">+E13+E14-E15-E16</f>
        <v>1</v>
      </c>
      <c r="F17" s="62" t="n">
        <f aca="false">+F13+F14-F15-F16</f>
        <v>1</v>
      </c>
      <c r="G17" s="62" t="n">
        <f aca="false">+G13+G14-G15-G16</f>
        <v>3</v>
      </c>
      <c r="H17" s="62" t="n">
        <f aca="false">+H13+H14-H15-H16</f>
        <v>3</v>
      </c>
      <c r="I17" s="62" t="n">
        <f aca="false">+I13+I14-I15-I16</f>
        <v>3</v>
      </c>
      <c r="J17" s="62" t="n">
        <f aca="false">+J13+J14-J15-J16</f>
        <v>1</v>
      </c>
      <c r="K17" s="62" t="n">
        <f aca="false">+K13+K14-K15-K16</f>
        <v>1</v>
      </c>
      <c r="L17" s="62" t="n">
        <f aca="false">+L13+L14-L15-L16</f>
        <v>1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e">
        <f aca="false">+C27/D17</f>
        <v>#DIV/0!</v>
      </c>
      <c r="D29" s="29" t="n">
        <f aca="false">+D27/E17</f>
        <v>114.8</v>
      </c>
      <c r="E29" s="29" t="n">
        <f aca="false">+E27/F17</f>
        <v>102.8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0</v>
      </c>
      <c r="C41" s="46" t="n">
        <v>0</v>
      </c>
      <c r="D41" s="28"/>
      <c r="E41" s="45" t="n">
        <v>0</v>
      </c>
      <c r="F41" s="46" t="n">
        <v>0</v>
      </c>
      <c r="G41" s="47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0</v>
      </c>
      <c r="P41" s="46" t="n">
        <f aca="false">+M41+J41+F41+C41</f>
        <v>0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0</v>
      </c>
      <c r="D42" s="28"/>
      <c r="E42" s="45"/>
      <c r="F42" s="46" t="n">
        <v>0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0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0</v>
      </c>
      <c r="F43" s="49" t="n">
        <v>0</v>
      </c>
      <c r="G43" s="25"/>
      <c r="H43" s="28"/>
      <c r="I43" s="48" t="n">
        <v>1</v>
      </c>
      <c r="J43" s="49" t="n">
        <v>30</v>
      </c>
      <c r="K43" s="28"/>
      <c r="L43" s="48" t="n">
        <v>0</v>
      </c>
      <c r="M43" s="49" t="n">
        <v>0</v>
      </c>
      <c r="N43" s="28"/>
      <c r="O43" s="48" t="n">
        <f aca="false">+L43+I43+E43+B43</f>
        <v>1</v>
      </c>
      <c r="P43" s="49" t="n">
        <f aca="false">+M43+J43+F43+C43</f>
        <v>30</v>
      </c>
      <c r="Q43" s="28"/>
      <c r="R43" s="48" t="n">
        <v>0</v>
      </c>
      <c r="S43" s="49" t="n">
        <v>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0</v>
      </c>
      <c r="C44" s="51" t="n">
        <f aca="false">SUM(C41:C43)</f>
        <v>0</v>
      </c>
      <c r="D44" s="31"/>
      <c r="E44" s="50" t="n">
        <f aca="false">SUM(E41:E43)</f>
        <v>0</v>
      </c>
      <c r="F44" s="51" t="n">
        <f aca="false">SUM(F41:F43)</f>
        <v>0</v>
      </c>
      <c r="G44" s="52"/>
      <c r="H44" s="31"/>
      <c r="I44" s="50" t="n">
        <f aca="false">SUM(I41:I43)</f>
        <v>1</v>
      </c>
      <c r="J44" s="51" t="n">
        <f aca="false">SUM(J41:J43)</f>
        <v>30</v>
      </c>
      <c r="K44" s="31"/>
      <c r="L44" s="50" t="n">
        <f aca="false">SUM(L41:L43)</f>
        <v>0</v>
      </c>
      <c r="M44" s="51" t="n">
        <f aca="false">SUM(M41:M43)</f>
        <v>0</v>
      </c>
      <c r="N44" s="31"/>
      <c r="O44" s="50" t="n">
        <f aca="false">SUM(O41:O43)</f>
        <v>1</v>
      </c>
      <c r="P44" s="51" t="n">
        <f aca="false">SUM(P41:P43)</f>
        <v>30</v>
      </c>
      <c r="Q44" s="31"/>
      <c r="R44" s="50" t="n">
        <f aca="false">SUM(R41:R43)</f>
        <v>0</v>
      </c>
      <c r="S44" s="51" t="n">
        <f aca="false">SUM(S41:S43)</f>
        <v>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0</v>
      </c>
      <c r="D45" s="29"/>
      <c r="E45" s="54"/>
      <c r="F45" s="51" t="n">
        <v>52.2</v>
      </c>
      <c r="G45" s="52"/>
      <c r="H45" s="29"/>
      <c r="I45" s="54"/>
      <c r="J45" s="51" t="n">
        <v>23.4</v>
      </c>
      <c r="K45" s="29"/>
      <c r="L45" s="54"/>
      <c r="M45" s="51" t="n">
        <v>23.4</v>
      </c>
      <c r="N45" s="29"/>
      <c r="O45" s="54"/>
      <c r="P45" s="51" t="n">
        <f aca="false">+M45+J45+F45+C45</f>
        <v>99</v>
      </c>
      <c r="Q45" s="29"/>
      <c r="R45" s="54"/>
      <c r="S45" s="51" t="n">
        <v>0.01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v>0</v>
      </c>
      <c r="C46" s="67"/>
      <c r="D46" s="12"/>
      <c r="E46" s="67" t="n">
        <f aca="false">+F44/F45</f>
        <v>0</v>
      </c>
      <c r="F46" s="67"/>
      <c r="G46" s="57"/>
      <c r="H46" s="12"/>
      <c r="I46" s="67" t="n">
        <f aca="false">+J44/J45</f>
        <v>1.28205128205128</v>
      </c>
      <c r="J46" s="67"/>
      <c r="K46" s="12"/>
      <c r="L46" s="67" t="n">
        <f aca="false">+M44/M45</f>
        <v>0</v>
      </c>
      <c r="M46" s="67"/>
      <c r="N46" s="12"/>
      <c r="O46" s="67" t="n">
        <f aca="false">+P44/P45</f>
        <v>0.303030303030303</v>
      </c>
      <c r="P46" s="67"/>
      <c r="Q46" s="12"/>
      <c r="R46" s="67" t="n">
        <f aca="false">+S44/S45</f>
        <v>0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50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1</v>
      </c>
      <c r="E13" s="21" t="n">
        <f aca="false">+D17</f>
        <v>20</v>
      </c>
      <c r="F13" s="21" t="n">
        <f aca="false">+E17</f>
        <v>23</v>
      </c>
      <c r="G13" s="21" t="n">
        <f aca="false">+F17</f>
        <v>24</v>
      </c>
      <c r="H13" s="21" t="n">
        <f aca="false">+G17</f>
        <v>22</v>
      </c>
      <c r="I13" s="21" t="n">
        <f aca="false">+H17</f>
        <v>21</v>
      </c>
      <c r="J13" s="21" t="n">
        <f aca="false">+I17</f>
        <v>24</v>
      </c>
      <c r="K13" s="21" t="n">
        <f aca="false">+J17</f>
        <v>20</v>
      </c>
      <c r="L13" s="21" t="n">
        <f aca="false">+K17</f>
        <v>21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1</v>
      </c>
      <c r="D14" s="21" t="n">
        <v>20</v>
      </c>
      <c r="E14" s="21" t="n">
        <v>5</v>
      </c>
      <c r="F14" s="21" t="n">
        <v>1</v>
      </c>
      <c r="G14" s="21" t="n">
        <v>0</v>
      </c>
      <c r="H14" s="21" t="n">
        <v>0</v>
      </c>
      <c r="I14" s="21" t="n">
        <v>5</v>
      </c>
      <c r="J14" s="21" t="n">
        <v>0</v>
      </c>
      <c r="K14" s="21" t="n">
        <v>1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1</v>
      </c>
      <c r="E15" s="21" t="n">
        <v>2</v>
      </c>
      <c r="F15" s="21" t="n">
        <v>0</v>
      </c>
      <c r="G15" s="21" t="n">
        <v>2</v>
      </c>
      <c r="H15" s="21" t="n">
        <v>1</v>
      </c>
      <c r="I15" s="21" t="n">
        <v>2</v>
      </c>
      <c r="J15" s="21" t="n">
        <v>3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1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1</v>
      </c>
      <c r="D17" s="62" t="n">
        <f aca="false">+D13+D14-D15-D16</f>
        <v>20</v>
      </c>
      <c r="E17" s="62" t="n">
        <f aca="false">+E13+E14-E15-E16</f>
        <v>23</v>
      </c>
      <c r="F17" s="62" t="n">
        <f aca="false">+F13+F14-F15-F16</f>
        <v>24</v>
      </c>
      <c r="G17" s="62" t="n">
        <f aca="false">+G13+G14-G15-G16</f>
        <v>22</v>
      </c>
      <c r="H17" s="62" t="n">
        <f aca="false">+H13+H14-H15-H16</f>
        <v>21</v>
      </c>
      <c r="I17" s="62" t="n">
        <f aca="false">+I13+I14-I15-I16</f>
        <v>24</v>
      </c>
      <c r="J17" s="62" t="n">
        <f aca="false">+J13+J14-J15-J16</f>
        <v>20</v>
      </c>
      <c r="K17" s="62" t="n">
        <f aca="false">+K13+K14-K15-K16</f>
        <v>21</v>
      </c>
      <c r="L17" s="62" t="n">
        <f aca="false">+L13+L14-L15-L16</f>
        <v>21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tru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tru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true" outlineLevel="0" collapsed="false">
      <c r="A21" s="19" t="s">
        <v>20</v>
      </c>
    </row>
    <row r="22" customFormat="false" ht="12.75" hidden="true" customHeight="tru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tru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tru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tru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tru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tru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tru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true" outlineLevel="0" collapsed="false">
      <c r="A29" s="30" t="s">
        <v>29</v>
      </c>
      <c r="B29" s="31"/>
      <c r="C29" s="29" t="n">
        <f aca="false">+C27/D17</f>
        <v>5.025</v>
      </c>
      <c r="D29" s="29" t="n">
        <f aca="false">+D27/E17</f>
        <v>4.99130434782609</v>
      </c>
      <c r="E29" s="29" t="n">
        <f aca="false">+E27/F17</f>
        <v>4.28333333333333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tru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63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4</v>
      </c>
      <c r="C41" s="46" t="n">
        <v>3.1</v>
      </c>
      <c r="D41" s="28"/>
      <c r="E41" s="45" t="n">
        <v>1</v>
      </c>
      <c r="F41" s="46" t="n">
        <v>0</v>
      </c>
      <c r="G41" s="47" t="n">
        <v>0</v>
      </c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5</v>
      </c>
      <c r="P41" s="46" t="n">
        <f aca="false">+M41+J41+F41+C41</f>
        <v>3.1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-0.3</v>
      </c>
      <c r="D42" s="28"/>
      <c r="E42" s="45"/>
      <c r="F42" s="46" t="n">
        <v>0</v>
      </c>
      <c r="G42" s="25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-0.3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4</v>
      </c>
      <c r="F43" s="49" t="n">
        <v>5.3</v>
      </c>
      <c r="G43" s="25"/>
      <c r="H43" s="28"/>
      <c r="I43" s="48" t="n">
        <v>9</v>
      </c>
      <c r="J43" s="49" t="n">
        <v>23.75</v>
      </c>
      <c r="K43" s="28"/>
      <c r="L43" s="48" t="n">
        <v>7</v>
      </c>
      <c r="M43" s="49" t="n">
        <v>70</v>
      </c>
      <c r="N43" s="28"/>
      <c r="O43" s="48" t="n">
        <f aca="false">+L43+I43+E43+B43</f>
        <v>20</v>
      </c>
      <c r="P43" s="49" t="n">
        <f aca="false">+M43+J43+F43+C43</f>
        <v>99.05</v>
      </c>
      <c r="Q43" s="28"/>
      <c r="R43" s="48" t="n">
        <v>1</v>
      </c>
      <c r="S43" s="49" t="n">
        <v>10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4</v>
      </c>
      <c r="C44" s="51" t="n">
        <f aca="false">SUM(C41:C43)</f>
        <v>2.8</v>
      </c>
      <c r="D44" s="31"/>
      <c r="E44" s="50" t="n">
        <f aca="false">SUM(E41:E43)</f>
        <v>5</v>
      </c>
      <c r="F44" s="51" t="n">
        <f aca="false">SUM(F41:F43)</f>
        <v>5.3</v>
      </c>
      <c r="G44" s="52"/>
      <c r="H44" s="31"/>
      <c r="I44" s="50" t="n">
        <f aca="false">SUM(I41:I43)</f>
        <v>9</v>
      </c>
      <c r="J44" s="51" t="n">
        <f aca="false">SUM(J41:J43)</f>
        <v>23.75</v>
      </c>
      <c r="K44" s="31"/>
      <c r="L44" s="50" t="n">
        <f aca="false">SUM(L41:L43)</f>
        <v>7</v>
      </c>
      <c r="M44" s="51" t="n">
        <f aca="false">SUM(M41:M43)</f>
        <v>70</v>
      </c>
      <c r="N44" s="31"/>
      <c r="O44" s="50" t="n">
        <f aca="false">SUM(O41:O43)</f>
        <v>25</v>
      </c>
      <c r="P44" s="51" t="n">
        <f aca="false">SUM(P41:P43)</f>
        <v>101.85</v>
      </c>
      <c r="Q44" s="31"/>
      <c r="R44" s="50" t="n">
        <f aca="false">SUM(R41:R43)</f>
        <v>1</v>
      </c>
      <c r="S44" s="51" t="n">
        <f aca="false">SUM(S41:S43)</f>
        <v>10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14.2</v>
      </c>
      <c r="D45" s="29"/>
      <c r="E45" s="54"/>
      <c r="F45" s="51" t="n">
        <v>20.5</v>
      </c>
      <c r="G45" s="52"/>
      <c r="H45" s="29"/>
      <c r="I45" s="54"/>
      <c r="J45" s="51" t="n">
        <v>21.5</v>
      </c>
      <c r="K45" s="29"/>
      <c r="L45" s="54"/>
      <c r="M45" s="51" t="n">
        <v>22.3</v>
      </c>
      <c r="N45" s="29"/>
      <c r="O45" s="54"/>
      <c r="P45" s="51" t="n">
        <f aca="false">+M45+J45+F45+C45</f>
        <v>78.5</v>
      </c>
      <c r="Q45" s="29"/>
      <c r="R45" s="54"/>
      <c r="S45" s="51" t="n">
        <v>19.2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0.197183098591549</v>
      </c>
      <c r="C46" s="67"/>
      <c r="D46" s="12"/>
      <c r="E46" s="67" t="n">
        <f aca="false">+F44/F45</f>
        <v>0.258536585365854</v>
      </c>
      <c r="F46" s="67"/>
      <c r="G46" s="68"/>
      <c r="H46" s="12"/>
      <c r="I46" s="67" t="n">
        <f aca="false">+J44/J45</f>
        <v>1.1046511627907</v>
      </c>
      <c r="J46" s="67"/>
      <c r="K46" s="12"/>
      <c r="L46" s="67" t="n">
        <f aca="false">+M44/M45</f>
        <v>3.1390134529148</v>
      </c>
      <c r="M46" s="67"/>
      <c r="N46" s="12"/>
      <c r="O46" s="67" t="n">
        <f aca="false">+P44/P45</f>
        <v>1.29745222929936</v>
      </c>
      <c r="P46" s="67"/>
      <c r="Q46" s="12"/>
      <c r="R46" s="67" t="n">
        <f aca="false">+S44/S45</f>
        <v>0.520833333333333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51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1</v>
      </c>
      <c r="E13" s="21" t="n">
        <f aca="false">+D17</f>
        <v>18</v>
      </c>
      <c r="F13" s="21" t="n">
        <f aca="false">+E17</f>
        <v>17</v>
      </c>
      <c r="G13" s="21" t="n">
        <f aca="false">+F17</f>
        <v>17</v>
      </c>
      <c r="H13" s="21" t="n">
        <f aca="false">+G17</f>
        <v>16</v>
      </c>
      <c r="I13" s="21" t="n">
        <f aca="false">+H17</f>
        <v>15</v>
      </c>
      <c r="J13" s="21" t="n">
        <f aca="false">+I17</f>
        <v>15</v>
      </c>
      <c r="K13" s="21" t="n">
        <f aca="false">+J17</f>
        <v>15</v>
      </c>
      <c r="L13" s="21" t="n">
        <f aca="false">+K17</f>
        <v>15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1</v>
      </c>
      <c r="D14" s="21" t="n">
        <v>17</v>
      </c>
      <c r="E14" s="21" t="n">
        <v>1</v>
      </c>
      <c r="F14" s="21" t="n">
        <v>0</v>
      </c>
      <c r="G14" s="21" t="n">
        <v>0</v>
      </c>
      <c r="H14" s="21" t="n">
        <v>0</v>
      </c>
      <c r="I14" s="21" t="n">
        <v>0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2</v>
      </c>
      <c r="F15" s="21" t="n">
        <v>0</v>
      </c>
      <c r="G15" s="21" t="n">
        <v>1</v>
      </c>
      <c r="H15" s="21" t="n">
        <v>1</v>
      </c>
      <c r="I15" s="21" t="n">
        <v>0</v>
      </c>
      <c r="J15" s="21" t="n">
        <v>0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1</v>
      </c>
      <c r="D17" s="62" t="n">
        <f aca="false">+D13+D14-D15-D16</f>
        <v>18</v>
      </c>
      <c r="E17" s="62" t="n">
        <f aca="false">+E13+E14-E15-E16</f>
        <v>17</v>
      </c>
      <c r="F17" s="62" t="n">
        <f aca="false">+F13+F14-F15-F16</f>
        <v>17</v>
      </c>
      <c r="G17" s="62" t="n">
        <f aca="false">+G13+G14-G15-G16</f>
        <v>16</v>
      </c>
      <c r="H17" s="62" t="n">
        <f aca="false">+H13+H14-H15-H16</f>
        <v>15</v>
      </c>
      <c r="I17" s="62" t="n">
        <f aca="false">+I13+I14-I15-I16</f>
        <v>15</v>
      </c>
      <c r="J17" s="62" t="n">
        <f aca="false">+J13+J14-J15-J16</f>
        <v>15</v>
      </c>
      <c r="K17" s="62" t="n">
        <f aca="false">+K13+K14-K15-K16</f>
        <v>15</v>
      </c>
      <c r="L17" s="62" t="n">
        <f aca="false">+L13+L14-L15-L16</f>
        <v>15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5.58333333333333</v>
      </c>
      <c r="D29" s="29" t="n">
        <f aca="false">+D27/E17</f>
        <v>6.75294117647059</v>
      </c>
      <c r="E29" s="29" t="n">
        <f aca="false">+E27/F17</f>
        <v>6.04705882352941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1</v>
      </c>
      <c r="C41" s="46" t="n">
        <v>2.9</v>
      </c>
      <c r="D41" s="28"/>
      <c r="E41" s="45" t="n">
        <v>0</v>
      </c>
      <c r="F41" s="46" t="n">
        <v>0</v>
      </c>
      <c r="G41" s="47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</v>
      </c>
      <c r="P41" s="46" t="n">
        <f aca="false">+M41+J41+F41+C41</f>
        <v>2.9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5.5</v>
      </c>
      <c r="D42" s="28"/>
      <c r="E42" s="45"/>
      <c r="F42" s="46" t="n">
        <v>0.506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6.006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3</v>
      </c>
      <c r="F43" s="49" t="n">
        <v>15.9</v>
      </c>
      <c r="G43" s="25"/>
      <c r="H43" s="28"/>
      <c r="I43" s="48" t="n">
        <v>4</v>
      </c>
      <c r="J43" s="49" t="n">
        <v>16</v>
      </c>
      <c r="K43" s="28"/>
      <c r="L43" s="48" t="n">
        <v>7</v>
      </c>
      <c r="M43" s="49" t="n">
        <v>66</v>
      </c>
      <c r="N43" s="28"/>
      <c r="O43" s="48" t="n">
        <f aca="false">+L43+I43+E43+B43</f>
        <v>14</v>
      </c>
      <c r="P43" s="49" t="n">
        <f aca="false">+M43+J43+F43+C43</f>
        <v>97.9</v>
      </c>
      <c r="Q43" s="28"/>
      <c r="R43" s="48" t="n">
        <v>1</v>
      </c>
      <c r="S43" s="49" t="n">
        <v>5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1</v>
      </c>
      <c r="C44" s="51" t="n">
        <f aca="false">SUM(C41:C43)</f>
        <v>8.4</v>
      </c>
      <c r="D44" s="31"/>
      <c r="E44" s="50" t="n">
        <f aca="false">SUM(E41:E43)</f>
        <v>3</v>
      </c>
      <c r="F44" s="51" t="n">
        <f aca="false">SUM(F41:F43)</f>
        <v>16.406</v>
      </c>
      <c r="G44" s="52"/>
      <c r="H44" s="31"/>
      <c r="I44" s="50" t="n">
        <f aca="false">SUM(I41:I43)</f>
        <v>4</v>
      </c>
      <c r="J44" s="51" t="n">
        <f aca="false">SUM(J41:J43)</f>
        <v>16</v>
      </c>
      <c r="K44" s="31"/>
      <c r="L44" s="50" t="n">
        <f aca="false">SUM(L41:L43)</f>
        <v>7</v>
      </c>
      <c r="M44" s="51" t="n">
        <f aca="false">SUM(M41:M43)</f>
        <v>66</v>
      </c>
      <c r="N44" s="31"/>
      <c r="O44" s="50" t="n">
        <f aca="false">SUM(O41:O43)</f>
        <v>15</v>
      </c>
      <c r="P44" s="51" t="n">
        <f aca="false">SUM(P41:P43)</f>
        <v>106.806</v>
      </c>
      <c r="Q44" s="31"/>
      <c r="R44" s="50" t="n">
        <f aca="false">SUM(R41:R43)</f>
        <v>1</v>
      </c>
      <c r="S44" s="51" t="n">
        <f aca="false">SUM(S41:S43)</f>
        <v>5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13.2</v>
      </c>
      <c r="D45" s="29"/>
      <c r="E45" s="54"/>
      <c r="F45" s="51" t="n">
        <v>13.2</v>
      </c>
      <c r="G45" s="52"/>
      <c r="H45" s="29"/>
      <c r="I45" s="54"/>
      <c r="J45" s="51" t="n">
        <v>17.2</v>
      </c>
      <c r="K45" s="29"/>
      <c r="L45" s="54"/>
      <c r="M45" s="51" t="n">
        <v>43.2</v>
      </c>
      <c r="N45" s="29"/>
      <c r="O45" s="54"/>
      <c r="P45" s="51" t="n">
        <f aca="false">+M45+J45+F45+C45</f>
        <v>86.8</v>
      </c>
      <c r="Q45" s="29"/>
      <c r="R45" s="54"/>
      <c r="S45" s="51" t="n">
        <v>17.9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0.636363636363637</v>
      </c>
      <c r="C46" s="67"/>
      <c r="D46" s="12"/>
      <c r="E46" s="67" t="n">
        <f aca="false">+F44/F45</f>
        <v>1.24287878787879</v>
      </c>
      <c r="F46" s="67"/>
      <c r="G46" s="57"/>
      <c r="H46" s="12"/>
      <c r="I46" s="67" t="n">
        <f aca="false">+J44/J45</f>
        <v>0.930232558139535</v>
      </c>
      <c r="J46" s="67"/>
      <c r="K46" s="12"/>
      <c r="L46" s="67" t="n">
        <f aca="false">+M44/M45</f>
        <v>1.52777777777778</v>
      </c>
      <c r="M46" s="67"/>
      <c r="N46" s="12"/>
      <c r="O46" s="67" t="n">
        <f aca="false">+P44/P45</f>
        <v>1.23048387096774</v>
      </c>
      <c r="P46" s="67"/>
      <c r="Q46" s="12"/>
      <c r="R46" s="67" t="n">
        <f aca="false">+S44/S45</f>
        <v>0.279329608938548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52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5</v>
      </c>
      <c r="E13" s="21" t="n">
        <f aca="false">+D17</f>
        <v>15</v>
      </c>
      <c r="F13" s="21" t="n">
        <f aca="false">+E17</f>
        <v>16</v>
      </c>
      <c r="G13" s="21" t="n">
        <f aca="false">+F17</f>
        <v>27</v>
      </c>
      <c r="H13" s="21" t="n">
        <f aca="false">+G17</f>
        <v>22</v>
      </c>
      <c r="I13" s="21" t="n">
        <f aca="false">+H17</f>
        <v>26</v>
      </c>
      <c r="J13" s="21" t="n">
        <f aca="false">+I17</f>
        <v>27</v>
      </c>
      <c r="K13" s="21" t="n">
        <f aca="false">+J17</f>
        <v>27</v>
      </c>
      <c r="L13" s="21" t="n">
        <f aca="false">+K17</f>
        <v>26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5</v>
      </c>
      <c r="D14" s="21" t="n">
        <v>14</v>
      </c>
      <c r="E14" s="21" t="n">
        <v>2</v>
      </c>
      <c r="F14" s="21" t="n">
        <v>17</v>
      </c>
      <c r="G14" s="21" t="n">
        <v>0</v>
      </c>
      <c r="H14" s="21" t="n">
        <v>5</v>
      </c>
      <c r="I14" s="21" t="n">
        <v>3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2</v>
      </c>
      <c r="E15" s="21" t="n">
        <v>1</v>
      </c>
      <c r="F15" s="21" t="n">
        <v>6</v>
      </c>
      <c r="G15" s="21" t="n">
        <v>5</v>
      </c>
      <c r="H15" s="21" t="n">
        <v>1</v>
      </c>
      <c r="I15" s="21" t="n">
        <v>2</v>
      </c>
      <c r="J15" s="21" t="n">
        <v>0</v>
      </c>
      <c r="K15" s="21" t="n">
        <v>1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2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5</v>
      </c>
      <c r="D17" s="62" t="n">
        <f aca="false">+D13+D14-D15-D16</f>
        <v>15</v>
      </c>
      <c r="E17" s="62" t="n">
        <f aca="false">+E13+E14-E15-E16</f>
        <v>16</v>
      </c>
      <c r="F17" s="62" t="n">
        <f aca="false">+F13+F14-F15-F16</f>
        <v>27</v>
      </c>
      <c r="G17" s="62" t="n">
        <f aca="false">+G13+G14-G15-G16</f>
        <v>22</v>
      </c>
      <c r="H17" s="62" t="n">
        <f aca="false">+H13+H14-H15-H16</f>
        <v>26</v>
      </c>
      <c r="I17" s="62" t="n">
        <f aca="false">+I13+I14-I15-I16</f>
        <v>27</v>
      </c>
      <c r="J17" s="62" t="n">
        <f aca="false">+J13+J14-J15-J16</f>
        <v>27</v>
      </c>
      <c r="K17" s="62" t="n">
        <f aca="false">+K13+K14-K15-K16</f>
        <v>26</v>
      </c>
      <c r="L17" s="62" t="n">
        <f aca="false">+L13+L14-L15-L16</f>
        <v>26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6.7</v>
      </c>
      <c r="D29" s="29" t="n">
        <f aca="false">+D27/E17</f>
        <v>7.175</v>
      </c>
      <c r="E29" s="29" t="n">
        <f aca="false">+E27/F17</f>
        <v>3.80740740740741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13</v>
      </c>
      <c r="C41" s="46" t="n">
        <v>4</v>
      </c>
      <c r="D41" s="28"/>
      <c r="E41" s="45" t="n">
        <v>2</v>
      </c>
      <c r="F41" s="46" t="n">
        <v>0.3</v>
      </c>
      <c r="G41" s="47" t="n">
        <v>0.3</v>
      </c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15</v>
      </c>
      <c r="P41" s="46" t="n">
        <f aca="false">+M41+J41+F41+C41</f>
        <v>4.3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-0.8</v>
      </c>
      <c r="D42" s="28"/>
      <c r="E42" s="45"/>
      <c r="F42" s="46" t="n">
        <f aca="false">2.616-F41</f>
        <v>2.316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1.516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2</v>
      </c>
      <c r="F43" s="49" t="n">
        <v>12.3</v>
      </c>
      <c r="G43" s="25"/>
      <c r="H43" s="28"/>
      <c r="I43" s="48" t="n">
        <v>10</v>
      </c>
      <c r="J43" s="49" t="n">
        <v>68</v>
      </c>
      <c r="K43" s="28"/>
      <c r="L43" s="48" t="n">
        <v>10</v>
      </c>
      <c r="M43" s="49" t="n">
        <v>51</v>
      </c>
      <c r="N43" s="28"/>
      <c r="O43" s="48" t="n">
        <f aca="false">+L43+I43+E43+B43</f>
        <v>22</v>
      </c>
      <c r="P43" s="49" t="n">
        <f aca="false">+M43+J43+F43+C43</f>
        <v>131.3</v>
      </c>
      <c r="Q43" s="28"/>
      <c r="R43" s="48" t="n">
        <v>4</v>
      </c>
      <c r="S43" s="49" t="n">
        <v>31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13</v>
      </c>
      <c r="C44" s="51" t="n">
        <f aca="false">SUM(C41:C43)</f>
        <v>3.2</v>
      </c>
      <c r="D44" s="31"/>
      <c r="E44" s="50" t="n">
        <f aca="false">SUM(E41:E43)</f>
        <v>4</v>
      </c>
      <c r="F44" s="51" t="n">
        <f aca="false">SUM(F41:F43)</f>
        <v>14.916</v>
      </c>
      <c r="G44" s="52"/>
      <c r="H44" s="31"/>
      <c r="I44" s="50" t="n">
        <f aca="false">SUM(I41:I43)</f>
        <v>10</v>
      </c>
      <c r="J44" s="51" t="n">
        <f aca="false">SUM(J41:J43)</f>
        <v>68</v>
      </c>
      <c r="K44" s="31"/>
      <c r="L44" s="50" t="n">
        <f aca="false">SUM(L41:L43)</f>
        <v>10</v>
      </c>
      <c r="M44" s="51" t="n">
        <f aca="false">SUM(M41:M43)</f>
        <v>51</v>
      </c>
      <c r="N44" s="31"/>
      <c r="O44" s="50" t="n">
        <f aca="false">SUM(O41:O43)</f>
        <v>37</v>
      </c>
      <c r="P44" s="51" t="n">
        <f aca="false">SUM(P41:P43)</f>
        <v>137.116</v>
      </c>
      <c r="Q44" s="31"/>
      <c r="R44" s="50" t="n">
        <f aca="false">SUM(R41:R43)</f>
        <v>4</v>
      </c>
      <c r="S44" s="51" t="n">
        <f aca="false">SUM(S41:S43)</f>
        <v>31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16.9</v>
      </c>
      <c r="D45" s="29"/>
      <c r="E45" s="54"/>
      <c r="F45" s="51" t="n">
        <v>22.9</v>
      </c>
      <c r="G45" s="52"/>
      <c r="H45" s="29"/>
      <c r="I45" s="54"/>
      <c r="J45" s="51" t="n">
        <v>28.4</v>
      </c>
      <c r="K45" s="29"/>
      <c r="L45" s="54"/>
      <c r="M45" s="51" t="n">
        <v>28.4</v>
      </c>
      <c r="N45" s="29"/>
      <c r="O45" s="54"/>
      <c r="P45" s="51" t="n">
        <f aca="false">+M45+J45+F45+C45</f>
        <v>96.6</v>
      </c>
      <c r="Q45" s="29"/>
      <c r="R45" s="54"/>
      <c r="S45" s="51" t="n">
        <v>22.8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0.189349112426036</v>
      </c>
      <c r="C46" s="67"/>
      <c r="D46" s="12"/>
      <c r="E46" s="67" t="n">
        <f aca="false">+F44/F45</f>
        <v>0.651353711790393</v>
      </c>
      <c r="F46" s="67"/>
      <c r="G46" s="57"/>
      <c r="H46" s="12"/>
      <c r="I46" s="67" t="n">
        <f aca="false">+J44/J45</f>
        <v>2.3943661971831</v>
      </c>
      <c r="J46" s="67"/>
      <c r="K46" s="12"/>
      <c r="L46" s="67" t="n">
        <f aca="false">+M44/M45</f>
        <v>1.79577464788732</v>
      </c>
      <c r="M46" s="67"/>
      <c r="N46" s="12"/>
      <c r="O46" s="67" t="n">
        <f aca="false">+P44/P45</f>
        <v>1.41942028985507</v>
      </c>
      <c r="P46" s="67"/>
      <c r="Q46" s="12"/>
      <c r="R46" s="67" t="n">
        <f aca="false">+S44/S45</f>
        <v>1.35964912280702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53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15</v>
      </c>
      <c r="E13" s="21" t="n">
        <f aca="false">+D17</f>
        <v>32</v>
      </c>
      <c r="F13" s="21" t="n">
        <f aca="false">+E17</f>
        <v>31</v>
      </c>
      <c r="G13" s="21" t="n">
        <f aca="false">+F17</f>
        <v>25</v>
      </c>
      <c r="H13" s="21" t="n">
        <f aca="false">+G17</f>
        <v>23</v>
      </c>
      <c r="I13" s="21" t="n">
        <f aca="false">+H17</f>
        <v>24</v>
      </c>
      <c r="J13" s="21" t="n">
        <f aca="false">+I17</f>
        <v>15</v>
      </c>
      <c r="K13" s="21" t="n">
        <f aca="false">+J17</f>
        <v>14</v>
      </c>
      <c r="L13" s="21" t="n">
        <f aca="false">+K17</f>
        <v>14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15</v>
      </c>
      <c r="D14" s="21" t="n">
        <v>17</v>
      </c>
      <c r="E14" s="21" t="n">
        <v>1</v>
      </c>
      <c r="F14" s="21" t="n">
        <v>2</v>
      </c>
      <c r="G14" s="21" t="n">
        <v>0</v>
      </c>
      <c r="H14" s="21" t="n">
        <v>1</v>
      </c>
      <c r="I14" s="21" t="n">
        <v>0</v>
      </c>
      <c r="J14" s="21" t="n">
        <v>0</v>
      </c>
      <c r="K14" s="21" t="n">
        <v>0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2</v>
      </c>
      <c r="F15" s="21" t="n">
        <v>7</v>
      </c>
      <c r="G15" s="21" t="n">
        <v>2</v>
      </c>
      <c r="H15" s="21" t="n">
        <v>0</v>
      </c>
      <c r="I15" s="21" t="n">
        <v>9</v>
      </c>
      <c r="J15" s="21" t="n">
        <v>1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1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15</v>
      </c>
      <c r="D17" s="62" t="n">
        <f aca="false">+D13+D14-D15-D16</f>
        <v>32</v>
      </c>
      <c r="E17" s="62" t="n">
        <f aca="false">+E13+E14-E15-E16</f>
        <v>31</v>
      </c>
      <c r="F17" s="62" t="n">
        <f aca="false">+F13+F14-F15-F16</f>
        <v>25</v>
      </c>
      <c r="G17" s="62" t="n">
        <f aca="false">+G13+G14-G15-G16</f>
        <v>23</v>
      </c>
      <c r="H17" s="62" t="n">
        <f aca="false">+H13+H14-H15-H16</f>
        <v>24</v>
      </c>
      <c r="I17" s="62" t="n">
        <f aca="false">+I13+I14-I15-I16</f>
        <v>15</v>
      </c>
      <c r="J17" s="62" t="n">
        <f aca="false">+J13+J14-J15-J16</f>
        <v>14</v>
      </c>
      <c r="K17" s="62" t="n">
        <f aca="false">+K13+K14-K15-K16</f>
        <v>14</v>
      </c>
      <c r="L17" s="62" t="n">
        <f aca="false">+L13+L14-L15-L16</f>
        <v>14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3.140625</v>
      </c>
      <c r="D29" s="29" t="n">
        <f aca="false">+D27/E17</f>
        <v>3.70322580645161</v>
      </c>
      <c r="E29" s="29" t="n">
        <f aca="false">+E27/F17</f>
        <v>4.112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0</v>
      </c>
      <c r="C41" s="46" t="n">
        <v>0</v>
      </c>
      <c r="D41" s="28"/>
      <c r="E41" s="45" t="n">
        <v>1</v>
      </c>
      <c r="F41" s="46" t="n">
        <v>12.6</v>
      </c>
      <c r="G41" s="47" t="n">
        <v>12.6</v>
      </c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</v>
      </c>
      <c r="P41" s="46" t="n">
        <f aca="false">+M41+J41+F41+C41</f>
        <v>12.6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7.2</v>
      </c>
      <c r="D42" s="28"/>
      <c r="E42" s="45"/>
      <c r="F42" s="46" t="n">
        <f aca="false">16.15-F41</f>
        <v>3.55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10.75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49" t="n">
        <v>0</v>
      </c>
      <c r="D43" s="28"/>
      <c r="E43" s="48" t="n">
        <v>3</v>
      </c>
      <c r="F43" s="49" t="n">
        <v>27.5</v>
      </c>
      <c r="G43" s="25"/>
      <c r="H43" s="28"/>
      <c r="I43" s="48" t="n">
        <v>3</v>
      </c>
      <c r="J43" s="49" t="n">
        <v>29</v>
      </c>
      <c r="K43" s="28"/>
      <c r="L43" s="48" t="n">
        <v>6</v>
      </c>
      <c r="M43" s="49" t="n">
        <v>72.5</v>
      </c>
      <c r="N43" s="28"/>
      <c r="O43" s="48" t="n">
        <f aca="false">+L43+I43+E43+B43</f>
        <v>12</v>
      </c>
      <c r="P43" s="49" t="n">
        <f aca="false">+M43+J43+F43+C43</f>
        <v>129</v>
      </c>
      <c r="Q43" s="28"/>
      <c r="R43" s="48" t="n">
        <v>2</v>
      </c>
      <c r="S43" s="49" t="n">
        <v>17.5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0</v>
      </c>
      <c r="C44" s="51" t="n">
        <f aca="false">SUM(C41:C43)</f>
        <v>7.2</v>
      </c>
      <c r="D44" s="31"/>
      <c r="E44" s="50" t="n">
        <f aca="false">SUM(E41:E43)</f>
        <v>4</v>
      </c>
      <c r="F44" s="51" t="n">
        <f aca="false">SUM(F41:F43)</f>
        <v>43.65</v>
      </c>
      <c r="G44" s="52"/>
      <c r="H44" s="31"/>
      <c r="I44" s="50" t="n">
        <f aca="false">SUM(I41:I43)</f>
        <v>3</v>
      </c>
      <c r="J44" s="51" t="n">
        <f aca="false">SUM(J41:J43)</f>
        <v>29</v>
      </c>
      <c r="K44" s="31"/>
      <c r="L44" s="50" t="n">
        <f aca="false">SUM(L41:L43)</f>
        <v>6</v>
      </c>
      <c r="M44" s="51" t="n">
        <f aca="false">SUM(M41:M43)</f>
        <v>72.5</v>
      </c>
      <c r="N44" s="31"/>
      <c r="O44" s="50" t="n">
        <f aca="false">SUM(O41:O43)</f>
        <v>13</v>
      </c>
      <c r="P44" s="51" t="n">
        <f aca="false">SUM(P41:P43)</f>
        <v>152.35</v>
      </c>
      <c r="Q44" s="31"/>
      <c r="R44" s="50" t="n">
        <f aca="false">SUM(R41:R43)</f>
        <v>2</v>
      </c>
      <c r="S44" s="51" t="n">
        <f aca="false">SUM(S41:S43)</f>
        <v>17.5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18.7</v>
      </c>
      <c r="D45" s="29"/>
      <c r="E45" s="54"/>
      <c r="F45" s="51" t="n">
        <v>18.7</v>
      </c>
      <c r="G45" s="52"/>
      <c r="H45" s="29"/>
      <c r="I45" s="54"/>
      <c r="J45" s="51" t="n">
        <v>18.7</v>
      </c>
      <c r="K45" s="29"/>
      <c r="L45" s="54"/>
      <c r="M45" s="51" t="n">
        <v>18.7</v>
      </c>
      <c r="N45" s="29"/>
      <c r="O45" s="54"/>
      <c r="P45" s="51" t="n">
        <f aca="false">+M45+J45+F45+C45</f>
        <v>74.8</v>
      </c>
      <c r="Q45" s="29"/>
      <c r="R45" s="54"/>
      <c r="S45" s="51" t="n">
        <v>25.3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0.385026737967915</v>
      </c>
      <c r="C46" s="67"/>
      <c r="D46" s="12"/>
      <c r="E46" s="67" t="n">
        <f aca="false">+F44/F45</f>
        <v>2.33422459893048</v>
      </c>
      <c r="F46" s="67"/>
      <c r="G46" s="57"/>
      <c r="H46" s="12"/>
      <c r="I46" s="67" t="n">
        <f aca="false">+J44/J45</f>
        <v>1.55080213903743</v>
      </c>
      <c r="J46" s="67"/>
      <c r="K46" s="12"/>
      <c r="L46" s="67" t="n">
        <f aca="false">+M44/M45</f>
        <v>3.87700534759358</v>
      </c>
      <c r="M46" s="67"/>
      <c r="N46" s="12"/>
      <c r="O46" s="67" t="n">
        <f aca="false">+P44/P45</f>
        <v>2.03676470588235</v>
      </c>
      <c r="P46" s="67"/>
      <c r="Q46" s="12"/>
      <c r="R46" s="67" t="n">
        <f aca="false">+S44/S45</f>
        <v>0.691699604743083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54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4</v>
      </c>
      <c r="E13" s="21" t="n">
        <f aca="false">+D17</f>
        <v>14</v>
      </c>
      <c r="F13" s="21" t="n">
        <f aca="false">+E17</f>
        <v>14</v>
      </c>
      <c r="G13" s="21" t="n">
        <f aca="false">+F17</f>
        <v>17</v>
      </c>
      <c r="H13" s="21" t="n">
        <f aca="false">+G17</f>
        <v>19</v>
      </c>
      <c r="I13" s="21" t="n">
        <f aca="false">+H17</f>
        <v>18</v>
      </c>
      <c r="J13" s="21" t="n">
        <f aca="false">+I17</f>
        <v>19</v>
      </c>
      <c r="K13" s="21" t="n">
        <f aca="false">+J17</f>
        <v>19</v>
      </c>
      <c r="L13" s="21" t="n">
        <f aca="false">+K17</f>
        <v>19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4</v>
      </c>
      <c r="D14" s="21" t="n">
        <v>10</v>
      </c>
      <c r="E14" s="21" t="n">
        <v>1</v>
      </c>
      <c r="F14" s="21" t="n">
        <v>3</v>
      </c>
      <c r="G14" s="21" t="n">
        <v>3</v>
      </c>
      <c r="H14" s="21" t="n">
        <v>0</v>
      </c>
      <c r="I14" s="21" t="n">
        <v>1</v>
      </c>
      <c r="J14" s="21" t="n">
        <v>0</v>
      </c>
      <c r="K14" s="21" t="n">
        <v>0</v>
      </c>
      <c r="L14" s="21" t="n">
        <v>2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1</v>
      </c>
      <c r="F15" s="21" t="n">
        <v>0</v>
      </c>
      <c r="G15" s="21" t="n">
        <v>1</v>
      </c>
      <c r="H15" s="21" t="n">
        <v>1</v>
      </c>
      <c r="I15" s="21" t="n">
        <v>0</v>
      </c>
      <c r="J15" s="21" t="n">
        <v>0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4</v>
      </c>
      <c r="D17" s="62" t="n">
        <f aca="false">+D13+D14-D15-D16</f>
        <v>14</v>
      </c>
      <c r="E17" s="62" t="n">
        <f aca="false">+E13+E14-E15-E16</f>
        <v>14</v>
      </c>
      <c r="F17" s="62" t="n">
        <f aca="false">+F13+F14-F15-F16</f>
        <v>17</v>
      </c>
      <c r="G17" s="62" t="n">
        <f aca="false">+G13+G14-G15-G16</f>
        <v>19</v>
      </c>
      <c r="H17" s="62" t="n">
        <f aca="false">+H13+H14-H15-H16</f>
        <v>18</v>
      </c>
      <c r="I17" s="62" t="n">
        <f aca="false">+I13+I14-I15-I16</f>
        <v>19</v>
      </c>
      <c r="J17" s="62" t="n">
        <f aca="false">+J13+J14-J15-J16</f>
        <v>19</v>
      </c>
      <c r="K17" s="62" t="n">
        <f aca="false">+K13+K14-K15-K16</f>
        <v>19</v>
      </c>
      <c r="L17" s="62" t="n">
        <f aca="false">+L13+L14-L15-L16</f>
        <v>21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7.17857142857143</v>
      </c>
      <c r="D29" s="29" t="n">
        <f aca="false">+D27/E17</f>
        <v>8.2</v>
      </c>
      <c r="E29" s="29" t="n">
        <f aca="false">+E27/F17</f>
        <v>6.04705882352941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0</v>
      </c>
      <c r="C41" s="46" t="n">
        <v>0</v>
      </c>
      <c r="D41" s="28"/>
      <c r="E41" s="45" t="n">
        <v>0</v>
      </c>
      <c r="F41" s="46" t="n">
        <v>0</v>
      </c>
      <c r="G41" s="47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0</v>
      </c>
      <c r="P41" s="46" t="n">
        <f aca="false">+M41+J41+F41+C41</f>
        <v>0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-1.1</v>
      </c>
      <c r="D42" s="28"/>
      <c r="E42" s="45"/>
      <c r="F42" s="46" t="n">
        <v>0.297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-0.803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4</v>
      </c>
      <c r="F43" s="49" t="n">
        <v>5</v>
      </c>
      <c r="G43" s="25"/>
      <c r="H43" s="28"/>
      <c r="I43" s="48" t="n">
        <v>6</v>
      </c>
      <c r="J43" s="49" t="n">
        <v>19.5</v>
      </c>
      <c r="K43" s="28"/>
      <c r="L43" s="48" t="n">
        <v>7</v>
      </c>
      <c r="M43" s="49" t="n">
        <v>34</v>
      </c>
      <c r="N43" s="28"/>
      <c r="O43" s="48" t="n">
        <f aca="false">+L43+I43+E43+B43</f>
        <v>17</v>
      </c>
      <c r="P43" s="49" t="n">
        <f aca="false">+M43+J43+F43+C43</f>
        <v>58.5</v>
      </c>
      <c r="Q43" s="28"/>
      <c r="R43" s="48" t="n">
        <v>4</v>
      </c>
      <c r="S43" s="49" t="n">
        <v>10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0</v>
      </c>
      <c r="C44" s="51" t="n">
        <f aca="false">SUM(C41:C43)</f>
        <v>-1.1</v>
      </c>
      <c r="D44" s="31"/>
      <c r="E44" s="50" t="n">
        <f aca="false">SUM(E41:E43)</f>
        <v>4</v>
      </c>
      <c r="F44" s="51" t="n">
        <f aca="false">SUM(F41:F43)</f>
        <v>5.297</v>
      </c>
      <c r="G44" s="52"/>
      <c r="H44" s="31"/>
      <c r="I44" s="50" t="n">
        <f aca="false">SUM(I41:I43)</f>
        <v>6</v>
      </c>
      <c r="J44" s="51" t="n">
        <f aca="false">SUM(J41:J43)</f>
        <v>19.5</v>
      </c>
      <c r="K44" s="31"/>
      <c r="L44" s="50" t="n">
        <f aca="false">SUM(L41:L43)</f>
        <v>7</v>
      </c>
      <c r="M44" s="51" t="n">
        <f aca="false">SUM(M41:M43)</f>
        <v>34</v>
      </c>
      <c r="N44" s="31"/>
      <c r="O44" s="50" t="n">
        <f aca="false">SUM(O41:O43)</f>
        <v>17</v>
      </c>
      <c r="P44" s="51" t="n">
        <f aca="false">SUM(P41:P43)</f>
        <v>57.697</v>
      </c>
      <c r="Q44" s="31"/>
      <c r="R44" s="50" t="n">
        <f aca="false">SUM(R41:R43)</f>
        <v>4</v>
      </c>
      <c r="S44" s="51" t="n">
        <f aca="false">SUM(S41:S43)</f>
        <v>10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12.7</v>
      </c>
      <c r="D45" s="29"/>
      <c r="E45" s="54"/>
      <c r="F45" s="51" t="n">
        <v>6.2</v>
      </c>
      <c r="G45" s="52"/>
      <c r="H45" s="29"/>
      <c r="I45" s="54"/>
      <c r="J45" s="51" t="n">
        <v>12.7</v>
      </c>
      <c r="K45" s="29"/>
      <c r="L45" s="54"/>
      <c r="M45" s="51" t="n">
        <v>12.7</v>
      </c>
      <c r="N45" s="29"/>
      <c r="O45" s="54"/>
      <c r="P45" s="51" t="n">
        <f aca="false">+M45+J45+F45+C45</f>
        <v>44.3</v>
      </c>
      <c r="Q45" s="29"/>
      <c r="R45" s="54"/>
      <c r="S45" s="51" t="n">
        <v>20.5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-0.0866141732283465</v>
      </c>
      <c r="C46" s="67"/>
      <c r="D46" s="12"/>
      <c r="E46" s="67" t="n">
        <f aca="false">+F44/F45</f>
        <v>0.854354838709677</v>
      </c>
      <c r="F46" s="67"/>
      <c r="G46" s="57"/>
      <c r="H46" s="12"/>
      <c r="I46" s="67" t="n">
        <f aca="false">+J44/J45</f>
        <v>1.53543307086614</v>
      </c>
      <c r="J46" s="67"/>
      <c r="K46" s="12"/>
      <c r="L46" s="67" t="n">
        <f aca="false">+M44/M45</f>
        <v>2.67716535433071</v>
      </c>
      <c r="M46" s="67"/>
      <c r="N46" s="12"/>
      <c r="O46" s="67" t="n">
        <f aca="false">+P44/P45</f>
        <v>1.30241534988713</v>
      </c>
      <c r="P46" s="67"/>
      <c r="Q46" s="12"/>
      <c r="R46" s="67" t="n">
        <f aca="false">+S44/S45</f>
        <v>0.487804878048781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55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0</v>
      </c>
      <c r="E13" s="21" t="n">
        <f aca="false">+D17</f>
        <v>17</v>
      </c>
      <c r="F13" s="21" t="n">
        <f aca="false">+E17</f>
        <v>17</v>
      </c>
      <c r="G13" s="21" t="n">
        <f aca="false">+F17</f>
        <v>17</v>
      </c>
      <c r="H13" s="21" t="n">
        <f aca="false">+G17</f>
        <v>17</v>
      </c>
      <c r="I13" s="21" t="n">
        <f aca="false">+H17</f>
        <v>16</v>
      </c>
      <c r="J13" s="21" t="n">
        <f aca="false">+I17</f>
        <v>18</v>
      </c>
      <c r="K13" s="21" t="n">
        <f aca="false">+J17</f>
        <v>18</v>
      </c>
      <c r="L13" s="21" t="n">
        <f aca="false">+K17</f>
        <v>15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0</v>
      </c>
      <c r="D14" s="21" t="n">
        <v>18</v>
      </c>
      <c r="E14" s="21" t="n">
        <v>0</v>
      </c>
      <c r="F14" s="21" t="n">
        <v>0</v>
      </c>
      <c r="G14" s="21" t="n">
        <v>0</v>
      </c>
      <c r="H14" s="21" t="n">
        <v>0</v>
      </c>
      <c r="I14" s="21" t="n">
        <v>2</v>
      </c>
      <c r="J14" s="21" t="n">
        <v>2</v>
      </c>
      <c r="K14" s="21" t="n">
        <v>1</v>
      </c>
      <c r="L14" s="21" t="n">
        <v>1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1" t="n">
        <v>0</v>
      </c>
      <c r="K15" s="21" t="n">
        <v>1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1</v>
      </c>
      <c r="E16" s="21" t="n">
        <v>0</v>
      </c>
      <c r="F16" s="21" t="n">
        <v>0</v>
      </c>
      <c r="G16" s="21" t="n">
        <v>0</v>
      </c>
      <c r="H16" s="21" t="n">
        <v>1</v>
      </c>
      <c r="I16" s="21" t="n">
        <v>0</v>
      </c>
      <c r="J16" s="21" t="n">
        <v>2</v>
      </c>
      <c r="K16" s="21" t="n">
        <v>3</v>
      </c>
      <c r="L16" s="21" t="n">
        <v>3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0</v>
      </c>
      <c r="D17" s="62" t="n">
        <f aca="false">+D13+D14-D15-D16</f>
        <v>17</v>
      </c>
      <c r="E17" s="62" t="n">
        <f aca="false">+E13+E14-E15-E16</f>
        <v>17</v>
      </c>
      <c r="F17" s="62" t="n">
        <f aca="false">+F13+F14-F15-F16</f>
        <v>17</v>
      </c>
      <c r="G17" s="62" t="n">
        <f aca="false">+G13+G14-G15-G16</f>
        <v>17</v>
      </c>
      <c r="H17" s="62" t="n">
        <f aca="false">+H13+H14-H15-H16</f>
        <v>16</v>
      </c>
      <c r="I17" s="62" t="n">
        <f aca="false">+I13+I14-I15-I16</f>
        <v>18</v>
      </c>
      <c r="J17" s="62" t="n">
        <f aca="false">+J13+J14-J15-J16</f>
        <v>18</v>
      </c>
      <c r="K17" s="62" t="n">
        <f aca="false">+K13+K14-K15-K16</f>
        <v>15</v>
      </c>
      <c r="L17" s="62" t="n">
        <f aca="false">+L13+L14-L15-L16</f>
        <v>13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5.91176470588235</v>
      </c>
      <c r="D29" s="29" t="n">
        <f aca="false">+D27/E17</f>
        <v>6.75294117647059</v>
      </c>
      <c r="E29" s="29" t="n">
        <f aca="false">+E27/F17</f>
        <v>6.04705882352941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7</v>
      </c>
      <c r="C41" s="46" t="n">
        <v>10.4</v>
      </c>
      <c r="D41" s="28"/>
      <c r="E41" s="45" t="n">
        <v>10</v>
      </c>
      <c r="F41" s="46" t="n">
        <v>6.47</v>
      </c>
      <c r="G41" s="47" t="n">
        <f aca="false">3.6+0.95+0.5+0.34+0.23+1.45</f>
        <v>7.07</v>
      </c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17</v>
      </c>
      <c r="P41" s="46" t="n">
        <f aca="false">+M41+J41+F41+C41</f>
        <v>16.87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-2.8</v>
      </c>
      <c r="D42" s="28"/>
      <c r="E42" s="45"/>
      <c r="F42" s="46" t="n">
        <f aca="false">8.371-F41</f>
        <v>1.901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-0.898999999999999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9" t="n">
        <v>0</v>
      </c>
      <c r="D43" s="28"/>
      <c r="E43" s="48" t="n">
        <v>3</v>
      </c>
      <c r="F43" s="49" t="n">
        <v>3.3</v>
      </c>
      <c r="G43" s="25"/>
      <c r="H43" s="28"/>
      <c r="I43" s="48" t="n">
        <v>8</v>
      </c>
      <c r="J43" s="49" t="n">
        <v>20</v>
      </c>
      <c r="K43" s="28"/>
      <c r="L43" s="48" t="n">
        <v>2</v>
      </c>
      <c r="M43" s="49" t="n">
        <v>7</v>
      </c>
      <c r="N43" s="28"/>
      <c r="O43" s="48" t="n">
        <f aca="false">+L43+I43+E43+B43</f>
        <v>13</v>
      </c>
      <c r="P43" s="49" t="n">
        <f aca="false">+M43+J43+F43+C43</f>
        <v>30.3</v>
      </c>
      <c r="Q43" s="28"/>
      <c r="R43" s="48" t="n">
        <v>0</v>
      </c>
      <c r="S43" s="69" t="n">
        <v>0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7</v>
      </c>
      <c r="C44" s="51" t="n">
        <f aca="false">SUM(C41:C43)</f>
        <v>7.6</v>
      </c>
      <c r="D44" s="31"/>
      <c r="E44" s="50" t="n">
        <f aca="false">SUM(E41:E43)</f>
        <v>13</v>
      </c>
      <c r="F44" s="51" t="n">
        <f aca="false">SUM(F41:F43)</f>
        <v>11.671</v>
      </c>
      <c r="G44" s="52"/>
      <c r="H44" s="31"/>
      <c r="I44" s="50" t="n">
        <f aca="false">SUM(I41:I43)</f>
        <v>8</v>
      </c>
      <c r="J44" s="51" t="n">
        <f aca="false">SUM(J41:J43)</f>
        <v>20</v>
      </c>
      <c r="K44" s="31"/>
      <c r="L44" s="50" t="n">
        <f aca="false">SUM(L41:L43)</f>
        <v>2</v>
      </c>
      <c r="M44" s="51" t="n">
        <f aca="false">SUM(M41:M43)</f>
        <v>7</v>
      </c>
      <c r="N44" s="31"/>
      <c r="O44" s="50" t="n">
        <f aca="false">SUM(O41:O43)</f>
        <v>30</v>
      </c>
      <c r="P44" s="51" t="n">
        <f aca="false">SUM(P41:P43)</f>
        <v>46.271</v>
      </c>
      <c r="Q44" s="31"/>
      <c r="R44" s="50" t="n">
        <f aca="false">SUM(R41:R43)</f>
        <v>0</v>
      </c>
      <c r="S44" s="51" t="n">
        <f aca="false">SUM(S41:S43)</f>
        <v>0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11.6</v>
      </c>
      <c r="D45" s="29"/>
      <c r="E45" s="54"/>
      <c r="F45" s="51" t="n">
        <v>11.6</v>
      </c>
      <c r="G45" s="52"/>
      <c r="H45" s="29"/>
      <c r="I45" s="54"/>
      <c r="J45" s="51" t="n">
        <v>11.6</v>
      </c>
      <c r="K45" s="29"/>
      <c r="L45" s="54"/>
      <c r="M45" s="51" t="n">
        <v>11.6</v>
      </c>
      <c r="N45" s="29"/>
      <c r="O45" s="54"/>
      <c r="P45" s="51" t="n">
        <f aca="false">+M45+J45+F45+C45</f>
        <v>46.4</v>
      </c>
      <c r="Q45" s="29"/>
      <c r="R45" s="54"/>
      <c r="S45" s="51" t="n">
        <v>15.6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0.655172413793104</v>
      </c>
      <c r="C46" s="67"/>
      <c r="D46" s="12"/>
      <c r="E46" s="67" t="n">
        <f aca="false">+F44/F45</f>
        <v>1.00612068965517</v>
      </c>
      <c r="F46" s="67"/>
      <c r="G46" s="57"/>
      <c r="H46" s="12"/>
      <c r="I46" s="67" t="n">
        <f aca="false">+J44/J45</f>
        <v>1.72413793103448</v>
      </c>
      <c r="J46" s="67"/>
      <c r="K46" s="12"/>
      <c r="L46" s="67" t="n">
        <f aca="false">+M44/M45</f>
        <v>0.603448275862069</v>
      </c>
      <c r="M46" s="67"/>
      <c r="N46" s="12"/>
      <c r="O46" s="67" t="n">
        <f aca="false">+P44/P45</f>
        <v>0.997219827586207</v>
      </c>
      <c r="P46" s="67"/>
      <c r="Q46" s="12"/>
      <c r="R46" s="67" t="n">
        <f aca="false">+S44/S45</f>
        <v>0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56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1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true" outlineLevel="0" collapsed="false">
      <c r="A13" s="1" t="s">
        <v>21</v>
      </c>
      <c r="C13" s="21" t="n">
        <v>0</v>
      </c>
      <c r="D13" s="21" t="n">
        <f aca="false">+C17</f>
        <v>1</v>
      </c>
      <c r="E13" s="21" t="n">
        <f aca="false">+D17</f>
        <v>5</v>
      </c>
      <c r="F13" s="21" t="n">
        <f aca="false">+E17</f>
        <v>5</v>
      </c>
      <c r="G13" s="21" t="n">
        <f aca="false">+F17</f>
        <v>5</v>
      </c>
      <c r="H13" s="21" t="n">
        <f aca="false">+G17</f>
        <v>5</v>
      </c>
      <c r="I13" s="21" t="n">
        <f aca="false">+H17</f>
        <v>4</v>
      </c>
      <c r="J13" s="21" t="n">
        <f aca="false">+I17</f>
        <v>4</v>
      </c>
      <c r="K13" s="21" t="n">
        <f aca="false">+J17</f>
        <v>4</v>
      </c>
      <c r="L13" s="21" t="n">
        <f aca="false">+K17</f>
        <v>7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1</v>
      </c>
      <c r="D14" s="21" t="n">
        <v>4</v>
      </c>
      <c r="E14" s="21" t="n">
        <v>0</v>
      </c>
      <c r="F14" s="21" t="n">
        <v>0</v>
      </c>
      <c r="G14" s="21" t="n">
        <v>0</v>
      </c>
      <c r="H14" s="21" t="n">
        <v>0</v>
      </c>
      <c r="I14" s="21" t="n">
        <v>0</v>
      </c>
      <c r="J14" s="21" t="n">
        <v>0</v>
      </c>
      <c r="K14" s="21" t="n">
        <v>5</v>
      </c>
      <c r="L14" s="21" t="n">
        <v>0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/>
      <c r="E15" s="21" t="n">
        <v>0</v>
      </c>
      <c r="F15" s="21" t="n">
        <v>0</v>
      </c>
      <c r="G15" s="21" t="n">
        <v>0</v>
      </c>
      <c r="H15" s="21" t="n">
        <v>1</v>
      </c>
      <c r="I15" s="21" t="n">
        <v>0</v>
      </c>
      <c r="J15" s="21" t="n">
        <v>0</v>
      </c>
      <c r="K15" s="21" t="n">
        <v>2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1</v>
      </c>
      <c r="D17" s="62" t="n">
        <f aca="false">+D13+D14-D15-D16</f>
        <v>5</v>
      </c>
      <c r="E17" s="62" t="n">
        <f aca="false">+E13+E14-E15-E16</f>
        <v>5</v>
      </c>
      <c r="F17" s="62" t="n">
        <f aca="false">+F13+F14-F15-F16</f>
        <v>5</v>
      </c>
      <c r="G17" s="62" t="n">
        <f aca="false">+G13+G14-G15-G16</f>
        <v>5</v>
      </c>
      <c r="H17" s="62" t="n">
        <f aca="false">+H13+H14-H15-H16</f>
        <v>4</v>
      </c>
      <c r="I17" s="62" t="n">
        <f aca="false">+I13+I14-I15-I16</f>
        <v>4</v>
      </c>
      <c r="J17" s="62" t="n">
        <f aca="false">+J13+J14-J15-J16</f>
        <v>4</v>
      </c>
      <c r="K17" s="62" t="n">
        <f aca="false">+K13+K14-K15-K16</f>
        <v>7</v>
      </c>
      <c r="L17" s="62" t="n">
        <f aca="false">+L13+L14-L15-L16</f>
        <v>7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20.1</v>
      </c>
      <c r="D29" s="29" t="n">
        <f aca="false">+D27/E17</f>
        <v>22.96</v>
      </c>
      <c r="E29" s="29" t="n">
        <f aca="false">+E27/F17</f>
        <v>20.56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63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0</v>
      </c>
      <c r="C41" s="46" t="n">
        <v>0</v>
      </c>
      <c r="D41" s="28"/>
      <c r="E41" s="45" t="n">
        <v>0</v>
      </c>
      <c r="F41" s="46" t="n">
        <v>0</v>
      </c>
      <c r="G41" s="25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0</v>
      </c>
      <c r="P41" s="46" t="n">
        <f aca="false">+M41+J41+F41+C41</f>
        <v>0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0</v>
      </c>
      <c r="D42" s="28"/>
      <c r="E42" s="45"/>
      <c r="F42" s="46" t="n">
        <v>0.653</v>
      </c>
      <c r="G42" s="25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0.653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49" t="n">
        <v>0</v>
      </c>
      <c r="D43" s="28"/>
      <c r="E43" s="48" t="n">
        <v>2</v>
      </c>
      <c r="F43" s="49" t="n">
        <v>0.6</v>
      </c>
      <c r="G43" s="25"/>
      <c r="H43" s="28"/>
      <c r="I43" s="48" t="n">
        <v>1</v>
      </c>
      <c r="J43" s="49" t="n">
        <v>0.75</v>
      </c>
      <c r="K43" s="28"/>
      <c r="L43" s="48" t="n">
        <v>3</v>
      </c>
      <c r="M43" s="49" t="n">
        <v>21.5</v>
      </c>
      <c r="N43" s="28"/>
      <c r="O43" s="48" t="n">
        <f aca="false">+L43+I43+E43+B43</f>
        <v>6</v>
      </c>
      <c r="P43" s="49" t="n">
        <f aca="false">+M43+J43+F43+C43</f>
        <v>22.85</v>
      </c>
      <c r="Q43" s="28"/>
      <c r="R43" s="48" t="n">
        <v>1</v>
      </c>
      <c r="S43" s="49" t="n">
        <v>7.5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0</v>
      </c>
      <c r="C44" s="51" t="n">
        <f aca="false">SUM(C41:C43)</f>
        <v>0</v>
      </c>
      <c r="D44" s="31"/>
      <c r="E44" s="50" t="n">
        <f aca="false">SUM(E41:E43)</f>
        <v>2</v>
      </c>
      <c r="F44" s="51" t="n">
        <f aca="false">SUM(F41:F43)</f>
        <v>1.253</v>
      </c>
      <c r="G44" s="52"/>
      <c r="H44" s="31"/>
      <c r="I44" s="50" t="n">
        <f aca="false">SUM(I41:I43)</f>
        <v>1</v>
      </c>
      <c r="J44" s="51" t="n">
        <f aca="false">SUM(J41:J43)</f>
        <v>0.75</v>
      </c>
      <c r="K44" s="31"/>
      <c r="L44" s="50" t="n">
        <f aca="false">SUM(L41:L43)</f>
        <v>3</v>
      </c>
      <c r="M44" s="51" t="n">
        <f aca="false">SUM(M41:M43)</f>
        <v>21.5</v>
      </c>
      <c r="N44" s="31"/>
      <c r="O44" s="50" t="n">
        <f aca="false">SUM(O41:O43)</f>
        <v>6</v>
      </c>
      <c r="P44" s="51" t="n">
        <f aca="false">SUM(P41:P43)</f>
        <v>23.503</v>
      </c>
      <c r="Q44" s="31"/>
      <c r="R44" s="50" t="n">
        <f aca="false">SUM(R41:R43)</f>
        <v>1</v>
      </c>
      <c r="S44" s="51" t="n">
        <f aca="false">SUM(S41:S43)</f>
        <v>7.5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7.7</v>
      </c>
      <c r="D45" s="29"/>
      <c r="E45" s="54"/>
      <c r="F45" s="51" t="n">
        <v>7.7</v>
      </c>
      <c r="G45" s="52"/>
      <c r="H45" s="29"/>
      <c r="I45" s="54"/>
      <c r="J45" s="51" t="n">
        <v>7.7</v>
      </c>
      <c r="K45" s="29"/>
      <c r="L45" s="54"/>
      <c r="M45" s="51" t="n">
        <v>7.7</v>
      </c>
      <c r="N45" s="29"/>
      <c r="O45" s="54"/>
      <c r="P45" s="51" t="n">
        <f aca="false">+M45+J45+F45+C45</f>
        <v>30.8</v>
      </c>
      <c r="Q45" s="29"/>
      <c r="R45" s="54"/>
      <c r="S45" s="51" t="n">
        <v>10.4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</v>
      </c>
      <c r="C46" s="67"/>
      <c r="D46" s="12"/>
      <c r="E46" s="67" t="n">
        <f aca="false">+F44/F45</f>
        <v>0.162727272727273</v>
      </c>
      <c r="F46" s="67"/>
      <c r="G46" s="68"/>
      <c r="H46" s="12"/>
      <c r="I46" s="67" t="n">
        <f aca="false">+J44/J45</f>
        <v>0.0974025974025974</v>
      </c>
      <c r="J46" s="67"/>
      <c r="K46" s="12"/>
      <c r="L46" s="67" t="n">
        <f aca="false">+M44/M45</f>
        <v>2.79220779220779</v>
      </c>
      <c r="M46" s="67"/>
      <c r="N46" s="12"/>
      <c r="O46" s="67" t="n">
        <f aca="false">+P44/P45</f>
        <v>0.763084415584416</v>
      </c>
      <c r="P46" s="67"/>
      <c r="Q46" s="12"/>
      <c r="R46" s="67" t="n">
        <f aca="false">+S44/S45</f>
        <v>0.721153846153846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tru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Q30" activeCellId="0" sqref="Q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7"/>
    <col collapsed="false" customWidth="true" hidden="false" outlineLevel="0" max="3" min="3" style="1" width="10.56"/>
    <col collapsed="false" customWidth="true" hidden="false" outlineLevel="0" max="4" min="4" style="1" width="8.85"/>
    <col collapsed="false" customWidth="true" hidden="false" outlineLevel="0" max="5" min="5" style="1" width="9.28"/>
    <col collapsed="false" customWidth="true" hidden="false" outlineLevel="0" max="6" min="6" style="1" width="8.56"/>
    <col collapsed="false" customWidth="true" hidden="false" outlineLevel="0" max="8" min="7" style="1" width="8.7"/>
    <col collapsed="false" customWidth="true" hidden="false" outlineLevel="0" max="11" min="9" style="1" width="8.56"/>
    <col collapsed="false" customWidth="true" hidden="false" outlineLevel="0" max="12" min="12" style="1" width="9.28"/>
    <col collapsed="false" customWidth="true" hidden="false" outlineLevel="0" max="13" min="13" style="1" width="8.85"/>
    <col collapsed="false" customWidth="true" hidden="false" outlineLevel="0" max="14" min="14" style="1" width="9.28"/>
    <col collapsed="false" customWidth="true" hidden="false" outlineLevel="0" max="17" min="15" style="1" width="9.7"/>
    <col collapsed="false" customWidth="true" hidden="false" outlineLevel="0" max="19" min="18" style="1" width="8.7"/>
    <col collapsed="false" customWidth="true" hidden="false" outlineLevel="0" max="21" min="20" style="1" width="6.7"/>
    <col collapsed="false" customWidth="false" hidden="false" outlineLevel="0" max="257" min="22" style="1" width="9.14"/>
  </cols>
  <sheetData>
    <row r="1" customFormat="false" ht="13.5" hidden="false" customHeight="false" outlineLevel="0" collapsed="false">
      <c r="A1" s="2"/>
      <c r="B1" s="3"/>
    </row>
    <row r="2" customFormat="false" ht="30" hidden="false" customHeight="false" outlineLevel="0" collapsed="false">
      <c r="A2" s="4" t="s">
        <v>0</v>
      </c>
      <c r="B2" s="4"/>
      <c r="N2" s="5" t="s">
        <v>1</v>
      </c>
      <c r="O2" s="6" t="s">
        <v>57</v>
      </c>
    </row>
    <row r="3" customFormat="false" ht="30" hidden="false" customHeight="false" outlineLevel="0" collapsed="false">
      <c r="A3" s="7" t="s">
        <v>3</v>
      </c>
      <c r="B3" s="7"/>
      <c r="C3" s="7"/>
      <c r="D3" s="7"/>
      <c r="E3" s="7"/>
      <c r="F3" s="7"/>
      <c r="G3" s="8"/>
      <c r="N3" s="5" t="s">
        <v>4</v>
      </c>
      <c r="O3" s="6" t="n">
        <v>10</v>
      </c>
    </row>
    <row r="4" customFormat="false" ht="18" hidden="false" customHeight="false" outlineLevel="0" collapsed="false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false" outlineLevel="0" collapsed="false">
      <c r="A5" s="9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8" hidden="false" customHeight="false" outlineLevel="0" collapsed="false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8" hidden="false" customHeight="false" outlineLevel="0" collapsed="false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23.25" hidden="false" customHeight="true" outlineLevel="0" collapsed="false">
      <c r="A8" s="9"/>
      <c r="B8" s="10"/>
      <c r="C8" s="13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2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23.25" hidden="false" customHeight="true" outlineLevel="0" collapsed="false">
      <c r="A9" s="9"/>
      <c r="B9" s="10"/>
      <c r="C9" s="15" t="s">
        <v>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23.25" hidden="false" customHeight="true" outlineLevel="0" collapsed="false">
      <c r="A10" s="9"/>
      <c r="B10" s="10"/>
      <c r="C10" s="17" t="s">
        <v>7</v>
      </c>
      <c r="D10" s="17" t="s">
        <v>8</v>
      </c>
      <c r="E10" s="17" t="s">
        <v>9</v>
      </c>
      <c r="F10" s="17" t="s">
        <v>10</v>
      </c>
      <c r="G10" s="17" t="s">
        <v>11</v>
      </c>
      <c r="H10" s="17" t="s">
        <v>12</v>
      </c>
      <c r="I10" s="17" t="s">
        <v>13</v>
      </c>
      <c r="J10" s="17" t="s">
        <v>14</v>
      </c>
      <c r="K10" s="17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true" outlineLevel="0" collapsed="false">
      <c r="C11" s="18" t="n">
        <v>36623</v>
      </c>
      <c r="D11" s="18" t="n">
        <v>36630</v>
      </c>
      <c r="E11" s="18" t="n">
        <v>36637</v>
      </c>
      <c r="F11" s="18" t="n">
        <v>36644</v>
      </c>
      <c r="G11" s="18" t="n">
        <v>36651</v>
      </c>
      <c r="H11" s="18" t="n">
        <v>36658</v>
      </c>
      <c r="I11" s="18" t="n">
        <v>36665</v>
      </c>
      <c r="J11" s="18" t="n">
        <v>36672</v>
      </c>
      <c r="K11" s="18" t="n">
        <v>36679</v>
      </c>
      <c r="L11" s="18" t="n">
        <v>36686</v>
      </c>
      <c r="M11" s="18" t="n">
        <v>36693</v>
      </c>
      <c r="N11" s="18" t="n">
        <v>36700</v>
      </c>
      <c r="O11" s="18" t="n">
        <v>36707</v>
      </c>
    </row>
    <row r="12" customFormat="false" ht="12.75" hidden="false" customHeight="false" outlineLevel="0" collapsed="false">
      <c r="A12" s="19" t="s">
        <v>20</v>
      </c>
    </row>
    <row r="13" customFormat="false" ht="12.75" hidden="false" customHeight="false" outlineLevel="0" collapsed="false">
      <c r="A13" s="1" t="s">
        <v>21</v>
      </c>
      <c r="C13" s="21" t="n">
        <v>0</v>
      </c>
      <c r="D13" s="21" t="n">
        <f aca="false">+C17</f>
        <v>1</v>
      </c>
      <c r="E13" s="21" t="n">
        <f aca="false">+D17</f>
        <v>1</v>
      </c>
      <c r="F13" s="21" t="n">
        <f aca="false">+E17</f>
        <v>4</v>
      </c>
      <c r="G13" s="21" t="n">
        <f aca="false">+F17</f>
        <v>4</v>
      </c>
      <c r="H13" s="21" t="n">
        <f aca="false">+G17</f>
        <v>4</v>
      </c>
      <c r="I13" s="21" t="n">
        <f aca="false">+H17</f>
        <v>9</v>
      </c>
      <c r="J13" s="21" t="n">
        <f aca="false">+I17</f>
        <v>9</v>
      </c>
      <c r="K13" s="21" t="n">
        <f aca="false">+J17</f>
        <v>9</v>
      </c>
      <c r="L13" s="21" t="n">
        <f aca="false">+K17</f>
        <v>9</v>
      </c>
      <c r="M13" s="21"/>
      <c r="N13" s="21"/>
      <c r="O13" s="21"/>
    </row>
    <row r="14" customFormat="false" ht="12.75" hidden="false" customHeight="false" outlineLevel="0" collapsed="false">
      <c r="A14" s="1" t="s">
        <v>22</v>
      </c>
      <c r="C14" s="21" t="n">
        <v>1</v>
      </c>
      <c r="D14" s="21" t="n">
        <v>0</v>
      </c>
      <c r="E14" s="21" t="n">
        <v>3</v>
      </c>
      <c r="F14" s="21" t="n">
        <v>0</v>
      </c>
      <c r="G14" s="21" t="n">
        <v>0</v>
      </c>
      <c r="H14" s="21" t="n">
        <v>5</v>
      </c>
      <c r="I14" s="21" t="n">
        <v>0</v>
      </c>
      <c r="J14" s="21" t="n">
        <v>0</v>
      </c>
      <c r="K14" s="21" t="n">
        <v>0</v>
      </c>
      <c r="L14" s="21" t="n">
        <v>1</v>
      </c>
      <c r="M14" s="21"/>
      <c r="N14" s="21"/>
      <c r="O14" s="21"/>
    </row>
    <row r="15" customFormat="false" ht="12.75" hidden="false" customHeight="false" outlineLevel="0" collapsed="false">
      <c r="A15" s="1" t="s">
        <v>23</v>
      </c>
      <c r="C15" s="21" t="n">
        <v>0</v>
      </c>
      <c r="D15" s="21" t="n">
        <v>0</v>
      </c>
      <c r="E15" s="21" t="n">
        <v>0</v>
      </c>
      <c r="F15" s="21" t="n">
        <v>0</v>
      </c>
      <c r="G15" s="21" t="n">
        <v>0</v>
      </c>
      <c r="H15" s="21" t="n">
        <v>0</v>
      </c>
      <c r="I15" s="21" t="n">
        <v>0</v>
      </c>
      <c r="J15" s="21" t="n">
        <v>0</v>
      </c>
      <c r="K15" s="21" t="n">
        <v>0</v>
      </c>
      <c r="L15" s="21" t="n">
        <v>0</v>
      </c>
      <c r="M15" s="21"/>
      <c r="N15" s="21"/>
      <c r="O15" s="21"/>
    </row>
    <row r="16" customFormat="false" ht="12.75" hidden="false" customHeight="false" outlineLevel="0" collapsed="false">
      <c r="A16" s="1" t="s">
        <v>24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0</v>
      </c>
      <c r="L16" s="21" t="n">
        <v>0</v>
      </c>
      <c r="M16" s="21"/>
      <c r="N16" s="21"/>
      <c r="O16" s="21"/>
      <c r="P16" s="21"/>
    </row>
    <row r="17" customFormat="false" ht="13.5" hidden="false" customHeight="false" outlineLevel="0" collapsed="false">
      <c r="A17" s="1" t="s">
        <v>25</v>
      </c>
      <c r="C17" s="62" t="n">
        <f aca="false">+C13+C14-C15-C16</f>
        <v>1</v>
      </c>
      <c r="D17" s="62" t="n">
        <f aca="false">+D13+D14-D15-D16</f>
        <v>1</v>
      </c>
      <c r="E17" s="62" t="n">
        <f aca="false">+E13+E14-E15-E16</f>
        <v>4</v>
      </c>
      <c r="F17" s="62" t="n">
        <f aca="false">+F13+F14-F15-F16</f>
        <v>4</v>
      </c>
      <c r="G17" s="62" t="n">
        <f aca="false">+G13+G14-G15-G16</f>
        <v>4</v>
      </c>
      <c r="H17" s="62" t="n">
        <f aca="false">+H13+H14-H15-H16</f>
        <v>9</v>
      </c>
      <c r="I17" s="62" t="n">
        <f aca="false">+I13+I14-I15-I16</f>
        <v>9</v>
      </c>
      <c r="J17" s="62" t="n">
        <f aca="false">+J13+J14-J15-J16</f>
        <v>9</v>
      </c>
      <c r="K17" s="62" t="n">
        <f aca="false">+K13+K14-K15-K16</f>
        <v>9</v>
      </c>
      <c r="L17" s="62" t="n">
        <f aca="false">+L13+L14-L15-L16</f>
        <v>10</v>
      </c>
      <c r="M17" s="62" t="n">
        <f aca="false">+M13+M14-M15-M16</f>
        <v>0</v>
      </c>
      <c r="N17" s="62" t="n">
        <f aca="false">+N13+N14-N15-N16</f>
        <v>0</v>
      </c>
      <c r="O17" s="62" t="n">
        <f aca="false">+O13+O14-O15-O16</f>
        <v>0</v>
      </c>
    </row>
    <row r="18" customFormat="false" ht="13.5" hidden="false" customHeight="false" outlineLevel="0" collapsed="false"/>
    <row r="19" customFormat="false" ht="12.75" hidden="true" customHeight="false" outlineLevel="0" collapsed="false">
      <c r="B19" s="23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customFormat="false" ht="12.75" hidden="true" customHeight="false" outlineLevel="0" collapsed="false">
      <c r="B20" s="23" t="s">
        <v>7</v>
      </c>
      <c r="C20" s="23" t="s">
        <v>8</v>
      </c>
      <c r="D20" s="23" t="s">
        <v>9</v>
      </c>
      <c r="E20" s="23" t="s">
        <v>10</v>
      </c>
      <c r="F20" s="23" t="s">
        <v>11</v>
      </c>
      <c r="G20" s="23"/>
      <c r="H20" s="23" t="s">
        <v>12</v>
      </c>
      <c r="I20" s="23" t="s">
        <v>13</v>
      </c>
      <c r="J20" s="23" t="s">
        <v>14</v>
      </c>
      <c r="K20" s="23" t="s">
        <v>15</v>
      </c>
      <c r="L20" s="23" t="s">
        <v>16</v>
      </c>
      <c r="M20" s="23" t="s">
        <v>17</v>
      </c>
      <c r="N20" s="23" t="s">
        <v>18</v>
      </c>
      <c r="O20" s="23" t="s">
        <v>27</v>
      </c>
    </row>
    <row r="21" customFormat="false" ht="12.75" hidden="true" customHeight="false" outlineLevel="0" collapsed="false">
      <c r="A21" s="19" t="s">
        <v>20</v>
      </c>
    </row>
    <row r="22" customFormat="false" ht="12.75" hidden="true" customHeight="false" outlineLevel="0" collapsed="false">
      <c r="A22" s="1" t="s">
        <v>21</v>
      </c>
      <c r="B22" s="24"/>
      <c r="C22" s="24" t="n">
        <v>100.5</v>
      </c>
      <c r="D22" s="24" t="n">
        <f aca="false">+C27</f>
        <v>100.5</v>
      </c>
      <c r="E22" s="24" t="n">
        <f aca="false">+D27</f>
        <v>114.8</v>
      </c>
      <c r="F22" s="24"/>
      <c r="G22" s="24"/>
      <c r="H22" s="24"/>
      <c r="I22" s="24"/>
      <c r="J22" s="24"/>
      <c r="K22" s="24"/>
      <c r="L22" s="24"/>
      <c r="M22" s="24"/>
      <c r="N22" s="24"/>
      <c r="O22" s="24" t="n">
        <f aca="false">AVERAGE(B22:J22)</f>
        <v>105.266666666667</v>
      </c>
    </row>
    <row r="23" customFormat="false" ht="12.75" hidden="true" customHeight="false" outlineLevel="0" collapsed="false">
      <c r="A23" s="1" t="s">
        <v>22</v>
      </c>
      <c r="B23" s="25"/>
      <c r="C23" s="25" t="n">
        <v>0</v>
      </c>
      <c r="D23" s="25" t="n">
        <v>14.3</v>
      </c>
      <c r="E23" s="25" t="n">
        <v>1</v>
      </c>
      <c r="F23" s="25"/>
      <c r="G23" s="25"/>
      <c r="H23" s="25"/>
      <c r="I23" s="25"/>
      <c r="J23" s="25"/>
      <c r="K23" s="25"/>
      <c r="L23" s="25"/>
      <c r="M23" s="25"/>
      <c r="N23" s="25"/>
      <c r="O23" s="25" t="n">
        <f aca="false">AVERAGE(B23:J23)</f>
        <v>5.1</v>
      </c>
    </row>
    <row r="24" customFormat="false" ht="12.75" hidden="true" customHeight="false" outlineLevel="0" collapsed="false">
      <c r="A24" s="1" t="s">
        <v>23</v>
      </c>
      <c r="B24" s="25"/>
      <c r="C24" s="25" t="n">
        <v>0</v>
      </c>
      <c r="D24" s="25" t="n">
        <v>0</v>
      </c>
      <c r="E24" s="25" t="n">
        <v>0</v>
      </c>
      <c r="F24" s="25"/>
      <c r="G24" s="25"/>
      <c r="H24" s="25"/>
      <c r="I24" s="25"/>
      <c r="J24" s="25"/>
      <c r="K24" s="25"/>
      <c r="L24" s="25"/>
      <c r="M24" s="25"/>
      <c r="N24" s="25"/>
      <c r="O24" s="25" t="n">
        <f aca="false">AVERAGE(B24:J24)</f>
        <v>0</v>
      </c>
    </row>
    <row r="25" customFormat="false" ht="12.75" hidden="true" customHeight="false" outlineLevel="0" collapsed="false">
      <c r="A25" s="1" t="s">
        <v>28</v>
      </c>
      <c r="B25" s="25"/>
      <c r="C25" s="25" t="n">
        <v>0</v>
      </c>
      <c r="D25" s="25" t="n">
        <v>0</v>
      </c>
      <c r="E25" s="25" t="n">
        <v>-13</v>
      </c>
      <c r="F25" s="25"/>
      <c r="G25" s="25"/>
      <c r="H25" s="25"/>
      <c r="I25" s="25"/>
      <c r="J25" s="25"/>
      <c r="K25" s="25"/>
      <c r="L25" s="25"/>
      <c r="M25" s="25"/>
      <c r="N25" s="25"/>
      <c r="O25" s="25" t="n">
        <f aca="false">AVERAGE(B25:J25)</f>
        <v>-4.33333333333333</v>
      </c>
    </row>
    <row r="26" customFormat="false" ht="12.75" hidden="true" customHeight="false" outlineLevel="0" collapsed="false">
      <c r="A26" s="1" t="s">
        <v>24</v>
      </c>
      <c r="B26" s="25"/>
      <c r="C26" s="25" t="n">
        <v>0</v>
      </c>
      <c r="D26" s="25" t="n">
        <v>0</v>
      </c>
      <c r="E26" s="25" t="n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 t="n">
        <f aca="false">AVERAGE(B26:J26)</f>
        <v>0</v>
      </c>
    </row>
    <row r="27" customFormat="false" ht="13.5" hidden="true" customHeight="false" outlineLevel="0" collapsed="false">
      <c r="A27" s="1" t="s">
        <v>25</v>
      </c>
      <c r="B27" s="26"/>
      <c r="C27" s="27" t="n">
        <f aca="false">+C22+C23-C24-C26</f>
        <v>100.5</v>
      </c>
      <c r="D27" s="27" t="n">
        <f aca="false">+D22+D23-D24-D26</f>
        <v>114.8</v>
      </c>
      <c r="E27" s="27" t="n">
        <f aca="false">+E22+E23-E24-E26+E25</f>
        <v>102.8</v>
      </c>
      <c r="F27" s="27" t="n">
        <f aca="false">+F22+F23-F24-F26</f>
        <v>0</v>
      </c>
      <c r="G27" s="27"/>
      <c r="H27" s="27" t="n">
        <f aca="false">+H22+H23-H24-H26</f>
        <v>0</v>
      </c>
      <c r="I27" s="27" t="n">
        <f aca="false">+I22+I23-I24-I26</f>
        <v>0</v>
      </c>
      <c r="J27" s="27" t="n">
        <f aca="false">+J22+J23-J24-J26</f>
        <v>0</v>
      </c>
      <c r="K27" s="27" t="n">
        <f aca="false">+K22+K23-K24-K26</f>
        <v>0</v>
      </c>
      <c r="L27" s="27" t="n">
        <f aca="false">+L22+L23-L24-L26</f>
        <v>0</v>
      </c>
      <c r="M27" s="27" t="n">
        <f aca="false">+M22+M23-M24-M26</f>
        <v>0</v>
      </c>
      <c r="N27" s="27" t="n">
        <f aca="false">+N22+N23-N24-N26</f>
        <v>0</v>
      </c>
      <c r="O27" s="27" t="n">
        <f aca="false">+O22+O23-O24-O26</f>
        <v>110.366666666667</v>
      </c>
    </row>
    <row r="28" customFormat="false" ht="12.75" hidden="true" customHeight="false" outlineLevel="0" collapsed="false">
      <c r="B28" s="28"/>
      <c r="C28" s="29"/>
      <c r="D28" s="29"/>
      <c r="E28" s="29"/>
      <c r="F28" s="29"/>
      <c r="G28" s="29"/>
      <c r="H28" s="29"/>
      <c r="I28" s="29"/>
      <c r="J28" s="29"/>
      <c r="O28" s="29"/>
    </row>
    <row r="29" customFormat="false" ht="12.75" hidden="true" customHeight="false" outlineLevel="0" collapsed="false">
      <c r="A29" s="30" t="s">
        <v>29</v>
      </c>
      <c r="B29" s="31"/>
      <c r="C29" s="29" t="n">
        <f aca="false">+C27/D17</f>
        <v>100.5</v>
      </c>
      <c r="D29" s="29" t="n">
        <f aca="false">+D27/E17</f>
        <v>28.7</v>
      </c>
      <c r="E29" s="29" t="n">
        <f aca="false">+E27/F17</f>
        <v>25.7</v>
      </c>
      <c r="F29" s="29"/>
      <c r="G29" s="29"/>
      <c r="H29" s="29"/>
      <c r="I29" s="29"/>
      <c r="J29" s="29"/>
      <c r="K29" s="30"/>
      <c r="L29" s="30"/>
      <c r="M29" s="30"/>
      <c r="N29" s="30"/>
      <c r="O29" s="29" t="e">
        <f aca="false">+O27/O17</f>
        <v>#DIV/0!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30"/>
      <c r="B30" s="31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30"/>
      <c r="N30" s="30"/>
      <c r="O30" s="29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3.5" hidden="false" customHeight="true" outlineLevel="0" collapsed="false">
      <c r="A31" s="31"/>
      <c r="B31" s="31"/>
      <c r="C31" s="29"/>
      <c r="D31" s="29"/>
      <c r="E31" s="29"/>
      <c r="F31" s="29"/>
      <c r="G31" s="29"/>
      <c r="H31" s="29"/>
      <c r="I31" s="29"/>
      <c r="J31" s="29"/>
      <c r="K31" s="29"/>
      <c r="L31" s="31"/>
      <c r="M31" s="31"/>
      <c r="N31" s="31"/>
      <c r="O31" s="31"/>
      <c r="P31" s="31"/>
      <c r="Q31" s="31"/>
      <c r="R31" s="31"/>
      <c r="S31" s="31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3.5" hidden="false" customHeight="true" outlineLevel="0" collapsed="false">
      <c r="A32" s="31"/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31"/>
      <c r="M32" s="31"/>
      <c r="N32" s="31"/>
      <c r="O32" s="31"/>
      <c r="P32" s="31"/>
      <c r="Q32" s="31"/>
      <c r="R32" s="31"/>
      <c r="S32" s="31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</row>
    <row r="34" customFormat="false" ht="12" hidden="false" customHeight="true" outlineLevel="0" collapsed="false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  <c r="IW34" s="30"/>
    </row>
    <row r="35" customFormat="false" ht="12" hidden="false" customHeight="true" outlineLevel="0" collapsed="false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</row>
    <row r="36" customFormat="false" ht="13.5" hidden="false" customHeight="true" outlineLevel="0" collapsed="false">
      <c r="A36" s="31"/>
      <c r="B36" s="31"/>
      <c r="C36" s="29"/>
      <c r="D36" s="29"/>
      <c r="E36" s="29"/>
      <c r="F36" s="29"/>
      <c r="G36" s="29"/>
      <c r="H36" s="29"/>
      <c r="I36" s="33" t="s">
        <v>30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6.75" hidden="false" customHeight="true" outlineLevel="0" collapsed="false">
      <c r="A37" s="31"/>
      <c r="B37" s="31"/>
      <c r="C37" s="29"/>
      <c r="D37" s="29"/>
      <c r="E37" s="29"/>
      <c r="F37" s="29"/>
      <c r="G37" s="29"/>
      <c r="H37" s="29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</row>
    <row r="38" customFormat="false" ht="14.25" hidden="false" customHeight="true" outlineLevel="0" collapsed="false">
      <c r="A38" s="30"/>
      <c r="B38" s="35" t="s">
        <v>31</v>
      </c>
      <c r="C38" s="35"/>
      <c r="D38" s="30"/>
      <c r="E38" s="35" t="s">
        <v>32</v>
      </c>
      <c r="F38" s="35"/>
      <c r="G38" s="36" t="s">
        <v>33</v>
      </c>
      <c r="H38" s="30"/>
      <c r="I38" s="37"/>
      <c r="J38" s="38"/>
      <c r="K38" s="39"/>
      <c r="L38" s="37"/>
      <c r="M38" s="38"/>
      <c r="N38" s="39"/>
      <c r="O38" s="35" t="s">
        <v>34</v>
      </c>
      <c r="P38" s="35"/>
      <c r="Q38" s="39"/>
      <c r="R38" s="35"/>
      <c r="S38" s="35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</row>
    <row r="39" customFormat="false" ht="12.75" hidden="false" customHeight="false" outlineLevel="0" collapsed="false">
      <c r="A39" s="30"/>
      <c r="B39" s="40" t="s">
        <v>35</v>
      </c>
      <c r="C39" s="40"/>
      <c r="D39" s="31"/>
      <c r="E39" s="40" t="s">
        <v>36</v>
      </c>
      <c r="F39" s="40"/>
      <c r="G39" s="41" t="s">
        <v>37</v>
      </c>
      <c r="H39" s="31"/>
      <c r="I39" s="40" t="s">
        <v>38</v>
      </c>
      <c r="J39" s="40"/>
      <c r="K39" s="31"/>
      <c r="L39" s="40" t="s">
        <v>39</v>
      </c>
      <c r="M39" s="40"/>
      <c r="N39" s="31"/>
      <c r="O39" s="40" t="n">
        <v>2000</v>
      </c>
      <c r="P39" s="40"/>
      <c r="Q39" s="31"/>
      <c r="R39" s="40" t="s">
        <v>40</v>
      </c>
      <c r="S39" s="40"/>
      <c r="T39" s="31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</row>
    <row r="40" customFormat="false" ht="12.75" hidden="false" customHeight="false" outlineLevel="0" collapsed="false">
      <c r="B40" s="42" t="s">
        <v>41</v>
      </c>
      <c r="C40" s="43" t="s">
        <v>42</v>
      </c>
      <c r="D40" s="28"/>
      <c r="E40" s="42" t="s">
        <v>41</v>
      </c>
      <c r="F40" s="43" t="s">
        <v>42</v>
      </c>
      <c r="G40" s="44"/>
      <c r="H40" s="28"/>
      <c r="I40" s="42" t="s">
        <v>41</v>
      </c>
      <c r="J40" s="43" t="s">
        <v>42</v>
      </c>
      <c r="K40" s="28"/>
      <c r="L40" s="42" t="s">
        <v>41</v>
      </c>
      <c r="M40" s="43" t="s">
        <v>42</v>
      </c>
      <c r="N40" s="28"/>
      <c r="O40" s="42" t="s">
        <v>41</v>
      </c>
      <c r="P40" s="43" t="s">
        <v>42</v>
      </c>
      <c r="Q40" s="28"/>
      <c r="R40" s="42" t="s">
        <v>41</v>
      </c>
      <c r="S40" s="43" t="s">
        <v>42</v>
      </c>
      <c r="T40" s="28"/>
    </row>
    <row r="41" customFormat="false" ht="12.75" hidden="false" customHeight="false" outlineLevel="0" collapsed="false">
      <c r="A41" s="1" t="s">
        <v>43</v>
      </c>
      <c r="B41" s="45" t="n">
        <v>0</v>
      </c>
      <c r="C41" s="46" t="n">
        <v>0</v>
      </c>
      <c r="D41" s="28"/>
      <c r="E41" s="45" t="n">
        <v>0</v>
      </c>
      <c r="F41" s="46" t="n">
        <v>0</v>
      </c>
      <c r="G41" s="47"/>
      <c r="H41" s="28"/>
      <c r="I41" s="45" t="n">
        <v>0</v>
      </c>
      <c r="J41" s="64" t="n">
        <v>0</v>
      </c>
      <c r="K41" s="28"/>
      <c r="L41" s="45" t="n">
        <v>0</v>
      </c>
      <c r="M41" s="46" t="n">
        <v>0</v>
      </c>
      <c r="N41" s="28"/>
      <c r="O41" s="45" t="n">
        <f aca="false">+L41+I41+E41+B41</f>
        <v>0</v>
      </c>
      <c r="P41" s="46" t="n">
        <f aca="false">+M41+J41+F41+C41</f>
        <v>0</v>
      </c>
      <c r="Q41" s="28"/>
      <c r="R41" s="45" t="n">
        <v>0</v>
      </c>
      <c r="S41" s="65" t="n">
        <v>0</v>
      </c>
      <c r="T41" s="28"/>
    </row>
    <row r="42" customFormat="false" ht="12.75" hidden="false" customHeight="false" outlineLevel="0" collapsed="false">
      <c r="A42" s="1" t="s">
        <v>44</v>
      </c>
      <c r="B42" s="45"/>
      <c r="C42" s="46" t="n">
        <v>0</v>
      </c>
      <c r="D42" s="28"/>
      <c r="E42" s="45"/>
      <c r="F42" s="46" t="n">
        <v>0</v>
      </c>
      <c r="G42" s="47"/>
      <c r="H42" s="28"/>
      <c r="I42" s="45"/>
      <c r="J42" s="64" t="n">
        <v>0</v>
      </c>
      <c r="K42" s="28"/>
      <c r="L42" s="45"/>
      <c r="M42" s="46" t="n">
        <v>0</v>
      </c>
      <c r="N42" s="28"/>
      <c r="O42" s="45"/>
      <c r="P42" s="46" t="n">
        <f aca="false">+C42+F42+J42+M42</f>
        <v>0</v>
      </c>
      <c r="Q42" s="28"/>
      <c r="R42" s="45"/>
      <c r="S42" s="65" t="n">
        <v>0</v>
      </c>
      <c r="T42" s="28"/>
    </row>
    <row r="43" customFormat="false" ht="12.75" hidden="false" customHeight="false" outlineLevel="0" collapsed="false">
      <c r="A43" s="1" t="s">
        <v>45</v>
      </c>
      <c r="B43" s="48" t="n">
        <v>0</v>
      </c>
      <c r="C43" s="66" t="n">
        <v>0</v>
      </c>
      <c r="D43" s="28"/>
      <c r="E43" s="48" t="n">
        <v>2</v>
      </c>
      <c r="F43" s="49" t="n">
        <v>0.871</v>
      </c>
      <c r="G43" s="25"/>
      <c r="H43" s="28"/>
      <c r="I43" s="48" t="n">
        <v>2</v>
      </c>
      <c r="J43" s="49" t="n">
        <v>0</v>
      </c>
      <c r="K43" s="28"/>
      <c r="L43" s="48" t="n">
        <v>4</v>
      </c>
      <c r="M43" s="49" t="n">
        <v>34</v>
      </c>
      <c r="N43" s="28"/>
      <c r="O43" s="48" t="n">
        <f aca="false">+L43+I43+E43+B43</f>
        <v>8</v>
      </c>
      <c r="P43" s="49" t="n">
        <f aca="false">+M43+J43+F43+C43</f>
        <v>34.871</v>
      </c>
      <c r="Q43" s="28"/>
      <c r="R43" s="48" t="n">
        <v>2</v>
      </c>
      <c r="S43" s="49" t="n">
        <v>4</v>
      </c>
      <c r="T43" s="28"/>
    </row>
    <row r="44" customFormat="false" ht="12.75" hidden="false" customHeight="false" outlineLevel="0" collapsed="false">
      <c r="A44" s="30" t="s">
        <v>46</v>
      </c>
      <c r="B44" s="50" t="n">
        <f aca="false">SUM(B41:B43)</f>
        <v>0</v>
      </c>
      <c r="C44" s="51" t="n">
        <f aca="false">SUM(C41:C43)</f>
        <v>0</v>
      </c>
      <c r="D44" s="31"/>
      <c r="E44" s="50" t="n">
        <f aca="false">SUM(E41:E43)</f>
        <v>2</v>
      </c>
      <c r="F44" s="51" t="n">
        <f aca="false">SUM(F41:F43)</f>
        <v>0.871</v>
      </c>
      <c r="G44" s="52"/>
      <c r="H44" s="31"/>
      <c r="I44" s="50" t="n">
        <f aca="false">SUM(I41:I43)</f>
        <v>2</v>
      </c>
      <c r="J44" s="51" t="n">
        <f aca="false">SUM(J41:J43)</f>
        <v>0</v>
      </c>
      <c r="K44" s="31"/>
      <c r="L44" s="50" t="n">
        <f aca="false">SUM(L41:L43)</f>
        <v>4</v>
      </c>
      <c r="M44" s="51" t="n">
        <f aca="false">SUM(M41:M43)</f>
        <v>34</v>
      </c>
      <c r="N44" s="31"/>
      <c r="O44" s="50" t="n">
        <f aca="false">SUM(O41:O43)</f>
        <v>8</v>
      </c>
      <c r="P44" s="51" t="n">
        <f aca="false">SUM(P41:P43)</f>
        <v>34.871</v>
      </c>
      <c r="Q44" s="31"/>
      <c r="R44" s="50" t="n">
        <f aca="false">SUM(R41:R43)</f>
        <v>2</v>
      </c>
      <c r="S44" s="51" t="n">
        <f aca="false">SUM(S41:S43)</f>
        <v>4</v>
      </c>
      <c r="T44" s="31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</row>
    <row r="45" customFormat="false" ht="12.75" hidden="false" customHeight="false" outlineLevel="0" collapsed="false">
      <c r="A45" s="53" t="s">
        <v>47</v>
      </c>
      <c r="B45" s="54"/>
      <c r="C45" s="51" t="n">
        <v>4.7</v>
      </c>
      <c r="D45" s="29"/>
      <c r="E45" s="54"/>
      <c r="F45" s="51" t="n">
        <v>4.7</v>
      </c>
      <c r="G45" s="52"/>
      <c r="H45" s="29"/>
      <c r="I45" s="54"/>
      <c r="J45" s="51" t="n">
        <v>4.7</v>
      </c>
      <c r="K45" s="29"/>
      <c r="L45" s="54"/>
      <c r="M45" s="51" t="n">
        <v>4.7</v>
      </c>
      <c r="N45" s="29"/>
      <c r="O45" s="54"/>
      <c r="P45" s="51" t="n">
        <f aca="false">+M45+J45+F45+C45</f>
        <v>18.8</v>
      </c>
      <c r="Q45" s="29"/>
      <c r="R45" s="54"/>
      <c r="S45" s="51" t="n">
        <v>6.3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</row>
    <row r="46" customFormat="false" ht="18.75" hidden="false" customHeight="false" outlineLevel="0" collapsed="false">
      <c r="A46" s="30" t="s">
        <v>48</v>
      </c>
      <c r="B46" s="67" t="n">
        <f aca="false">+C44/C45</f>
        <v>0</v>
      </c>
      <c r="C46" s="67"/>
      <c r="D46" s="12"/>
      <c r="E46" s="67" t="n">
        <f aca="false">+F44/F45</f>
        <v>0.18531914893617</v>
      </c>
      <c r="F46" s="67"/>
      <c r="G46" s="57"/>
      <c r="H46" s="12"/>
      <c r="I46" s="67" t="n">
        <f aca="false">+J44/J45</f>
        <v>0</v>
      </c>
      <c r="J46" s="67"/>
      <c r="K46" s="12"/>
      <c r="L46" s="67" t="n">
        <f aca="false">+M44/M45</f>
        <v>7.23404255319149</v>
      </c>
      <c r="M46" s="67"/>
      <c r="N46" s="12"/>
      <c r="O46" s="67" t="n">
        <f aca="false">+P44/P45</f>
        <v>1.85484042553191</v>
      </c>
      <c r="P46" s="67"/>
      <c r="Q46" s="12"/>
      <c r="R46" s="67" t="n">
        <f aca="false">+S44/S45</f>
        <v>0.634920634920635</v>
      </c>
      <c r="S46" s="67"/>
      <c r="T46" s="31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  <c r="IW46" s="30"/>
    </row>
    <row r="47" customFormat="false" ht="12.75" hidden="false" customHeight="false" outlineLevel="0" collapsed="false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customFormat="false" ht="16.5" hidden="false" customHeight="false" outlineLevel="0" collapsed="false">
      <c r="A48" s="58" t="s">
        <v>49</v>
      </c>
      <c r="B48" s="58"/>
    </row>
    <row r="61" customFormat="false" ht="12.75" hidden="false" customHeight="false" outlineLevel="0" collapsed="false">
      <c r="B61" s="59"/>
      <c r="E61" s="59"/>
      <c r="I61" s="59"/>
      <c r="L61" s="59"/>
      <c r="O61" s="59"/>
      <c r="R61" s="59"/>
    </row>
    <row r="62" customFormat="false" ht="12.75" hidden="false" customHeight="false" outlineLevel="0" collapsed="false">
      <c r="B62" s="59"/>
      <c r="E62" s="59"/>
      <c r="I62" s="59"/>
      <c r="L62" s="59"/>
      <c r="O62" s="59"/>
      <c r="R62" s="59"/>
    </row>
    <row r="63" customFormat="false" ht="12.75" hidden="false" customHeight="false" outlineLevel="0" collapsed="false">
      <c r="B63" s="59"/>
      <c r="C63" s="60"/>
      <c r="E63" s="59"/>
      <c r="F63" s="60"/>
      <c r="G63" s="60"/>
      <c r="I63" s="59"/>
      <c r="J63" s="60"/>
      <c r="L63" s="59"/>
      <c r="M63" s="60"/>
      <c r="O63" s="59"/>
      <c r="P63" s="60"/>
      <c r="R63" s="59"/>
    </row>
    <row r="64" customFormat="false" ht="12.75" hidden="false" customHeight="false" outlineLevel="0" collapsed="false">
      <c r="F64" s="60"/>
      <c r="G64" s="60"/>
      <c r="M64" s="60"/>
      <c r="P64" s="60"/>
    </row>
    <row r="67" customFormat="false" ht="12.75" hidden="false" customHeight="false" outlineLevel="0" collapsed="false">
      <c r="B67" s="60"/>
      <c r="E67" s="60"/>
      <c r="I67" s="60"/>
      <c r="L67" s="60"/>
      <c r="O67" s="60"/>
      <c r="R67" s="60"/>
    </row>
  </sheetData>
  <mergeCells count="23">
    <mergeCell ref="A3:F3"/>
    <mergeCell ref="C8:O8"/>
    <mergeCell ref="C9:O9"/>
    <mergeCell ref="B19:O19"/>
    <mergeCell ref="A33:S33"/>
    <mergeCell ref="I36:S36"/>
    <mergeCell ref="B38:C38"/>
    <mergeCell ref="E38:F38"/>
    <mergeCell ref="O38:P38"/>
    <mergeCell ref="R38:S38"/>
    <mergeCell ref="B39:C39"/>
    <mergeCell ref="E39:F39"/>
    <mergeCell ref="I39:J39"/>
    <mergeCell ref="L39:M39"/>
    <mergeCell ref="O39:P39"/>
    <mergeCell ref="R39:S39"/>
    <mergeCell ref="B46:C46"/>
    <mergeCell ref="E46:F46"/>
    <mergeCell ref="I46:J46"/>
    <mergeCell ref="L46:M46"/>
    <mergeCell ref="O46:P46"/>
    <mergeCell ref="R46:S46"/>
    <mergeCell ref="A48:B48"/>
  </mergeCells>
  <printOptions headings="false" gridLines="false" gridLinesSet="true" horizontalCentered="false" verticalCentered="true"/>
  <pageMargins left="0.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2000-05-01T13:36:07Z</dcterms:created>
  <dc:creator>Mark Frank</dc:creator>
  <dc:description/>
  <dc:language>en-US</dc:language>
  <cp:lastModifiedBy>Patricia Anderson</cp:lastModifiedBy>
  <cp:lastPrinted>2000-06-09T16:12:40Z</cp:lastPrinted>
  <cp:revision>0</cp:revision>
  <dc:subject/>
  <dc:title/>
</cp:coreProperties>
</file>