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TENANCE" sheetId="1" state="visible" r:id="rId3"/>
    <sheet name="FLOWS" sheetId="2" state="visible" r:id="rId4"/>
    <sheet name="PLANTS" sheetId="3" state="visible" r:id="rId5"/>
    <sheet name="EXPANSIONS" sheetId="4" state="visible" r:id="rId6"/>
  </sheets>
  <definedNames>
    <definedName function="false" hidden="true" localSheetId="2" name="_xlnm._FilterDatabase" vbProcedure="false">PLANTS!$A$1:$J$22</definedName>
    <definedName function="false" hidden="false" localSheetId="0" name="solver_adj" vbProcedure="false">MAINTENANCE!$S$6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MAINTENANCE!$N$6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677794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-130 for 1-2, 275 for 7th, -225 for 8-20, -250 for 21 = AVG -120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38</xdr:colOff>
                <xdr:row>1</xdr:row>
                <xdr:rowOff>41</xdr:rowOff>
              </xdr:from>
              <xdr:to>
                <xdr:col>14</xdr:col>
                <xdr:colOff>38</xdr:colOff>
                <xdr:row>7</xdr:row>
                <xdr:rowOff>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This assumes that backbone expansion of 85 + 40 is completed, BUT Kern/Maj doesn't have enought gas to fill 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55</xdr:row>
                <xdr:rowOff>16</xdr:rowOff>
              </xdr:from>
              <xdr:to>
                <xdr:col>12</xdr:col>
                <xdr:colOff>0</xdr:colOff>
                <xdr:row>61</xdr:row>
                <xdr:rowOff>8</xdr:rowOff>
              </xdr:to>
            </anchor>
          </commentPr>
        </mc:Choice>
        <mc:Fallback/>
      </mc:AlternateContent>
    </commen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Montebello 23Bcf at rate of 50,000 per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67</xdr:colOff>
                <xdr:row>0</xdr:row>
                <xdr:rowOff>7</xdr:rowOff>
              </xdr:from>
              <xdr:to>
                <xdr:col>14</xdr:col>
                <xdr:colOff>51</xdr:colOff>
                <xdr:row>3</xdr:row>
                <xdr:rowOff>13</xdr:rowOff>
              </xdr:to>
            </anchor>
          </commentPr>
        </mc:Choice>
        <mc:Fallback/>
      </mc:AlternateContent>
    </comment>
    <comment ref="AD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Capacity reduced to 800 June 10-30.  Avg for month will be 866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50</xdr:row>
                <xdr:rowOff>7</xdr:rowOff>
              </xdr:from>
              <xdr:to>
                <xdr:col>31</xdr:col>
                <xdr:colOff>65</xdr:colOff>
                <xdr:row>54</xdr:row>
                <xdr:rowOff>13</xdr:rowOff>
              </xdr:to>
            </anchor>
          </commentPr>
        </mc:Choice>
        <mc:Fallback/>
      </mc:AlternateContent>
    </comment>
    <comment ref="AS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56</xdr:colOff>
                <xdr:row>50</xdr:row>
                <xdr:rowOff>7</xdr:rowOff>
              </xdr:from>
              <xdr:to>
                <xdr:col>46</xdr:col>
                <xdr:colOff>41</xdr:colOff>
                <xdr:row>54</xdr:row>
                <xdr:rowOff>13</xdr:rowOff>
              </xdr:to>
            </anchor>
          </commentPr>
        </mc:Choice>
        <mc:Fallback/>
      </mc:AlternateContent>
    </comment>
    <comment ref="AU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-130 for 1-2, 275 for 7th, -225 for 8-20, -250 for 21 = AVG -120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0</xdr:colOff>
                <xdr:row>49</xdr:row>
                <xdr:rowOff>13</xdr:rowOff>
              </xdr:from>
              <xdr:to>
                <xdr:col>48</xdr:col>
                <xdr:colOff>37</xdr:colOff>
                <xdr:row>55</xdr:row>
                <xdr:rowOff>8</xdr:rowOff>
              </xdr:to>
            </anchor>
          </commentPr>
        </mc:Choice>
        <mc:Fallback/>
      </mc:AlternateContent>
    </comment>
    <comment ref="BK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maintenace: West thoreau -120 for 1-7 &amp; 13-24, -370 for 8-12 = 133 AVG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63</xdr:col>
                <xdr:colOff>47</xdr:colOff>
                <xdr:row>49</xdr:row>
                <xdr:rowOff>7</xdr:rowOff>
              </xdr:from>
              <xdr:to>
                <xdr:col>65</xdr:col>
                <xdr:colOff>30</xdr:colOff>
                <xdr:row>53</xdr:row>
                <xdr:rowOff>13</xdr:rowOff>
              </xdr:to>
            </anchor>
          </commentPr>
        </mc:Choice>
        <mc:Fallback/>
      </mc:AlternateContent>
    </comment>
    <comment ref="BL5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Emergency Expansion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66</xdr:colOff>
                <xdr:row>52</xdr:row>
                <xdr:rowOff>7</xdr:rowOff>
              </xdr:from>
              <xdr:to>
                <xdr:col>66</xdr:col>
                <xdr:colOff>52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<sst xmlns="http://schemas.openxmlformats.org/spreadsheetml/2006/main" count="440" uniqueCount="185">
  <si>
    <t xml:space="preserve">EL PASO NORTH MAINLINE</t>
  </si>
  <si>
    <t xml:space="preserve">EL PASO SOUTH MAINLINE</t>
  </si>
  <si>
    <t xml:space="preserve">SJ Triangle</t>
  </si>
  <si>
    <t xml:space="preserve">SJ West</t>
  </si>
  <si>
    <t xml:space="preserve">Maricopa Crossover</t>
  </si>
  <si>
    <t xml:space="preserve">North EOCs</t>
  </si>
  <si>
    <t xml:space="preserve">New Generation</t>
  </si>
  <si>
    <t xml:space="preserve">Hackberry</t>
  </si>
  <si>
    <t xml:space="preserve">Havasu Croosover</t>
  </si>
  <si>
    <t xml:space="preserve">SWG Topock</t>
  </si>
  <si>
    <t xml:space="preserve">SoCal Topock</t>
  </si>
  <si>
    <t xml:space="preserve">PG&amp;E Topck</t>
  </si>
  <si>
    <t xml:space="preserve">Mojave Topock</t>
  </si>
  <si>
    <t xml:space="preserve">Keystone West</t>
  </si>
  <si>
    <t xml:space="preserve">Waha West</t>
  </si>
  <si>
    <t xml:space="preserve">Cornudas West</t>
  </si>
  <si>
    <t xml:space="preserve">Samalyuca</t>
  </si>
  <si>
    <t xml:space="preserve">South EOCs</t>
  </si>
  <si>
    <t xml:space="preserve">Fuel</t>
  </si>
  <si>
    <t xml:space="preserve">Total Crossovers</t>
  </si>
  <si>
    <t xml:space="preserve">SoCal Ehrenberg</t>
  </si>
  <si>
    <t xml:space="preserve">AVG</t>
  </si>
  <si>
    <t xml:space="preserve">SOUTHERN CALIFORNIA GAS COMPANY</t>
  </si>
  <si>
    <t xml:space="preserve">PACIFIC GAS &amp; ELECTRIC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</si>
  <si>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</si>
  <si>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</si>
  <si>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</si>
  <si>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</si>
  <si>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</si>
  <si>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</si>
  <si>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</si>
  <si>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</si>
  <si>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</si>
  <si>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</si>
  <si>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</si>
  <si>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</si>
  <si>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</si>
  <si>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</si>
  <si>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</si>
  <si>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Wheeler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</si>
  <si>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</si>
  <si>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</si>
  <si>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</si>
  <si>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</si>
  <si>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</si>
  <si>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</si>
  <si>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</si>
  <si>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</si>
  <si>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</si>
  <si>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</si>
  <si>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</si>
  <si>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</si>
  <si>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North EOCs Other</t>
  </si>
  <si>
    <t xml:space="preserve">Line 2000</t>
  </si>
  <si>
    <t xml:space="preserve">Wilcox Lateral</t>
  </si>
  <si>
    <t xml:space="preserve">TW PG&amp;E</t>
  </si>
  <si>
    <t xml:space="preserve">TW Mojave</t>
  </si>
  <si>
    <t xml:space="preserve">TW EOC's</t>
  </si>
  <si>
    <t xml:space="preserve">TOTAL DELIVERIES</t>
  </si>
  <si>
    <t xml:space="preserve">NW Plant Receipts</t>
  </si>
  <si>
    <t xml:space="preserve">NW Inter- connects</t>
  </si>
  <si>
    <t xml:space="preserve">UT/NV LDC's</t>
  </si>
  <si>
    <t xml:space="preserve">LDC's Adjustments</t>
  </si>
  <si>
    <t xml:space="preserve">Cali End Users</t>
  </si>
  <si>
    <t xml:space="preserve">End User Adjustment</t>
  </si>
  <si>
    <t xml:space="preserve">PG&amp;E Daggett</t>
  </si>
  <si>
    <t xml:space="preserve">SoCal Wheeler</t>
  </si>
  <si>
    <t xml:space="preserve">TOTAL CA DELIVERIES</t>
  </si>
  <si>
    <t xml:space="preserve">CAP. (Win)</t>
  </si>
  <si>
    <t xml:space="preserve">Cap. (Sum)</t>
  </si>
  <si>
    <t xml:space="preserve">SoCal</t>
  </si>
  <si>
    <t xml:space="preserve">PG&amp;E</t>
  </si>
  <si>
    <t xml:space="preserve">Bear</t>
  </si>
  <si>
    <t xml:space="preserve">Expected</t>
  </si>
  <si>
    <t xml:space="preserve">Diff</t>
  </si>
  <si>
    <t xml:space="preserve">Navajo</t>
  </si>
  <si>
    <t xml:space="preserve">South EOC</t>
  </si>
  <si>
    <t xml:space="preserve">North EOC</t>
  </si>
  <si>
    <t xml:space="preserve">SJ East</t>
  </si>
  <si>
    <t xml:space="preserve">Plains Station</t>
  </si>
  <si>
    <t xml:space="preserve">Pecos River Station</t>
  </si>
  <si>
    <t xml:space="preserve">800 - 1100</t>
  </si>
  <si>
    <t xml:space="preserve">PLANT</t>
  </si>
  <si>
    <t xml:space="preserve">DATE</t>
  </si>
  <si>
    <t xml:space="preserve">MW</t>
  </si>
  <si>
    <t xml:space="preserve">HEAT RATE</t>
  </si>
  <si>
    <t xml:space="preserve">GAS</t>
  </si>
  <si>
    <t xml:space="preserve">PIPELINE</t>
  </si>
  <si>
    <t xml:space="preserve">STATE</t>
  </si>
  <si>
    <t xml:space="preserve">ZONE</t>
  </si>
  <si>
    <t xml:space="preserve">OWNER</t>
  </si>
  <si>
    <t xml:space="preserve">NOTES</t>
  </si>
  <si>
    <t xml:space="preserve">South Point</t>
  </si>
  <si>
    <t xml:space="preserve">EPNG &amp; TW</t>
  </si>
  <si>
    <t xml:space="preserve">Arizona</t>
  </si>
  <si>
    <t xml:space="preserve">TW - Right before Needles</t>
  </si>
  <si>
    <t xml:space="preserve">Calpine</t>
  </si>
  <si>
    <t xml:space="preserve">Plan to byt TW gas only because of EPNG cuts</t>
  </si>
  <si>
    <t xml:space="preserve">Griffith</t>
  </si>
  <si>
    <t xml:space="preserve">Northmainline - between Seligman Station and Hackberry  Also on TW</t>
  </si>
  <si>
    <t xml:space="preserve">PP&amp;L/Duke</t>
  </si>
  <si>
    <t xml:space="preserve">Desert Basin</t>
  </si>
  <si>
    <t xml:space="preserve">EPNG</t>
  </si>
  <si>
    <t xml:space="preserve">Southmainline - between Tuscon Station and Casa Grande Station</t>
  </si>
  <si>
    <t xml:space="preserve">Reliant</t>
  </si>
  <si>
    <t xml:space="preserve">Mojave</t>
  </si>
  <si>
    <t xml:space="preserve">LaPaloma</t>
  </si>
  <si>
    <t xml:space="preserve">Tri Center Power Plant</t>
  </si>
  <si>
    <t xml:space="preserve">Nevada</t>
  </si>
  <si>
    <t xml:space="preserve">Renoe</t>
  </si>
  <si>
    <t xml:space="preserve">Oxy</t>
  </si>
  <si>
    <t xml:space="preserve">Los Medanos</t>
  </si>
  <si>
    <t xml:space="preserve">California</t>
  </si>
  <si>
    <t xml:space="preserve">Kern</t>
  </si>
  <si>
    <t xml:space="preserve">Sutter</t>
  </si>
  <si>
    <t xml:space="preserve">Rumor that LaPaloma will not start until June'02</t>
  </si>
  <si>
    <t xml:space="preserve">Larkspur Energy (Peaker)</t>
  </si>
  <si>
    <t xml:space="preserve">San Diego - peaker</t>
  </si>
  <si>
    <t xml:space="preserve">Indigo Energy (Peaker)</t>
  </si>
  <si>
    <t xml:space="preserve">Palm Springs -peaker</t>
  </si>
  <si>
    <t xml:space="preserve">Huntington Beach (Restart)</t>
  </si>
  <si>
    <t xml:space="preserve">United Golden Gate (Peaker)</t>
  </si>
  <si>
    <t xml:space="preserve">PGE</t>
  </si>
  <si>
    <t xml:space="preserve">ElPaso</t>
  </si>
  <si>
    <t xml:space="preserve">San Fran - peaker</t>
  </si>
  <si>
    <t xml:space="preserve">Alliance Century &amp; Drews (Peaker)</t>
  </si>
  <si>
    <t xml:space="preserve">Alliance</t>
  </si>
  <si>
    <t xml:space="preserve">Colton (LA) - peaker</t>
  </si>
  <si>
    <t xml:space="preserve">King City Peaker</t>
  </si>
  <si>
    <t xml:space="preserve">King City - peaker</t>
  </si>
  <si>
    <t xml:space="preserve">Rosarita</t>
  </si>
  <si>
    <t xml:space="preserve">Mexico</t>
  </si>
  <si>
    <t xml:space="preserve">Served by SDGE</t>
  </si>
  <si>
    <t xml:space="preserve">Sunrise I</t>
  </si>
  <si>
    <t xml:space="preserve">Kern&amp;PG&amp;E?</t>
  </si>
  <si>
    <t xml:space="preserve">West Phoenix Upgrade I</t>
  </si>
  <si>
    <t xml:space="preserve">La Paloma I</t>
  </si>
  <si>
    <t xml:space="preserve">Kyrene (Oasis)</t>
  </si>
  <si>
    <t xml:space="preserve">Southmainline</t>
  </si>
  <si>
    <t xml:space="preserve">Oasis LLC</t>
  </si>
  <si>
    <t xml:space="preserve">City of Tempe (Phoenix)</t>
  </si>
  <si>
    <t xml:space="preserve">La Paloma II</t>
  </si>
  <si>
    <t xml:space="preserve">Sunrise II</t>
  </si>
  <si>
    <t xml:space="preserve">West Phoenix Upgrade II</t>
  </si>
  <si>
    <t xml:space="preserve">West Phoenix 5 Upgrade</t>
  </si>
  <si>
    <t xml:space="preserve">Grigs List Problems:</t>
  </si>
  <si>
    <t xml:space="preserve">1. W Phoenix 4 s/b 120 MW</t>
  </si>
  <si>
    <t xml:space="preserve">Questions:  Will Huntington Beach 3-4 be back this summer?</t>
  </si>
  <si>
    <t xml:space="preserve">2. Hermosillo cannot find this one</t>
  </si>
  <si>
    <t xml:space="preserve">                                                                     </t>
  </si>
  <si>
    <t xml:space="preserve">Jeff Oh (503-464-7789)</t>
  </si>
  <si>
    <t xml:space="preserve">3. APS W. Phoenix cannot find</t>
  </si>
  <si>
    <t xml:space="preserve">El Segundo Generating considering replacing 1-2 with new units - net increase of 280 MW)</t>
  </si>
  <si>
    <t xml:space="preserve">4. Naco-Nogales cannot find</t>
  </si>
  <si>
    <t xml:space="preserve">5. Panda Gila is Dec-02 start</t>
  </si>
  <si>
    <t xml:space="preserve">Tri Centre Power Plant</t>
  </si>
  <si>
    <t xml:space="preserve">HuntingtonBeach 3&amp;4 Restart</t>
  </si>
  <si>
    <t xml:space="preserve">Alliance Drews &amp; Century (Peakers)</t>
  </si>
  <si>
    <t xml:space="preserve">King City (Peaker)</t>
  </si>
  <si>
    <t xml:space="preserve">APS</t>
  </si>
  <si>
    <t xml:space="preserve">TW</t>
  </si>
  <si>
    <t xml:space="preserve">TOTAL</t>
  </si>
  <si>
    <t xml:space="preserve">EP South</t>
  </si>
  <si>
    <t xml:space="preserve">EP South MW</t>
  </si>
  <si>
    <t xml:space="preserve">EP North</t>
  </si>
  <si>
    <t xml:space="preserve">EP North MW</t>
  </si>
  <si>
    <t xml:space="preserve">TW MW</t>
  </si>
  <si>
    <t xml:space="preserve">Kern MW</t>
  </si>
  <si>
    <t xml:space="preserve">SoCal MW</t>
  </si>
  <si>
    <t xml:space="preserve">PG&amp;E MW</t>
  </si>
  <si>
    <t xml:space="preserve">Gas</t>
  </si>
  <si>
    <t xml:space="preserve">Load Factor</t>
  </si>
  <si>
    <t xml:space="preserve">VOLUME</t>
  </si>
  <si>
    <t xml:space="preserve">RECEIPT</t>
  </si>
  <si>
    <t xml:space="preserve">DELIVERY</t>
  </si>
  <si>
    <t xml:space="preserve">Rockies</t>
  </si>
  <si>
    <t xml:space="preserve">EPNG - All American</t>
  </si>
  <si>
    <t xml:space="preserve">Perm</t>
  </si>
  <si>
    <t xml:space="preserve">Ehrenburg</t>
  </si>
  <si>
    <t xml:space="preserve">South TransColorado</t>
  </si>
  <si>
    <t xml:space="preserve">Into SoCal</t>
  </si>
  <si>
    <t xml:space="preserve">Maybe as late as July</t>
  </si>
  <si>
    <t xml:space="preserve">Wilcox</t>
  </si>
  <si>
    <t xml:space="preserve">South Mainline</t>
  </si>
  <si>
    <t xml:space="preserve">To Mexico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</si>
</sst>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d\-mmm"/>
    <numFmt numFmtId="167" formatCode="[$-409]mmm\-yy"/>
    <numFmt numFmtId="168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85"/>
    <col collapsed="false" customWidth="true" hidden="false" outlineLevel="0" max="4" min="4" style="0" width="11.56"/>
    <col collapsed="false" customWidth="true" hidden="false" outlineLevel="0" max="5" min="5" style="0" width="9.85"/>
    <col collapsed="false" customWidth="true" hidden="false" outlineLevel="0" max="6" min="6" style="0" width="12.28"/>
    <col collapsed="false" customWidth="true" hidden="false" outlineLevel="0" max="7" min="7" style="0" width="11.28"/>
    <col collapsed="false" customWidth="true" hidden="false" outlineLevel="0" max="8" min="8" style="0" width="10.99"/>
    <col collapsed="false" customWidth="true" hidden="false" outlineLevel="0" max="10" min="9" style="0" width="11.56"/>
    <col collapsed="false" customWidth="true" hidden="false" outlineLevel="0" max="15" min="15" style="0" width="10.28"/>
    <col collapsed="false" customWidth="true" hidden="false" outlineLevel="0" max="16" min="16" style="0" width="11.56"/>
    <col collapsed="false" customWidth="true" hidden="false" outlineLevel="0" max="17" min="17" style="0" width="10.99"/>
    <col collapsed="false" customWidth="true" hidden="false" outlineLevel="0" max="19" min="19" style="0" width="9.7"/>
    <col collapsed="false" customWidth="true" hidden="false" outlineLevel="0" max="20" min="20" style="0" width="10.56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1"/>
      <c r="C1" s="1"/>
      <c r="D1" s="1"/>
      <c r="E1" s="1"/>
      <c r="F1" s="1"/>
      <c r="G1" s="1" t="s">
        <v>0</v>
      </c>
      <c r="H1" s="1"/>
      <c r="I1" s="1"/>
      <c r="J1" s="1"/>
      <c r="K1" s="1"/>
      <c r="L1" s="2"/>
      <c r="M1" s="1"/>
      <c r="N1" s="1"/>
      <c r="O1" s="1" t="s">
        <v>1</v>
      </c>
      <c r="P1" s="1"/>
      <c r="Q1" s="1"/>
      <c r="R1" s="1"/>
      <c r="S1" s="1"/>
      <c r="T1" s="1"/>
      <c r="U1" s="2"/>
    </row>
    <row r="2" customFormat="false" ht="38.25" hidden="false" customHeight="false" outlineLevel="0" collapsed="false">
      <c r="A2" s="3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4" t="s">
        <v>14</v>
      </c>
      <c r="O2" s="4" t="s">
        <v>15</v>
      </c>
      <c r="P2" s="4" t="s">
        <v>6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</row>
    <row r="3" customFormat="false" ht="12.75" hidden="false" customHeight="false" outlineLevel="0" collapsed="false">
      <c r="A3" s="3" t="n">
        <v>37012</v>
      </c>
      <c r="B3" s="6" t="n">
        <v>2473118</v>
      </c>
      <c r="C3" s="6" t="n">
        <v>2250029</v>
      </c>
      <c r="D3" s="7" t="n">
        <f aca="false">C3-SUM(E3:G3)</f>
        <v>134562</v>
      </c>
      <c r="E3" s="6" t="n">
        <v>54638</v>
      </c>
      <c r="F3" s="7" t="n">
        <v>0</v>
      </c>
      <c r="G3" s="6" t="n">
        <v>2060829</v>
      </c>
      <c r="H3" s="7" t="n">
        <f aca="false">G3-SUM(I3:L3)</f>
        <v>459258</v>
      </c>
      <c r="I3" s="6" t="n">
        <v>109933</v>
      </c>
      <c r="J3" s="6" t="n">
        <v>484491</v>
      </c>
      <c r="K3" s="6" t="n">
        <v>786525</v>
      </c>
      <c r="L3" s="8" t="n">
        <v>220622</v>
      </c>
      <c r="M3" s="9" t="n">
        <v>896719</v>
      </c>
      <c r="N3" s="10" t="n">
        <f aca="false">O3-M3</f>
        <v>550049</v>
      </c>
      <c r="O3" s="7" t="n">
        <f aca="false">U3+SUM(P3:S3)-T3</f>
        <v>1446768</v>
      </c>
      <c r="P3" s="7" t="n">
        <v>0</v>
      </c>
      <c r="Q3" s="11" t="n">
        <v>81293</v>
      </c>
      <c r="R3" s="11" t="n">
        <v>832383</v>
      </c>
      <c r="S3" s="11" t="n">
        <v>79705</v>
      </c>
      <c r="T3" s="7" t="n">
        <f aca="false">D3+H3</f>
        <v>593820</v>
      </c>
      <c r="U3" s="12" t="n">
        <v>1047207</v>
      </c>
    </row>
    <row r="4" customFormat="false" ht="12.75" hidden="false" customHeight="false" outlineLevel="0" collapsed="false">
      <c r="A4" s="3" t="n">
        <v>37013</v>
      </c>
      <c r="B4" s="6" t="n">
        <v>2442025</v>
      </c>
      <c r="C4" s="6" t="n">
        <v>2241854</v>
      </c>
      <c r="D4" s="7" t="n">
        <f aca="false">C4-SUM(E4:G4)</f>
        <v>136256</v>
      </c>
      <c r="E4" s="6" t="n">
        <v>46260</v>
      </c>
      <c r="F4" s="7" t="n">
        <v>0</v>
      </c>
      <c r="G4" s="6" t="n">
        <v>2059338</v>
      </c>
      <c r="H4" s="7" t="n">
        <f aca="false">G4-SUM(I4:L4)</f>
        <v>470512</v>
      </c>
      <c r="I4" s="6" t="n">
        <v>119805</v>
      </c>
      <c r="J4" s="6" t="n">
        <v>511576</v>
      </c>
      <c r="K4" s="6" t="n">
        <v>741693</v>
      </c>
      <c r="L4" s="8" t="n">
        <v>215752</v>
      </c>
      <c r="M4" s="9" t="n">
        <v>897155</v>
      </c>
      <c r="N4" s="10" t="n">
        <f aca="false">O4-M4</f>
        <v>550029</v>
      </c>
      <c r="O4" s="7" t="n">
        <f aca="false">U4+SUM(P4:S4)-T4</f>
        <v>1447184</v>
      </c>
      <c r="P4" s="7" t="n">
        <v>0</v>
      </c>
      <c r="Q4" s="11" t="n">
        <v>91147</v>
      </c>
      <c r="R4" s="11" t="n">
        <v>804615</v>
      </c>
      <c r="S4" s="11" t="n">
        <v>93970</v>
      </c>
      <c r="T4" s="7" t="n">
        <f aca="false">D4+H4</f>
        <v>606768</v>
      </c>
      <c r="U4" s="12" t="n">
        <v>1064220</v>
      </c>
    </row>
    <row r="5" customFormat="false" ht="12.75" hidden="false" customHeight="false" outlineLevel="0" collapsed="false">
      <c r="A5" s="3" t="n">
        <v>37014</v>
      </c>
      <c r="B5" s="6" t="n">
        <v>2551870</v>
      </c>
      <c r="C5" s="6" t="n">
        <v>2221917</v>
      </c>
      <c r="D5" s="7" t="n">
        <f aca="false">C5-SUM(E5:G5)</f>
        <v>132264</v>
      </c>
      <c r="E5" s="6" t="n">
        <v>59624</v>
      </c>
      <c r="F5" s="7" t="n">
        <v>0</v>
      </c>
      <c r="G5" s="9" t="n">
        <v>2030029</v>
      </c>
      <c r="H5" s="7" t="n">
        <f aca="false">G5-SUM(I5:L5)</f>
        <v>503233</v>
      </c>
      <c r="I5" s="6" t="n">
        <v>114169</v>
      </c>
      <c r="J5" s="6" t="n">
        <v>486400</v>
      </c>
      <c r="K5" s="6" t="n">
        <v>733150</v>
      </c>
      <c r="L5" s="8" t="n">
        <v>193077</v>
      </c>
      <c r="M5" s="6" t="n">
        <v>856293</v>
      </c>
      <c r="N5" s="10" t="n">
        <f aca="false">O5-M5</f>
        <v>718949</v>
      </c>
      <c r="O5" s="7" t="n">
        <f aca="false">U5+SUM(P5:S5)-T5</f>
        <v>1575242</v>
      </c>
      <c r="P5" s="7" t="n">
        <v>0</v>
      </c>
      <c r="Q5" s="11" t="n">
        <v>79203</v>
      </c>
      <c r="R5" s="11" t="n">
        <v>793058</v>
      </c>
      <c r="S5" s="11" t="n">
        <v>94012</v>
      </c>
      <c r="T5" s="7" t="n">
        <f aca="false">D5+H5</f>
        <v>635497</v>
      </c>
      <c r="U5" s="12" t="n">
        <v>1244466</v>
      </c>
      <c r="V5" s="13"/>
    </row>
    <row r="6" customFormat="false" ht="12.75" hidden="false" customHeight="false" outlineLevel="0" collapsed="false">
      <c r="A6" s="3" t="n">
        <v>37015</v>
      </c>
      <c r="B6" s="6" t="n">
        <v>2752731</v>
      </c>
      <c r="C6" s="6" t="n">
        <v>2235621</v>
      </c>
      <c r="D6" s="7" t="n">
        <f aca="false">C6-SUM(E6:G6)</f>
        <v>133292</v>
      </c>
      <c r="E6" s="6" t="n">
        <v>72300</v>
      </c>
      <c r="F6" s="7" t="n">
        <v>0</v>
      </c>
      <c r="G6" s="9" t="n">
        <v>2030029</v>
      </c>
      <c r="H6" s="7" t="n">
        <f aca="false">G6-SUM(I6:L6)</f>
        <v>478295</v>
      </c>
      <c r="I6" s="6" t="n">
        <v>107669</v>
      </c>
      <c r="J6" s="6" t="n">
        <v>495880</v>
      </c>
      <c r="K6" s="6" t="n">
        <v>748087</v>
      </c>
      <c r="L6" s="8" t="n">
        <v>200098</v>
      </c>
      <c r="M6" s="6" t="n">
        <v>886917</v>
      </c>
      <c r="N6" s="10" t="n">
        <f aca="false">O6-M6</f>
        <v>750029</v>
      </c>
      <c r="O6" s="7" t="n">
        <f aca="false">U6+SUM(P6:S6)-T6</f>
        <v>1636946</v>
      </c>
      <c r="P6" s="7" t="n">
        <v>0</v>
      </c>
      <c r="Q6" s="11" t="n">
        <v>94897</v>
      </c>
      <c r="R6" s="11" t="n">
        <v>882664</v>
      </c>
      <c r="S6" s="11" t="n">
        <v>97120</v>
      </c>
      <c r="T6" s="7" t="n">
        <f aca="false">D6+H6</f>
        <v>611587</v>
      </c>
      <c r="U6" s="12" t="n">
        <v>1173852</v>
      </c>
    </row>
    <row r="7" customFormat="false" ht="12.75" hidden="false" customHeight="false" outlineLevel="0" collapsed="false">
      <c r="A7" s="14" t="n">
        <v>37016</v>
      </c>
      <c r="B7" s="6" t="n">
        <v>2433372</v>
      </c>
      <c r="C7" s="6" t="n">
        <v>2127730</v>
      </c>
      <c r="D7" s="7" t="n">
        <f aca="false">C7-SUM(E7:G7)</f>
        <v>131409</v>
      </c>
      <c r="E7" s="6" t="n">
        <v>88504</v>
      </c>
      <c r="F7" s="7" t="n">
        <v>0</v>
      </c>
      <c r="G7" s="6" t="n">
        <v>1907817</v>
      </c>
      <c r="H7" s="7" t="n">
        <f aca="false">G7-SUM(I7:L7)</f>
        <v>571403</v>
      </c>
      <c r="I7" s="6" t="n">
        <v>107426</v>
      </c>
      <c r="J7" s="6" t="n">
        <v>427474</v>
      </c>
      <c r="K7" s="6" t="n">
        <v>557565</v>
      </c>
      <c r="L7" s="8" t="n">
        <v>243949</v>
      </c>
      <c r="M7" s="11" t="n">
        <v>654918</v>
      </c>
      <c r="N7" s="10" t="n">
        <f aca="false">O7-M7</f>
        <v>732769</v>
      </c>
      <c r="O7" s="7" t="n">
        <f aca="false">U7+SUM(P7:S7)-T7</f>
        <v>1387687</v>
      </c>
      <c r="P7" s="7" t="n">
        <v>0</v>
      </c>
      <c r="Q7" s="11" t="n">
        <v>98358</v>
      </c>
      <c r="R7" s="11" t="n">
        <v>722462</v>
      </c>
      <c r="S7" s="11" t="n">
        <v>92333</v>
      </c>
      <c r="T7" s="7" t="n">
        <f aca="false">D7+H7</f>
        <v>702812</v>
      </c>
      <c r="U7" s="12" t="n">
        <v>1177346</v>
      </c>
    </row>
    <row r="8" customFormat="false" ht="12.75" hidden="false" customHeight="false" outlineLevel="0" collapsed="false">
      <c r="A8" s="14" t="n">
        <v>37017</v>
      </c>
      <c r="B8" s="6" t="n">
        <v>2540021</v>
      </c>
      <c r="C8" s="9" t="n">
        <v>2161401</v>
      </c>
      <c r="D8" s="7" t="n">
        <f aca="false">C8-SUM(E8:G8)</f>
        <v>132504</v>
      </c>
      <c r="E8" s="6" t="n">
        <v>70781</v>
      </c>
      <c r="F8" s="7" t="n">
        <v>0</v>
      </c>
      <c r="G8" s="6" t="n">
        <v>1958116</v>
      </c>
      <c r="H8" s="7" t="n">
        <f aca="false">G8-SUM(I8:L8)</f>
        <v>571067</v>
      </c>
      <c r="I8" s="6" t="n">
        <v>105366</v>
      </c>
      <c r="J8" s="6" t="n">
        <v>404575</v>
      </c>
      <c r="K8" s="6" t="n">
        <v>643501</v>
      </c>
      <c r="L8" s="8" t="n">
        <v>233607</v>
      </c>
      <c r="M8" s="6" t="n">
        <v>810893</v>
      </c>
      <c r="N8" s="10" t="n">
        <f aca="false">O8-M8</f>
        <v>507844</v>
      </c>
      <c r="O8" s="7" t="n">
        <f aca="false">U8+SUM(P8:S8)-T8</f>
        <v>1318737</v>
      </c>
      <c r="P8" s="7" t="n">
        <v>0</v>
      </c>
      <c r="Q8" s="11" t="n">
        <v>99349</v>
      </c>
      <c r="R8" s="11" t="n">
        <v>778377</v>
      </c>
      <c r="S8" s="11" t="n">
        <v>94718</v>
      </c>
      <c r="T8" s="7" t="n">
        <f aca="false">D8+H8</f>
        <v>703571</v>
      </c>
      <c r="U8" s="12" t="n">
        <v>1049864</v>
      </c>
    </row>
    <row r="9" customFormat="false" ht="12.75" hidden="false" customHeight="false" outlineLevel="0" collapsed="false">
      <c r="A9" s="3" t="n">
        <v>37018</v>
      </c>
      <c r="B9" s="6" t="n">
        <v>2561041</v>
      </c>
      <c r="C9" s="9" t="n">
        <v>2115029</v>
      </c>
      <c r="D9" s="7" t="n">
        <f aca="false">C9-SUM(E9:G9)</f>
        <v>131725</v>
      </c>
      <c r="E9" s="6" t="n">
        <v>46309</v>
      </c>
      <c r="F9" s="7" t="n">
        <v>0</v>
      </c>
      <c r="G9" s="9" t="n">
        <v>1936995</v>
      </c>
      <c r="H9" s="7" t="n">
        <f aca="false">G9-SUM(I9:L9)</f>
        <v>524180</v>
      </c>
      <c r="I9" s="6" t="n">
        <v>99270</v>
      </c>
      <c r="J9" s="6" t="n">
        <v>478980</v>
      </c>
      <c r="K9" s="15" t="n">
        <v>646294</v>
      </c>
      <c r="L9" s="8" t="n">
        <v>188271</v>
      </c>
      <c r="M9" s="9" t="n">
        <v>664704</v>
      </c>
      <c r="N9" s="16" t="n">
        <f aca="false">O9-M9</f>
        <v>741559</v>
      </c>
      <c r="O9" s="7" t="n">
        <f aca="false">U9+SUM(P9:S9)-T9</f>
        <v>1406263</v>
      </c>
      <c r="P9" s="7" t="n">
        <v>0</v>
      </c>
      <c r="Q9" s="11" t="n">
        <v>91630</v>
      </c>
      <c r="R9" s="11" t="n">
        <v>751926</v>
      </c>
      <c r="S9" s="11" t="n">
        <v>89170</v>
      </c>
      <c r="T9" s="7" t="n">
        <f aca="false">D9+H9</f>
        <v>655905</v>
      </c>
      <c r="U9" s="12" t="n">
        <v>1129442</v>
      </c>
      <c r="V9" s="17" t="n">
        <v>181000</v>
      </c>
    </row>
    <row r="10" customFormat="false" ht="12.75" hidden="false" customHeight="false" outlineLevel="0" collapsed="false">
      <c r="A10" s="3" t="n">
        <v>37019</v>
      </c>
      <c r="B10" s="6" t="n">
        <v>2674794</v>
      </c>
      <c r="C10" s="9" t="n">
        <v>2115009</v>
      </c>
      <c r="D10" s="7" t="n">
        <f aca="false">C10-SUM(E10:G10)</f>
        <v>131359</v>
      </c>
      <c r="E10" s="6" t="n">
        <v>42432</v>
      </c>
      <c r="F10" s="7" t="n">
        <v>0</v>
      </c>
      <c r="G10" s="9" t="n">
        <v>1941218</v>
      </c>
      <c r="H10" s="7" t="n">
        <f aca="false">G10-SUM(I10:L10)</f>
        <v>425208</v>
      </c>
      <c r="I10" s="6" t="n">
        <v>100863</v>
      </c>
      <c r="J10" s="6" t="n">
        <v>455750</v>
      </c>
      <c r="K10" s="15" t="n">
        <v>793836</v>
      </c>
      <c r="L10" s="8" t="n">
        <v>165561</v>
      </c>
      <c r="M10" s="9" t="n">
        <v>660288</v>
      </c>
      <c r="N10" s="16" t="n">
        <f aca="false">O10-M10</f>
        <v>750028</v>
      </c>
      <c r="O10" s="7" t="n">
        <f aca="false">U10+SUM(P10:S10)-T10</f>
        <v>1410316</v>
      </c>
      <c r="P10" s="7" t="n">
        <v>0</v>
      </c>
      <c r="Q10" s="11" t="n">
        <v>82993</v>
      </c>
      <c r="R10" s="11" t="n">
        <v>732107</v>
      </c>
      <c r="S10" s="11" t="n">
        <v>82134</v>
      </c>
      <c r="T10" s="7" t="n">
        <f aca="false">D10+H10</f>
        <v>556567</v>
      </c>
      <c r="U10" s="12" t="n">
        <v>1069649</v>
      </c>
      <c r="V10" s="17" t="n">
        <v>131000</v>
      </c>
    </row>
    <row r="11" customFormat="false" ht="12.75" hidden="false" customHeight="false" outlineLevel="0" collapsed="false">
      <c r="A11" s="3" t="n">
        <v>37020</v>
      </c>
      <c r="B11" s="6" t="n">
        <v>2702648</v>
      </c>
      <c r="C11" s="9" t="n">
        <v>2222543</v>
      </c>
      <c r="D11" s="7" t="n">
        <f aca="false">C11-SUM(E11:G11)</f>
        <v>135267</v>
      </c>
      <c r="E11" s="6" t="n">
        <v>77247</v>
      </c>
      <c r="F11" s="7" t="n">
        <v>0</v>
      </c>
      <c r="G11" s="6" t="n">
        <v>2010029</v>
      </c>
      <c r="H11" s="7" t="n">
        <f aca="false">G11-SUM(I11:L11)</f>
        <v>490434</v>
      </c>
      <c r="I11" s="6" t="n">
        <v>93989</v>
      </c>
      <c r="J11" s="6" t="n">
        <v>443435</v>
      </c>
      <c r="K11" s="15" t="n">
        <v>835726</v>
      </c>
      <c r="L11" s="8" t="n">
        <v>146445</v>
      </c>
      <c r="M11" s="9" t="n">
        <v>675029</v>
      </c>
      <c r="N11" s="16" t="n">
        <f aca="false">O11-M11</f>
        <v>745804</v>
      </c>
      <c r="O11" s="7" t="n">
        <f aca="false">U11+SUM(P11:S11)-T11</f>
        <v>1420833</v>
      </c>
      <c r="P11" s="7" t="n">
        <v>0</v>
      </c>
      <c r="Q11" s="11" t="n">
        <v>84451</v>
      </c>
      <c r="R11" s="11" t="n">
        <v>812588</v>
      </c>
      <c r="S11" s="11" t="n">
        <v>83673</v>
      </c>
      <c r="T11" s="7" t="n">
        <f aca="false">D11+H11</f>
        <v>625701</v>
      </c>
      <c r="U11" s="12" t="n">
        <v>1065822</v>
      </c>
      <c r="V11" s="17" t="n">
        <v>86000</v>
      </c>
    </row>
    <row r="12" customFormat="false" ht="12.75" hidden="false" customHeight="false" outlineLevel="0" collapsed="false">
      <c r="A12" s="3" t="n">
        <v>37021</v>
      </c>
      <c r="B12" s="6" t="n">
        <v>2702901</v>
      </c>
      <c r="C12" s="9" t="n">
        <v>2208216</v>
      </c>
      <c r="D12" s="7" t="n">
        <f aca="false">C12-SUM(E12:G12)</f>
        <v>134242</v>
      </c>
      <c r="E12" s="6" t="n">
        <v>63965</v>
      </c>
      <c r="F12" s="7" t="n">
        <v>0</v>
      </c>
      <c r="G12" s="6" t="n">
        <v>2010009</v>
      </c>
      <c r="H12" s="7" t="n">
        <f aca="false">G12-SUM(I12:L12)</f>
        <v>528320</v>
      </c>
      <c r="I12" s="6" t="n">
        <v>85036</v>
      </c>
      <c r="J12" s="6" t="n">
        <v>445346</v>
      </c>
      <c r="K12" s="15" t="n">
        <v>797000</v>
      </c>
      <c r="L12" s="8" t="n">
        <v>154307</v>
      </c>
      <c r="M12" s="9" t="n">
        <v>675009</v>
      </c>
      <c r="N12" s="16" t="n">
        <f aca="false">O12-M12</f>
        <v>716156</v>
      </c>
      <c r="O12" s="7" t="n">
        <f aca="false">U12+SUM(P12:S12)-T12</f>
        <v>1391165</v>
      </c>
      <c r="P12" s="7" t="n">
        <v>0</v>
      </c>
      <c r="Q12" s="11" t="n">
        <v>79259</v>
      </c>
      <c r="R12" s="11" t="n">
        <v>823455</v>
      </c>
      <c r="S12" s="11" t="n">
        <v>81495</v>
      </c>
      <c r="T12" s="7" t="n">
        <f aca="false">D12+H12</f>
        <v>662562</v>
      </c>
      <c r="U12" s="12" t="n">
        <v>1069518</v>
      </c>
      <c r="V12" s="17" t="n">
        <v>86000</v>
      </c>
    </row>
    <row r="13" customFormat="false" ht="12.75" hidden="false" customHeight="false" outlineLevel="0" collapsed="false">
      <c r="A13" s="3" t="n">
        <v>37022</v>
      </c>
      <c r="B13" s="6" t="n">
        <v>2708994</v>
      </c>
      <c r="C13" s="9" t="n">
        <v>2192172</v>
      </c>
      <c r="D13" s="7" t="n">
        <f aca="false">C13-SUM(E13:G13)</f>
        <v>133690</v>
      </c>
      <c r="E13" s="6" t="n">
        <v>48473</v>
      </c>
      <c r="F13" s="7" t="n">
        <v>0</v>
      </c>
      <c r="G13" s="6" t="n">
        <v>2010009</v>
      </c>
      <c r="H13" s="7" t="n">
        <f aca="false">G13-SUM(I13:L13)</f>
        <v>584537</v>
      </c>
      <c r="I13" s="6" t="n">
        <v>91394</v>
      </c>
      <c r="J13" s="6" t="n">
        <v>405281</v>
      </c>
      <c r="K13" s="15" t="n">
        <v>754845</v>
      </c>
      <c r="L13" s="8" t="n">
        <v>173952</v>
      </c>
      <c r="M13" s="9" t="n">
        <v>640009</v>
      </c>
      <c r="N13" s="16" t="n">
        <f aca="false">O13-M13</f>
        <v>697341</v>
      </c>
      <c r="O13" s="7" t="n">
        <f aca="false">U13+SUM(P13:S13)-T13</f>
        <v>1337350</v>
      </c>
      <c r="P13" s="7" t="n">
        <v>0</v>
      </c>
      <c r="Q13" s="11" t="n">
        <v>71039</v>
      </c>
      <c r="R13" s="11" t="n">
        <v>909670</v>
      </c>
      <c r="S13" s="11" t="n">
        <v>85000</v>
      </c>
      <c r="T13" s="7" t="n">
        <f aca="false">D13+H13</f>
        <v>718227</v>
      </c>
      <c r="U13" s="12" t="n">
        <v>989868</v>
      </c>
      <c r="V13" s="17" t="n">
        <v>86000</v>
      </c>
    </row>
    <row r="14" customFormat="false" ht="12.75" hidden="false" customHeight="false" outlineLevel="0" collapsed="false">
      <c r="A14" s="3" t="n">
        <v>37023</v>
      </c>
      <c r="B14" s="6" t="n">
        <v>2500000</v>
      </c>
      <c r="C14" s="9" t="n">
        <f aca="false">2250000-90000</f>
        <v>2160000</v>
      </c>
      <c r="D14" s="7" t="n">
        <f aca="false">C14-SUM(E14:G14)</f>
        <v>90000</v>
      </c>
      <c r="E14" s="6" t="n">
        <v>60000</v>
      </c>
      <c r="F14" s="7" t="n">
        <v>0</v>
      </c>
      <c r="G14" s="6" t="n">
        <v>2010000</v>
      </c>
      <c r="H14" s="7" t="n">
        <f aca="false">G14-SUM(I14:L14)</f>
        <v>516000</v>
      </c>
      <c r="I14" s="6" t="n">
        <v>110000</v>
      </c>
      <c r="J14" s="6" t="n">
        <v>450000</v>
      </c>
      <c r="K14" s="15" t="n">
        <f aca="false">(650000-V14)+200000</f>
        <v>764000</v>
      </c>
      <c r="L14" s="8" t="n">
        <v>170000</v>
      </c>
      <c r="M14" s="9" t="n">
        <v>640000</v>
      </c>
      <c r="N14" s="16" t="n">
        <f aca="false">O14-M14</f>
        <v>734000</v>
      </c>
      <c r="O14" s="7" t="n">
        <f aca="false">U14+SUM(P14:S14)-T14</f>
        <v>1374000</v>
      </c>
      <c r="P14" s="7" t="n">
        <v>0</v>
      </c>
      <c r="Q14" s="11" t="n">
        <v>85000</v>
      </c>
      <c r="R14" s="11" t="n">
        <v>790000</v>
      </c>
      <c r="S14" s="11" t="n">
        <v>85000</v>
      </c>
      <c r="T14" s="7" t="n">
        <f aca="false">D14+H14</f>
        <v>606000</v>
      </c>
      <c r="U14" s="12" t="n">
        <v>1020000</v>
      </c>
      <c r="V14" s="17" t="n">
        <v>86000</v>
      </c>
    </row>
    <row r="15" customFormat="false" ht="12.75" hidden="false" customHeight="false" outlineLevel="0" collapsed="false">
      <c r="A15" s="3" t="n">
        <v>37024</v>
      </c>
      <c r="B15" s="6" t="n">
        <v>2500000</v>
      </c>
      <c r="C15" s="9" t="n">
        <f aca="false">2250000-90000</f>
        <v>2160000</v>
      </c>
      <c r="D15" s="7" t="n">
        <f aca="false">C15-SUM(E15:G15)</f>
        <v>90000</v>
      </c>
      <c r="E15" s="6" t="n">
        <v>60000</v>
      </c>
      <c r="F15" s="7" t="n">
        <v>0</v>
      </c>
      <c r="G15" s="6" t="n">
        <v>2010000</v>
      </c>
      <c r="H15" s="7" t="n">
        <f aca="false">G15-SUM(I15:L15)</f>
        <v>516000</v>
      </c>
      <c r="I15" s="6" t="n">
        <v>110000</v>
      </c>
      <c r="J15" s="6" t="n">
        <v>450000</v>
      </c>
      <c r="K15" s="15" t="n">
        <f aca="false">(650000-V15)+200000</f>
        <v>764000</v>
      </c>
      <c r="L15" s="8" t="n">
        <v>170000</v>
      </c>
      <c r="M15" s="9" t="n">
        <v>640000</v>
      </c>
      <c r="N15" s="16" t="n">
        <f aca="false">O15-M15</f>
        <v>734000</v>
      </c>
      <c r="O15" s="7" t="n">
        <f aca="false">U15+SUM(P15:S15)-T15</f>
        <v>1374000</v>
      </c>
      <c r="P15" s="7" t="n">
        <v>0</v>
      </c>
      <c r="Q15" s="11" t="n">
        <v>85000</v>
      </c>
      <c r="R15" s="11" t="n">
        <v>790000</v>
      </c>
      <c r="S15" s="11" t="n">
        <v>85000</v>
      </c>
      <c r="T15" s="7" t="n">
        <f aca="false">D15+H15</f>
        <v>606000</v>
      </c>
      <c r="U15" s="12" t="n">
        <v>1020000</v>
      </c>
      <c r="V15" s="17" t="n">
        <v>86000</v>
      </c>
    </row>
    <row r="16" customFormat="false" ht="12.75" hidden="false" customHeight="false" outlineLevel="0" collapsed="false">
      <c r="A16" s="3" t="n">
        <v>37025</v>
      </c>
      <c r="B16" s="6" t="n">
        <v>2500000</v>
      </c>
      <c r="C16" s="9" t="n">
        <f aca="false">2250000-90000</f>
        <v>2160000</v>
      </c>
      <c r="D16" s="7" t="n">
        <f aca="false">C16-SUM(E16:G16)</f>
        <v>90000</v>
      </c>
      <c r="E16" s="6" t="n">
        <v>60000</v>
      </c>
      <c r="F16" s="7" t="n">
        <v>0</v>
      </c>
      <c r="G16" s="6" t="n">
        <v>2010000</v>
      </c>
      <c r="H16" s="7" t="n">
        <f aca="false">G16-SUM(I16:L16)</f>
        <v>516000</v>
      </c>
      <c r="I16" s="6" t="n">
        <v>110000</v>
      </c>
      <c r="J16" s="6" t="n">
        <v>450000</v>
      </c>
      <c r="K16" s="15" t="n">
        <f aca="false">(650000-V16)+200000</f>
        <v>764000</v>
      </c>
      <c r="L16" s="8" t="n">
        <v>170000</v>
      </c>
      <c r="M16" s="9" t="n">
        <v>640000</v>
      </c>
      <c r="N16" s="16" t="n">
        <f aca="false">O16-M16</f>
        <v>734000</v>
      </c>
      <c r="O16" s="7" t="n">
        <f aca="false">U16+SUM(P16:S16)-T16</f>
        <v>1374000</v>
      </c>
      <c r="P16" s="7" t="n">
        <v>0</v>
      </c>
      <c r="Q16" s="11" t="n">
        <v>85000</v>
      </c>
      <c r="R16" s="11" t="n">
        <v>790000</v>
      </c>
      <c r="S16" s="11" t="n">
        <v>85000</v>
      </c>
      <c r="T16" s="7" t="n">
        <f aca="false">D16+H16</f>
        <v>606000</v>
      </c>
      <c r="U16" s="12" t="n">
        <v>1020000</v>
      </c>
      <c r="V16" s="17" t="n">
        <v>86000</v>
      </c>
    </row>
    <row r="17" customFormat="false" ht="12.75" hidden="false" customHeight="false" outlineLevel="0" collapsed="false">
      <c r="A17" s="3" t="n">
        <v>37026</v>
      </c>
      <c r="B17" s="6" t="n">
        <v>2500000</v>
      </c>
      <c r="C17" s="9" t="n">
        <f aca="false">2250000-90000</f>
        <v>2160000</v>
      </c>
      <c r="D17" s="7" t="n">
        <f aca="false">C17-SUM(E17:G17)</f>
        <v>90000</v>
      </c>
      <c r="E17" s="6" t="n">
        <v>60000</v>
      </c>
      <c r="F17" s="7" t="n">
        <v>0</v>
      </c>
      <c r="G17" s="6" t="n">
        <v>2010000</v>
      </c>
      <c r="H17" s="7" t="n">
        <f aca="false">G17-SUM(I17:L17)</f>
        <v>516000</v>
      </c>
      <c r="I17" s="6" t="n">
        <v>110000</v>
      </c>
      <c r="J17" s="6" t="n">
        <v>450000</v>
      </c>
      <c r="K17" s="15" t="n">
        <f aca="false">(650000-V17)+200000</f>
        <v>764000</v>
      </c>
      <c r="L17" s="8" t="n">
        <v>170000</v>
      </c>
      <c r="M17" s="9" t="n">
        <v>640000</v>
      </c>
      <c r="N17" s="16" t="n">
        <f aca="false">O17-M17</f>
        <v>734000</v>
      </c>
      <c r="O17" s="7" t="n">
        <f aca="false">U17+SUM(P17:S17)-T17</f>
        <v>1374000</v>
      </c>
      <c r="P17" s="7" t="n">
        <v>0</v>
      </c>
      <c r="Q17" s="11" t="n">
        <v>85000</v>
      </c>
      <c r="R17" s="11" t="n">
        <v>790000</v>
      </c>
      <c r="S17" s="11" t="n">
        <v>85000</v>
      </c>
      <c r="T17" s="7" t="n">
        <f aca="false">D17+H17</f>
        <v>606000</v>
      </c>
      <c r="U17" s="12" t="n">
        <v>1020000</v>
      </c>
      <c r="V17" s="17" t="n">
        <v>86000</v>
      </c>
    </row>
    <row r="18" customFormat="false" ht="12.75" hidden="false" customHeight="false" outlineLevel="0" collapsed="false">
      <c r="A18" s="3" t="n">
        <v>37027</v>
      </c>
      <c r="B18" s="6" t="n">
        <v>2500000</v>
      </c>
      <c r="C18" s="9" t="n">
        <f aca="false">2250000-90000</f>
        <v>2160000</v>
      </c>
      <c r="D18" s="7" t="n">
        <f aca="false">C18-SUM(E18:G18)</f>
        <v>90000</v>
      </c>
      <c r="E18" s="6" t="n">
        <v>60000</v>
      </c>
      <c r="F18" s="7" t="n">
        <v>0</v>
      </c>
      <c r="G18" s="6" t="n">
        <v>2010000</v>
      </c>
      <c r="H18" s="7" t="n">
        <f aca="false">G18-SUM(I18:L18)</f>
        <v>516000</v>
      </c>
      <c r="I18" s="6" t="n">
        <v>110000</v>
      </c>
      <c r="J18" s="6" t="n">
        <v>450000</v>
      </c>
      <c r="K18" s="15" t="n">
        <f aca="false">(650000-V18)+200000</f>
        <v>764000</v>
      </c>
      <c r="L18" s="8" t="n">
        <v>170000</v>
      </c>
      <c r="M18" s="9" t="n">
        <v>640000</v>
      </c>
      <c r="N18" s="16" t="n">
        <f aca="false">O18-M18</f>
        <v>734000</v>
      </c>
      <c r="O18" s="7" t="n">
        <f aca="false">U18+SUM(P18:S18)-T18</f>
        <v>1374000</v>
      </c>
      <c r="P18" s="7" t="n">
        <v>0</v>
      </c>
      <c r="Q18" s="11" t="n">
        <v>85000</v>
      </c>
      <c r="R18" s="11" t="n">
        <v>790000</v>
      </c>
      <c r="S18" s="11" t="n">
        <v>85000</v>
      </c>
      <c r="T18" s="7" t="n">
        <f aca="false">D18+H18</f>
        <v>606000</v>
      </c>
      <c r="U18" s="12" t="n">
        <v>1020000</v>
      </c>
      <c r="V18" s="17" t="n">
        <v>86000</v>
      </c>
    </row>
    <row r="19" customFormat="false" ht="12.75" hidden="false" customHeight="false" outlineLevel="0" collapsed="false">
      <c r="A19" s="3" t="n">
        <v>37028</v>
      </c>
      <c r="B19" s="6" t="n">
        <v>2500000</v>
      </c>
      <c r="C19" s="9" t="n">
        <f aca="false">2250000-90000</f>
        <v>2160000</v>
      </c>
      <c r="D19" s="7" t="n">
        <f aca="false">C19-SUM(E19:G19)</f>
        <v>90000</v>
      </c>
      <c r="E19" s="6" t="n">
        <v>60000</v>
      </c>
      <c r="F19" s="7" t="n">
        <v>0</v>
      </c>
      <c r="G19" s="6" t="n">
        <v>2010000</v>
      </c>
      <c r="H19" s="7" t="n">
        <f aca="false">G19-SUM(I19:L19)</f>
        <v>516000</v>
      </c>
      <c r="I19" s="6" t="n">
        <v>110000</v>
      </c>
      <c r="J19" s="6" t="n">
        <v>450000</v>
      </c>
      <c r="K19" s="15" t="n">
        <f aca="false">(650000-V19)+200000</f>
        <v>764000</v>
      </c>
      <c r="L19" s="8" t="n">
        <v>170000</v>
      </c>
      <c r="M19" s="9" t="n">
        <f aca="false">900000-225000</f>
        <v>675000</v>
      </c>
      <c r="N19" s="16" t="n">
        <f aca="false">O19-M19</f>
        <v>699000</v>
      </c>
      <c r="O19" s="7" t="n">
        <f aca="false">U19+SUM(P19:S19)-T19</f>
        <v>1374000</v>
      </c>
      <c r="P19" s="7" t="n">
        <v>0</v>
      </c>
      <c r="Q19" s="11" t="n">
        <v>85000</v>
      </c>
      <c r="R19" s="11" t="n">
        <v>790000</v>
      </c>
      <c r="S19" s="11" t="n">
        <v>85000</v>
      </c>
      <c r="T19" s="7" t="n">
        <f aca="false">D19+H19</f>
        <v>606000</v>
      </c>
      <c r="U19" s="12" t="n">
        <v>1020000</v>
      </c>
      <c r="V19" s="17" t="n">
        <v>86000</v>
      </c>
    </row>
    <row r="20" customFormat="false" ht="12.75" hidden="false" customHeight="false" outlineLevel="0" collapsed="false">
      <c r="A20" s="3" t="n">
        <v>37029</v>
      </c>
      <c r="B20" s="6" t="n">
        <v>2500000</v>
      </c>
      <c r="C20" s="9" t="n">
        <f aca="false">2250000-90000</f>
        <v>2160000</v>
      </c>
      <c r="D20" s="7" t="n">
        <f aca="false">C20-SUM(E20:G20)</f>
        <v>90000</v>
      </c>
      <c r="E20" s="6" t="n">
        <v>60000</v>
      </c>
      <c r="F20" s="7" t="n">
        <v>0</v>
      </c>
      <c r="G20" s="6" t="n">
        <v>2010000</v>
      </c>
      <c r="H20" s="7" t="n">
        <f aca="false">G20-SUM(I20:L20)</f>
        <v>516000</v>
      </c>
      <c r="I20" s="6" t="n">
        <v>110000</v>
      </c>
      <c r="J20" s="6" t="n">
        <v>450000</v>
      </c>
      <c r="K20" s="15" t="n">
        <f aca="false">(650000-V20)+200000</f>
        <v>764000</v>
      </c>
      <c r="L20" s="8" t="n">
        <v>170000</v>
      </c>
      <c r="M20" s="9" t="n">
        <f aca="false">900000-225000</f>
        <v>675000</v>
      </c>
      <c r="N20" s="16" t="n">
        <f aca="false">O20-M20</f>
        <v>699000</v>
      </c>
      <c r="O20" s="7" t="n">
        <f aca="false">U20+SUM(P20:S20)-T20</f>
        <v>1374000</v>
      </c>
      <c r="P20" s="7" t="n">
        <v>0</v>
      </c>
      <c r="Q20" s="11" t="n">
        <v>85000</v>
      </c>
      <c r="R20" s="11" t="n">
        <v>790000</v>
      </c>
      <c r="S20" s="11" t="n">
        <v>85000</v>
      </c>
      <c r="T20" s="7" t="n">
        <f aca="false">D20+H20</f>
        <v>606000</v>
      </c>
      <c r="U20" s="12" t="n">
        <v>1020000</v>
      </c>
      <c r="V20" s="17" t="n">
        <v>86000</v>
      </c>
    </row>
    <row r="21" customFormat="false" ht="12.75" hidden="false" customHeight="false" outlineLevel="0" collapsed="false">
      <c r="A21" s="3" t="n">
        <v>37030</v>
      </c>
      <c r="B21" s="6" t="n">
        <v>2500000</v>
      </c>
      <c r="C21" s="9" t="n">
        <f aca="false">2250000-90000</f>
        <v>2160000</v>
      </c>
      <c r="D21" s="7" t="n">
        <f aca="false">C21-SUM(E21:G21)</f>
        <v>90000</v>
      </c>
      <c r="E21" s="6" t="n">
        <v>60000</v>
      </c>
      <c r="F21" s="7" t="n">
        <v>0</v>
      </c>
      <c r="G21" s="6" t="n">
        <v>2010000</v>
      </c>
      <c r="H21" s="7" t="n">
        <f aca="false">G21-SUM(I21:L21)</f>
        <v>516000</v>
      </c>
      <c r="I21" s="6" t="n">
        <v>110000</v>
      </c>
      <c r="J21" s="6" t="n">
        <v>450000</v>
      </c>
      <c r="K21" s="15" t="n">
        <f aca="false">(650000-V21)+200000</f>
        <v>764000</v>
      </c>
      <c r="L21" s="8" t="n">
        <v>170000</v>
      </c>
      <c r="M21" s="9" t="n">
        <f aca="false">900000-225000</f>
        <v>675000</v>
      </c>
      <c r="N21" s="16" t="n">
        <f aca="false">O21-M21</f>
        <v>699000</v>
      </c>
      <c r="O21" s="7" t="n">
        <f aca="false">U21+SUM(P21:S21)-T21</f>
        <v>1374000</v>
      </c>
      <c r="P21" s="7" t="n">
        <v>0</v>
      </c>
      <c r="Q21" s="11" t="n">
        <v>85000</v>
      </c>
      <c r="R21" s="11" t="n">
        <v>790000</v>
      </c>
      <c r="S21" s="11" t="n">
        <v>85000</v>
      </c>
      <c r="T21" s="7" t="n">
        <f aca="false">D21+H21</f>
        <v>606000</v>
      </c>
      <c r="U21" s="12" t="n">
        <v>1020000</v>
      </c>
      <c r="V21" s="17" t="n">
        <v>86000</v>
      </c>
    </row>
    <row r="22" customFormat="false" ht="12.75" hidden="false" customHeight="false" outlineLevel="0" collapsed="false">
      <c r="A22" s="3" t="n">
        <v>37031</v>
      </c>
      <c r="B22" s="6" t="n">
        <v>2500000</v>
      </c>
      <c r="C22" s="9" t="n">
        <f aca="false">2250000-90000</f>
        <v>2160000</v>
      </c>
      <c r="D22" s="7" t="n">
        <f aca="false">C22-SUM(E22:G22)</f>
        <v>90000</v>
      </c>
      <c r="E22" s="6" t="n">
        <v>60000</v>
      </c>
      <c r="F22" s="7" t="n">
        <v>0</v>
      </c>
      <c r="G22" s="6" t="n">
        <v>2010000</v>
      </c>
      <c r="H22" s="7" t="n">
        <f aca="false">G22-SUM(I22:L22)</f>
        <v>516000</v>
      </c>
      <c r="I22" s="6" t="n">
        <v>110000</v>
      </c>
      <c r="J22" s="6" t="n">
        <v>450000</v>
      </c>
      <c r="K22" s="15" t="n">
        <f aca="false">(650000-V22)+200000</f>
        <v>764000</v>
      </c>
      <c r="L22" s="8" t="n">
        <v>170000</v>
      </c>
      <c r="M22" s="9" t="n">
        <f aca="false">900000-225000</f>
        <v>675000</v>
      </c>
      <c r="N22" s="16" t="n">
        <f aca="false">O22-M22</f>
        <v>699000</v>
      </c>
      <c r="O22" s="7" t="n">
        <f aca="false">U22+SUM(P22:S22)-T22</f>
        <v>1374000</v>
      </c>
      <c r="P22" s="7" t="n">
        <v>0</v>
      </c>
      <c r="Q22" s="11" t="n">
        <v>85000</v>
      </c>
      <c r="R22" s="11" t="n">
        <v>790000</v>
      </c>
      <c r="S22" s="11" t="n">
        <v>85000</v>
      </c>
      <c r="T22" s="7" t="n">
        <f aca="false">D22+H22</f>
        <v>606000</v>
      </c>
      <c r="U22" s="12" t="n">
        <v>1020000</v>
      </c>
      <c r="V22" s="17" t="n">
        <v>86000</v>
      </c>
    </row>
    <row r="23" customFormat="false" ht="12.75" hidden="false" customHeight="false" outlineLevel="0" collapsed="false">
      <c r="A23" s="3" t="n">
        <v>37032</v>
      </c>
      <c r="B23" s="6" t="n">
        <v>2500000</v>
      </c>
      <c r="C23" s="6" t="n">
        <v>2250000</v>
      </c>
      <c r="D23" s="7" t="n">
        <f aca="false">C23-SUM(E23:G23)</f>
        <v>180000</v>
      </c>
      <c r="E23" s="6" t="n">
        <v>60000</v>
      </c>
      <c r="F23" s="7" t="n">
        <v>0</v>
      </c>
      <c r="G23" s="6" t="n">
        <v>2010000</v>
      </c>
      <c r="H23" s="7" t="n">
        <f aca="false">G23-SUM(I23:L23)</f>
        <v>451000</v>
      </c>
      <c r="I23" s="6" t="n">
        <v>110000</v>
      </c>
      <c r="J23" s="6" t="n">
        <v>500000</v>
      </c>
      <c r="K23" s="15" t="n">
        <f aca="false">(650000-V23)+100000</f>
        <v>729000</v>
      </c>
      <c r="L23" s="8" t="n">
        <v>220000</v>
      </c>
      <c r="M23" s="9" t="n">
        <f aca="false">900000-250000</f>
        <v>650000</v>
      </c>
      <c r="N23" s="16" t="n">
        <f aca="false">O23-M23</f>
        <v>699000</v>
      </c>
      <c r="O23" s="7" t="n">
        <f aca="false">U23+SUM(P23:S23)-T23</f>
        <v>1349000</v>
      </c>
      <c r="P23" s="7" t="n">
        <v>0</v>
      </c>
      <c r="Q23" s="11" t="n">
        <v>85000</v>
      </c>
      <c r="R23" s="11" t="n">
        <v>790000</v>
      </c>
      <c r="S23" s="11" t="n">
        <v>85000</v>
      </c>
      <c r="T23" s="7" t="n">
        <f aca="false">D23+H23</f>
        <v>631000</v>
      </c>
      <c r="U23" s="12" t="n">
        <v>1020000</v>
      </c>
      <c r="V23" s="17" t="n">
        <v>21000</v>
      </c>
    </row>
    <row r="24" customFormat="false" ht="12.75" hidden="false" customHeight="false" outlineLevel="0" collapsed="false">
      <c r="A24" s="3" t="n">
        <v>37033</v>
      </c>
      <c r="B24" s="6" t="n">
        <v>2500000</v>
      </c>
      <c r="C24" s="6" t="n">
        <v>2250000</v>
      </c>
      <c r="D24" s="7" t="n">
        <f aca="false">C24-SUM(E24:G24)</f>
        <v>180000</v>
      </c>
      <c r="E24" s="6" t="n">
        <v>60000</v>
      </c>
      <c r="F24" s="7" t="n">
        <v>0</v>
      </c>
      <c r="G24" s="6" t="n">
        <v>2010000</v>
      </c>
      <c r="H24" s="7" t="n">
        <f aca="false">G24-SUM(I24:L24)</f>
        <v>430000</v>
      </c>
      <c r="I24" s="6" t="n">
        <v>110000</v>
      </c>
      <c r="J24" s="6" t="n">
        <v>500000</v>
      </c>
      <c r="K24" s="6" t="n">
        <v>750000</v>
      </c>
      <c r="L24" s="8" t="n">
        <v>220000</v>
      </c>
      <c r="M24" s="9" t="n">
        <f aca="false">900000-250000</f>
        <v>650000</v>
      </c>
      <c r="N24" s="16" t="n">
        <f aca="false">O24-M24</f>
        <v>720000</v>
      </c>
      <c r="O24" s="7" t="n">
        <f aca="false">U24+SUM(P24:S24)-T24</f>
        <v>1370000</v>
      </c>
      <c r="P24" s="7" t="n">
        <v>0</v>
      </c>
      <c r="Q24" s="11" t="n">
        <v>85000</v>
      </c>
      <c r="R24" s="11" t="n">
        <v>790000</v>
      </c>
      <c r="S24" s="11" t="n">
        <v>85000</v>
      </c>
      <c r="T24" s="7" t="n">
        <f aca="false">D24+H24</f>
        <v>610000</v>
      </c>
      <c r="U24" s="12" t="n">
        <v>1020000</v>
      </c>
    </row>
    <row r="25" customFormat="false" ht="12.75" hidden="false" customHeight="false" outlineLevel="0" collapsed="false">
      <c r="A25" s="3" t="n">
        <v>37034</v>
      </c>
      <c r="B25" s="6" t="n">
        <v>2500000</v>
      </c>
      <c r="C25" s="6" t="n">
        <v>2250000</v>
      </c>
      <c r="D25" s="7" t="n">
        <f aca="false">C25-SUM(E25:G25)</f>
        <v>180000</v>
      </c>
      <c r="E25" s="6" t="n">
        <v>60000</v>
      </c>
      <c r="F25" s="7" t="n">
        <v>0</v>
      </c>
      <c r="G25" s="6" t="n">
        <v>2010000</v>
      </c>
      <c r="H25" s="7" t="n">
        <f aca="false">G25-SUM(I25:L25)</f>
        <v>430000</v>
      </c>
      <c r="I25" s="6" t="n">
        <v>110000</v>
      </c>
      <c r="J25" s="6" t="n">
        <v>500000</v>
      </c>
      <c r="K25" s="6" t="n">
        <v>750000</v>
      </c>
      <c r="L25" s="8" t="n">
        <v>220000</v>
      </c>
      <c r="M25" s="9" t="n">
        <f aca="false">900000-250000</f>
        <v>650000</v>
      </c>
      <c r="N25" s="16" t="n">
        <f aca="false">O25-M25</f>
        <v>720000</v>
      </c>
      <c r="O25" s="7" t="n">
        <f aca="false">U25+SUM(P25:S25)-T25</f>
        <v>1370000</v>
      </c>
      <c r="P25" s="7" t="n">
        <v>0</v>
      </c>
      <c r="Q25" s="11" t="n">
        <v>85000</v>
      </c>
      <c r="R25" s="11" t="n">
        <v>790000</v>
      </c>
      <c r="S25" s="11" t="n">
        <v>85000</v>
      </c>
      <c r="T25" s="7" t="n">
        <f aca="false">D25+H25</f>
        <v>610000</v>
      </c>
      <c r="U25" s="12" t="n">
        <v>1020000</v>
      </c>
    </row>
    <row r="26" customFormat="false" ht="12.75" hidden="false" customHeight="false" outlineLevel="0" collapsed="false">
      <c r="A26" s="3" t="n">
        <v>37035</v>
      </c>
      <c r="B26" s="6" t="n">
        <v>2500000</v>
      </c>
      <c r="C26" s="6" t="n">
        <v>2250000</v>
      </c>
      <c r="D26" s="7" t="n">
        <f aca="false">C26-SUM(E26:G26)</f>
        <v>180000</v>
      </c>
      <c r="E26" s="6" t="n">
        <v>60000</v>
      </c>
      <c r="F26" s="7" t="n">
        <v>0</v>
      </c>
      <c r="G26" s="6" t="n">
        <v>2010000</v>
      </c>
      <c r="H26" s="7" t="n">
        <f aca="false">G26-SUM(I26:L26)</f>
        <v>430000</v>
      </c>
      <c r="I26" s="6" t="n">
        <v>110000</v>
      </c>
      <c r="J26" s="6" t="n">
        <v>500000</v>
      </c>
      <c r="K26" s="6" t="n">
        <v>750000</v>
      </c>
      <c r="L26" s="8" t="n">
        <v>220000</v>
      </c>
      <c r="M26" s="9" t="n">
        <f aca="false">900000-250000</f>
        <v>650000</v>
      </c>
      <c r="N26" s="16" t="n">
        <f aca="false">O26-M26</f>
        <v>720000</v>
      </c>
      <c r="O26" s="7" t="n">
        <f aca="false">U26+SUM(P26:S26)-T26</f>
        <v>1370000</v>
      </c>
      <c r="P26" s="7" t="n">
        <v>0</v>
      </c>
      <c r="Q26" s="11" t="n">
        <v>85000</v>
      </c>
      <c r="R26" s="11" t="n">
        <v>790000</v>
      </c>
      <c r="S26" s="11" t="n">
        <v>85000</v>
      </c>
      <c r="T26" s="7" t="n">
        <f aca="false">D26+H26</f>
        <v>610000</v>
      </c>
      <c r="U26" s="12" t="n">
        <v>1020000</v>
      </c>
    </row>
    <row r="27" customFormat="false" ht="12.75" hidden="false" customHeight="false" outlineLevel="0" collapsed="false">
      <c r="A27" s="3" t="n">
        <v>37036</v>
      </c>
      <c r="B27" s="6" t="n">
        <v>2500000</v>
      </c>
      <c r="C27" s="6" t="n">
        <v>2250000</v>
      </c>
      <c r="D27" s="7" t="n">
        <f aca="false">C27-SUM(E27:G27)</f>
        <v>180000</v>
      </c>
      <c r="E27" s="6" t="n">
        <v>60000</v>
      </c>
      <c r="F27" s="7" t="n">
        <v>0</v>
      </c>
      <c r="G27" s="6" t="n">
        <v>2010000</v>
      </c>
      <c r="H27" s="7" t="n">
        <f aca="false">G27-SUM(I27:L27)</f>
        <v>430000</v>
      </c>
      <c r="I27" s="6" t="n">
        <v>110000</v>
      </c>
      <c r="J27" s="6" t="n">
        <v>500000</v>
      </c>
      <c r="K27" s="6" t="n">
        <v>750000</v>
      </c>
      <c r="L27" s="8" t="n">
        <v>220000</v>
      </c>
      <c r="M27" s="9" t="n">
        <f aca="false">900000-250000</f>
        <v>650000</v>
      </c>
      <c r="N27" s="16" t="n">
        <f aca="false">O27-M27</f>
        <v>720000</v>
      </c>
      <c r="O27" s="7" t="n">
        <f aca="false">U27+SUM(P27:S27)-T27</f>
        <v>1370000</v>
      </c>
      <c r="P27" s="7" t="n">
        <v>0</v>
      </c>
      <c r="Q27" s="11" t="n">
        <v>85000</v>
      </c>
      <c r="R27" s="11" t="n">
        <v>790000</v>
      </c>
      <c r="S27" s="11" t="n">
        <v>85000</v>
      </c>
      <c r="T27" s="7" t="n">
        <f aca="false">D27+H27</f>
        <v>610000</v>
      </c>
      <c r="U27" s="12" t="n">
        <v>1020000</v>
      </c>
    </row>
    <row r="28" customFormat="false" ht="12.75" hidden="false" customHeight="false" outlineLevel="0" collapsed="false">
      <c r="A28" s="3" t="n">
        <v>37037</v>
      </c>
      <c r="B28" s="6" t="n">
        <v>2500000</v>
      </c>
      <c r="C28" s="6" t="n">
        <v>2250000</v>
      </c>
      <c r="D28" s="7" t="n">
        <f aca="false">C28-SUM(E28:G28)</f>
        <v>180000</v>
      </c>
      <c r="E28" s="6" t="n">
        <v>60000</v>
      </c>
      <c r="F28" s="7" t="n">
        <v>0</v>
      </c>
      <c r="G28" s="6" t="n">
        <v>2010000</v>
      </c>
      <c r="H28" s="7" t="n">
        <f aca="false">G28-SUM(I28:L28)</f>
        <v>430000</v>
      </c>
      <c r="I28" s="6" t="n">
        <v>110000</v>
      </c>
      <c r="J28" s="6" t="n">
        <v>500000</v>
      </c>
      <c r="K28" s="6" t="n">
        <v>750000</v>
      </c>
      <c r="L28" s="8" t="n">
        <v>220000</v>
      </c>
      <c r="M28" s="9" t="n">
        <f aca="false">900000-250000</f>
        <v>650000</v>
      </c>
      <c r="N28" s="16" t="n">
        <f aca="false">O28-M28</f>
        <v>720000</v>
      </c>
      <c r="O28" s="7" t="n">
        <f aca="false">U28+SUM(P28:S28)-T28</f>
        <v>1370000</v>
      </c>
      <c r="P28" s="7" t="n">
        <v>0</v>
      </c>
      <c r="Q28" s="11" t="n">
        <v>85000</v>
      </c>
      <c r="R28" s="11" t="n">
        <v>790000</v>
      </c>
      <c r="S28" s="11" t="n">
        <v>85000</v>
      </c>
      <c r="T28" s="7" t="n">
        <f aca="false">D28+H28</f>
        <v>610000</v>
      </c>
      <c r="U28" s="12" t="n">
        <v>1020000</v>
      </c>
    </row>
    <row r="29" customFormat="false" ht="12.75" hidden="false" customHeight="false" outlineLevel="0" collapsed="false">
      <c r="A29" s="3" t="n">
        <v>37038</v>
      </c>
      <c r="B29" s="6" t="n">
        <v>2500000</v>
      </c>
      <c r="C29" s="6" t="n">
        <v>2250000</v>
      </c>
      <c r="D29" s="7" t="n">
        <f aca="false">C29-SUM(E29:G29)</f>
        <v>180000</v>
      </c>
      <c r="E29" s="6" t="n">
        <v>60000</v>
      </c>
      <c r="F29" s="7" t="n">
        <v>0</v>
      </c>
      <c r="G29" s="6" t="n">
        <v>2010000</v>
      </c>
      <c r="H29" s="7" t="n">
        <f aca="false">G29-SUM(I29:L29)</f>
        <v>430000</v>
      </c>
      <c r="I29" s="6" t="n">
        <v>110000</v>
      </c>
      <c r="J29" s="6" t="n">
        <v>500000</v>
      </c>
      <c r="K29" s="6" t="n">
        <v>750000</v>
      </c>
      <c r="L29" s="8" t="n">
        <v>220000</v>
      </c>
      <c r="M29" s="9" t="n">
        <f aca="false">900000-250000</f>
        <v>650000</v>
      </c>
      <c r="N29" s="16" t="n">
        <f aca="false">O29-M29</f>
        <v>720000</v>
      </c>
      <c r="O29" s="7" t="n">
        <f aca="false">U29+SUM(P29:S29)-T29</f>
        <v>1370000</v>
      </c>
      <c r="P29" s="7" t="n">
        <v>0</v>
      </c>
      <c r="Q29" s="11" t="n">
        <v>85000</v>
      </c>
      <c r="R29" s="11" t="n">
        <v>790000</v>
      </c>
      <c r="S29" s="11" t="n">
        <v>85000</v>
      </c>
      <c r="T29" s="7" t="n">
        <f aca="false">D29+H29</f>
        <v>610000</v>
      </c>
      <c r="U29" s="12" t="n">
        <v>1020000</v>
      </c>
    </row>
    <row r="30" customFormat="false" ht="12.75" hidden="false" customHeight="false" outlineLevel="0" collapsed="false">
      <c r="A30" s="3" t="n">
        <v>37039</v>
      </c>
      <c r="B30" s="6" t="n">
        <v>2500000</v>
      </c>
      <c r="C30" s="6" t="n">
        <v>2250000</v>
      </c>
      <c r="D30" s="7" t="n">
        <f aca="false">C30-SUM(E30:G30)</f>
        <v>180000</v>
      </c>
      <c r="E30" s="6" t="n">
        <v>60000</v>
      </c>
      <c r="F30" s="7" t="n">
        <v>0</v>
      </c>
      <c r="G30" s="6" t="n">
        <v>2010000</v>
      </c>
      <c r="H30" s="7" t="n">
        <f aca="false">G30-SUM(I30:L30)</f>
        <v>430000</v>
      </c>
      <c r="I30" s="6" t="n">
        <v>110000</v>
      </c>
      <c r="J30" s="6" t="n">
        <v>500000</v>
      </c>
      <c r="K30" s="6" t="n">
        <v>750000</v>
      </c>
      <c r="L30" s="8" t="n">
        <v>220000</v>
      </c>
      <c r="M30" s="9" t="n">
        <f aca="false">900000-90000</f>
        <v>810000</v>
      </c>
      <c r="N30" s="16" t="n">
        <f aca="false">O30-M30</f>
        <v>590000</v>
      </c>
      <c r="O30" s="7" t="n">
        <f aca="false">U30+SUM(P30:S30)-T30</f>
        <v>1400000</v>
      </c>
      <c r="P30" s="7" t="n">
        <v>0</v>
      </c>
      <c r="Q30" s="11" t="n">
        <v>85000</v>
      </c>
      <c r="R30" s="11" t="n">
        <v>790000</v>
      </c>
      <c r="S30" s="11" t="n">
        <v>85000</v>
      </c>
      <c r="T30" s="7" t="n">
        <f aca="false">D30+H30</f>
        <v>610000</v>
      </c>
      <c r="U30" s="12" t="n">
        <v>1050000</v>
      </c>
    </row>
    <row r="31" customFormat="false" ht="12.75" hidden="false" customHeight="false" outlineLevel="0" collapsed="false">
      <c r="A31" s="3" t="n">
        <v>37040</v>
      </c>
      <c r="B31" s="6" t="n">
        <v>2500000</v>
      </c>
      <c r="C31" s="6" t="n">
        <v>2250000</v>
      </c>
      <c r="D31" s="7" t="n">
        <f aca="false">C31-SUM(E31:G31)</f>
        <v>180000</v>
      </c>
      <c r="E31" s="6" t="n">
        <v>60000</v>
      </c>
      <c r="F31" s="7" t="n">
        <v>0</v>
      </c>
      <c r="G31" s="6" t="n">
        <v>2010000</v>
      </c>
      <c r="H31" s="7" t="n">
        <f aca="false">G31-SUM(I31:L31)</f>
        <v>430000</v>
      </c>
      <c r="I31" s="6" t="n">
        <v>110000</v>
      </c>
      <c r="J31" s="6" t="n">
        <v>500000</v>
      </c>
      <c r="K31" s="6" t="n">
        <v>750000</v>
      </c>
      <c r="L31" s="8" t="n">
        <v>220000</v>
      </c>
      <c r="M31" s="9" t="n">
        <f aca="false">900000-200000</f>
        <v>700000</v>
      </c>
      <c r="N31" s="16" t="n">
        <f aca="false">O31-M31</f>
        <v>700000</v>
      </c>
      <c r="O31" s="7" t="n">
        <f aca="false">U31+SUM(P31:S31)-T31</f>
        <v>1400000</v>
      </c>
      <c r="P31" s="7" t="n">
        <v>0</v>
      </c>
      <c r="Q31" s="11" t="n">
        <v>85000</v>
      </c>
      <c r="R31" s="11" t="n">
        <v>790000</v>
      </c>
      <c r="S31" s="11" t="n">
        <v>85000</v>
      </c>
      <c r="T31" s="7" t="n">
        <f aca="false">D31+H31</f>
        <v>610000</v>
      </c>
      <c r="U31" s="12" t="n">
        <v>1050000</v>
      </c>
    </row>
    <row r="32" customFormat="false" ht="12.75" hidden="false" customHeight="false" outlineLevel="0" collapsed="false">
      <c r="A32" s="3" t="n">
        <v>37041</v>
      </c>
      <c r="B32" s="6" t="n">
        <v>2500000</v>
      </c>
      <c r="C32" s="6" t="n">
        <v>2250000</v>
      </c>
      <c r="D32" s="7" t="n">
        <f aca="false">C32-SUM(E32:G32)</f>
        <v>180000</v>
      </c>
      <c r="E32" s="6" t="n">
        <v>60000</v>
      </c>
      <c r="F32" s="7" t="n">
        <v>0</v>
      </c>
      <c r="G32" s="6" t="n">
        <v>2010000</v>
      </c>
      <c r="H32" s="7" t="n">
        <f aca="false">G32-SUM(I32:L32)</f>
        <v>430000</v>
      </c>
      <c r="I32" s="6" t="n">
        <v>110000</v>
      </c>
      <c r="J32" s="6" t="n">
        <v>500000</v>
      </c>
      <c r="K32" s="6" t="n">
        <v>750000</v>
      </c>
      <c r="L32" s="8" t="n">
        <v>220000</v>
      </c>
      <c r="M32" s="9" t="n">
        <f aca="false">900000-200000</f>
        <v>700000</v>
      </c>
      <c r="N32" s="16" t="n">
        <f aca="false">O32-M32</f>
        <v>700000</v>
      </c>
      <c r="O32" s="7" t="n">
        <f aca="false">U32+SUM(P32:S32)-T32</f>
        <v>1400000</v>
      </c>
      <c r="P32" s="7" t="n">
        <v>0</v>
      </c>
      <c r="Q32" s="11" t="n">
        <v>85000</v>
      </c>
      <c r="R32" s="11" t="n">
        <v>790000</v>
      </c>
      <c r="S32" s="11" t="n">
        <v>85000</v>
      </c>
      <c r="T32" s="7" t="n">
        <f aca="false">D32+H32</f>
        <v>610000</v>
      </c>
      <c r="U32" s="12" t="n">
        <v>1050000</v>
      </c>
    </row>
    <row r="33" customFormat="false" ht="12.75" hidden="false" customHeight="false" outlineLevel="0" collapsed="false">
      <c r="A33" s="3" t="n">
        <v>37042</v>
      </c>
      <c r="B33" s="6" t="n">
        <v>2500000</v>
      </c>
      <c r="C33" s="6" t="n">
        <v>2250000</v>
      </c>
      <c r="D33" s="7" t="n">
        <f aca="false">C33-SUM(E33:G33)</f>
        <v>180000</v>
      </c>
      <c r="E33" s="6" t="n">
        <v>60000</v>
      </c>
      <c r="F33" s="7" t="n">
        <v>0</v>
      </c>
      <c r="G33" s="6" t="n">
        <v>2010000</v>
      </c>
      <c r="H33" s="7" t="n">
        <f aca="false">G33-SUM(I33:L33)</f>
        <v>430000</v>
      </c>
      <c r="I33" s="6" t="n">
        <v>110000</v>
      </c>
      <c r="J33" s="6" t="n">
        <v>500000</v>
      </c>
      <c r="K33" s="6" t="n">
        <v>750000</v>
      </c>
      <c r="L33" s="8" t="n">
        <v>220000</v>
      </c>
      <c r="M33" s="9" t="n">
        <f aca="false">900000-200000</f>
        <v>700000</v>
      </c>
      <c r="N33" s="16" t="n">
        <f aca="false">O33-M33</f>
        <v>700000</v>
      </c>
      <c r="O33" s="7" t="n">
        <f aca="false">U33+SUM(P33:S33)-T33</f>
        <v>1400000</v>
      </c>
      <c r="P33" s="7" t="n">
        <v>0</v>
      </c>
      <c r="Q33" s="11" t="n">
        <v>85000</v>
      </c>
      <c r="R33" s="11" t="n">
        <v>790000</v>
      </c>
      <c r="S33" s="11" t="n">
        <v>85000</v>
      </c>
      <c r="T33" s="7" t="n">
        <f aca="false">D33+H33</f>
        <v>610000</v>
      </c>
      <c r="U33" s="12" t="n">
        <v>1050000</v>
      </c>
    </row>
    <row r="34" customFormat="false" ht="12.75" hidden="false" customHeight="false" outlineLevel="0" collapsed="false">
      <c r="A34" s="18" t="s">
        <v>21</v>
      </c>
      <c r="B34" s="19" t="n">
        <f aca="false">AVERAGE(B3:B33)</f>
        <v>2533661.77419355</v>
      </c>
      <c r="C34" s="20" t="n">
        <f aca="false">AVERAGE(C3:C33)</f>
        <v>2202629.70967742</v>
      </c>
      <c r="D34" s="20" t="n">
        <f aca="false">AVERAGE(D3:D33)</f>
        <v>137308.709677419</v>
      </c>
      <c r="E34" s="20" t="n">
        <f aca="false">AVERAGE(E3:E33)</f>
        <v>60339.7741935484</v>
      </c>
      <c r="F34" s="20" t="n">
        <f aca="false">AVERAGE(F3:F33)</f>
        <v>0</v>
      </c>
      <c r="G34" s="20" t="n">
        <f aca="false">AVERAGE(G3:G33)</f>
        <v>2004981.22580645</v>
      </c>
      <c r="H34" s="20" t="n">
        <f aca="false">AVERAGE(H3:H33)</f>
        <v>483917.64516129</v>
      </c>
      <c r="I34" s="20" t="n">
        <f aca="false">AVERAGE(I3:I33)</f>
        <v>107578.064516129</v>
      </c>
      <c r="J34" s="20" t="n">
        <f aca="false">AVERAGE(J3:J33)</f>
        <v>470618.967741935</v>
      </c>
      <c r="K34" s="20" t="n">
        <f aca="false">AVERAGE(K3:K33)</f>
        <v>746555.548387097</v>
      </c>
      <c r="L34" s="20" t="n">
        <f aca="false">AVERAGE(L3:L33)</f>
        <v>196311</v>
      </c>
      <c r="M34" s="20" t="n">
        <f aca="false">AVERAGE(M3:M33)</f>
        <v>699288.193548387</v>
      </c>
      <c r="N34" s="20" t="n">
        <f aca="false">AVERAGE(N3:N33)</f>
        <v>697921.193548387</v>
      </c>
      <c r="O34" s="20" t="n">
        <f aca="false">AVERAGE(O3:O33)</f>
        <v>1397209.38709677</v>
      </c>
      <c r="P34" s="20" t="n">
        <f aca="false">AVERAGE(P3:P33)</f>
        <v>0</v>
      </c>
      <c r="Q34" s="20" t="n">
        <f aca="false">AVERAGE(Q3:Q33)</f>
        <v>85600.6129032258</v>
      </c>
      <c r="R34" s="20" t="n">
        <f aca="false">AVERAGE(R3:R33)</f>
        <v>794945.322580645</v>
      </c>
      <c r="S34" s="20" t="n">
        <f aca="false">AVERAGE(S3:S33)</f>
        <v>86236.4516129032</v>
      </c>
      <c r="T34" s="20" t="n">
        <f aca="false">AVERAGE(T3:T33)</f>
        <v>621226.35483871</v>
      </c>
      <c r="U34" s="21" t="n">
        <f aca="false">AVERAGE(U3:U33)</f>
        <v>1051653.35483871</v>
      </c>
    </row>
    <row r="37" customFormat="false" ht="12.75" hidden="false" customHeight="false" outlineLevel="0" collapsed="false">
      <c r="A37" s="3"/>
    </row>
    <row r="38" customFormat="false" ht="12.75" hidden="false" customHeight="false" outlineLevel="0" collapsed="false">
      <c r="A38" s="3"/>
    </row>
    <row r="39" customFormat="false" ht="12.75" hidden="false" customHeight="false" outlineLevel="0" collapsed="false">
      <c r="A39" s="3"/>
    </row>
    <row r="40" customFormat="false" ht="12.75" hidden="false" customHeight="false" outlineLevel="0" collapsed="false">
      <c r="A40" s="3"/>
    </row>
    <row r="41" customFormat="false" ht="12.75" hidden="false" customHeight="false" outlineLevel="0" collapsed="false">
      <c r="A41" s="3"/>
    </row>
    <row r="42" customFormat="false" ht="12.75" hidden="false" customHeight="false" outlineLevel="0" collapsed="false">
      <c r="A42" s="3"/>
    </row>
    <row r="43" customFormat="false" ht="12.75" hidden="false" customHeight="false" outlineLevel="0" collapsed="false">
      <c r="A43" s="3"/>
    </row>
    <row r="44" customFormat="false" ht="12.75" hidden="false" customHeight="false" outlineLevel="0" collapsed="false">
      <c r="A44" s="3"/>
    </row>
    <row r="45" customFormat="false" ht="12.75" hidden="false" customHeight="false" outlineLevel="0" collapsed="false">
      <c r="A4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43" activePane="bottomRight" state="frozen"/>
      <selection pane="topLeft" activeCell="A1" activeCellId="0" sqref="A1"/>
      <selection pane="topRight" activeCell="B1" activeCellId="0" sqref="B1"/>
      <selection pane="bottomLeft" activeCell="A43" activeCellId="0" sqref="A43"/>
      <selection pane="bottomRight" activeCell="C53" activeCellId="0" sqref="C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10.85"/>
    <col collapsed="false" customWidth="true" hidden="false" outlineLevel="0" max="2" min="2" style="7" width="11.7"/>
    <col collapsed="false" customWidth="true" hidden="false" outlineLevel="0" max="3" min="3" style="7" width="9.56"/>
    <col collapsed="false" customWidth="true" hidden="false" outlineLevel="0" max="4" min="4" style="7" width="11.7"/>
    <col collapsed="false" customWidth="true" hidden="false" outlineLevel="0" max="5" min="5" style="7" width="10.99"/>
    <col collapsed="false" customWidth="true" hidden="false" outlineLevel="0" max="6" min="6" style="7" width="9.56"/>
    <col collapsed="false" customWidth="true" hidden="false" outlineLevel="0" max="7" min="7" style="7" width="11.42"/>
    <col collapsed="false" customWidth="false" hidden="false" outlineLevel="0" max="13" min="8" style="7" width="9.14"/>
    <col collapsed="false" customWidth="true" hidden="false" outlineLevel="0" max="16" min="14" style="7" width="11.28"/>
    <col collapsed="false" customWidth="false" hidden="false" outlineLevel="0" max="17" min="17" style="7" width="9.14"/>
    <col collapsed="false" customWidth="true" hidden="false" outlineLevel="0" max="18" min="18" style="7" width="12.56"/>
    <col collapsed="false" customWidth="true" hidden="false" outlineLevel="0" max="20" min="19" style="7" width="10.56"/>
    <col collapsed="false" customWidth="true" hidden="false" outlineLevel="0" max="21" min="21" style="7" width="11.56"/>
    <col collapsed="false" customWidth="true" hidden="false" outlineLevel="0" max="23" min="22" style="7" width="10.56"/>
    <col collapsed="false" customWidth="false" hidden="false" outlineLevel="0" max="25" min="24" style="7" width="9.14"/>
    <col collapsed="false" customWidth="true" hidden="false" outlineLevel="0" max="26" min="26" style="7" width="11.56"/>
    <col collapsed="false" customWidth="false" hidden="false" outlineLevel="0" max="29" min="27" style="7" width="9.14"/>
    <col collapsed="false" customWidth="true" hidden="false" outlineLevel="0" max="30" min="30" style="7" width="10.99"/>
    <col collapsed="false" customWidth="true" hidden="false" outlineLevel="0" max="31" min="31" style="7" width="10.71"/>
    <col collapsed="false" customWidth="true" hidden="false" outlineLevel="0" max="32" min="32" style="7" width="11.99"/>
    <col collapsed="false" customWidth="true" hidden="false" outlineLevel="0" max="33" min="33" style="7" width="9.7"/>
    <col collapsed="false" customWidth="false" hidden="false" outlineLevel="0" max="34" min="34" style="7" width="9.14"/>
    <col collapsed="false" customWidth="true" hidden="false" outlineLevel="0" max="35" min="35" style="7" width="12.14"/>
    <col collapsed="false" customWidth="true" hidden="false" outlineLevel="0" max="36" min="36" style="7" width="10.56"/>
    <col collapsed="false" customWidth="true" hidden="false" outlineLevel="0" max="37" min="37" style="7" width="9.7"/>
    <col collapsed="false" customWidth="true" hidden="false" outlineLevel="0" max="39" min="38" style="7" width="9.85"/>
    <col collapsed="false" customWidth="true" hidden="false" outlineLevel="0" max="40" min="40" style="7" width="11.99"/>
    <col collapsed="false" customWidth="true" hidden="false" outlineLevel="0" max="41" min="41" style="7" width="10.85"/>
    <col collapsed="false" customWidth="true" hidden="false" outlineLevel="0" max="42" min="42" style="7" width="10.56"/>
    <col collapsed="false" customWidth="true" hidden="false" outlineLevel="0" max="43" min="43" style="7" width="9.7"/>
    <col collapsed="false" customWidth="false" hidden="false" outlineLevel="0" max="45" min="44" style="7" width="9.14"/>
    <col collapsed="false" customWidth="true" hidden="false" outlineLevel="0" max="46" min="46" style="7" width="9.7"/>
    <col collapsed="false" customWidth="true" hidden="false" outlineLevel="0" max="47" min="47" style="7" width="11.7"/>
    <col collapsed="false" customWidth="true" hidden="false" outlineLevel="0" max="48" min="48" style="7" width="9.7"/>
    <col collapsed="false" customWidth="true" hidden="false" outlineLevel="0" max="50" min="49" style="7" width="9.99"/>
    <col collapsed="false" customWidth="true" hidden="false" outlineLevel="0" max="52" min="51" style="7" width="11.99"/>
    <col collapsed="false" customWidth="true" hidden="false" outlineLevel="0" max="54" min="53" style="7" width="9.7"/>
    <col collapsed="false" customWidth="false" hidden="false" outlineLevel="0" max="55" min="55" style="7" width="9.14"/>
    <col collapsed="false" customWidth="true" hidden="false" outlineLevel="0" max="56" min="56" style="7" width="10.28"/>
    <col collapsed="false" customWidth="true" hidden="false" outlineLevel="0" max="57" min="57" style="7" width="10.85"/>
    <col collapsed="false" customWidth="false" hidden="false" outlineLevel="0" max="61" min="58" style="7" width="9.14"/>
    <col collapsed="false" customWidth="true" hidden="false" outlineLevel="0" max="63" min="62" style="7" width="11.56"/>
    <col collapsed="false" customWidth="true" hidden="false" outlineLevel="0" max="64" min="64" style="7" width="10.99"/>
    <col collapsed="false" customWidth="true" hidden="false" outlineLevel="0" max="65" min="65" style="7" width="12.14"/>
    <col collapsed="false" customWidth="false" hidden="false" outlineLevel="0" max="66" min="66" style="7" width="9.14"/>
    <col collapsed="false" customWidth="true" hidden="false" outlineLevel="0" max="67" min="67" style="7" width="12.99"/>
    <col collapsed="false" customWidth="false" hidden="false" outlineLevel="0" max="69" min="68" style="7" width="9.14"/>
    <col collapsed="false" customWidth="true" hidden="false" outlineLevel="0" max="70" min="70" style="7" width="11.56"/>
    <col collapsed="false" customWidth="true" hidden="false" outlineLevel="0" max="71" min="71" style="7" width="12.14"/>
    <col collapsed="false" customWidth="false" hidden="false" outlineLevel="0" max="72" min="72" style="7" width="9.14"/>
    <col collapsed="false" customWidth="true" hidden="false" outlineLevel="0" max="73" min="73" style="7" width="12.14"/>
    <col collapsed="false" customWidth="false" hidden="false" outlineLevel="0" max="76" min="74" style="7" width="9.14"/>
    <col collapsed="false" customWidth="true" hidden="false" outlineLevel="0" max="77" min="77" style="7" width="12.99"/>
    <col collapsed="false" customWidth="false" hidden="false" outlineLevel="0" max="206" min="78" style="7" width="9.14"/>
    <col collapsed="false" customWidth="false" hidden="false" outlineLevel="0" max="257" min="207" style="23" width="9.14"/>
  </cols>
  <sheetData>
    <row r="1" customFormat="false" ht="12.75" hidden="false" customHeight="false" outlineLevel="0" collapsed="false">
      <c r="A1" s="24"/>
      <c r="B1" s="25"/>
      <c r="C1" s="25"/>
      <c r="D1" s="25"/>
      <c r="E1" s="25"/>
      <c r="F1" s="25"/>
      <c r="G1" s="25"/>
      <c r="H1" s="25" t="s">
        <v>22</v>
      </c>
      <c r="I1" s="25"/>
      <c r="J1" s="25"/>
      <c r="K1" s="25"/>
      <c r="L1" s="25"/>
      <c r="M1" s="25"/>
      <c r="N1" s="25"/>
      <c r="O1" s="25"/>
      <c r="P1" s="25"/>
      <c r="Q1" s="25"/>
      <c r="R1" s="26"/>
      <c r="S1" s="27"/>
      <c r="T1" s="27"/>
      <c r="U1" s="27"/>
      <c r="V1" s="27"/>
      <c r="W1" s="27"/>
      <c r="X1" s="27"/>
      <c r="Y1" s="27"/>
      <c r="Z1" s="27"/>
      <c r="AA1" s="27" t="s">
        <v>23</v>
      </c>
      <c r="AB1" s="27"/>
      <c r="AC1" s="27"/>
      <c r="AD1" s="27"/>
      <c r="AE1" s="27"/>
      <c r="AF1" s="27"/>
      <c r="AG1" s="27"/>
      <c r="AH1" s="27"/>
      <c r="AI1" s="28"/>
      <c r="AJ1" s="1"/>
      <c r="AK1" s="1"/>
      <c r="AL1" s="1"/>
      <c r="AM1" s="1"/>
      <c r="AN1" s="1"/>
      <c r="AO1" s="1" t="s">
        <v>0</v>
      </c>
      <c r="AP1" s="1"/>
      <c r="AQ1" s="1"/>
      <c r="AR1" s="1"/>
      <c r="AS1" s="1"/>
      <c r="AT1" s="2"/>
      <c r="AU1" s="1"/>
      <c r="AV1" s="1"/>
      <c r="AW1" s="1" t="s">
        <v>1</v>
      </c>
      <c r="AX1" s="1"/>
      <c r="AY1" s="1"/>
      <c r="AZ1" s="1"/>
      <c r="BA1" s="1"/>
      <c r="BB1" s="1"/>
      <c r="BC1" s="1"/>
      <c r="BD1" s="1"/>
      <c r="BE1" s="2"/>
      <c r="BF1" s="29"/>
      <c r="BG1" s="29" t="s">
        <v>24</v>
      </c>
      <c r="BH1" s="29"/>
      <c r="BI1" s="29"/>
      <c r="BJ1" s="30"/>
      <c r="BK1" s="31"/>
      <c r="BL1" s="32"/>
      <c r="BM1" s="32"/>
      <c r="BN1" s="32"/>
      <c r="BO1" s="32"/>
      <c r="BP1" s="32" t="s">
        <v>25</v>
      </c>
      <c r="BQ1" s="32"/>
      <c r="BR1" s="32"/>
      <c r="BS1" s="32"/>
      <c r="BT1" s="32"/>
      <c r="BU1" s="32"/>
      <c r="BV1" s="32"/>
      <c r="BW1" s="32"/>
      <c r="BX1" s="32"/>
      <c r="BY1" s="33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25.5" hidden="false" customHeight="true" outlineLevel="0" collapsed="false">
      <c r="A2" s="36"/>
      <c r="B2" s="37" t="s">
        <v>26</v>
      </c>
      <c r="C2" s="37" t="s">
        <v>27</v>
      </c>
      <c r="D2" s="37" t="s">
        <v>28</v>
      </c>
      <c r="E2" s="37" t="s">
        <v>29</v>
      </c>
      <c r="F2" s="37" t="s">
        <v>30</v>
      </c>
      <c r="G2" s="37" t="s">
        <v>31</v>
      </c>
      <c r="H2" s="37" t="s">
        <v>32</v>
      </c>
      <c r="I2" s="37" t="s">
        <v>33</v>
      </c>
      <c r="J2" s="37" t="s">
        <v>34</v>
      </c>
      <c r="K2" s="37" t="s">
        <v>35</v>
      </c>
      <c r="L2" s="37" t="s">
        <v>36</v>
      </c>
      <c r="M2" s="37" t="s">
        <v>37</v>
      </c>
      <c r="N2" s="37" t="s">
        <v>38</v>
      </c>
      <c r="O2" s="37" t="s">
        <v>39</v>
      </c>
      <c r="P2" s="37" t="s">
        <v>40</v>
      </c>
      <c r="Q2" s="37" t="s">
        <v>41</v>
      </c>
      <c r="R2" s="38" t="s">
        <v>42</v>
      </c>
      <c r="S2" s="39" t="s">
        <v>43</v>
      </c>
      <c r="T2" s="39" t="s">
        <v>27</v>
      </c>
      <c r="U2" s="39" t="s">
        <v>44</v>
      </c>
      <c r="V2" s="39" t="s">
        <v>29</v>
      </c>
      <c r="W2" s="39" t="s">
        <v>18</v>
      </c>
      <c r="X2" s="39" t="s">
        <v>45</v>
      </c>
      <c r="Y2" s="39" t="s">
        <v>46</v>
      </c>
      <c r="Z2" s="39" t="s">
        <v>47</v>
      </c>
      <c r="AA2" s="39" t="s">
        <v>30</v>
      </c>
      <c r="AB2" s="39" t="s">
        <v>48</v>
      </c>
      <c r="AC2" s="39" t="s">
        <v>49</v>
      </c>
      <c r="AD2" s="39" t="s">
        <v>50</v>
      </c>
      <c r="AE2" s="39" t="s">
        <v>51</v>
      </c>
      <c r="AF2" s="39" t="s">
        <v>38</v>
      </c>
      <c r="AG2" s="39" t="s">
        <v>40</v>
      </c>
      <c r="AH2" s="39" t="s">
        <v>41</v>
      </c>
      <c r="AI2" s="40" t="s">
        <v>42</v>
      </c>
      <c r="AJ2" s="4" t="s">
        <v>2</v>
      </c>
      <c r="AK2" s="4" t="s">
        <v>3</v>
      </c>
      <c r="AL2" s="4" t="s">
        <v>4</v>
      </c>
      <c r="AM2" s="4" t="s">
        <v>52</v>
      </c>
      <c r="AN2" s="4" t="s">
        <v>6</v>
      </c>
      <c r="AO2" s="4" t="s">
        <v>7</v>
      </c>
      <c r="AP2" s="4" t="s">
        <v>8</v>
      </c>
      <c r="AQ2" s="4" t="s">
        <v>9</v>
      </c>
      <c r="AR2" s="4" t="s">
        <v>10</v>
      </c>
      <c r="AS2" s="4" t="s">
        <v>11</v>
      </c>
      <c r="AT2" s="5" t="s">
        <v>12</v>
      </c>
      <c r="AU2" s="4" t="s">
        <v>13</v>
      </c>
      <c r="AV2" s="4" t="s">
        <v>14</v>
      </c>
      <c r="AW2" s="4" t="s">
        <v>15</v>
      </c>
      <c r="AX2" s="4" t="s">
        <v>53</v>
      </c>
      <c r="AY2" s="4" t="s">
        <v>6</v>
      </c>
      <c r="AZ2" s="4" t="s">
        <v>16</v>
      </c>
      <c r="BA2" s="4" t="s">
        <v>17</v>
      </c>
      <c r="BB2" s="4" t="s">
        <v>54</v>
      </c>
      <c r="BC2" s="4" t="s">
        <v>18</v>
      </c>
      <c r="BD2" s="4" t="s">
        <v>19</v>
      </c>
      <c r="BE2" s="5" t="s">
        <v>20</v>
      </c>
      <c r="BF2" s="41" t="s">
        <v>32</v>
      </c>
      <c r="BG2" s="41" t="s">
        <v>55</v>
      </c>
      <c r="BH2" s="42" t="s">
        <v>56</v>
      </c>
      <c r="BI2" s="42" t="s">
        <v>57</v>
      </c>
      <c r="BJ2" s="42" t="s">
        <v>6</v>
      </c>
      <c r="BK2" s="43" t="s">
        <v>58</v>
      </c>
      <c r="BL2" s="44" t="s">
        <v>59</v>
      </c>
      <c r="BM2" s="44" t="s">
        <v>60</v>
      </c>
      <c r="BN2" s="44" t="s">
        <v>61</v>
      </c>
      <c r="BO2" s="44" t="s">
        <v>62</v>
      </c>
      <c r="BP2" s="44" t="s">
        <v>30</v>
      </c>
      <c r="BQ2" s="44" t="s">
        <v>48</v>
      </c>
      <c r="BR2" s="44" t="s">
        <v>38</v>
      </c>
      <c r="BS2" s="44" t="s">
        <v>6</v>
      </c>
      <c r="BT2" s="44" t="s">
        <v>63</v>
      </c>
      <c r="BU2" s="44" t="s">
        <v>64</v>
      </c>
      <c r="BV2" s="44" t="s">
        <v>18</v>
      </c>
      <c r="BW2" s="44" t="s">
        <v>65</v>
      </c>
      <c r="BX2" s="44" t="s">
        <v>66</v>
      </c>
      <c r="BY2" s="45" t="s">
        <v>67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2.75" hidden="false" customHeight="false" outlineLevel="0" collapsed="false">
      <c r="A3" s="48" t="n">
        <v>35551</v>
      </c>
      <c r="B3" s="7" t="n">
        <v>2216129.03225806</v>
      </c>
      <c r="F3" s="7" t="n">
        <v>529096.774193548</v>
      </c>
      <c r="G3" s="7" t="n">
        <v>708258.064516129</v>
      </c>
      <c r="H3" s="7" t="n">
        <v>556612.903225806</v>
      </c>
      <c r="J3" s="7" t="n">
        <v>294870.967741935</v>
      </c>
      <c r="K3" s="7" t="n">
        <v>480774.193548387</v>
      </c>
      <c r="N3" s="7" t="n">
        <v>170967.741935484</v>
      </c>
      <c r="P3" s="7" t="n">
        <f aca="false">SUM(F3:N3)</f>
        <v>2740580.64516129</v>
      </c>
      <c r="R3" s="49"/>
      <c r="X3" s="7" t="n">
        <v>480774.193548387</v>
      </c>
      <c r="AI3" s="49"/>
      <c r="AT3" s="49"/>
      <c r="BE3" s="49"/>
      <c r="BJ3" s="50"/>
      <c r="BK3" s="49"/>
      <c r="BY3" s="49"/>
    </row>
    <row r="4" customFormat="false" ht="12.75" hidden="false" customHeight="false" outlineLevel="0" collapsed="false">
      <c r="A4" s="48" t="n">
        <v>35582</v>
      </c>
      <c r="B4" s="7" t="n">
        <v>2185300</v>
      </c>
      <c r="F4" s="7" t="n">
        <v>515066.666666667</v>
      </c>
      <c r="G4" s="7" t="n">
        <v>697833.333333333</v>
      </c>
      <c r="H4" s="7" t="n">
        <v>533466.666666667</v>
      </c>
      <c r="J4" s="7" t="n">
        <v>268533.333333333</v>
      </c>
      <c r="K4" s="7" t="n">
        <v>488700</v>
      </c>
      <c r="N4" s="7" t="n">
        <v>207166.666666667</v>
      </c>
      <c r="P4" s="7" t="n">
        <f aca="false">SUM(F4:N4)</f>
        <v>2710766.66666667</v>
      </c>
      <c r="R4" s="49"/>
      <c r="X4" s="7" t="n">
        <v>488700</v>
      </c>
      <c r="AI4" s="49"/>
      <c r="AT4" s="49"/>
      <c r="BE4" s="49"/>
      <c r="BJ4" s="50"/>
      <c r="BK4" s="49"/>
      <c r="BY4" s="49"/>
    </row>
    <row r="5" customFormat="false" ht="12.75" hidden="false" customHeight="false" outlineLevel="0" collapsed="false">
      <c r="A5" s="48" t="n">
        <v>35612</v>
      </c>
      <c r="B5" s="7" t="n">
        <v>2460935.48387097</v>
      </c>
      <c r="F5" s="7" t="n">
        <v>479129.032258065</v>
      </c>
      <c r="G5" s="7" t="n">
        <v>843290.322580645</v>
      </c>
      <c r="H5" s="7" t="n">
        <v>570645.161290323</v>
      </c>
      <c r="J5" s="7" t="n">
        <v>196419.35483871</v>
      </c>
      <c r="K5" s="7" t="n">
        <v>406032.258064516</v>
      </c>
      <c r="N5" s="7" t="n">
        <v>192935.483870968</v>
      </c>
      <c r="P5" s="7" t="n">
        <f aca="false">SUM(F5:N5)</f>
        <v>2688451.61290323</v>
      </c>
      <c r="R5" s="49"/>
      <c r="X5" s="7" t="n">
        <v>406032.258064516</v>
      </c>
      <c r="AI5" s="49"/>
      <c r="AT5" s="49"/>
      <c r="BE5" s="49"/>
      <c r="BJ5" s="50"/>
      <c r="BK5" s="49"/>
      <c r="BY5" s="49"/>
    </row>
    <row r="6" customFormat="false" ht="12.75" hidden="false" customHeight="false" outlineLevel="0" collapsed="false">
      <c r="A6" s="48" t="n">
        <v>35643</v>
      </c>
      <c r="B6" s="7" t="n">
        <v>2513838.70967742</v>
      </c>
      <c r="F6" s="7" t="n">
        <v>514032.258064516</v>
      </c>
      <c r="G6" s="7" t="n">
        <v>759774.193548387</v>
      </c>
      <c r="H6" s="7" t="n">
        <v>529806.451612903</v>
      </c>
      <c r="J6" s="7" t="n">
        <v>195612.903225806</v>
      </c>
      <c r="K6" s="7" t="n">
        <v>438580.64516129</v>
      </c>
      <c r="N6" s="7" t="n">
        <v>187870.967741935</v>
      </c>
      <c r="P6" s="7" t="n">
        <f aca="false">SUM(F6:N6)</f>
        <v>2625677.41935484</v>
      </c>
      <c r="R6" s="49"/>
      <c r="X6" s="7" t="n">
        <v>438580.64516129</v>
      </c>
      <c r="AI6" s="49"/>
      <c r="AT6" s="49"/>
      <c r="BE6" s="49"/>
      <c r="BJ6" s="50"/>
      <c r="BK6" s="49"/>
      <c r="BY6" s="49"/>
    </row>
    <row r="7" customFormat="false" ht="12.75" hidden="false" customHeight="false" outlineLevel="0" collapsed="false">
      <c r="A7" s="48" t="n">
        <v>35674</v>
      </c>
      <c r="B7" s="7" t="n">
        <v>2709566.66666667</v>
      </c>
      <c r="F7" s="7" t="n">
        <v>516633.333333333</v>
      </c>
      <c r="G7" s="7" t="n">
        <v>973200</v>
      </c>
      <c r="H7" s="7" t="n">
        <v>446800</v>
      </c>
      <c r="J7" s="7" t="n">
        <v>248300</v>
      </c>
      <c r="K7" s="7" t="n">
        <v>413000</v>
      </c>
      <c r="N7" s="7" t="n">
        <v>186400</v>
      </c>
      <c r="P7" s="7" t="n">
        <f aca="false">SUM(F7:N7)</f>
        <v>2784333.33333333</v>
      </c>
      <c r="R7" s="49"/>
      <c r="X7" s="7" t="n">
        <v>413000</v>
      </c>
      <c r="AI7" s="49"/>
      <c r="AT7" s="49"/>
      <c r="BE7" s="49"/>
      <c r="BJ7" s="50"/>
      <c r="BK7" s="49"/>
      <c r="BY7" s="49"/>
    </row>
    <row r="8" customFormat="false" ht="13.5" hidden="false" customHeight="false" outlineLevel="0" collapsed="false">
      <c r="A8" s="51" t="n">
        <v>35704</v>
      </c>
      <c r="B8" s="7" t="n">
        <v>2319903.22580645</v>
      </c>
      <c r="F8" s="7" t="n">
        <v>530000</v>
      </c>
      <c r="G8" s="7" t="n">
        <v>726935.483870968</v>
      </c>
      <c r="H8" s="7" t="n">
        <v>444774.193548387</v>
      </c>
      <c r="J8" s="7" t="n">
        <v>230967.741935484</v>
      </c>
      <c r="K8" s="7" t="n">
        <v>446483.870967742</v>
      </c>
      <c r="N8" s="7" t="n">
        <v>198064.516129032</v>
      </c>
      <c r="P8" s="7" t="n">
        <f aca="false">SUM(F8:N8)</f>
        <v>2577225.80645161</v>
      </c>
      <c r="R8" s="49"/>
      <c r="X8" s="7" t="n">
        <v>446483.870967742</v>
      </c>
      <c r="AI8" s="49"/>
      <c r="AT8" s="49"/>
      <c r="BE8" s="49"/>
      <c r="BJ8" s="50"/>
      <c r="BK8" s="49"/>
      <c r="BY8" s="49"/>
    </row>
    <row r="9" customFormat="false" ht="12.75" hidden="false" customHeight="false" outlineLevel="0" collapsed="false">
      <c r="A9" s="48" t="n">
        <v>35735</v>
      </c>
      <c r="B9" s="7" t="n">
        <v>2419633.33333333</v>
      </c>
      <c r="F9" s="7" t="n">
        <v>494400</v>
      </c>
      <c r="G9" s="7" t="n">
        <v>575733.333333333</v>
      </c>
      <c r="H9" s="7" t="n">
        <v>378333.333333333</v>
      </c>
      <c r="J9" s="7" t="n">
        <v>231300</v>
      </c>
      <c r="K9" s="7" t="n">
        <v>448633.333333333</v>
      </c>
      <c r="N9" s="7" t="n">
        <v>193266.666666667</v>
      </c>
      <c r="P9" s="7" t="n">
        <f aca="false">SUM(F9:N9)</f>
        <v>2321666.66666667</v>
      </c>
      <c r="R9" s="49"/>
      <c r="X9" s="7" t="n">
        <v>448633.333333333</v>
      </c>
      <c r="AI9" s="49"/>
      <c r="AT9" s="49"/>
      <c r="BE9" s="49"/>
      <c r="BJ9" s="50"/>
      <c r="BK9" s="49"/>
      <c r="BY9" s="49"/>
    </row>
    <row r="10" customFormat="false" ht="12.75" hidden="false" customHeight="false" outlineLevel="0" collapsed="false">
      <c r="A10" s="48" t="n">
        <v>35765</v>
      </c>
      <c r="B10" s="7" t="n">
        <v>3118516.12903226</v>
      </c>
      <c r="F10" s="7" t="n">
        <v>386451.612903226</v>
      </c>
      <c r="G10" s="7" t="n">
        <v>538806.451612903</v>
      </c>
      <c r="H10" s="7" t="n">
        <v>313096.774193548</v>
      </c>
      <c r="J10" s="7" t="n">
        <v>131903.225806452</v>
      </c>
      <c r="K10" s="7" t="n">
        <v>292774.193548387</v>
      </c>
      <c r="N10" s="7" t="n">
        <v>194516.129032258</v>
      </c>
      <c r="P10" s="7" t="n">
        <f aca="false">SUM(F10:N10)</f>
        <v>1857548.38709677</v>
      </c>
      <c r="R10" s="49"/>
      <c r="X10" s="7" t="n">
        <v>292774.193548387</v>
      </c>
      <c r="AI10" s="49"/>
      <c r="AT10" s="49"/>
      <c r="BE10" s="49"/>
      <c r="BJ10" s="50"/>
      <c r="BK10" s="49"/>
      <c r="BY10" s="49"/>
    </row>
    <row r="11" customFormat="false" ht="12.75" hidden="false" customHeight="false" outlineLevel="0" collapsed="false">
      <c r="A11" s="48" t="n">
        <v>35796</v>
      </c>
      <c r="B11" s="7" t="n">
        <v>2979709.67741935</v>
      </c>
      <c r="F11" s="7" t="n">
        <v>418483.870967742</v>
      </c>
      <c r="G11" s="7" t="n">
        <v>700483.870967742</v>
      </c>
      <c r="H11" s="7" t="n">
        <v>648032.258064516</v>
      </c>
      <c r="J11" s="7" t="n">
        <v>156161.290322581</v>
      </c>
      <c r="K11" s="7" t="n">
        <v>309838.709677419</v>
      </c>
      <c r="N11" s="7" t="n">
        <v>193580.64516129</v>
      </c>
      <c r="P11" s="7" t="n">
        <f aca="false">SUM(F11:N11)</f>
        <v>2426580.64516129</v>
      </c>
      <c r="R11" s="49"/>
      <c r="X11" s="7" t="n">
        <v>309838.709677419</v>
      </c>
      <c r="AI11" s="49"/>
      <c r="AT11" s="49"/>
      <c r="BE11" s="49"/>
      <c r="BJ11" s="50"/>
      <c r="BK11" s="49"/>
      <c r="BY11" s="49"/>
    </row>
    <row r="12" customFormat="false" ht="12.75" hidden="false" customHeight="false" outlineLevel="0" collapsed="false">
      <c r="A12" s="48" t="n">
        <v>35827</v>
      </c>
      <c r="B12" s="7" t="n">
        <v>3107285.71428571</v>
      </c>
      <c r="F12" s="7" t="n">
        <v>458714.285714286</v>
      </c>
      <c r="G12" s="7" t="n">
        <v>647607.142857143</v>
      </c>
      <c r="H12" s="7" t="n">
        <v>534428.571428572</v>
      </c>
      <c r="J12" s="7" t="n">
        <v>153107.142857143</v>
      </c>
      <c r="K12" s="7" t="n">
        <v>420071.428571429</v>
      </c>
      <c r="N12" s="7" t="n">
        <v>181500</v>
      </c>
      <c r="P12" s="7" t="n">
        <f aca="false">SUM(F12:N12)</f>
        <v>2395428.57142857</v>
      </c>
      <c r="R12" s="49"/>
      <c r="X12" s="7" t="n">
        <v>420071.428571429</v>
      </c>
      <c r="AI12" s="49"/>
      <c r="AT12" s="49"/>
      <c r="BE12" s="49"/>
      <c r="BJ12" s="50"/>
      <c r="BK12" s="49"/>
      <c r="BY12" s="49"/>
    </row>
    <row r="13" customFormat="false" ht="13.5" hidden="false" customHeight="false" outlineLevel="0" collapsed="false">
      <c r="A13" s="51" t="n">
        <v>35855</v>
      </c>
      <c r="B13" s="7" t="n">
        <v>2722354.83870968</v>
      </c>
      <c r="F13" s="7" t="n">
        <v>530032.258064516</v>
      </c>
      <c r="G13" s="7" t="n">
        <v>719741.935483871</v>
      </c>
      <c r="H13" s="7" t="n">
        <v>699193.548387097</v>
      </c>
      <c r="J13" s="7" t="n">
        <v>275451.612903226</v>
      </c>
      <c r="K13" s="7" t="n">
        <v>346709.677419355</v>
      </c>
      <c r="N13" s="7" t="n">
        <v>181225.806451613</v>
      </c>
      <c r="P13" s="7" t="n">
        <f aca="false">SUM(F13:N13)</f>
        <v>2752354.83870968</v>
      </c>
      <c r="R13" s="49"/>
      <c r="X13" s="7" t="n">
        <v>346709.677419355</v>
      </c>
      <c r="AI13" s="49"/>
      <c r="AT13" s="49"/>
      <c r="BE13" s="49"/>
      <c r="BJ13" s="50"/>
      <c r="BK13" s="49"/>
      <c r="BY13" s="49"/>
    </row>
    <row r="14" customFormat="false" ht="12.75" hidden="false" customHeight="false" outlineLevel="0" collapsed="false">
      <c r="A14" s="48" t="n">
        <v>35886</v>
      </c>
      <c r="B14" s="7" t="n">
        <v>2586866.66666667</v>
      </c>
      <c r="F14" s="7" t="n">
        <v>528500</v>
      </c>
      <c r="G14" s="7" t="n">
        <v>678366.666666667</v>
      </c>
      <c r="H14" s="7" t="n">
        <v>626100</v>
      </c>
      <c r="J14" s="7" t="n">
        <v>385933.333333333</v>
      </c>
      <c r="K14" s="7" t="n">
        <v>323100</v>
      </c>
      <c r="N14" s="7" t="n">
        <v>202966.666666667</v>
      </c>
      <c r="P14" s="7" t="n">
        <f aca="false">SUM(F14:N14)</f>
        <v>2744966.66666667</v>
      </c>
      <c r="R14" s="49"/>
      <c r="X14" s="7" t="n">
        <v>323100</v>
      </c>
      <c r="AI14" s="49"/>
      <c r="AT14" s="49"/>
      <c r="BE14" s="49"/>
      <c r="BJ14" s="50"/>
      <c r="BK14" s="49"/>
      <c r="BY14" s="49"/>
    </row>
    <row r="15" customFormat="false" ht="12.75" hidden="false" customHeight="false" outlineLevel="0" collapsed="false">
      <c r="A15" s="48" t="n">
        <v>35916</v>
      </c>
      <c r="B15" s="7" t="e">
        <f aca="false"/>
        <v>#DIV/0!</v>
      </c>
      <c r="F15" s="7" t="n">
        <v>523536.064516129</v>
      </c>
      <c r="G15" s="7" t="n">
        <v>728308</v>
      </c>
      <c r="H15" s="7" t="n">
        <v>672643.6</v>
      </c>
      <c r="J15" s="7" t="e">
        <f aca="false"/>
        <v>#DIV/0!</v>
      </c>
      <c r="K15" s="7" t="e">
        <f aca="false"/>
        <v>#DIV/0!</v>
      </c>
      <c r="N15" s="7" t="e">
        <f aca="false"/>
        <v>#DIV/0!</v>
      </c>
      <c r="P15" s="7" t="e">
        <f aca="false">SUM(F15:N15)</f>
        <v>#DIV/0!</v>
      </c>
      <c r="R15" s="49"/>
      <c r="X15" s="7" t="e">
        <f aca="false"/>
        <v>#DIV/0!</v>
      </c>
      <c r="AI15" s="49"/>
      <c r="AT15" s="49"/>
      <c r="BE15" s="49"/>
      <c r="BJ15" s="50"/>
      <c r="BK15" s="49"/>
      <c r="BY15" s="49"/>
    </row>
    <row r="16" customFormat="false" ht="12.75" hidden="false" customHeight="false" outlineLevel="0" collapsed="false">
      <c r="A16" s="48" t="n">
        <v>35947</v>
      </c>
      <c r="B16" s="7" t="e">
        <f aca="false"/>
        <v>#DIV/0!</v>
      </c>
      <c r="F16" s="7" t="n">
        <v>524943.379310345</v>
      </c>
      <c r="G16" s="7" t="n">
        <v>597677.310344828</v>
      </c>
      <c r="H16" s="7" t="n">
        <v>676325.633333333</v>
      </c>
      <c r="J16" s="7" t="e">
        <f aca="false"/>
        <v>#DIV/0!</v>
      </c>
      <c r="K16" s="7" t="e">
        <f aca="false"/>
        <v>#DIV/0!</v>
      </c>
      <c r="N16" s="7" t="e">
        <f aca="false"/>
        <v>#DIV/0!</v>
      </c>
      <c r="P16" s="7" t="e">
        <f aca="false">SUM(F16:N16)</f>
        <v>#DIV/0!</v>
      </c>
      <c r="R16" s="49"/>
      <c r="X16" s="7" t="e">
        <f aca="false"/>
        <v>#DIV/0!</v>
      </c>
      <c r="AI16" s="49"/>
      <c r="AT16" s="49"/>
      <c r="BE16" s="49"/>
      <c r="BJ16" s="50"/>
      <c r="BK16" s="49"/>
      <c r="BY16" s="49"/>
    </row>
    <row r="17" customFormat="false" ht="12.75" hidden="false" customHeight="false" outlineLevel="0" collapsed="false">
      <c r="A17" s="48" t="n">
        <v>35977</v>
      </c>
      <c r="B17" s="7" t="e">
        <f aca="false"/>
        <v>#DIV/0!</v>
      </c>
      <c r="F17" s="7" t="n">
        <v>530440.967741936</v>
      </c>
      <c r="G17" s="7" t="n">
        <v>605879.709677419</v>
      </c>
      <c r="H17" s="7" t="n">
        <v>658084.35483871</v>
      </c>
      <c r="J17" s="7" t="e">
        <f aca="false"/>
        <v>#DIV/0!</v>
      </c>
      <c r="K17" s="7" t="e">
        <f aca="false"/>
        <v>#DIV/0!</v>
      </c>
      <c r="N17" s="7" t="e">
        <f aca="false"/>
        <v>#DIV/0!</v>
      </c>
      <c r="P17" s="7" t="e">
        <f aca="false">SUM(F17:N17)</f>
        <v>#DIV/0!</v>
      </c>
      <c r="R17" s="49"/>
      <c r="X17" s="7" t="e">
        <f aca="false"/>
        <v>#DIV/0!</v>
      </c>
      <c r="AI17" s="49"/>
      <c r="AT17" s="49"/>
      <c r="BE17" s="49"/>
      <c r="BJ17" s="50"/>
      <c r="BK17" s="49"/>
      <c r="BY17" s="49"/>
    </row>
    <row r="18" customFormat="false" ht="12.75" hidden="false" customHeight="false" outlineLevel="0" collapsed="false">
      <c r="A18" s="48" t="n">
        <v>36008</v>
      </c>
      <c r="B18" s="7" t="n">
        <v>2905967.74193548</v>
      </c>
      <c r="F18" s="7" t="n">
        <v>514064.516129032</v>
      </c>
      <c r="G18" s="7" t="n">
        <v>981774.193548387</v>
      </c>
      <c r="H18" s="7" t="n">
        <v>693387.096774194</v>
      </c>
      <c r="J18" s="7" t="n">
        <v>242967.741935484</v>
      </c>
      <c r="K18" s="7" t="n">
        <v>303967.741935484</v>
      </c>
      <c r="N18" s="7" t="n">
        <v>256870.967741935</v>
      </c>
      <c r="P18" s="7" t="n">
        <f aca="false">SUM(F18:N18)</f>
        <v>2993032.25806452</v>
      </c>
      <c r="R18" s="49"/>
      <c r="X18" s="7" t="n">
        <v>303967.741935484</v>
      </c>
      <c r="AI18" s="49"/>
      <c r="AT18" s="49"/>
      <c r="BE18" s="49"/>
      <c r="BJ18" s="50"/>
      <c r="BK18" s="49"/>
      <c r="BY18" s="49"/>
    </row>
    <row r="19" customFormat="false" ht="12.75" hidden="false" customHeight="false" outlineLevel="0" collapsed="false">
      <c r="A19" s="48" t="n">
        <v>36039</v>
      </c>
      <c r="B19" s="7" t="n">
        <v>2551133.33333333</v>
      </c>
      <c r="F19" s="7" t="n">
        <v>515533.333333333</v>
      </c>
      <c r="G19" s="7" t="n">
        <v>732233.333333333</v>
      </c>
      <c r="H19" s="7" t="n">
        <v>709000</v>
      </c>
      <c r="J19" s="7" t="n">
        <v>310900</v>
      </c>
      <c r="K19" s="7" t="n">
        <v>218666.666666667</v>
      </c>
      <c r="N19" s="7" t="n">
        <v>245620.689655172</v>
      </c>
      <c r="P19" s="7" t="n">
        <f aca="false">SUM(F19:N19)</f>
        <v>2731954.02298851</v>
      </c>
      <c r="R19" s="49"/>
      <c r="X19" s="7" t="n">
        <v>218666.666666667</v>
      </c>
      <c r="AI19" s="49"/>
      <c r="AT19" s="49"/>
      <c r="BE19" s="49"/>
      <c r="BJ19" s="50"/>
      <c r="BK19" s="49"/>
      <c r="BY19" s="49"/>
    </row>
    <row r="20" customFormat="false" ht="13.5" hidden="false" customHeight="false" outlineLevel="0" collapsed="false">
      <c r="A20" s="51" t="n">
        <v>36069</v>
      </c>
      <c r="B20" s="7" t="n">
        <v>2319483.87096774</v>
      </c>
      <c r="F20" s="7" t="n">
        <v>503096.774193548</v>
      </c>
      <c r="G20" s="7" t="n">
        <v>874451.612903226</v>
      </c>
      <c r="H20" s="7" t="n">
        <v>643387.096774194</v>
      </c>
      <c r="J20" s="7" t="n">
        <v>267193.548387097</v>
      </c>
      <c r="K20" s="7" t="n">
        <v>226161.290322581</v>
      </c>
      <c r="N20" s="7" t="n">
        <v>199032.258064516</v>
      </c>
      <c r="P20" s="7" t="n">
        <f aca="false">SUM(F20:N20)</f>
        <v>2713322.58064516</v>
      </c>
      <c r="R20" s="49"/>
      <c r="X20" s="7" t="n">
        <v>226161.290322581</v>
      </c>
      <c r="AI20" s="49"/>
      <c r="AT20" s="49"/>
      <c r="BE20" s="49"/>
      <c r="BJ20" s="50"/>
      <c r="BK20" s="49"/>
      <c r="BY20" s="49"/>
    </row>
    <row r="21" customFormat="false" ht="12.75" hidden="false" customHeight="false" outlineLevel="0" collapsed="false">
      <c r="A21" s="48" t="n">
        <v>36100</v>
      </c>
      <c r="B21" s="7" t="n">
        <v>2501400</v>
      </c>
      <c r="F21" s="7" t="n">
        <v>424533.333333333</v>
      </c>
      <c r="G21" s="7" t="n">
        <v>963900</v>
      </c>
      <c r="H21" s="7" t="n">
        <v>648366.666666667</v>
      </c>
      <c r="J21" s="7" t="n">
        <v>218433.333333333</v>
      </c>
      <c r="K21" s="7" t="n">
        <v>187466.666666667</v>
      </c>
      <c r="N21" s="7" t="n">
        <v>186833.333333333</v>
      </c>
      <c r="P21" s="7" t="n">
        <f aca="false">SUM(F21:N21)</f>
        <v>2629533.33333333</v>
      </c>
      <c r="Q21" s="7" t="n">
        <f aca="false">P21-B21</f>
        <v>128133.333333333</v>
      </c>
      <c r="R21" s="49" t="n">
        <v>98791000</v>
      </c>
      <c r="X21" s="7" t="n">
        <v>187466.666666667</v>
      </c>
      <c r="AI21" s="49"/>
      <c r="AT21" s="49"/>
      <c r="BE21" s="49"/>
      <c r="BJ21" s="50"/>
      <c r="BK21" s="49"/>
      <c r="BY21" s="49"/>
    </row>
    <row r="22" customFormat="false" ht="12.75" hidden="false" customHeight="false" outlineLevel="0" collapsed="false">
      <c r="A22" s="48" t="n">
        <v>36130</v>
      </c>
      <c r="B22" s="7" t="n">
        <v>3137766.66666667</v>
      </c>
      <c r="F22" s="7" t="n">
        <v>432322.580645161</v>
      </c>
      <c r="G22" s="7" t="n">
        <v>1045580.64516129</v>
      </c>
      <c r="H22" s="7" t="n">
        <v>650354.838709678</v>
      </c>
      <c r="J22" s="7" t="n">
        <v>161387.096774194</v>
      </c>
      <c r="K22" s="7" t="n">
        <v>59615.3846153846</v>
      </c>
      <c r="N22" s="7" t="n">
        <v>191806.451612903</v>
      </c>
      <c r="P22" s="7" t="n">
        <f aca="false">SUM(F22:N22)</f>
        <v>2541066.99751861</v>
      </c>
      <c r="Q22" s="7" t="n">
        <f aca="false">P22-B22</f>
        <v>-596699.669148056</v>
      </c>
      <c r="R22" s="49" t="n">
        <v>81080000</v>
      </c>
      <c r="X22" s="7" t="n">
        <v>59615.3846153846</v>
      </c>
      <c r="AI22" s="49"/>
      <c r="AT22" s="49"/>
      <c r="BE22" s="49"/>
      <c r="BJ22" s="50"/>
      <c r="BK22" s="49"/>
      <c r="BY22" s="49"/>
    </row>
    <row r="23" customFormat="false" ht="12.75" hidden="false" customHeight="false" outlineLevel="0" collapsed="false">
      <c r="A23" s="48" t="n">
        <v>36161</v>
      </c>
      <c r="B23" s="7" t="n">
        <v>2987387.09677419</v>
      </c>
      <c r="F23" s="7" t="n">
        <v>481806.451612903</v>
      </c>
      <c r="G23" s="7" t="n">
        <v>872161.290322581</v>
      </c>
      <c r="H23" s="7" t="n">
        <v>605000</v>
      </c>
      <c r="J23" s="7" t="n">
        <v>149258.064516129</v>
      </c>
      <c r="K23" s="7" t="n">
        <v>100043.47826087</v>
      </c>
      <c r="N23" s="7" t="n">
        <v>190096.774193548</v>
      </c>
      <c r="P23" s="7" t="n">
        <f aca="false">SUM(F23:N23)</f>
        <v>2398366.05890603</v>
      </c>
      <c r="Q23" s="7" t="n">
        <f aca="false">P23-B23</f>
        <v>-589021.037868163</v>
      </c>
      <c r="R23" s="49" t="n">
        <v>65284000</v>
      </c>
      <c r="X23" s="7" t="n">
        <v>100043.47826087</v>
      </c>
      <c r="AI23" s="49"/>
      <c r="AT23" s="49"/>
      <c r="BE23" s="49"/>
      <c r="BJ23" s="50"/>
      <c r="BK23" s="49"/>
      <c r="BY23" s="49"/>
    </row>
    <row r="24" customFormat="false" ht="12.75" hidden="false" customHeight="false" outlineLevel="0" collapsed="false">
      <c r="A24" s="48" t="n">
        <v>36192</v>
      </c>
      <c r="B24" s="7" t="n">
        <v>2933071.42857143</v>
      </c>
      <c r="F24" s="7" t="n">
        <v>515035.714285714</v>
      </c>
      <c r="G24" s="7" t="n">
        <v>681107.142857143</v>
      </c>
      <c r="H24" s="7" t="n">
        <v>679678.571428572</v>
      </c>
      <c r="J24" s="7" t="n">
        <v>215892.857142857</v>
      </c>
      <c r="K24" s="7" t="n">
        <v>139500</v>
      </c>
      <c r="N24" s="7" t="n">
        <v>185607.142857143</v>
      </c>
      <c r="P24" s="7" t="n">
        <f aca="false">SUM(F24:N24)</f>
        <v>2416821.42857143</v>
      </c>
      <c r="Q24" s="7" t="n">
        <f aca="false">P24-B24</f>
        <v>-516250</v>
      </c>
      <c r="R24" s="49" t="n">
        <v>52783000</v>
      </c>
      <c r="X24" s="7" t="n">
        <v>139500</v>
      </c>
      <c r="AI24" s="49"/>
      <c r="AT24" s="49"/>
      <c r="BE24" s="49"/>
      <c r="BJ24" s="50"/>
      <c r="BK24" s="49"/>
      <c r="BY24" s="49"/>
    </row>
    <row r="25" customFormat="false" ht="13.5" hidden="false" customHeight="false" outlineLevel="0" collapsed="false">
      <c r="A25" s="51" t="n">
        <v>36220</v>
      </c>
      <c r="B25" s="7" t="n">
        <v>2835258.06451613</v>
      </c>
      <c r="F25" s="7" t="n">
        <v>533161.290322581</v>
      </c>
      <c r="G25" s="7" t="n">
        <v>679548.387096774</v>
      </c>
      <c r="H25" s="7" t="n">
        <v>552806.451612903</v>
      </c>
      <c r="J25" s="7" t="n">
        <v>287225.806451613</v>
      </c>
      <c r="K25" s="7" t="n">
        <v>280806.451612903</v>
      </c>
      <c r="N25" s="7" t="n">
        <v>177774.193548387</v>
      </c>
      <c r="P25" s="7" t="n">
        <f aca="false">SUM(F25:N25)</f>
        <v>2511322.58064516</v>
      </c>
      <c r="Q25" s="7" t="n">
        <f aca="false">P25-B25</f>
        <v>-323935.483870968</v>
      </c>
      <c r="R25" s="49" t="n">
        <v>44969000</v>
      </c>
      <c r="X25" s="7" t="n">
        <v>280806.451612903</v>
      </c>
      <c r="AI25" s="49"/>
      <c r="AT25" s="49"/>
      <c r="BE25" s="49"/>
      <c r="BJ25" s="50"/>
      <c r="BK25" s="49"/>
      <c r="BY25" s="49"/>
    </row>
    <row r="26" customFormat="false" ht="12.75" hidden="false" customHeight="false" outlineLevel="0" collapsed="false">
      <c r="A26" s="48" t="n">
        <v>36251</v>
      </c>
      <c r="B26" s="7" t="n">
        <v>2801266.66666667</v>
      </c>
      <c r="F26" s="7" t="n">
        <v>508533.333333333</v>
      </c>
      <c r="G26" s="7" t="n">
        <v>685933.333333333</v>
      </c>
      <c r="H26" s="7" t="n">
        <v>585866.666666667</v>
      </c>
      <c r="J26" s="7" t="n">
        <v>309800</v>
      </c>
      <c r="K26" s="7" t="n">
        <v>274400</v>
      </c>
      <c r="N26" s="7" t="n">
        <v>179966.666666667</v>
      </c>
      <c r="P26" s="7" t="n">
        <f aca="false">SUM(F26:N26)</f>
        <v>2544500</v>
      </c>
      <c r="Q26" s="7" t="n">
        <f aca="false">P26-B26</f>
        <v>-256766.666666667</v>
      </c>
      <c r="R26" s="49" t="n">
        <v>38789000</v>
      </c>
      <c r="X26" s="7" t="n">
        <v>274400</v>
      </c>
      <c r="AI26" s="49"/>
      <c r="AT26" s="49"/>
      <c r="BE26" s="49"/>
      <c r="BJ26" s="50"/>
      <c r="BK26" s="49"/>
      <c r="BY26" s="49"/>
    </row>
    <row r="27" customFormat="false" ht="12.75" hidden="false" customHeight="false" outlineLevel="0" collapsed="false">
      <c r="A27" s="48" t="n">
        <v>36281</v>
      </c>
      <c r="B27" s="7" t="n">
        <v>2214161.29032258</v>
      </c>
      <c r="F27" s="7" t="n">
        <v>520870.967741935</v>
      </c>
      <c r="G27" s="7" t="n">
        <v>783225.806451613</v>
      </c>
      <c r="H27" s="7" t="n">
        <v>573419.35483871</v>
      </c>
      <c r="J27" s="7" t="n">
        <v>332709.677419355</v>
      </c>
      <c r="K27" s="7" t="n">
        <v>325322.580645161</v>
      </c>
      <c r="N27" s="7" t="n">
        <v>173580.64516129</v>
      </c>
      <c r="P27" s="7" t="n">
        <f aca="false">SUM(F27:N27)</f>
        <v>2709129.03225806</v>
      </c>
      <c r="Q27" s="7" t="n">
        <f aca="false">P27-B27</f>
        <v>494967.741935484</v>
      </c>
      <c r="R27" s="49" t="n">
        <v>56057000</v>
      </c>
      <c r="X27" s="7" t="n">
        <v>325322.580645161</v>
      </c>
      <c r="AI27" s="49"/>
      <c r="AT27" s="49"/>
      <c r="BE27" s="49"/>
      <c r="BJ27" s="50"/>
      <c r="BK27" s="49"/>
      <c r="BY27" s="49"/>
    </row>
    <row r="28" customFormat="false" ht="12.75" hidden="false" customHeight="false" outlineLevel="0" collapsed="false">
      <c r="A28" s="48" t="n">
        <v>36312</v>
      </c>
      <c r="B28" s="7" t="n">
        <v>2421600</v>
      </c>
      <c r="F28" s="7" t="n">
        <v>530300</v>
      </c>
      <c r="G28" s="7" t="n">
        <v>701233.333333333</v>
      </c>
      <c r="H28" s="7" t="n">
        <v>613433.333333333</v>
      </c>
      <c r="J28" s="7" t="n">
        <v>383666.666666667</v>
      </c>
      <c r="K28" s="7" t="n">
        <v>362200</v>
      </c>
      <c r="N28" s="7" t="n">
        <v>246166.666666667</v>
      </c>
      <c r="P28" s="7" t="n">
        <f aca="false">SUM(F28:N28)</f>
        <v>2837000</v>
      </c>
      <c r="Q28" s="7" t="n">
        <f aca="false">P28-B28</f>
        <v>415400</v>
      </c>
      <c r="R28" s="49" t="n">
        <v>68397000</v>
      </c>
      <c r="X28" s="7" t="n">
        <v>362200</v>
      </c>
      <c r="AI28" s="49"/>
      <c r="AT28" s="49"/>
      <c r="BE28" s="49"/>
      <c r="BJ28" s="50"/>
      <c r="BK28" s="49"/>
      <c r="BY28" s="49"/>
    </row>
    <row r="29" customFormat="false" ht="12.75" hidden="false" customHeight="false" outlineLevel="0" collapsed="false">
      <c r="A29" s="48" t="n">
        <v>36342</v>
      </c>
      <c r="B29" s="7" t="n">
        <v>2643096.77419355</v>
      </c>
      <c r="F29" s="7" t="n">
        <v>523064.516129032</v>
      </c>
      <c r="G29" s="7" t="n">
        <v>744774.193548387</v>
      </c>
      <c r="H29" s="7" t="n">
        <v>663451.612903226</v>
      </c>
      <c r="J29" s="7" t="n">
        <v>379000</v>
      </c>
      <c r="K29" s="7" t="n">
        <v>362612.903225806</v>
      </c>
      <c r="N29" s="7" t="n">
        <v>249193.548387097</v>
      </c>
      <c r="P29" s="7" t="n">
        <f aca="false">SUM(F29:N29)</f>
        <v>2922096.77419355</v>
      </c>
      <c r="Q29" s="7" t="n">
        <f aca="false">P29-B29</f>
        <v>279000</v>
      </c>
      <c r="R29" s="49" t="n">
        <v>77117000</v>
      </c>
      <c r="S29" s="7" t="n">
        <v>1703931.03448276</v>
      </c>
      <c r="X29" s="7" t="n">
        <v>362612.903225806</v>
      </c>
      <c r="AI29" s="49"/>
      <c r="AT29" s="49"/>
      <c r="BE29" s="49"/>
      <c r="BJ29" s="50"/>
      <c r="BK29" s="49"/>
      <c r="BY29" s="49"/>
    </row>
    <row r="30" customFormat="false" ht="12.75" hidden="false" customHeight="false" outlineLevel="0" collapsed="false">
      <c r="A30" s="48" t="n">
        <v>36373</v>
      </c>
      <c r="B30" s="7" t="n">
        <v>2706516.12903226</v>
      </c>
      <c r="F30" s="7" t="n">
        <v>515451.612903226</v>
      </c>
      <c r="G30" s="7" t="n">
        <v>569612.903225806</v>
      </c>
      <c r="H30" s="7" t="n">
        <v>626483.870967742</v>
      </c>
      <c r="J30" s="7" t="n">
        <v>483387.096774194</v>
      </c>
      <c r="K30" s="7" t="n">
        <v>267580.64516129</v>
      </c>
      <c r="N30" s="7" t="n">
        <v>264096.774193548</v>
      </c>
      <c r="P30" s="7" t="n">
        <f aca="false">SUM(F30:N30)</f>
        <v>2726612.90322581</v>
      </c>
      <c r="Q30" s="7" t="n">
        <f aca="false">P30-B30</f>
        <v>20096.7741935486</v>
      </c>
      <c r="R30" s="49" t="n">
        <v>78044000</v>
      </c>
      <c r="S30" s="7" t="n">
        <v>1901035.71428571</v>
      </c>
      <c r="X30" s="7" t="n">
        <v>267580.64516129</v>
      </c>
      <c r="AI30" s="49"/>
      <c r="AT30" s="49"/>
      <c r="BE30" s="49"/>
      <c r="BJ30" s="50"/>
      <c r="BK30" s="49"/>
      <c r="BY30" s="49"/>
    </row>
    <row r="31" customFormat="false" ht="12.75" hidden="false" customHeight="false" outlineLevel="0" collapsed="false">
      <c r="A31" s="48" t="n">
        <v>36404</v>
      </c>
      <c r="B31" s="7" t="n">
        <v>2645233.33333333</v>
      </c>
      <c r="F31" s="7" t="n">
        <v>509566.666666667</v>
      </c>
      <c r="G31" s="7" t="n">
        <v>810300</v>
      </c>
      <c r="H31" s="7" t="n">
        <v>677400</v>
      </c>
      <c r="J31" s="7" t="n">
        <v>417833.333333333</v>
      </c>
      <c r="K31" s="7" t="n">
        <v>254300</v>
      </c>
      <c r="N31" s="7" t="n">
        <v>259800</v>
      </c>
      <c r="P31" s="7" t="n">
        <f aca="false">SUM(F31:N31)</f>
        <v>2929200</v>
      </c>
      <c r="Q31" s="7" t="n">
        <f aca="false">P31-B31</f>
        <v>283966.666666667</v>
      </c>
      <c r="R31" s="49" t="n">
        <v>86618000</v>
      </c>
      <c r="S31" s="7" t="n">
        <v>1983586.20689655</v>
      </c>
      <c r="X31" s="7" t="n">
        <v>254300</v>
      </c>
      <c r="AI31" s="49"/>
      <c r="AT31" s="49"/>
      <c r="BE31" s="49"/>
      <c r="BJ31" s="50"/>
      <c r="BK31" s="49"/>
      <c r="BY31" s="49"/>
    </row>
    <row r="32" customFormat="false" ht="13.5" hidden="false" customHeight="false" outlineLevel="0" collapsed="false">
      <c r="A32" s="51" t="n">
        <v>36434</v>
      </c>
      <c r="B32" s="7" t="n">
        <v>2964096.77419355</v>
      </c>
      <c r="F32" s="7" t="n">
        <v>477806.451612903</v>
      </c>
      <c r="G32" s="7" t="n">
        <v>1037419.35483871</v>
      </c>
      <c r="H32" s="7" t="n">
        <v>721645.161290323</v>
      </c>
      <c r="J32" s="7" t="n">
        <v>389774.193548387</v>
      </c>
      <c r="K32" s="7" t="n">
        <v>194419.35483871</v>
      </c>
      <c r="N32" s="7" t="n">
        <v>255903.225806452</v>
      </c>
      <c r="P32" s="7" t="n">
        <f aca="false">SUM(F32:N32)</f>
        <v>3076967.74193548</v>
      </c>
      <c r="Q32" s="7" t="n">
        <f aca="false">P32-B32</f>
        <v>112870.967741935</v>
      </c>
      <c r="R32" s="49" t="n">
        <v>89228000</v>
      </c>
      <c r="S32" s="7" t="n">
        <v>2175451.61290323</v>
      </c>
      <c r="X32" s="7" t="n">
        <v>194419.35483871</v>
      </c>
      <c r="AI32" s="49"/>
      <c r="AT32" s="49"/>
      <c r="BE32" s="49"/>
      <c r="BJ32" s="50"/>
      <c r="BK32" s="49"/>
      <c r="BM32" s="52"/>
      <c r="BN32" s="52"/>
      <c r="BO32" s="52"/>
      <c r="BY32" s="49"/>
    </row>
    <row r="33" customFormat="false" ht="12.75" hidden="false" customHeight="false" outlineLevel="0" collapsed="false">
      <c r="A33" s="48" t="n">
        <v>36465</v>
      </c>
      <c r="B33" s="7" t="n">
        <v>2738600</v>
      </c>
      <c r="D33" s="7" t="n">
        <f aca="false">B33-B21</f>
        <v>237200</v>
      </c>
      <c r="F33" s="7" t="n">
        <v>513033.333333333</v>
      </c>
      <c r="G33" s="7" t="n">
        <v>943800</v>
      </c>
      <c r="H33" s="7" t="n">
        <v>722433.333333333</v>
      </c>
      <c r="J33" s="7" t="n">
        <v>329066.666666667</v>
      </c>
      <c r="K33" s="7" t="n">
        <v>110800</v>
      </c>
      <c r="N33" s="7" t="n">
        <v>261500</v>
      </c>
      <c r="P33" s="7" t="n">
        <f aca="false">SUM(F33:N33)</f>
        <v>2880633.33333333</v>
      </c>
      <c r="Q33" s="7" t="n">
        <f aca="false">P33-B33</f>
        <v>142033.333333334</v>
      </c>
      <c r="R33" s="49" t="n">
        <v>92944000</v>
      </c>
      <c r="S33" s="7" t="n">
        <v>2223551.72413793</v>
      </c>
      <c r="X33" s="7" t="n">
        <v>110800</v>
      </c>
      <c r="AI33" s="49"/>
      <c r="AT33" s="49"/>
      <c r="BE33" s="49"/>
      <c r="BJ33" s="50"/>
      <c r="BK33" s="49"/>
      <c r="BM33" s="52"/>
      <c r="BN33" s="52" t="n">
        <v>145931</v>
      </c>
      <c r="BO33" s="52"/>
      <c r="BT33" s="7" t="n">
        <v>509098</v>
      </c>
      <c r="BY33" s="49"/>
    </row>
    <row r="34" customFormat="false" ht="12.75" hidden="false" customHeight="false" outlineLevel="0" collapsed="false">
      <c r="A34" s="48" t="n">
        <v>36495</v>
      </c>
      <c r="B34" s="7" t="n">
        <v>3114903.22580645</v>
      </c>
      <c r="D34" s="7" t="n">
        <f aca="false">B34-B22</f>
        <v>-22863.4408602151</v>
      </c>
      <c r="F34" s="7" t="n">
        <v>469903.903225806</v>
      </c>
      <c r="G34" s="7" t="n">
        <v>936062.64516129</v>
      </c>
      <c r="H34" s="7" t="n">
        <v>695830.64516129</v>
      </c>
      <c r="J34" s="7" t="n">
        <v>161982.612903226</v>
      </c>
      <c r="K34" s="7" t="n">
        <v>137157.258064516</v>
      </c>
      <c r="N34" s="7" t="n">
        <v>265055.967741935</v>
      </c>
      <c r="P34" s="7" t="n">
        <f aca="false">SUM(F34:N34)</f>
        <v>2665993.03225806</v>
      </c>
      <c r="Q34" s="7" t="n">
        <f aca="false">P34-B34</f>
        <v>-448910.193548387</v>
      </c>
      <c r="R34" s="49" t="n">
        <v>78580000</v>
      </c>
      <c r="S34" s="7" t="n">
        <v>2764258.06451613</v>
      </c>
      <c r="X34" s="7" t="n">
        <v>137157.258064516</v>
      </c>
      <c r="AI34" s="49"/>
      <c r="AT34" s="49"/>
      <c r="BE34" s="49"/>
      <c r="BJ34" s="50"/>
      <c r="BK34" s="49"/>
      <c r="BM34" s="52"/>
      <c r="BN34" s="52" t="n">
        <v>200931</v>
      </c>
      <c r="BO34" s="52"/>
      <c r="BT34" s="7" t="n">
        <v>492467</v>
      </c>
      <c r="BY34" s="49"/>
    </row>
    <row r="35" customFormat="false" ht="12.75" hidden="false" customHeight="false" outlineLevel="0" collapsed="false">
      <c r="A35" s="48" t="n">
        <v>36526</v>
      </c>
      <c r="B35" s="7" t="n">
        <v>3123483.87096774</v>
      </c>
      <c r="D35" s="7" t="n">
        <f aca="false">B35-B23</f>
        <v>136096.774193549</v>
      </c>
      <c r="F35" s="7" t="n">
        <v>530096.774193548</v>
      </c>
      <c r="G35" s="7" t="n">
        <v>871548.387096774</v>
      </c>
      <c r="H35" s="7" t="n">
        <v>676967.741935484</v>
      </c>
      <c r="J35" s="7" t="n">
        <v>197064.516129032</v>
      </c>
      <c r="K35" s="7" t="n">
        <v>78225.8064516129</v>
      </c>
      <c r="N35" s="7" t="n">
        <v>257645.161290323</v>
      </c>
      <c r="P35" s="7" t="n">
        <f aca="false">SUM(F35:N35)</f>
        <v>2611548.38709677</v>
      </c>
      <c r="Q35" s="7" t="n">
        <f aca="false">P35-B35</f>
        <v>-511935.483870968</v>
      </c>
      <c r="R35" s="49" t="n">
        <v>62970000</v>
      </c>
      <c r="S35" s="7" t="n">
        <v>2630774.19354839</v>
      </c>
      <c r="X35" s="7" t="n">
        <v>78225.8064516129</v>
      </c>
      <c r="AI35" s="49"/>
      <c r="AT35" s="49"/>
      <c r="BE35" s="49"/>
      <c r="BJ35" s="50"/>
      <c r="BK35" s="49"/>
      <c r="BM35" s="52"/>
      <c r="BN35" s="52" t="n">
        <v>223117</v>
      </c>
      <c r="BO35" s="52"/>
      <c r="BT35" s="7" t="n">
        <v>551215</v>
      </c>
      <c r="BY35" s="49"/>
    </row>
    <row r="36" customFormat="false" ht="12.75" hidden="false" customHeight="false" outlineLevel="0" collapsed="false">
      <c r="A36" s="48" t="n">
        <v>36557</v>
      </c>
      <c r="B36" s="7" t="n">
        <v>3069448.27586207</v>
      </c>
      <c r="D36" s="7" t="n">
        <f aca="false">B36-B24</f>
        <v>136376.84729064</v>
      </c>
      <c r="F36" s="7" t="n">
        <v>535103.448275862</v>
      </c>
      <c r="G36" s="7" t="n">
        <v>657034.482758621</v>
      </c>
      <c r="H36" s="7" t="n">
        <v>674586.206896552</v>
      </c>
      <c r="J36" s="7" t="n">
        <v>275965.517241379</v>
      </c>
      <c r="K36" s="7" t="n">
        <v>163931.034482759</v>
      </c>
      <c r="N36" s="7" t="n">
        <v>269068.965517241</v>
      </c>
      <c r="P36" s="7" t="n">
        <f aca="false">SUM(F36:N36)</f>
        <v>2575689.65517241</v>
      </c>
      <c r="Q36" s="7" t="n">
        <f aca="false">P36-B36</f>
        <v>-493758.620689655</v>
      </c>
      <c r="R36" s="49" t="n">
        <v>48405000</v>
      </c>
      <c r="S36" s="7" t="n">
        <v>2454206.89655172</v>
      </c>
      <c r="X36" s="7" t="n">
        <v>163931.034482759</v>
      </c>
      <c r="AI36" s="49"/>
      <c r="AT36" s="49"/>
      <c r="BE36" s="49"/>
      <c r="BJ36" s="50"/>
      <c r="BK36" s="49"/>
      <c r="BM36" s="52"/>
      <c r="BN36" s="52" t="n">
        <v>155633</v>
      </c>
      <c r="BO36" s="52"/>
      <c r="BT36" s="7" t="n">
        <v>545096</v>
      </c>
      <c r="BY36" s="49"/>
    </row>
    <row r="37" customFormat="false" ht="13.5" hidden="false" customHeight="false" outlineLevel="0" collapsed="false">
      <c r="A37" s="51" t="n">
        <v>36586</v>
      </c>
      <c r="B37" s="7" t="n">
        <v>2825354.83870968</v>
      </c>
      <c r="D37" s="7" t="n">
        <f aca="false">B37-B25</f>
        <v>-9903.2258064514</v>
      </c>
      <c r="F37" s="7" t="n">
        <v>527709.677419355</v>
      </c>
      <c r="G37" s="7" t="n">
        <v>865516.129032258</v>
      </c>
      <c r="H37" s="7" t="n">
        <v>684709.677419355</v>
      </c>
      <c r="J37" s="7" t="n">
        <v>349645.161290323</v>
      </c>
      <c r="K37" s="7" t="n">
        <v>223225.806451613</v>
      </c>
      <c r="N37" s="7" t="n">
        <v>249967.741935484</v>
      </c>
      <c r="P37" s="7" t="n">
        <f aca="false">SUM(F37:N37)</f>
        <v>2900774.19354839</v>
      </c>
      <c r="Q37" s="7" t="n">
        <f aca="false">P37-B37</f>
        <v>75419.3548387094</v>
      </c>
      <c r="R37" s="49" t="n">
        <v>49222000</v>
      </c>
      <c r="S37" s="7" t="n">
        <v>2118096.77419355</v>
      </c>
      <c r="X37" s="7" t="n">
        <v>223225.806451613</v>
      </c>
      <c r="AI37" s="49"/>
      <c r="AT37" s="49"/>
      <c r="BE37" s="49"/>
      <c r="BJ37" s="50"/>
      <c r="BK37" s="49"/>
      <c r="BM37" s="52"/>
      <c r="BN37" s="52" t="n">
        <v>157573</v>
      </c>
      <c r="BO37" s="52"/>
      <c r="BT37" s="7" t="n">
        <v>499623</v>
      </c>
      <c r="BY37" s="49"/>
    </row>
    <row r="38" customFormat="false" ht="12.75" hidden="false" customHeight="false" outlineLevel="0" collapsed="false">
      <c r="A38" s="48" t="n">
        <v>36617</v>
      </c>
      <c r="B38" s="7" t="n">
        <v>2422966.66666667</v>
      </c>
      <c r="D38" s="7" t="n">
        <f aca="false">B38-B26</f>
        <v>-378300</v>
      </c>
      <c r="F38" s="7" t="n">
        <v>531633.333333333</v>
      </c>
      <c r="G38" s="7" t="n">
        <v>778566.666666667</v>
      </c>
      <c r="H38" s="7" t="n">
        <v>608866.666666667</v>
      </c>
      <c r="J38" s="7" t="n">
        <v>461900</v>
      </c>
      <c r="K38" s="7" t="n">
        <v>188200</v>
      </c>
      <c r="N38" s="7" t="n">
        <v>245300</v>
      </c>
      <c r="P38" s="7" t="n">
        <f aca="false">SUM(F38:N38)</f>
        <v>2814466.66666667</v>
      </c>
      <c r="Q38" s="7" t="n">
        <f aca="false">P38-B38</f>
        <v>391500</v>
      </c>
      <c r="R38" s="49" t="n">
        <v>60911000</v>
      </c>
      <c r="S38" s="7" t="n">
        <v>1763166.66666667</v>
      </c>
      <c r="X38" s="7" t="n">
        <v>188200</v>
      </c>
      <c r="AI38" s="49"/>
      <c r="AT38" s="49"/>
      <c r="BE38" s="49"/>
      <c r="BJ38" s="50"/>
      <c r="BK38" s="49"/>
      <c r="BM38" s="52"/>
      <c r="BN38" s="52" t="n">
        <v>178718</v>
      </c>
      <c r="BO38" s="52"/>
      <c r="BT38" s="7" t="n">
        <v>497366</v>
      </c>
      <c r="BY38" s="49"/>
    </row>
    <row r="39" customFormat="false" ht="12.75" hidden="false" customHeight="false" outlineLevel="0" collapsed="false">
      <c r="A39" s="48" t="n">
        <v>36647</v>
      </c>
      <c r="B39" s="7" t="n">
        <v>2665677.41935484</v>
      </c>
      <c r="D39" s="7" t="n">
        <f aca="false">B39-B27</f>
        <v>451516.129032258</v>
      </c>
      <c r="F39" s="7" t="n">
        <v>522387.096774194</v>
      </c>
      <c r="G39" s="7" t="n">
        <v>651290.322580645</v>
      </c>
      <c r="H39" s="7" t="n">
        <v>663548.387096774</v>
      </c>
      <c r="J39" s="7" t="n">
        <v>490516.129032258</v>
      </c>
      <c r="K39" s="7" t="n">
        <v>264612.903225806</v>
      </c>
      <c r="N39" s="7" t="n">
        <v>229612.903225806</v>
      </c>
      <c r="P39" s="7" t="n">
        <f aca="false">SUM(F39:N39)</f>
        <v>2821967.74193548</v>
      </c>
      <c r="Q39" s="7" t="n">
        <f aca="false">P39-B39</f>
        <v>156290.322580645</v>
      </c>
      <c r="R39" s="49" t="n">
        <v>65633000</v>
      </c>
      <c r="S39" s="7" t="n">
        <v>1902387.09677419</v>
      </c>
      <c r="X39" s="7" t="n">
        <v>264612.903225806</v>
      </c>
      <c r="AI39" s="49"/>
      <c r="AT39" s="49"/>
      <c r="BE39" s="49"/>
      <c r="BJ39" s="50"/>
      <c r="BK39" s="49"/>
      <c r="BM39" s="52"/>
      <c r="BN39" s="52" t="n">
        <v>180959</v>
      </c>
      <c r="BO39" s="52"/>
      <c r="BT39" s="7" t="n">
        <v>499444</v>
      </c>
      <c r="BY39" s="49"/>
    </row>
    <row r="40" customFormat="false" ht="12.75" hidden="false" customHeight="false" outlineLevel="0" collapsed="false">
      <c r="A40" s="48" t="n">
        <v>36678</v>
      </c>
      <c r="B40" s="7" t="n">
        <v>3097900</v>
      </c>
      <c r="D40" s="7" t="n">
        <f aca="false">B40-B28</f>
        <v>676300</v>
      </c>
      <c r="F40" s="7" t="n">
        <v>520966.666666667</v>
      </c>
      <c r="G40" s="7" t="n">
        <v>963266.666666667</v>
      </c>
      <c r="H40" s="7" t="n">
        <v>696866.666666667</v>
      </c>
      <c r="J40" s="7" t="n">
        <v>391066.666666667</v>
      </c>
      <c r="K40" s="7" t="n">
        <v>342500</v>
      </c>
      <c r="N40" s="7" t="n">
        <v>252066.666666667</v>
      </c>
      <c r="P40" s="7" t="n">
        <f aca="false">SUM(F40:N40)</f>
        <v>3166733.33333333</v>
      </c>
      <c r="Q40" s="7" t="n">
        <f aca="false">P40-B40</f>
        <v>68833.333333333</v>
      </c>
      <c r="R40" s="49" t="n">
        <v>67650000</v>
      </c>
      <c r="S40" s="7" t="n">
        <v>2096666.66666667</v>
      </c>
      <c r="X40" s="7" t="n">
        <v>342500</v>
      </c>
      <c r="AI40" s="49"/>
      <c r="AT40" s="49"/>
      <c r="BE40" s="49"/>
      <c r="BJ40" s="50"/>
      <c r="BK40" s="49"/>
      <c r="BM40" s="52"/>
      <c r="BN40" s="52" t="n">
        <v>209334</v>
      </c>
      <c r="BO40" s="52"/>
      <c r="BT40" s="7" t="n">
        <v>510187</v>
      </c>
      <c r="BY40" s="49"/>
    </row>
    <row r="41" customFormat="false" ht="12.75" hidden="false" customHeight="false" outlineLevel="0" collapsed="false">
      <c r="A41" s="48" t="n">
        <v>36708</v>
      </c>
      <c r="B41" s="7" t="n">
        <v>3320806.4516129</v>
      </c>
      <c r="D41" s="7" t="n">
        <f aca="false">B41-B29</f>
        <v>677709.677419355</v>
      </c>
      <c r="F41" s="7" t="n">
        <v>522096.774193548</v>
      </c>
      <c r="G41" s="7" t="n">
        <v>1043258.06451613</v>
      </c>
      <c r="H41" s="7" t="n">
        <v>708645.161290323</v>
      </c>
      <c r="J41" s="7" t="n">
        <v>392903.225806452</v>
      </c>
      <c r="K41" s="7" t="n">
        <v>381354.838709677</v>
      </c>
      <c r="N41" s="7" t="n">
        <v>246645.161290323</v>
      </c>
      <c r="P41" s="7" t="n">
        <f aca="false">SUM(F41:N41)</f>
        <v>3294903.22580645</v>
      </c>
      <c r="Q41" s="7" t="n">
        <f aca="false">P41-B41</f>
        <v>-25903.2258064519</v>
      </c>
      <c r="R41" s="49" t="n">
        <v>66434000</v>
      </c>
      <c r="S41" s="7" t="n">
        <v>2189483.87096774</v>
      </c>
      <c r="U41" s="7" t="n">
        <f aca="false">S41-S29</f>
        <v>485552.836484983</v>
      </c>
      <c r="X41" s="7" t="n">
        <v>381354.838709677</v>
      </c>
      <c r="AI41" s="49"/>
      <c r="AT41" s="49"/>
      <c r="BE41" s="49"/>
      <c r="BJ41" s="50"/>
      <c r="BK41" s="49"/>
      <c r="BM41" s="52"/>
      <c r="BN41" s="52" t="n">
        <v>223909</v>
      </c>
      <c r="BO41" s="52"/>
      <c r="BT41" s="7" t="n">
        <v>553925</v>
      </c>
      <c r="BY41" s="49"/>
    </row>
    <row r="42" customFormat="false" ht="12.75" hidden="false" customHeight="false" outlineLevel="0" collapsed="false">
      <c r="A42" s="48" t="n">
        <v>36739</v>
      </c>
      <c r="B42" s="7" t="n">
        <v>3616161.29032258</v>
      </c>
      <c r="D42" s="7" t="n">
        <f aca="false">B42-B30</f>
        <v>909645.161290323</v>
      </c>
      <c r="F42" s="7" t="n">
        <v>502709.677419355</v>
      </c>
      <c r="G42" s="7" t="n">
        <v>957451.612903226</v>
      </c>
      <c r="H42" s="7" t="n">
        <v>711064.516129032</v>
      </c>
      <c r="J42" s="7" t="n">
        <v>344000</v>
      </c>
      <c r="K42" s="7" t="n">
        <v>424451.612903226</v>
      </c>
      <c r="N42" s="7" t="n">
        <v>271290.322580645</v>
      </c>
      <c r="P42" s="7" t="n">
        <f aca="false">SUM(F42:N42)</f>
        <v>3210967.74193548</v>
      </c>
      <c r="Q42" s="7" t="n">
        <f aca="false">P42-B42</f>
        <v>-405193.548387097</v>
      </c>
      <c r="R42" s="49" t="n">
        <v>53831000</v>
      </c>
      <c r="S42" s="7" t="n">
        <v>2553161.29032258</v>
      </c>
      <c r="U42" s="7" t="n">
        <f aca="false">S42-S30</f>
        <v>652125.576036867</v>
      </c>
      <c r="X42" s="7" t="n">
        <v>424451.612903226</v>
      </c>
      <c r="AI42" s="49"/>
      <c r="AT42" s="49"/>
      <c r="BE42" s="49"/>
      <c r="BJ42" s="50"/>
      <c r="BK42" s="49"/>
      <c r="BM42" s="52"/>
      <c r="BN42" s="52" t="n">
        <v>260117</v>
      </c>
      <c r="BO42" s="52"/>
      <c r="BT42" s="7" t="n">
        <v>532866</v>
      </c>
      <c r="BY42" s="49"/>
    </row>
    <row r="43" customFormat="false" ht="12.75" hidden="false" customHeight="false" outlineLevel="0" collapsed="false">
      <c r="A43" s="48" t="n">
        <v>36770</v>
      </c>
      <c r="B43" s="7" t="n">
        <v>3191666.66666667</v>
      </c>
      <c r="D43" s="7" t="n">
        <f aca="false">B43-B31</f>
        <v>546433.333333333</v>
      </c>
      <c r="F43" s="7" t="n">
        <v>499333.333333333</v>
      </c>
      <c r="G43" s="7" t="n">
        <v>1093733.33333333</v>
      </c>
      <c r="H43" s="7" t="n">
        <v>705933.333333333</v>
      </c>
      <c r="J43" s="7" t="n">
        <v>350100</v>
      </c>
      <c r="K43" s="7" t="n">
        <v>397033.333333333</v>
      </c>
      <c r="N43" s="7" t="n">
        <v>265033.333333333</v>
      </c>
      <c r="P43" s="7" t="n">
        <f aca="false">SUM(F43:N43)</f>
        <v>3311166.66666667</v>
      </c>
      <c r="Q43" s="7" t="n">
        <f aca="false">P43-B43</f>
        <v>119500</v>
      </c>
      <c r="R43" s="49" t="n">
        <v>57385000</v>
      </c>
      <c r="S43" s="7" t="n">
        <v>2501233.33333333</v>
      </c>
      <c r="U43" s="7" t="n">
        <f aca="false">S43-S31</f>
        <v>517647.126436782</v>
      </c>
      <c r="X43" s="7" t="n">
        <v>397033.333333333</v>
      </c>
      <c r="AI43" s="49"/>
      <c r="AT43" s="49"/>
      <c r="BE43" s="49"/>
      <c r="BJ43" s="50"/>
      <c r="BK43" s="49"/>
      <c r="BM43" s="52"/>
      <c r="BN43" s="52" t="n">
        <v>224251</v>
      </c>
      <c r="BO43" s="52"/>
      <c r="BT43" s="7" t="n">
        <v>588744</v>
      </c>
      <c r="BY43" s="49"/>
    </row>
    <row r="44" customFormat="false" ht="13.5" hidden="false" customHeight="false" outlineLevel="0" collapsed="false">
      <c r="A44" s="51" t="n">
        <v>36800</v>
      </c>
      <c r="B44" s="7" t="n">
        <v>3104806.4516129</v>
      </c>
      <c r="D44" s="7" t="n">
        <f aca="false">B44-B32</f>
        <v>140709.677419355</v>
      </c>
      <c r="F44" s="7" t="n">
        <v>511612.903225806</v>
      </c>
      <c r="G44" s="7" t="n">
        <v>1165096.77419355</v>
      </c>
      <c r="H44" s="7" t="n">
        <v>703612.903225806</v>
      </c>
      <c r="J44" s="7" t="n">
        <v>383838.709677419</v>
      </c>
      <c r="K44" s="7" t="n">
        <v>312290.322580645</v>
      </c>
      <c r="N44" s="7" t="n">
        <v>277483.870967742</v>
      </c>
      <c r="P44" s="7" t="n">
        <f aca="false">SUM(F44:N44)</f>
        <v>3353935.48387097</v>
      </c>
      <c r="Q44" s="7" t="n">
        <f aca="false">P44-B44</f>
        <v>249129.032258065</v>
      </c>
      <c r="R44" s="49" t="n">
        <v>65292000</v>
      </c>
      <c r="S44" s="7" t="n">
        <v>2397870.96774194</v>
      </c>
      <c r="U44" s="7" t="n">
        <f aca="false">S44-S32</f>
        <v>222419.35483871</v>
      </c>
      <c r="X44" s="7" t="n">
        <v>312290.322580645</v>
      </c>
      <c r="AI44" s="49"/>
      <c r="AT44" s="49"/>
      <c r="BE44" s="49"/>
      <c r="BJ44" s="50"/>
      <c r="BK44" s="49"/>
      <c r="BM44" s="52"/>
      <c r="BN44" s="52" t="n">
        <v>225459</v>
      </c>
      <c r="BO44" s="52"/>
      <c r="BT44" s="7" t="n">
        <v>594398</v>
      </c>
      <c r="BY44" s="49"/>
    </row>
    <row r="45" customFormat="false" ht="12.75" hidden="false" customHeight="false" outlineLevel="0" collapsed="false">
      <c r="A45" s="48" t="n">
        <v>36831</v>
      </c>
      <c r="B45" s="7" t="n">
        <v>3509000</v>
      </c>
      <c r="D45" s="7" t="n">
        <f aca="false">B45-B33</f>
        <v>770400</v>
      </c>
      <c r="F45" s="7" t="n">
        <v>510266.666666667</v>
      </c>
      <c r="G45" s="7" t="n">
        <v>1094700</v>
      </c>
      <c r="H45" s="7" t="n">
        <v>648266.666666667</v>
      </c>
      <c r="J45" s="7" t="n">
        <v>269166.666666667</v>
      </c>
      <c r="K45" s="7" t="n">
        <v>194333.333333333</v>
      </c>
      <c r="N45" s="7" t="n">
        <v>306533.333333333</v>
      </c>
      <c r="P45" s="7" t="n">
        <f aca="false">SUM(F45:N45)</f>
        <v>3023266.66666667</v>
      </c>
      <c r="Q45" s="7" t="n">
        <f aca="false">P45-B45</f>
        <v>-485733.333333333</v>
      </c>
      <c r="R45" s="49" t="n">
        <v>50042000</v>
      </c>
      <c r="S45" s="7" t="n">
        <v>2973300</v>
      </c>
      <c r="U45" s="7" t="n">
        <f aca="false">S45-S33</f>
        <v>749748.275862069</v>
      </c>
      <c r="X45" s="7" t="n">
        <v>194333.333333333</v>
      </c>
      <c r="AI45" s="49"/>
      <c r="AT45" s="49"/>
      <c r="BE45" s="49"/>
      <c r="BJ45" s="50"/>
      <c r="BK45" s="49"/>
      <c r="BM45" s="52"/>
      <c r="BN45" s="52" t="n">
        <v>308003</v>
      </c>
      <c r="BO45" s="52"/>
      <c r="BT45" s="7" t="n">
        <v>539300</v>
      </c>
      <c r="BY45" s="49"/>
    </row>
    <row r="46" customFormat="false" ht="12.75" hidden="false" customHeight="false" outlineLevel="0" collapsed="false">
      <c r="A46" s="48" t="n">
        <v>36861</v>
      </c>
      <c r="B46" s="7" t="n">
        <v>3433677.41935484</v>
      </c>
      <c r="D46" s="7" t="n">
        <f aca="false">B46-B34</f>
        <v>318774.193548387</v>
      </c>
      <c r="F46" s="7" t="n">
        <v>527032.258064516</v>
      </c>
      <c r="G46" s="7" t="n">
        <v>1181935.48387097</v>
      </c>
      <c r="H46" s="7" t="n">
        <v>737516.129032258</v>
      </c>
      <c r="J46" s="7" t="n">
        <v>391709.677419355</v>
      </c>
      <c r="K46" s="7" t="n">
        <v>303677.419354839</v>
      </c>
      <c r="N46" s="7" t="n">
        <v>297451.612903226</v>
      </c>
      <c r="P46" s="7" t="n">
        <f aca="false">SUM(F46:N46)</f>
        <v>3439322.58064516</v>
      </c>
      <c r="Q46" s="7" t="n">
        <f aca="false">P46-B46</f>
        <v>5645.16129032243</v>
      </c>
      <c r="R46" s="49" t="n">
        <v>50168000</v>
      </c>
      <c r="S46" s="7" t="n">
        <v>2880935.48387097</v>
      </c>
      <c r="U46" s="7" t="n">
        <f aca="false">S46-S34</f>
        <v>116677.419354839</v>
      </c>
      <c r="X46" s="7" t="n">
        <v>303677.419354839</v>
      </c>
      <c r="AI46" s="49"/>
      <c r="AT46" s="49"/>
      <c r="BE46" s="49"/>
      <c r="BJ46" s="50"/>
      <c r="BK46" s="49"/>
      <c r="BM46" s="52"/>
      <c r="BN46" s="52" t="n">
        <v>314779</v>
      </c>
      <c r="BO46" s="52"/>
      <c r="BT46" s="7" t="n">
        <v>506352</v>
      </c>
      <c r="BY46" s="49"/>
    </row>
    <row r="47" customFormat="false" ht="12.75" hidden="false" customHeight="false" outlineLevel="0" collapsed="false">
      <c r="A47" s="48" t="n">
        <v>36892</v>
      </c>
      <c r="B47" s="7" t="n">
        <v>4231161</v>
      </c>
      <c r="D47" s="7" t="n">
        <f aca="false">B47-B35</f>
        <v>1107677.12903226</v>
      </c>
      <c r="F47" s="7" t="n">
        <v>533194</v>
      </c>
      <c r="G47" s="7" t="n">
        <v>1190032</v>
      </c>
      <c r="H47" s="7" t="n">
        <v>756613</v>
      </c>
      <c r="J47" s="7" t="n">
        <v>422548</v>
      </c>
      <c r="K47" s="7" t="n">
        <v>330484</v>
      </c>
      <c r="N47" s="7" t="n">
        <v>288903</v>
      </c>
      <c r="P47" s="7" t="n">
        <f aca="false">SUM(F47:N47)</f>
        <v>3521774</v>
      </c>
      <c r="Q47" s="7" t="n">
        <f aca="false">P47-B47</f>
        <v>-709387</v>
      </c>
      <c r="R47" s="49" t="n">
        <v>28000000</v>
      </c>
      <c r="S47" s="7" t="n">
        <v>3040290</v>
      </c>
      <c r="U47" s="7" t="n">
        <f aca="false">S47-S35</f>
        <v>409515.806451613</v>
      </c>
      <c r="X47" s="7" t="n">
        <v>330484</v>
      </c>
      <c r="AI47" s="49"/>
      <c r="AT47" s="49"/>
      <c r="BE47" s="49"/>
      <c r="BJ47" s="50"/>
      <c r="BK47" s="49"/>
      <c r="BM47" s="52"/>
      <c r="BN47" s="52" t="n">
        <v>294421</v>
      </c>
      <c r="BO47" s="52"/>
      <c r="BT47" s="7" t="n">
        <v>522310</v>
      </c>
      <c r="BY47" s="49"/>
    </row>
    <row r="48" customFormat="false" ht="12.75" hidden="false" customHeight="false" outlineLevel="0" collapsed="false">
      <c r="A48" s="48" t="n">
        <v>36923</v>
      </c>
      <c r="B48" s="7" t="n">
        <v>4093750</v>
      </c>
      <c r="D48" s="7" t="n">
        <f aca="false">B48-B36</f>
        <v>1024301.72413793</v>
      </c>
      <c r="F48" s="7" t="n">
        <v>532214</v>
      </c>
      <c r="G48" s="7" t="n">
        <v>1200964</v>
      </c>
      <c r="H48" s="7" t="n">
        <v>770893</v>
      </c>
      <c r="J48" s="7" t="n">
        <v>475821</v>
      </c>
      <c r="K48" s="7" t="n">
        <v>283179</v>
      </c>
      <c r="N48" s="7" t="n">
        <v>314786</v>
      </c>
      <c r="P48" s="7" t="n">
        <f aca="false">SUM(F48:N48)</f>
        <v>3577857</v>
      </c>
      <c r="Q48" s="7" t="n">
        <f aca="false">P48-B48</f>
        <v>-515893</v>
      </c>
      <c r="R48" s="49" t="n">
        <v>13953000</v>
      </c>
      <c r="S48" s="7" t="n">
        <v>2828393</v>
      </c>
      <c r="U48" s="7" t="n">
        <f aca="false">S48-S36</f>
        <v>374186.103448276</v>
      </c>
      <c r="X48" s="7" t="n">
        <v>283179</v>
      </c>
      <c r="AI48" s="49"/>
      <c r="AT48" s="49"/>
      <c r="BE48" s="49"/>
      <c r="BJ48" s="50"/>
      <c r="BK48" s="49"/>
      <c r="BM48" s="52"/>
      <c r="BN48" s="52" t="n">
        <v>293981</v>
      </c>
      <c r="BO48" s="52"/>
      <c r="BT48" s="7" t="n">
        <v>463800</v>
      </c>
      <c r="BY48" s="49"/>
    </row>
    <row r="49" customFormat="false" ht="13.5" hidden="false" customHeight="false" outlineLevel="0" collapsed="false">
      <c r="A49" s="51" t="n">
        <v>36951</v>
      </c>
      <c r="B49" s="7" t="n">
        <v>3280839</v>
      </c>
      <c r="D49" s="7" t="n">
        <f aca="false">B49-B37</f>
        <v>455484.161290322</v>
      </c>
      <c r="F49" s="7" t="n">
        <v>536645</v>
      </c>
      <c r="G49" s="7" t="n">
        <v>1194129</v>
      </c>
      <c r="H49" s="7" t="n">
        <v>784742</v>
      </c>
      <c r="J49" s="7" t="n">
        <v>362935</v>
      </c>
      <c r="K49" s="7" t="n">
        <v>370452</v>
      </c>
      <c r="N49" s="7" t="n">
        <v>308452</v>
      </c>
      <c r="P49" s="7" t="n">
        <f aca="false">SUM(F49:N49)</f>
        <v>3557355</v>
      </c>
      <c r="Q49" s="7" t="n">
        <f aca="false">P49-B49</f>
        <v>276516</v>
      </c>
      <c r="R49" s="49" t="n">
        <v>22111000</v>
      </c>
      <c r="S49" s="7" t="n">
        <v>2352452</v>
      </c>
      <c r="U49" s="7" t="n">
        <f aca="false">S49-S37</f>
        <v>234355.225806451</v>
      </c>
      <c r="X49" s="7" t="n">
        <v>370452</v>
      </c>
      <c r="AI49" s="49" t="n">
        <v>50461500</v>
      </c>
      <c r="AT49" s="49"/>
      <c r="BE49" s="49"/>
      <c r="BJ49" s="50"/>
      <c r="BK49" s="49"/>
      <c r="BM49" s="52"/>
      <c r="BN49" s="52" t="n">
        <v>239064</v>
      </c>
      <c r="BO49" s="52"/>
      <c r="BT49" s="7" t="n">
        <v>409429</v>
      </c>
      <c r="BY49" s="49"/>
    </row>
    <row r="50" customFormat="false" ht="12.75" hidden="false" customHeight="false" outlineLevel="0" collapsed="false">
      <c r="A50" s="48" t="n">
        <v>36982</v>
      </c>
      <c r="B50" s="52" t="n">
        <f aca="false">B38*(1+C50)+SUM(D50:E50)</f>
        <v>3126344.66666667</v>
      </c>
      <c r="C50" s="53" t="n">
        <v>0</v>
      </c>
      <c r="D50" s="11" t="n">
        <v>703378</v>
      </c>
      <c r="E50" s="52" t="n">
        <f aca="false">PLANTS!P111</f>
        <v>0</v>
      </c>
      <c r="F50" s="52" t="n">
        <f aca="false">AR50</f>
        <v>501241</v>
      </c>
      <c r="G50" s="52" t="n">
        <f aca="false">BE50</f>
        <v>1114897</v>
      </c>
      <c r="H50" s="52" t="n">
        <f aca="false">BF50</f>
        <v>776621</v>
      </c>
      <c r="I50" s="11" t="n">
        <v>46607</v>
      </c>
      <c r="J50" s="11" t="n">
        <v>460379</v>
      </c>
      <c r="K50" s="11" t="n">
        <v>290552</v>
      </c>
      <c r="L50" s="52"/>
      <c r="M50" s="11"/>
      <c r="N50" s="11" t="n">
        <v>262379</v>
      </c>
      <c r="O50" s="54" t="n">
        <f aca="false">SUM(I50:K50)</f>
        <v>797538</v>
      </c>
      <c r="P50" s="52" t="n">
        <f aca="false">SUM(F50:N50)</f>
        <v>3452676</v>
      </c>
      <c r="Q50" s="52" t="n">
        <f aca="false">P50-B50</f>
        <v>326331.333333334</v>
      </c>
      <c r="R50" s="55" t="n">
        <f aca="false">R49+(Q50*(A51-A50))</f>
        <v>31900940</v>
      </c>
      <c r="S50" s="52" t="n">
        <f aca="false">S38*(1+T50)+SUM(U50:V50)</f>
        <v>2330654.66666667</v>
      </c>
      <c r="T50" s="53" t="n">
        <v>0</v>
      </c>
      <c r="U50" s="11" t="n">
        <v>567488</v>
      </c>
      <c r="V50" s="52" t="n">
        <f aca="false">PLANTS!S111</f>
        <v>0</v>
      </c>
      <c r="W50" s="11" t="n">
        <v>43379</v>
      </c>
      <c r="X50" s="52" t="n">
        <f aca="false">K50</f>
        <v>290552</v>
      </c>
      <c r="Y50" s="11" t="n">
        <v>8759</v>
      </c>
      <c r="Z50" s="52" t="n">
        <f aca="false">S50+SUM(W50:Y50)</f>
        <v>2673344.66666667</v>
      </c>
      <c r="AA50" s="52" t="n">
        <f aca="false">AS50</f>
        <v>718793</v>
      </c>
      <c r="AB50" s="52" t="n">
        <f aca="false">BG50</f>
        <v>81517</v>
      </c>
      <c r="AC50" s="54" t="n">
        <f aca="false">BW50</f>
        <v>119586</v>
      </c>
      <c r="AD50" s="52" t="n">
        <f aca="false">SUM(AA50:AC50)</f>
        <v>919896</v>
      </c>
      <c r="AE50" s="11" t="n">
        <v>1823034</v>
      </c>
      <c r="AF50" s="11" t="n">
        <v>202759</v>
      </c>
      <c r="AG50" s="52" t="n">
        <f aca="false">SUM(AD50:AF50)</f>
        <v>2945689</v>
      </c>
      <c r="AH50" s="52" t="n">
        <f aca="false">AG50-Z50</f>
        <v>272344.333333333</v>
      </c>
      <c r="AI50" s="55" t="n">
        <f aca="false">AI49+(AH50*(A51-A50))</f>
        <v>58631830</v>
      </c>
      <c r="AJ50" s="11" t="n">
        <v>2564948</v>
      </c>
      <c r="AK50" s="11" t="n">
        <v>2203761</v>
      </c>
      <c r="AL50" s="52" t="n">
        <f aca="false">AK50-SUM(AM50:AO50)</f>
        <v>115820</v>
      </c>
      <c r="AM50" s="11" t="n">
        <v>74547</v>
      </c>
      <c r="AN50" s="52" t="n">
        <f aca="false">PLANTS!G111</f>
        <v>0</v>
      </c>
      <c r="AO50" s="11" t="n">
        <v>2013394</v>
      </c>
      <c r="AP50" s="52" t="n">
        <f aca="false">AO50-SUM(AQ50:AT50)</f>
        <v>459840</v>
      </c>
      <c r="AQ50" s="11" t="n">
        <v>81412</v>
      </c>
      <c r="AR50" s="11" t="n">
        <v>501241</v>
      </c>
      <c r="AS50" s="11" t="n">
        <v>718793</v>
      </c>
      <c r="AT50" s="12" t="n">
        <v>252108</v>
      </c>
      <c r="AU50" s="11" t="n">
        <v>853465</v>
      </c>
      <c r="AV50" s="54" t="n">
        <f aca="false">AW50-AU50</f>
        <v>577572</v>
      </c>
      <c r="AW50" s="52" t="n">
        <f aca="false">BE50+SUM(AY50:BC50)-BD50-AX50</f>
        <v>1431037</v>
      </c>
      <c r="AX50" s="11" t="n">
        <v>0</v>
      </c>
      <c r="AY50" s="52" t="n">
        <f aca="false">PLANTS!D111</f>
        <v>0</v>
      </c>
      <c r="AZ50" s="11" t="n">
        <v>69300</v>
      </c>
      <c r="BA50" s="11" t="n">
        <v>752500</v>
      </c>
      <c r="BB50" s="11" t="n">
        <v>0</v>
      </c>
      <c r="BC50" s="11" t="n">
        <v>70000</v>
      </c>
      <c r="BD50" s="52" t="n">
        <f aca="false">AL50+AP50</f>
        <v>575660</v>
      </c>
      <c r="BE50" s="12" t="n">
        <v>1114897</v>
      </c>
      <c r="BF50" s="11" t="n">
        <v>776621</v>
      </c>
      <c r="BG50" s="11" t="n">
        <v>81517</v>
      </c>
      <c r="BH50" s="11" t="n">
        <v>17962</v>
      </c>
      <c r="BI50" s="11" t="n">
        <v>13440</v>
      </c>
      <c r="BJ50" s="56" t="n">
        <f aca="false">PLANTS!J111</f>
        <v>30674.06496</v>
      </c>
      <c r="BK50" s="55" t="n">
        <f aca="false">SUM(BF50:BJ50)</f>
        <v>920214.06496</v>
      </c>
      <c r="BL50" s="11" t="n">
        <v>629900</v>
      </c>
      <c r="BM50" s="11" t="n">
        <v>159908</v>
      </c>
      <c r="BN50" s="11" t="n">
        <v>171158</v>
      </c>
      <c r="BO50" s="11" t="n">
        <v>0</v>
      </c>
      <c r="BP50" s="52" t="n">
        <f aca="false">AT50</f>
        <v>252108</v>
      </c>
      <c r="BQ50" s="52" t="n">
        <f aca="false">BH50</f>
        <v>17962</v>
      </c>
      <c r="BR50" s="11" t="n">
        <v>141484</v>
      </c>
      <c r="BS50" s="52" t="n">
        <f aca="false">PLANTS!M111</f>
        <v>0</v>
      </c>
      <c r="BT50" s="54" t="n">
        <v>415351</v>
      </c>
      <c r="BU50" s="11" t="n">
        <v>0</v>
      </c>
      <c r="BV50" s="11" t="n">
        <v>34888</v>
      </c>
      <c r="BW50" s="52" t="n">
        <f aca="false">BL50+BM50+SUM(BP50:BR50)-BS50-BT50-BV50-BX50-BN50</f>
        <v>119586</v>
      </c>
      <c r="BX50" s="52" t="n">
        <f aca="false">J50</f>
        <v>460379</v>
      </c>
      <c r="BY50" s="55" t="n">
        <f aca="false">SUM(BS50:BX50)</f>
        <v>1030204</v>
      </c>
    </row>
    <row r="51" customFormat="false" ht="12.75" hidden="false" customHeight="false" outlineLevel="0" collapsed="false">
      <c r="A51" s="48" t="n">
        <v>37012</v>
      </c>
      <c r="B51" s="7" t="n">
        <f aca="false">B39*(1+C51)+SUM(D51:E51)</f>
        <v>2890677.41935484</v>
      </c>
      <c r="C51" s="57" t="n">
        <v>0</v>
      </c>
      <c r="D51" s="6" t="n">
        <v>225000</v>
      </c>
      <c r="E51" s="7" t="n">
        <f aca="false">PLANTS!P112</f>
        <v>0</v>
      </c>
      <c r="F51" s="7" t="n">
        <f aca="false">AR51</f>
        <v>470618.967741935</v>
      </c>
      <c r="G51" s="7" t="n">
        <f aca="false">BE51</f>
        <v>1051653.35483871</v>
      </c>
      <c r="H51" s="7" t="n">
        <f aca="false">BF51</f>
        <v>760000</v>
      </c>
      <c r="I51" s="6" t="n">
        <v>140000</v>
      </c>
      <c r="J51" s="11" t="n">
        <v>287000</v>
      </c>
      <c r="K51" s="6" t="n">
        <v>349000</v>
      </c>
      <c r="M51" s="6"/>
      <c r="N51" s="6" t="n">
        <v>285000</v>
      </c>
      <c r="O51" s="54" t="n">
        <f aca="false">SUM(I51:K51)</f>
        <v>776000</v>
      </c>
      <c r="P51" s="7" t="n">
        <f aca="false">SUM(F51:N51)</f>
        <v>3343272.32258065</v>
      </c>
      <c r="Q51" s="7" t="n">
        <f aca="false">P51-B51</f>
        <v>452594.903225806</v>
      </c>
      <c r="R51" s="49" t="n">
        <f aca="false">R50+(Q51*(A52-A51))</f>
        <v>45931382</v>
      </c>
      <c r="S51" s="52" t="n">
        <f aca="false">S39*(1+T51)+SUM(U51:V51)</f>
        <v>2102387.09677419</v>
      </c>
      <c r="T51" s="57" t="n">
        <v>0</v>
      </c>
      <c r="U51" s="6" t="n">
        <v>200000</v>
      </c>
      <c r="V51" s="7" t="n">
        <f aca="false">PLANTS!S112</f>
        <v>0</v>
      </c>
      <c r="W51" s="11" t="n">
        <v>43000</v>
      </c>
      <c r="X51" s="7" t="n">
        <f aca="false">K51</f>
        <v>349000</v>
      </c>
      <c r="Y51" s="6" t="n">
        <v>10000</v>
      </c>
      <c r="Z51" s="52" t="n">
        <f aca="false">S51+SUM(W51:Y51)</f>
        <v>2504387.09677419</v>
      </c>
      <c r="AA51" s="7" t="n">
        <f aca="false">AS51</f>
        <v>746555.548387097</v>
      </c>
      <c r="AB51" s="7" t="n">
        <f aca="false">BG51</f>
        <v>100000</v>
      </c>
      <c r="AC51" s="10" t="n">
        <f aca="false">BW51</f>
        <v>128908</v>
      </c>
      <c r="AD51" s="7" t="n">
        <f aca="false">SUM(AA51:AC51)</f>
        <v>975463.548387097</v>
      </c>
      <c r="AE51" s="6" t="n">
        <v>1790000</v>
      </c>
      <c r="AF51" s="6" t="n">
        <v>198000</v>
      </c>
      <c r="AG51" s="7" t="n">
        <f aca="false">SUM(AD51:AF51)</f>
        <v>2963463.5483871</v>
      </c>
      <c r="AH51" s="7" t="n">
        <f aca="false">AG51-Z51</f>
        <v>459076.451612903</v>
      </c>
      <c r="AI51" s="49" t="n">
        <f aca="false">AI50+(AH51*(A52-A51))</f>
        <v>72863200</v>
      </c>
      <c r="AJ51" s="6" t="n">
        <f aca="false">MAINTENANCE!B34</f>
        <v>2533661.77419355</v>
      </c>
      <c r="AK51" s="6" t="n">
        <f aca="false">MAINTENANCE!C34</f>
        <v>2202629.70967742</v>
      </c>
      <c r="AL51" s="7" t="n">
        <f aca="false">AK51-AN51-AO51</f>
        <v>197648.483870968</v>
      </c>
      <c r="AM51" s="6" t="n">
        <f aca="false">MAINTENANCE!E34</f>
        <v>60339.7741935484</v>
      </c>
      <c r="AN51" s="7" t="n">
        <f aca="false">PLANTS!G112</f>
        <v>0</v>
      </c>
      <c r="AO51" s="6" t="n">
        <f aca="false">MAINTENANCE!G34</f>
        <v>2004981.22580645</v>
      </c>
      <c r="AP51" s="7" t="n">
        <f aca="false">AO51-SUM(AQ51:AT51)</f>
        <v>483917.64516129</v>
      </c>
      <c r="AQ51" s="6" t="n">
        <f aca="false">MAINTENANCE!I34</f>
        <v>107578.064516129</v>
      </c>
      <c r="AR51" s="6" t="n">
        <f aca="false">MAINTENANCE!J34</f>
        <v>470618.967741935</v>
      </c>
      <c r="AS51" s="6" t="n">
        <f aca="false">MAINTENANCE!K34</f>
        <v>746555.548387097</v>
      </c>
      <c r="AT51" s="8" t="n">
        <f aca="false">MAINTENANCE!L34</f>
        <v>196311</v>
      </c>
      <c r="AU51" s="6" t="n">
        <f aca="false">MAINTENANCE!M34</f>
        <v>699288.193548387</v>
      </c>
      <c r="AV51" s="10" t="n">
        <f aca="false">AW51-AU51</f>
        <v>637581.419354839</v>
      </c>
      <c r="AW51" s="7" t="n">
        <f aca="false">BE51+SUM(AY51:BC51)-BD51-AX51</f>
        <v>1336869.61290323</v>
      </c>
      <c r="AX51" s="11" t="n">
        <v>0</v>
      </c>
      <c r="AY51" s="7" t="n">
        <f aca="false">PLANTS!D112</f>
        <v>0</v>
      </c>
      <c r="AZ51" s="11" t="n">
        <f aca="false">MAINTENANCE!Q34</f>
        <v>85600.6129032258</v>
      </c>
      <c r="BA51" s="11" t="n">
        <f aca="false">MAINTENANCE!R34</f>
        <v>794945.322580645</v>
      </c>
      <c r="BB51" s="11" t="n">
        <v>0</v>
      </c>
      <c r="BC51" s="11" t="n">
        <f aca="false">MAINTENANCE!S34</f>
        <v>86236.4516129032</v>
      </c>
      <c r="BD51" s="7" t="n">
        <f aca="false">AL51+AP51</f>
        <v>681566.129032258</v>
      </c>
      <c r="BE51" s="12" t="n">
        <f aca="false">MAINTENANCE!U34</f>
        <v>1051653.35483871</v>
      </c>
      <c r="BF51" s="6" t="n">
        <v>760000</v>
      </c>
      <c r="BG51" s="6" t="n">
        <v>100000</v>
      </c>
      <c r="BH51" s="6" t="n">
        <v>20000</v>
      </c>
      <c r="BI51" s="6" t="n">
        <v>10000</v>
      </c>
      <c r="BJ51" s="50" t="n">
        <f aca="false">PLANTS!J112</f>
        <v>40789.98</v>
      </c>
      <c r="BK51" s="49" t="n">
        <f aca="false">SUM(BF51:BJ51)</f>
        <v>930789.98</v>
      </c>
      <c r="BL51" s="11" t="n">
        <v>585000</v>
      </c>
      <c r="BM51" s="11" t="n">
        <v>160000</v>
      </c>
      <c r="BN51" s="11" t="n">
        <f aca="false">BN39+BO51</f>
        <v>160959</v>
      </c>
      <c r="BO51" s="11" t="n">
        <v>-20000</v>
      </c>
      <c r="BP51" s="7" t="n">
        <f aca="false">AT51</f>
        <v>196311</v>
      </c>
      <c r="BQ51" s="7" t="n">
        <f aca="false">BH51</f>
        <v>20000</v>
      </c>
      <c r="BR51" s="6" t="n">
        <v>65000</v>
      </c>
      <c r="BS51" s="7" t="n">
        <f aca="false">PLANTS!M112</f>
        <v>0</v>
      </c>
      <c r="BT51" s="54" t="n">
        <f aca="false">BT39+BU51</f>
        <v>429444</v>
      </c>
      <c r="BU51" s="11" t="n">
        <v>-70000</v>
      </c>
      <c r="BV51" s="15" t="n">
        <v>20000</v>
      </c>
      <c r="BW51" s="7" t="n">
        <f aca="false">BL51+BM51+SUM(BP51:BR51)-BS51-BT51-BV51-BX51-BN51</f>
        <v>128908</v>
      </c>
      <c r="BX51" s="7" t="n">
        <f aca="false">J51</f>
        <v>287000</v>
      </c>
      <c r="BY51" s="49" t="n">
        <f aca="false">SUM(BS51:BX51)</f>
        <v>795352</v>
      </c>
    </row>
    <row r="52" customFormat="false" ht="12.75" hidden="false" customHeight="false" outlineLevel="0" collapsed="false">
      <c r="A52" s="48" t="n">
        <v>37043</v>
      </c>
      <c r="B52" s="7" t="n">
        <f aca="false">B40*(1+C52)+SUM(D52:E52)</f>
        <v>3197900</v>
      </c>
      <c r="C52" s="57" t="n">
        <v>0</v>
      </c>
      <c r="D52" s="6" t="n">
        <v>100000</v>
      </c>
      <c r="E52" s="7" t="n">
        <f aca="false">PLANTS!P113</f>
        <v>0</v>
      </c>
      <c r="F52" s="7" t="n">
        <f aca="false">AR52</f>
        <v>530000</v>
      </c>
      <c r="G52" s="7" t="n">
        <f aca="false">BE52</f>
        <v>1150000</v>
      </c>
      <c r="H52" s="7" t="n">
        <f aca="false">BF52</f>
        <v>750000</v>
      </c>
      <c r="I52" s="6" t="n">
        <v>50000</v>
      </c>
      <c r="J52" s="11" t="n">
        <v>425000</v>
      </c>
      <c r="K52" s="6" t="n">
        <v>325000</v>
      </c>
      <c r="M52" s="6" t="n">
        <v>25000</v>
      </c>
      <c r="N52" s="6" t="n">
        <v>300000</v>
      </c>
      <c r="O52" s="54" t="n">
        <f aca="false">SUM(I52:K52)</f>
        <v>800000</v>
      </c>
      <c r="P52" s="7" t="n">
        <f aca="false">SUM(F52:N52)</f>
        <v>3555000</v>
      </c>
      <c r="Q52" s="7" t="n">
        <f aca="false">P52-B52</f>
        <v>357100</v>
      </c>
      <c r="R52" s="49" t="n">
        <f aca="false">R51+(Q52*(A53-A52))</f>
        <v>56644382</v>
      </c>
      <c r="S52" s="52" t="n">
        <f aca="false">S40*(1+T52)+SUM(U52:V52)</f>
        <v>2246666.66666667</v>
      </c>
      <c r="T52" s="57" t="n">
        <v>0</v>
      </c>
      <c r="U52" s="6" t="n">
        <v>150000</v>
      </c>
      <c r="V52" s="7" t="n">
        <f aca="false">PLANTS!S113</f>
        <v>0</v>
      </c>
      <c r="W52" s="11" t="n">
        <v>40000</v>
      </c>
      <c r="X52" s="7" t="n">
        <f aca="false">K52</f>
        <v>325000</v>
      </c>
      <c r="Y52" s="6" t="n">
        <v>10000</v>
      </c>
      <c r="Z52" s="52" t="n">
        <f aca="false">S52+SUM(W52:Y52)</f>
        <v>2621666.66666667</v>
      </c>
      <c r="AA52" s="7" t="n">
        <f aca="false">AS52</f>
        <v>540000</v>
      </c>
      <c r="AB52" s="7" t="n">
        <f aca="false">BG52</f>
        <v>200000</v>
      </c>
      <c r="AC52" s="10" t="n">
        <f aca="false">BW52</f>
        <v>95479</v>
      </c>
      <c r="AD52" s="7" t="n">
        <f aca="false">SUM(AA52:AC52)</f>
        <v>835479</v>
      </c>
      <c r="AE52" s="6" t="n">
        <v>1775000</v>
      </c>
      <c r="AF52" s="6" t="n">
        <v>198000</v>
      </c>
      <c r="AG52" s="7" t="n">
        <f aca="false">SUM(AD52:AF52)</f>
        <v>2808479</v>
      </c>
      <c r="AH52" s="7" t="n">
        <f aca="false">AG52-Z52</f>
        <v>186812.333333333</v>
      </c>
      <c r="AI52" s="49" t="n">
        <f aca="false">AI51+(AH52*(A53-A52))</f>
        <v>78467570</v>
      </c>
      <c r="AJ52" s="6" t="n">
        <v>2600000</v>
      </c>
      <c r="AK52" s="6" t="n">
        <v>2200000</v>
      </c>
      <c r="AL52" s="7" t="n">
        <f aca="false">AK52-AN52-AO52</f>
        <v>183152</v>
      </c>
      <c r="AM52" s="6" t="n">
        <v>50000</v>
      </c>
      <c r="AN52" s="7" t="n">
        <f aca="false">PLANTS!G113</f>
        <v>16848</v>
      </c>
      <c r="AO52" s="6" t="n">
        <v>2000000</v>
      </c>
      <c r="AP52" s="7" t="n">
        <f aca="false">AO52-SUM(AQ52:AT52)</f>
        <v>573000</v>
      </c>
      <c r="AQ52" s="6" t="n">
        <v>107000</v>
      </c>
      <c r="AR52" s="6" t="n">
        <v>530000</v>
      </c>
      <c r="AS52" s="6" t="n">
        <v>540000</v>
      </c>
      <c r="AT52" s="8" t="n">
        <v>250000</v>
      </c>
      <c r="AU52" s="6" t="n">
        <v>900000</v>
      </c>
      <c r="AV52" s="10" t="n">
        <f aca="false">AW52-AU52</f>
        <v>510048</v>
      </c>
      <c r="AW52" s="7" t="n">
        <f aca="false">BE52+SUM(AY52:BC52)-BD52-AX52</f>
        <v>1410048</v>
      </c>
      <c r="AX52" s="11" t="n">
        <v>0</v>
      </c>
      <c r="AY52" s="7" t="n">
        <f aca="false">PLANTS!D113</f>
        <v>16200</v>
      </c>
      <c r="AZ52" s="11" t="n">
        <v>125000</v>
      </c>
      <c r="BA52" s="11" t="n">
        <v>800000</v>
      </c>
      <c r="BB52" s="11" t="n">
        <v>0</v>
      </c>
      <c r="BC52" s="11" t="n">
        <v>75000</v>
      </c>
      <c r="BD52" s="7" t="n">
        <f aca="false">AL52+AP52</f>
        <v>756152</v>
      </c>
      <c r="BE52" s="12" t="n">
        <v>1150000</v>
      </c>
      <c r="BF52" s="6" t="n">
        <v>750000</v>
      </c>
      <c r="BG52" s="6" t="n">
        <v>200000</v>
      </c>
      <c r="BH52" s="6" t="n">
        <v>25000</v>
      </c>
      <c r="BI52" s="6" t="n">
        <v>10000</v>
      </c>
      <c r="BJ52" s="50" t="n">
        <f aca="false">PLANTS!J113</f>
        <v>81579.96</v>
      </c>
      <c r="BK52" s="49" t="n">
        <f aca="false">SUM(BF52:BJ52)</f>
        <v>1066579.96</v>
      </c>
      <c r="BL52" s="11" t="n">
        <v>640000</v>
      </c>
      <c r="BM52" s="11" t="n">
        <v>140000</v>
      </c>
      <c r="BN52" s="11" t="n">
        <f aca="false">BN40+BO52</f>
        <v>209334</v>
      </c>
      <c r="BO52" s="11" t="n">
        <v>0</v>
      </c>
      <c r="BP52" s="7" t="n">
        <f aca="false">AT52</f>
        <v>250000</v>
      </c>
      <c r="BQ52" s="7" t="n">
        <f aca="false">BH52</f>
        <v>25000</v>
      </c>
      <c r="BR52" s="6" t="n">
        <v>150000</v>
      </c>
      <c r="BS52" s="7" t="n">
        <f aca="false">PLANTS!M113</f>
        <v>0</v>
      </c>
      <c r="BT52" s="54" t="n">
        <f aca="false">BT40+BU52</f>
        <v>450187</v>
      </c>
      <c r="BU52" s="11" t="n">
        <v>-60000</v>
      </c>
      <c r="BV52" s="15" t="n">
        <v>25000</v>
      </c>
      <c r="BW52" s="7" t="n">
        <f aca="false">BL52+BM52+SUM(BP52:BR52)-BS52-BT52-BV52-BX52-BN52</f>
        <v>95479</v>
      </c>
      <c r="BX52" s="7" t="n">
        <f aca="false">J52</f>
        <v>425000</v>
      </c>
      <c r="BY52" s="49" t="n">
        <f aca="false">SUM(BS52:BX52)</f>
        <v>935666</v>
      </c>
    </row>
    <row r="53" customFormat="false" ht="12.75" hidden="false" customHeight="false" outlineLevel="0" collapsed="false">
      <c r="A53" s="48" t="n">
        <v>37073</v>
      </c>
      <c r="B53" s="7" t="n">
        <f aca="false">B41*(1+C53)+SUM(D53:E53)</f>
        <v>3344678.4516129</v>
      </c>
      <c r="C53" s="57" t="n">
        <v>0</v>
      </c>
      <c r="D53" s="6" t="n">
        <v>-50000</v>
      </c>
      <c r="E53" s="7" t="n">
        <f aca="false">PLANTS!P114</f>
        <v>73872</v>
      </c>
      <c r="F53" s="7" t="n">
        <f aca="false">AR53</f>
        <v>430000</v>
      </c>
      <c r="G53" s="7" t="n">
        <f aca="false">BE53</f>
        <v>1110000</v>
      </c>
      <c r="H53" s="7" t="n">
        <f aca="false">BF53</f>
        <v>750000</v>
      </c>
      <c r="I53" s="6" t="n">
        <v>50000</v>
      </c>
      <c r="J53" s="11" t="n">
        <v>425000</v>
      </c>
      <c r="K53" s="6" t="n">
        <v>325000</v>
      </c>
      <c r="M53" s="6" t="n">
        <v>50000</v>
      </c>
      <c r="N53" s="6" t="n">
        <v>300000</v>
      </c>
      <c r="O53" s="54" t="n">
        <f aca="false">SUM(I53:K53)</f>
        <v>800000</v>
      </c>
      <c r="P53" s="7" t="n">
        <f aca="false">SUM(F53:N53)</f>
        <v>3440000</v>
      </c>
      <c r="Q53" s="7" t="n">
        <f aca="false">P53-B53</f>
        <v>95321.5483870967</v>
      </c>
      <c r="R53" s="49" t="n">
        <f aca="false">R52+(Q53*(A54-A53))</f>
        <v>59599350</v>
      </c>
      <c r="S53" s="52" t="n">
        <f aca="false">S41*(1+T53)+SUM(U53:V53)</f>
        <v>2320695.87096774</v>
      </c>
      <c r="T53" s="57" t="n">
        <v>0</v>
      </c>
      <c r="U53" s="6" t="n">
        <v>100000</v>
      </c>
      <c r="V53" s="7" t="n">
        <f aca="false">PLANTS!S114</f>
        <v>31212</v>
      </c>
      <c r="W53" s="11" t="n">
        <v>40000</v>
      </c>
      <c r="X53" s="7" t="n">
        <f aca="false">K53</f>
        <v>325000</v>
      </c>
      <c r="Y53" s="6" t="n">
        <v>10000</v>
      </c>
      <c r="Z53" s="52" t="n">
        <f aca="false">S53+SUM(W53:Y53)</f>
        <v>2695695.87096774</v>
      </c>
      <c r="AA53" s="7" t="n">
        <f aca="false">AS53</f>
        <v>750000</v>
      </c>
      <c r="AB53" s="7" t="n">
        <f aca="false">BG53</f>
        <v>200000</v>
      </c>
      <c r="AC53" s="10" t="n">
        <f aca="false">BW53</f>
        <v>12166</v>
      </c>
      <c r="AD53" s="7" t="n">
        <f aca="false">SUM(AA53:AC53)</f>
        <v>962166</v>
      </c>
      <c r="AE53" s="6" t="n">
        <v>1775000</v>
      </c>
      <c r="AF53" s="6" t="n">
        <v>198000</v>
      </c>
      <c r="AG53" s="7" t="n">
        <f aca="false">SUM(AD53:AF53)</f>
        <v>2935166</v>
      </c>
      <c r="AH53" s="7" t="n">
        <f aca="false">AG53-Z53</f>
        <v>239470.129032258</v>
      </c>
      <c r="AI53" s="49" t="n">
        <f aca="false">AI52+(AH53*(A54-A53))</f>
        <v>85891144</v>
      </c>
      <c r="AJ53" s="6" t="n">
        <v>2650000</v>
      </c>
      <c r="AK53" s="6" t="n">
        <v>2200000</v>
      </c>
      <c r="AL53" s="7" t="n">
        <f aca="false">AK53-AN53-AO53</f>
        <v>115760</v>
      </c>
      <c r="AM53" s="6" t="n">
        <v>38000</v>
      </c>
      <c r="AN53" s="7" t="n">
        <f aca="false">PLANTS!G114</f>
        <v>84240</v>
      </c>
      <c r="AO53" s="6" t="n">
        <v>2000000</v>
      </c>
      <c r="AP53" s="7" t="n">
        <f aca="false">AO53-SUM(AQ53:AT53)</f>
        <v>448000</v>
      </c>
      <c r="AQ53" s="6" t="n">
        <v>122000</v>
      </c>
      <c r="AR53" s="6" t="n">
        <v>430000</v>
      </c>
      <c r="AS53" s="6" t="n">
        <v>750000</v>
      </c>
      <c r="AT53" s="8" t="n">
        <v>250000</v>
      </c>
      <c r="AU53" s="6" t="n">
        <v>900000</v>
      </c>
      <c r="AV53" s="10" t="n">
        <f aca="false">AW53-AU53</f>
        <v>752240</v>
      </c>
      <c r="AW53" s="7" t="n">
        <f aca="false">BE53+SUM(AY53:BC53)-BD53-AX53</f>
        <v>1652240</v>
      </c>
      <c r="AX53" s="11" t="n">
        <v>0</v>
      </c>
      <c r="AY53" s="7" t="n">
        <f aca="false">PLANTS!D114</f>
        <v>81000</v>
      </c>
      <c r="AZ53" s="11" t="n">
        <v>125000</v>
      </c>
      <c r="BA53" s="11" t="n">
        <v>825000</v>
      </c>
      <c r="BB53" s="11" t="n">
        <v>0</v>
      </c>
      <c r="BC53" s="11" t="n">
        <v>75000</v>
      </c>
      <c r="BD53" s="7" t="n">
        <f aca="false">AL53+AP53</f>
        <v>563760</v>
      </c>
      <c r="BE53" s="12" t="n">
        <v>1110000</v>
      </c>
      <c r="BF53" s="6" t="n">
        <v>750000</v>
      </c>
      <c r="BG53" s="6" t="n">
        <v>200000</v>
      </c>
      <c r="BH53" s="6" t="n">
        <v>25000</v>
      </c>
      <c r="BI53" s="6" t="n">
        <v>10000</v>
      </c>
      <c r="BJ53" s="50" t="n">
        <f aca="false">PLANTS!J114</f>
        <v>81579.96</v>
      </c>
      <c r="BK53" s="49" t="n">
        <f aca="false">SUM(BF53:BJ53)</f>
        <v>1066579.96</v>
      </c>
      <c r="BL53" s="11" t="n">
        <v>635000</v>
      </c>
      <c r="BM53" s="11" t="n">
        <v>140000</v>
      </c>
      <c r="BN53" s="11" t="n">
        <f aca="false">BN41+BO53</f>
        <v>223909</v>
      </c>
      <c r="BO53" s="11" t="n">
        <v>0</v>
      </c>
      <c r="BP53" s="7" t="n">
        <f aca="false">AT53</f>
        <v>250000</v>
      </c>
      <c r="BQ53" s="7" t="n">
        <f aca="false">BH53</f>
        <v>25000</v>
      </c>
      <c r="BR53" s="6" t="n">
        <v>150000</v>
      </c>
      <c r="BS53" s="7" t="n">
        <f aca="false">PLANTS!M114</f>
        <v>0</v>
      </c>
      <c r="BT53" s="54" t="n">
        <f aca="false">BT41+BU53</f>
        <v>513925</v>
      </c>
      <c r="BU53" s="11" t="n">
        <v>-40000</v>
      </c>
      <c r="BV53" s="15" t="n">
        <v>25000</v>
      </c>
      <c r="BW53" s="7" t="n">
        <f aca="false">BL53+BM53+SUM(BP53:BR53)-BS53-BT53-BV53-BX53-BN53</f>
        <v>12166</v>
      </c>
      <c r="BX53" s="7" t="n">
        <f aca="false">J53</f>
        <v>425000</v>
      </c>
      <c r="BY53" s="49" t="n">
        <f aca="false">SUM(BS53:BX53)</f>
        <v>936091</v>
      </c>
    </row>
    <row r="54" customFormat="false" ht="12.75" hidden="false" customHeight="false" outlineLevel="0" collapsed="false">
      <c r="A54" s="48" t="n">
        <v>37104</v>
      </c>
      <c r="B54" s="7" t="n">
        <f aca="false">B42*(1+C54)+SUM(D54:E54)</f>
        <v>3704887.29032258</v>
      </c>
      <c r="C54" s="57" t="n">
        <v>0</v>
      </c>
      <c r="D54" s="6" t="n">
        <v>-50000</v>
      </c>
      <c r="E54" s="7" t="n">
        <f aca="false">PLANTS!P115</f>
        <v>138726</v>
      </c>
      <c r="F54" s="7" t="n">
        <f aca="false">AR54</f>
        <v>430000</v>
      </c>
      <c r="G54" s="7" t="n">
        <f aca="false">BE54</f>
        <v>1100000</v>
      </c>
      <c r="H54" s="7" t="n">
        <f aca="false">BF54</f>
        <v>750000</v>
      </c>
      <c r="I54" s="6" t="n">
        <v>50000</v>
      </c>
      <c r="J54" s="11" t="n">
        <v>425000</v>
      </c>
      <c r="K54" s="6" t="n">
        <v>325000</v>
      </c>
      <c r="M54" s="6" t="n">
        <v>50000</v>
      </c>
      <c r="N54" s="6" t="n">
        <v>300000</v>
      </c>
      <c r="O54" s="54" t="n">
        <f aca="false">SUM(I54:K54)</f>
        <v>800000</v>
      </c>
      <c r="P54" s="7" t="n">
        <f aca="false">SUM(F54:N54)</f>
        <v>3430000</v>
      </c>
      <c r="Q54" s="7" t="n">
        <f aca="false">P54-B54</f>
        <v>-274887.290322581</v>
      </c>
      <c r="R54" s="49" t="n">
        <f aca="false">R53+(Q54*(A55-A54))</f>
        <v>51077844</v>
      </c>
      <c r="S54" s="52" t="n">
        <f aca="false">S42*(1+T54)+SUM(U54:V54)</f>
        <v>2726674.09032258</v>
      </c>
      <c r="T54" s="57" t="n">
        <v>0</v>
      </c>
      <c r="U54" s="6" t="n">
        <v>0</v>
      </c>
      <c r="V54" s="7" t="n">
        <f aca="false">PLANTS!S115</f>
        <v>173512.8</v>
      </c>
      <c r="W54" s="11" t="n">
        <v>40000</v>
      </c>
      <c r="X54" s="7" t="n">
        <f aca="false">K54</f>
        <v>325000</v>
      </c>
      <c r="Y54" s="6" t="n">
        <v>10000</v>
      </c>
      <c r="Z54" s="52" t="n">
        <f aca="false">S54+SUM(W54:Y54)</f>
        <v>3101674.09032258</v>
      </c>
      <c r="AA54" s="7" t="n">
        <f aca="false">AS54</f>
        <v>700000</v>
      </c>
      <c r="AB54" s="7" t="n">
        <f aca="false">BG54</f>
        <v>200000</v>
      </c>
      <c r="AC54" s="10" t="n">
        <f aca="false">BW54</f>
        <v>72439.592</v>
      </c>
      <c r="AD54" s="7" t="n">
        <f aca="false">SUM(AA54:AC54)</f>
        <v>972439.592</v>
      </c>
      <c r="AE54" s="6" t="n">
        <v>1775000</v>
      </c>
      <c r="AF54" s="6" t="n">
        <v>198000</v>
      </c>
      <c r="AG54" s="7" t="n">
        <f aca="false">SUM(AD54:AF54)</f>
        <v>2945439.592</v>
      </c>
      <c r="AH54" s="7" t="n">
        <f aca="false">AG54-Z54</f>
        <v>-156234.49832258</v>
      </c>
      <c r="AI54" s="49" t="n">
        <f aca="false">AI53+(AH54*(A55-A54))</f>
        <v>81047874.552</v>
      </c>
      <c r="AJ54" s="6" t="n">
        <v>2650000</v>
      </c>
      <c r="AK54" s="6" t="n">
        <v>2200000</v>
      </c>
      <c r="AL54" s="7" t="n">
        <f aca="false">AK54-AN54-AO54</f>
        <v>115760</v>
      </c>
      <c r="AM54" s="6" t="n">
        <v>51000</v>
      </c>
      <c r="AN54" s="7" t="n">
        <f aca="false">PLANTS!G115</f>
        <v>84240</v>
      </c>
      <c r="AO54" s="6" t="n">
        <v>2000000</v>
      </c>
      <c r="AP54" s="7" t="n">
        <f aca="false">AO54-SUM(AQ54:AT54)</f>
        <v>484000</v>
      </c>
      <c r="AQ54" s="6" t="n">
        <v>136000</v>
      </c>
      <c r="AR54" s="6" t="n">
        <v>430000</v>
      </c>
      <c r="AS54" s="6" t="n">
        <v>700000</v>
      </c>
      <c r="AT54" s="8" t="n">
        <v>250000</v>
      </c>
      <c r="AU54" s="15" t="n">
        <v>950000</v>
      </c>
      <c r="AV54" s="16" t="n">
        <f aca="false">AW54-AU54</f>
        <v>700128</v>
      </c>
      <c r="AW54" s="58" t="n">
        <f aca="false">BE54+SUM(AY54:BC54)-BD54-AX54</f>
        <v>1650128</v>
      </c>
      <c r="AX54" s="11" t="n">
        <v>0</v>
      </c>
      <c r="AY54" s="7" t="n">
        <f aca="false">PLANTS!D115</f>
        <v>84888</v>
      </c>
      <c r="AZ54" s="11" t="n">
        <v>125000</v>
      </c>
      <c r="BA54" s="11" t="n">
        <v>825000</v>
      </c>
      <c r="BB54" s="11" t="n">
        <v>40000</v>
      </c>
      <c r="BC54" s="11" t="n">
        <v>75000</v>
      </c>
      <c r="BD54" s="7" t="n">
        <f aca="false">AL54+AP54</f>
        <v>599760</v>
      </c>
      <c r="BE54" s="12" t="n">
        <v>1100000</v>
      </c>
      <c r="BF54" s="6" t="n">
        <v>750000</v>
      </c>
      <c r="BG54" s="6" t="n">
        <v>200000</v>
      </c>
      <c r="BH54" s="6" t="n">
        <v>25000</v>
      </c>
      <c r="BI54" s="6" t="n">
        <v>10000</v>
      </c>
      <c r="BJ54" s="50" t="n">
        <f aca="false">PLANTS!J115</f>
        <v>81579.96</v>
      </c>
      <c r="BK54" s="49" t="n">
        <f aca="false">SUM(BF54:BJ54)</f>
        <v>1066579.96</v>
      </c>
      <c r="BL54" s="11" t="n">
        <v>765000</v>
      </c>
      <c r="BM54" s="11" t="n">
        <v>140000</v>
      </c>
      <c r="BN54" s="11" t="n">
        <f aca="false">BN42+BO54</f>
        <v>260117</v>
      </c>
      <c r="BO54" s="11" t="n">
        <v>0</v>
      </c>
      <c r="BP54" s="7" t="n">
        <f aca="false">AT54</f>
        <v>250000</v>
      </c>
      <c r="BQ54" s="7" t="n">
        <f aca="false">BH54</f>
        <v>25000</v>
      </c>
      <c r="BR54" s="6" t="n">
        <v>150000</v>
      </c>
      <c r="BS54" s="7" t="n">
        <f aca="false">PLANTS!M115</f>
        <v>14577.408</v>
      </c>
      <c r="BT54" s="54" t="n">
        <f aca="false">BT42+BU54</f>
        <v>532866</v>
      </c>
      <c r="BU54" s="11" t="n">
        <v>0</v>
      </c>
      <c r="BV54" s="15" t="n">
        <v>25000</v>
      </c>
      <c r="BW54" s="7" t="n">
        <f aca="false">BL54+BM54+SUM(BP54:BR54)-BS54-BT54-BV54-BX54-BN54</f>
        <v>72439.592</v>
      </c>
      <c r="BX54" s="7" t="n">
        <f aca="false">J54</f>
        <v>425000</v>
      </c>
      <c r="BY54" s="49" t="n">
        <f aca="false">SUM(BS54:BX54)</f>
        <v>1069883</v>
      </c>
    </row>
    <row r="55" customFormat="false" ht="12.75" hidden="false" customHeight="false" outlineLevel="0" collapsed="false">
      <c r="A55" s="48" t="n">
        <v>37135</v>
      </c>
      <c r="B55" s="7" t="n">
        <f aca="false">B43*(1+C55)+SUM(D55:E55)</f>
        <v>3344544.66666667</v>
      </c>
      <c r="C55" s="57" t="n">
        <v>0</v>
      </c>
      <c r="D55" s="6" t="n">
        <v>-50000</v>
      </c>
      <c r="E55" s="7" t="n">
        <f aca="false">PLANTS!P116</f>
        <v>202878</v>
      </c>
      <c r="F55" s="7" t="n">
        <f aca="false">AR55</f>
        <v>330000</v>
      </c>
      <c r="G55" s="7" t="n">
        <f aca="false">BE55</f>
        <v>1070000</v>
      </c>
      <c r="H55" s="7" t="n">
        <f aca="false">BF55</f>
        <v>750000</v>
      </c>
      <c r="I55" s="6" t="n">
        <v>50000</v>
      </c>
      <c r="J55" s="11" t="n">
        <v>400000</v>
      </c>
      <c r="K55" s="6" t="n">
        <v>325000</v>
      </c>
      <c r="M55" s="6" t="n">
        <v>50000</v>
      </c>
      <c r="N55" s="6" t="n">
        <v>300000</v>
      </c>
      <c r="O55" s="54" t="n">
        <f aca="false">SUM(I55:K55)</f>
        <v>775000</v>
      </c>
      <c r="P55" s="7" t="n">
        <f aca="false">SUM(F55:N55)</f>
        <v>3275000</v>
      </c>
      <c r="Q55" s="7" t="n">
        <f aca="false">P55-B55</f>
        <v>-69544.6666666665</v>
      </c>
      <c r="R55" s="49" t="n">
        <f aca="false">R54+(Q55*(A56-A55))</f>
        <v>48991504</v>
      </c>
      <c r="S55" s="52" t="n">
        <f aca="false">S43*(1+T55)+SUM(U55:V55)</f>
        <v>2674746.13333333</v>
      </c>
      <c r="T55" s="57" t="n">
        <v>0</v>
      </c>
      <c r="U55" s="6" t="n">
        <v>0</v>
      </c>
      <c r="V55" s="7" t="n">
        <f aca="false">PLANTS!S116</f>
        <v>173512.8</v>
      </c>
      <c r="W55" s="11" t="n">
        <v>40000</v>
      </c>
      <c r="X55" s="7" t="n">
        <f aca="false">K55</f>
        <v>325000</v>
      </c>
      <c r="Y55" s="6" t="n">
        <v>10000</v>
      </c>
      <c r="Z55" s="52" t="n">
        <f aca="false">S55+SUM(W55:Y55)</f>
        <v>3049746.13333333</v>
      </c>
      <c r="AA55" s="7" t="n">
        <f aca="false">AS55</f>
        <v>800000</v>
      </c>
      <c r="AB55" s="7" t="n">
        <f aca="false">BG55</f>
        <v>200000</v>
      </c>
      <c r="AC55" s="10" t="n">
        <f aca="false">BW55</f>
        <v>19117.96</v>
      </c>
      <c r="AD55" s="7" t="n">
        <f aca="false">SUM(AA55:AC55)</f>
        <v>1019117.96</v>
      </c>
      <c r="AE55" s="6" t="n">
        <v>1775000</v>
      </c>
      <c r="AF55" s="6" t="n">
        <v>198000</v>
      </c>
      <c r="AG55" s="7" t="n">
        <f aca="false">SUM(AD55:AF55)</f>
        <v>2992117.96</v>
      </c>
      <c r="AH55" s="7" t="n">
        <f aca="false">AG55-Z55</f>
        <v>-57628.1733333333</v>
      </c>
      <c r="AI55" s="49" t="n">
        <f aca="false">AI54+(AH55*(A56-A55))</f>
        <v>79319029.352</v>
      </c>
      <c r="AJ55" s="6" t="n">
        <v>2650000</v>
      </c>
      <c r="AK55" s="6" t="n">
        <v>2200000</v>
      </c>
      <c r="AL55" s="7" t="n">
        <f aca="false">AK55-AN55-AO55</f>
        <v>115760</v>
      </c>
      <c r="AM55" s="6" t="n">
        <v>22000</v>
      </c>
      <c r="AN55" s="7" t="n">
        <f aca="false">PLANTS!G116</f>
        <v>84240</v>
      </c>
      <c r="AO55" s="6" t="n">
        <v>2000000</v>
      </c>
      <c r="AP55" s="7" t="n">
        <f aca="false">AO55-SUM(AQ55:AT55)</f>
        <v>486000</v>
      </c>
      <c r="AQ55" s="6" t="n">
        <v>134000</v>
      </c>
      <c r="AR55" s="6" t="n">
        <v>330000</v>
      </c>
      <c r="AS55" s="6" t="n">
        <v>800000</v>
      </c>
      <c r="AT55" s="8" t="n">
        <v>250000</v>
      </c>
      <c r="AU55" s="15" t="n">
        <v>950000</v>
      </c>
      <c r="AV55" s="16" t="n">
        <f aca="false">AW55-AU55</f>
        <v>683680</v>
      </c>
      <c r="AW55" s="58" t="n">
        <f aca="false">BE55+SUM(AY55:BC55)-BD55-AX55</f>
        <v>1633680</v>
      </c>
      <c r="AX55" s="11" t="n">
        <v>0</v>
      </c>
      <c r="AY55" s="7" t="n">
        <f aca="false">PLANTS!D116</f>
        <v>100440</v>
      </c>
      <c r="AZ55" s="11" t="n">
        <v>125000</v>
      </c>
      <c r="BA55" s="11" t="n">
        <v>825000</v>
      </c>
      <c r="BB55" s="11" t="n">
        <v>40000</v>
      </c>
      <c r="BC55" s="11" t="n">
        <v>75000</v>
      </c>
      <c r="BD55" s="7" t="n">
        <f aca="false">AL55+AP55</f>
        <v>601760</v>
      </c>
      <c r="BE55" s="12" t="n">
        <v>1070000</v>
      </c>
      <c r="BF55" s="6" t="n">
        <v>750000</v>
      </c>
      <c r="BG55" s="6" t="n">
        <v>200000</v>
      </c>
      <c r="BH55" s="6" t="n">
        <v>25000</v>
      </c>
      <c r="BI55" s="6" t="n">
        <v>10000</v>
      </c>
      <c r="BJ55" s="50" t="n">
        <f aca="false">PLANTS!J116</f>
        <v>81579.96</v>
      </c>
      <c r="BK55" s="49" t="n">
        <f aca="false">SUM(BF55:BJ55)</f>
        <v>1066579.96</v>
      </c>
      <c r="BL55" s="11" t="n">
        <v>765000</v>
      </c>
      <c r="BM55" s="11" t="n">
        <v>140000</v>
      </c>
      <c r="BN55" s="11" t="n">
        <f aca="false">BN43+BO55</f>
        <v>224251</v>
      </c>
      <c r="BO55" s="11" t="n">
        <v>0</v>
      </c>
      <c r="BP55" s="7" t="n">
        <f aca="false">AT55</f>
        <v>250000</v>
      </c>
      <c r="BQ55" s="7" t="n">
        <f aca="false">BH55</f>
        <v>25000</v>
      </c>
      <c r="BR55" s="6" t="n">
        <v>150000</v>
      </c>
      <c r="BS55" s="7" t="n">
        <f aca="false">PLANTS!M116</f>
        <v>72887.04</v>
      </c>
      <c r="BT55" s="54" t="n">
        <f aca="false">BT43+BU55</f>
        <v>588744</v>
      </c>
      <c r="BU55" s="11" t="n">
        <v>0</v>
      </c>
      <c r="BV55" s="15" t="n">
        <v>25000</v>
      </c>
      <c r="BW55" s="7" t="n">
        <f aca="false">BL55+BM55+SUM(BP55:BR55)-BS55-BT55-BV55-BX55-BN55</f>
        <v>19117.96</v>
      </c>
      <c r="BX55" s="7" t="n">
        <f aca="false">J55</f>
        <v>400000</v>
      </c>
      <c r="BY55" s="49" t="n">
        <f aca="false">SUM(BS55:BX55)</f>
        <v>1105749</v>
      </c>
    </row>
    <row r="56" customFormat="false" ht="13.5" hidden="false" customHeight="false" outlineLevel="0" collapsed="false">
      <c r="A56" s="51" t="n">
        <v>37165</v>
      </c>
      <c r="B56" s="7" t="n">
        <f aca="false">B44*(1+C56)+SUM(D56:E56)</f>
        <v>3242348.4516129</v>
      </c>
      <c r="C56" s="57" t="n">
        <v>0</v>
      </c>
      <c r="D56" s="6" t="n">
        <v>-50000</v>
      </c>
      <c r="E56" s="7" t="n">
        <f aca="false">PLANTS!P117</f>
        <v>187542</v>
      </c>
      <c r="F56" s="7" t="n">
        <f aca="false">AR56</f>
        <v>400000</v>
      </c>
      <c r="G56" s="7" t="n">
        <f aca="false">BE56</f>
        <v>1175000</v>
      </c>
      <c r="H56" s="7" t="n">
        <f aca="false">BF56</f>
        <v>750000</v>
      </c>
      <c r="I56" s="6" t="n">
        <v>50000</v>
      </c>
      <c r="J56" s="11" t="n">
        <v>400000</v>
      </c>
      <c r="K56" s="6" t="n">
        <v>325000</v>
      </c>
      <c r="M56" s="6" t="n">
        <v>50000</v>
      </c>
      <c r="N56" s="6" t="n">
        <v>300000</v>
      </c>
      <c r="O56" s="54" t="n">
        <f aca="false">SUM(I56:K56)</f>
        <v>775000</v>
      </c>
      <c r="P56" s="7" t="n">
        <f aca="false">SUM(F56:N56)</f>
        <v>3450000</v>
      </c>
      <c r="Q56" s="7" t="n">
        <f aca="false">P56-B56</f>
        <v>207651.548387097</v>
      </c>
      <c r="R56" s="49" t="n">
        <f aca="false">R55+(Q56*(A57-A56))</f>
        <v>55428702</v>
      </c>
      <c r="S56" s="52" t="n">
        <f aca="false">S44*(1+T56)+SUM(U56:V56)</f>
        <v>2569202.16774194</v>
      </c>
      <c r="T56" s="57" t="n">
        <v>0</v>
      </c>
      <c r="U56" s="6" t="n">
        <v>0</v>
      </c>
      <c r="V56" s="7" t="n">
        <f aca="false">PLANTS!S117</f>
        <v>171331.2</v>
      </c>
      <c r="W56" s="11" t="n">
        <v>40000</v>
      </c>
      <c r="X56" s="7" t="n">
        <f aca="false">K56</f>
        <v>325000</v>
      </c>
      <c r="Y56" s="6" t="n">
        <v>10000</v>
      </c>
      <c r="Z56" s="52" t="n">
        <f aca="false">S56+SUM(W56:Y56)</f>
        <v>2944202.16774194</v>
      </c>
      <c r="AA56" s="7" t="n">
        <f aca="false">AS56</f>
        <v>800000</v>
      </c>
      <c r="AB56" s="7" t="n">
        <f aca="false">BG56</f>
        <v>200000</v>
      </c>
      <c r="AC56" s="10" t="n">
        <f aca="false">BW56</f>
        <v>22255.96</v>
      </c>
      <c r="AD56" s="7" t="n">
        <f aca="false">SUM(AA56:AC56)</f>
        <v>1022255.96</v>
      </c>
      <c r="AE56" s="6" t="n">
        <v>1775000</v>
      </c>
      <c r="AF56" s="6" t="n">
        <v>198000</v>
      </c>
      <c r="AG56" s="7" t="n">
        <f aca="false">SUM(AD56:AF56)</f>
        <v>2995255.96</v>
      </c>
      <c r="AH56" s="7" t="n">
        <f aca="false">AG56-Z56</f>
        <v>51053.7922580643</v>
      </c>
      <c r="AI56" s="49" t="n">
        <f aca="false">AI55+(AH56*(A57-A56))</f>
        <v>80901696.912</v>
      </c>
      <c r="AJ56" s="6" t="n">
        <v>2650000</v>
      </c>
      <c r="AK56" s="6" t="n">
        <v>2200000</v>
      </c>
      <c r="AL56" s="7" t="n">
        <f aca="false">AK56-AN56-AO56</f>
        <v>115760</v>
      </c>
      <c r="AM56" s="6" t="n">
        <v>38000</v>
      </c>
      <c r="AN56" s="7" t="n">
        <f aca="false">PLANTS!G117</f>
        <v>84240</v>
      </c>
      <c r="AO56" s="6" t="n">
        <v>2000000</v>
      </c>
      <c r="AP56" s="7" t="n">
        <f aca="false">AO56-SUM(AQ56:AT56)</f>
        <v>411000</v>
      </c>
      <c r="AQ56" s="6" t="n">
        <v>139000</v>
      </c>
      <c r="AR56" s="6" t="n">
        <v>400000</v>
      </c>
      <c r="AS56" s="6" t="n">
        <v>800000</v>
      </c>
      <c r="AT56" s="8" t="n">
        <v>250000</v>
      </c>
      <c r="AU56" s="15" t="n">
        <v>950000</v>
      </c>
      <c r="AV56" s="16" t="n">
        <f aca="false">AW56-AU56</f>
        <v>638680</v>
      </c>
      <c r="AW56" s="58" t="n">
        <f aca="false">BE56+SUM(AY56:BC56)-BD56-AX56</f>
        <v>1588680</v>
      </c>
      <c r="AX56" s="11" t="n">
        <v>200000</v>
      </c>
      <c r="AY56" s="7" t="n">
        <f aca="false">PLANTS!D117</f>
        <v>100440</v>
      </c>
      <c r="AZ56" s="11" t="n">
        <v>125000</v>
      </c>
      <c r="BA56" s="11" t="n">
        <v>800000</v>
      </c>
      <c r="BB56" s="11" t="n">
        <v>40000</v>
      </c>
      <c r="BC56" s="11" t="n">
        <v>75000</v>
      </c>
      <c r="BD56" s="7" t="n">
        <f aca="false">AL56+AP56</f>
        <v>526760</v>
      </c>
      <c r="BE56" s="12" t="n">
        <v>1175000</v>
      </c>
      <c r="BF56" s="6" t="n">
        <v>750000</v>
      </c>
      <c r="BG56" s="6" t="n">
        <v>200000</v>
      </c>
      <c r="BH56" s="6" t="n">
        <v>25000</v>
      </c>
      <c r="BI56" s="6" t="n">
        <v>10000</v>
      </c>
      <c r="BJ56" s="50" t="n">
        <f aca="false">PLANTS!J117</f>
        <v>81579.96</v>
      </c>
      <c r="BK56" s="49" t="n">
        <f aca="false">SUM(BF56:BJ56)</f>
        <v>1066579.96</v>
      </c>
      <c r="BL56" s="11" t="n">
        <v>775000</v>
      </c>
      <c r="BM56" s="11" t="n">
        <v>140000</v>
      </c>
      <c r="BN56" s="11" t="n">
        <f aca="false">BN44+BO56</f>
        <v>225459</v>
      </c>
      <c r="BO56" s="11" t="n">
        <v>0</v>
      </c>
      <c r="BP56" s="7" t="n">
        <f aca="false">AT56</f>
        <v>250000</v>
      </c>
      <c r="BQ56" s="7" t="n">
        <f aca="false">BH56</f>
        <v>25000</v>
      </c>
      <c r="BR56" s="6" t="n">
        <v>150000</v>
      </c>
      <c r="BS56" s="7" t="n">
        <f aca="false">PLANTS!M117</f>
        <v>72887.04</v>
      </c>
      <c r="BT56" s="54" t="n">
        <f aca="false">BT44+BU56</f>
        <v>594398</v>
      </c>
      <c r="BU56" s="11" t="n">
        <v>0</v>
      </c>
      <c r="BV56" s="15" t="n">
        <v>25000</v>
      </c>
      <c r="BW56" s="7" t="n">
        <f aca="false">BL56+BM56+SUM(BP56:BR56)-BS56-BT56-BV56-BX56-BN56</f>
        <v>22255.96</v>
      </c>
      <c r="BX56" s="7" t="n">
        <f aca="false">J56</f>
        <v>400000</v>
      </c>
      <c r="BY56" s="49" t="n">
        <f aca="false">SUM(BS56:BX56)</f>
        <v>1114541</v>
      </c>
    </row>
    <row r="57" customFormat="false" ht="12.75" hidden="false" customHeight="false" outlineLevel="0" collapsed="false">
      <c r="A57" s="48" t="n">
        <v>37196</v>
      </c>
      <c r="B57" s="7" t="n">
        <f aca="false">B45*(1+C57)+SUM(D57:E57)</f>
        <v>3263580</v>
      </c>
      <c r="C57" s="57" t="n">
        <v>0</v>
      </c>
      <c r="D57" s="6" t="n">
        <v>-350000</v>
      </c>
      <c r="E57" s="7" t="n">
        <f aca="false">PLANTS!P118</f>
        <v>104580</v>
      </c>
      <c r="F57" s="7" t="n">
        <f aca="false">AR57</f>
        <v>430000</v>
      </c>
      <c r="G57" s="7" t="n">
        <f aca="false">BE57</f>
        <v>1175000</v>
      </c>
      <c r="H57" s="7" t="n">
        <f aca="false">BF57</f>
        <v>725000</v>
      </c>
      <c r="I57" s="6" t="n">
        <v>50000</v>
      </c>
      <c r="J57" s="11" t="n">
        <v>400000</v>
      </c>
      <c r="K57" s="6" t="n">
        <v>325000</v>
      </c>
      <c r="M57" s="6" t="n">
        <v>50000</v>
      </c>
      <c r="N57" s="6" t="n">
        <v>300000</v>
      </c>
      <c r="O57" s="54" t="n">
        <f aca="false">SUM(I57:K57)</f>
        <v>775000</v>
      </c>
      <c r="P57" s="7" t="n">
        <f aca="false">SUM(F57:N57)</f>
        <v>3455000</v>
      </c>
      <c r="Q57" s="7" t="n">
        <f aca="false">P57-B57</f>
        <v>191420</v>
      </c>
      <c r="R57" s="49" t="n">
        <f aca="false">R56+(Q57*(A58-A57))</f>
        <v>61171302</v>
      </c>
      <c r="S57" s="52" t="n">
        <f aca="false">S45*(1+T57)+SUM(U57:V57)</f>
        <v>2984612</v>
      </c>
      <c r="T57" s="57" t="n">
        <v>0</v>
      </c>
      <c r="U57" s="6" t="n">
        <v>-100000</v>
      </c>
      <c r="V57" s="7" t="n">
        <f aca="false">PLANTS!S118</f>
        <v>111312</v>
      </c>
      <c r="W57" s="11" t="n">
        <v>40000</v>
      </c>
      <c r="X57" s="7" t="n">
        <f aca="false">K57</f>
        <v>325000</v>
      </c>
      <c r="Y57" s="6" t="n">
        <v>10000</v>
      </c>
      <c r="Z57" s="52" t="n">
        <f aca="false">S57+SUM(W57:Y57)</f>
        <v>3359612</v>
      </c>
      <c r="AA57" s="7" t="n">
        <f aca="false">AS57</f>
        <v>800000</v>
      </c>
      <c r="AB57" s="7" t="n">
        <f aca="false">BG57</f>
        <v>245000</v>
      </c>
      <c r="AC57" s="10" t="n">
        <f aca="false">BW57</f>
        <v>43977.3999999999</v>
      </c>
      <c r="AD57" s="7" t="n">
        <f aca="false">SUM(AA57:AC57)</f>
        <v>1088977.4</v>
      </c>
      <c r="AE57" s="6" t="n">
        <v>1800000</v>
      </c>
      <c r="AF57" s="6" t="n">
        <v>198000</v>
      </c>
      <c r="AG57" s="7" t="n">
        <f aca="false">SUM(AD57:AF57)</f>
        <v>3086977.4</v>
      </c>
      <c r="AH57" s="7" t="n">
        <f aca="false">AG57-Z57</f>
        <v>-272634.6</v>
      </c>
      <c r="AI57" s="49" t="n">
        <f aca="false">AI56+(AH57*(A58-A57))</f>
        <v>72722658.912</v>
      </c>
      <c r="AJ57" s="6" t="n">
        <v>2650000</v>
      </c>
      <c r="AK57" s="6" t="n">
        <v>2250000</v>
      </c>
      <c r="AL57" s="7" t="n">
        <f aca="false">AK57-AN57-AO57</f>
        <v>93840</v>
      </c>
      <c r="AM57" s="6" t="n">
        <v>0</v>
      </c>
      <c r="AN57" s="7" t="n">
        <f aca="false">PLANTS!G118</f>
        <v>56160</v>
      </c>
      <c r="AO57" s="6" t="n">
        <v>2100000</v>
      </c>
      <c r="AP57" s="7" t="n">
        <f aca="false">AO57-SUM(AQ57:AT57)</f>
        <v>417000</v>
      </c>
      <c r="AQ57" s="6" t="n">
        <v>203000</v>
      </c>
      <c r="AR57" s="6" t="n">
        <v>430000</v>
      </c>
      <c r="AS57" s="6" t="n">
        <v>800000</v>
      </c>
      <c r="AT57" s="8" t="n">
        <v>250000</v>
      </c>
      <c r="AU57" s="15" t="n">
        <v>950000</v>
      </c>
      <c r="AV57" s="16" t="n">
        <f aca="false">AW57-AU57</f>
        <v>671120</v>
      </c>
      <c r="AW57" s="58" t="n">
        <f aca="false">BE57+SUM(AY57:BC57)-BD57-AX57</f>
        <v>1621120</v>
      </c>
      <c r="AX57" s="11" t="n">
        <v>200000</v>
      </c>
      <c r="AY57" s="7" t="n">
        <f aca="false">PLANTS!D118</f>
        <v>66960</v>
      </c>
      <c r="AZ57" s="11" t="n">
        <v>125000</v>
      </c>
      <c r="BA57" s="11" t="n">
        <v>850000</v>
      </c>
      <c r="BB57" s="11" t="n">
        <v>40000</v>
      </c>
      <c r="BC57" s="11" t="n">
        <v>75000</v>
      </c>
      <c r="BD57" s="7" t="n">
        <f aca="false">AL57+AP57</f>
        <v>510840</v>
      </c>
      <c r="BE57" s="12" t="n">
        <v>1175000</v>
      </c>
      <c r="BF57" s="6" t="n">
        <v>725000</v>
      </c>
      <c r="BG57" s="6" t="n">
        <v>245000</v>
      </c>
      <c r="BH57" s="6" t="n">
        <v>25000</v>
      </c>
      <c r="BI57" s="6" t="n">
        <v>10000</v>
      </c>
      <c r="BJ57" s="50" t="n">
        <f aca="false">PLANTS!J118</f>
        <v>54386.64</v>
      </c>
      <c r="BK57" s="49" t="n">
        <f aca="false">SUM(BF57:BJ57)</f>
        <v>1059386.64</v>
      </c>
      <c r="BL57" s="11" t="n">
        <v>810000</v>
      </c>
      <c r="BM57" s="11" t="n">
        <v>140000</v>
      </c>
      <c r="BN57" s="11" t="n">
        <f aca="false">BN45+BO57</f>
        <v>308003</v>
      </c>
      <c r="BO57" s="11" t="n">
        <v>0</v>
      </c>
      <c r="BP57" s="7" t="n">
        <f aca="false">AT57</f>
        <v>250000</v>
      </c>
      <c r="BQ57" s="7" t="n">
        <f aca="false">BH57</f>
        <v>25000</v>
      </c>
      <c r="BR57" s="6" t="n">
        <v>150000</v>
      </c>
      <c r="BS57" s="7" t="n">
        <f aca="false">PLANTS!M118</f>
        <v>58719.6</v>
      </c>
      <c r="BT57" s="54" t="n">
        <f aca="false">BT45+BU57</f>
        <v>539300</v>
      </c>
      <c r="BU57" s="11" t="n">
        <v>0</v>
      </c>
      <c r="BV57" s="15" t="n">
        <v>25000</v>
      </c>
      <c r="BW57" s="7" t="n">
        <f aca="false">BL57+BM57+SUM(BP57:BR57)-BS57-BT57-BV57-BX57-BN57</f>
        <v>43977.3999999999</v>
      </c>
      <c r="BX57" s="7" t="n">
        <f aca="false">J57</f>
        <v>400000</v>
      </c>
      <c r="BY57" s="49" t="n">
        <f aca="false">SUM(BS57:BX57)</f>
        <v>1066997</v>
      </c>
    </row>
    <row r="58" customFormat="false" ht="12.75" hidden="false" customHeight="false" outlineLevel="0" collapsed="false">
      <c r="A58" s="48" t="n">
        <v>37226</v>
      </c>
      <c r="B58" s="7" t="n">
        <f aca="false">B46*(1+C58)+SUM(D58:E58)</f>
        <v>3608705.41935484</v>
      </c>
      <c r="C58" s="57" t="n">
        <v>0</v>
      </c>
      <c r="D58" s="6" t="n">
        <v>50000</v>
      </c>
      <c r="E58" s="7" t="n">
        <f aca="false">PLANTS!P119</f>
        <v>125028</v>
      </c>
      <c r="F58" s="7" t="n">
        <f aca="false">AR58</f>
        <v>430000</v>
      </c>
      <c r="G58" s="7" t="n">
        <f aca="false">BE58</f>
        <v>1150000</v>
      </c>
      <c r="H58" s="7" t="n">
        <f aca="false">BF58</f>
        <v>725000</v>
      </c>
      <c r="I58" s="6" t="n">
        <v>50000</v>
      </c>
      <c r="J58" s="11" t="n">
        <v>375000</v>
      </c>
      <c r="K58" s="6" t="n">
        <v>325000</v>
      </c>
      <c r="M58" s="6" t="n">
        <v>50000</v>
      </c>
      <c r="N58" s="6" t="n">
        <v>300000</v>
      </c>
      <c r="O58" s="54" t="n">
        <f aca="false">SUM(I58:K58)</f>
        <v>750000</v>
      </c>
      <c r="P58" s="7" t="n">
        <f aca="false">SUM(F58:N58)</f>
        <v>3405000</v>
      </c>
      <c r="Q58" s="7" t="n">
        <f aca="false">P58-B58</f>
        <v>-203705.419354839</v>
      </c>
      <c r="R58" s="49" t="n">
        <f aca="false">R57+(Q58*(A59-A58))</f>
        <v>54856434</v>
      </c>
      <c r="S58" s="52" t="n">
        <f aca="false">S46*(1+T58)+SUM(U58:V58)</f>
        <v>2895156.28387097</v>
      </c>
      <c r="T58" s="57" t="n">
        <v>0</v>
      </c>
      <c r="U58" s="6" t="n">
        <v>-100000</v>
      </c>
      <c r="V58" s="7" t="n">
        <f aca="false">PLANTS!S119</f>
        <v>114220.8</v>
      </c>
      <c r="W58" s="11" t="n">
        <v>40000</v>
      </c>
      <c r="X58" s="7" t="n">
        <f aca="false">K58</f>
        <v>325000</v>
      </c>
      <c r="Y58" s="6" t="n">
        <v>10000</v>
      </c>
      <c r="Z58" s="52" t="n">
        <f aca="false">S58+SUM(W58:Y58)</f>
        <v>3270156.28387097</v>
      </c>
      <c r="AA58" s="7" t="n">
        <f aca="false">AS58</f>
        <v>800000</v>
      </c>
      <c r="AB58" s="7" t="n">
        <f aca="false">BG58</f>
        <v>245000</v>
      </c>
      <c r="AC58" s="10" t="n">
        <f aca="false">BW58</f>
        <v>54636.4399999999</v>
      </c>
      <c r="AD58" s="7" t="n">
        <f aca="false">SUM(AA58:AC58)</f>
        <v>1099636.44</v>
      </c>
      <c r="AE58" s="6" t="n">
        <v>1800000</v>
      </c>
      <c r="AF58" s="6" t="n">
        <v>198000</v>
      </c>
      <c r="AG58" s="7" t="n">
        <f aca="false">SUM(AD58:AF58)</f>
        <v>3097636.44</v>
      </c>
      <c r="AH58" s="7" t="n">
        <f aca="false">AG58-Z58</f>
        <v>-172519.843870968</v>
      </c>
      <c r="AI58" s="49" t="n">
        <f aca="false">AI57+(AH58*(A59-A58))</f>
        <v>67374543.752</v>
      </c>
      <c r="AJ58" s="6" t="n">
        <v>2650000</v>
      </c>
      <c r="AK58" s="6" t="n">
        <v>2250000</v>
      </c>
      <c r="AL58" s="7" t="n">
        <f aca="false">AK58-AN58-AO58</f>
        <v>93840</v>
      </c>
      <c r="AM58" s="6" t="n">
        <v>0</v>
      </c>
      <c r="AN58" s="7" t="n">
        <f aca="false">PLANTS!G119</f>
        <v>56160</v>
      </c>
      <c r="AO58" s="6" t="n">
        <v>2100000</v>
      </c>
      <c r="AP58" s="7" t="n">
        <f aca="false">AO58-SUM(AQ58:AT58)</f>
        <v>417000</v>
      </c>
      <c r="AQ58" s="6" t="n">
        <v>203000</v>
      </c>
      <c r="AR58" s="6" t="n">
        <v>430000</v>
      </c>
      <c r="AS58" s="6" t="n">
        <v>800000</v>
      </c>
      <c r="AT58" s="8" t="n">
        <v>250000</v>
      </c>
      <c r="AU58" s="15" t="n">
        <v>950000</v>
      </c>
      <c r="AV58" s="16" t="n">
        <f aca="false">AW58-AU58</f>
        <v>671120</v>
      </c>
      <c r="AW58" s="58" t="n">
        <f aca="false">BE58+SUM(AY58:BC58)-BD58-AX58</f>
        <v>1621120</v>
      </c>
      <c r="AX58" s="11" t="n">
        <v>200000</v>
      </c>
      <c r="AY58" s="7" t="n">
        <f aca="false">PLANTS!D119</f>
        <v>66960</v>
      </c>
      <c r="AZ58" s="11" t="n">
        <v>125000</v>
      </c>
      <c r="BA58" s="11" t="n">
        <v>875000</v>
      </c>
      <c r="BB58" s="11" t="n">
        <v>40000</v>
      </c>
      <c r="BC58" s="11" t="n">
        <v>75000</v>
      </c>
      <c r="BD58" s="7" t="n">
        <f aca="false">AL58+AP58</f>
        <v>510840</v>
      </c>
      <c r="BE58" s="12" t="n">
        <v>1150000</v>
      </c>
      <c r="BF58" s="6" t="n">
        <v>725000</v>
      </c>
      <c r="BG58" s="6" t="n">
        <v>245000</v>
      </c>
      <c r="BH58" s="6" t="n">
        <v>25000</v>
      </c>
      <c r="BI58" s="6" t="n">
        <v>10000</v>
      </c>
      <c r="BJ58" s="50" t="n">
        <f aca="false">PLANTS!J119</f>
        <v>54386.64</v>
      </c>
      <c r="BK58" s="49" t="n">
        <f aca="false">SUM(BF58:BJ58)</f>
        <v>1059386.64</v>
      </c>
      <c r="BL58" s="11" t="n">
        <v>810000</v>
      </c>
      <c r="BM58" s="11" t="n">
        <v>140000</v>
      </c>
      <c r="BN58" s="11" t="n">
        <f aca="false">BN46+BO58</f>
        <v>314779</v>
      </c>
      <c r="BO58" s="11" t="n">
        <v>0</v>
      </c>
      <c r="BP58" s="7" t="n">
        <f aca="false">AT58</f>
        <v>250000</v>
      </c>
      <c r="BQ58" s="7" t="n">
        <f aca="false">BH58</f>
        <v>25000</v>
      </c>
      <c r="BR58" s="6" t="n">
        <v>150000</v>
      </c>
      <c r="BS58" s="7" t="n">
        <f aca="false">PLANTS!M119</f>
        <v>99232.56</v>
      </c>
      <c r="BT58" s="54" t="n">
        <f aca="false">BT46+BU58</f>
        <v>506352</v>
      </c>
      <c r="BU58" s="11" t="n">
        <v>0</v>
      </c>
      <c r="BV58" s="15" t="n">
        <v>25000</v>
      </c>
      <c r="BW58" s="7" t="n">
        <f aca="false">BL58+BM58+SUM(BP58:BR58)-BS58-BT58-BV58-BX58-BN58</f>
        <v>54636.4399999999</v>
      </c>
      <c r="BX58" s="7" t="n">
        <f aca="false">J58</f>
        <v>375000</v>
      </c>
      <c r="BY58" s="49" t="n">
        <f aca="false">SUM(BS58:BX58)</f>
        <v>1060221</v>
      </c>
    </row>
    <row r="59" customFormat="false" ht="12.75" hidden="false" customHeight="false" outlineLevel="0" collapsed="false">
      <c r="A59" s="48" t="n">
        <v>37257</v>
      </c>
      <c r="B59" s="7" t="n">
        <f aca="false">B47*(1+C59)+SUM(D59:E59)</f>
        <v>3916413</v>
      </c>
      <c r="C59" s="57" t="n">
        <v>0</v>
      </c>
      <c r="D59" s="6" t="n">
        <v>-450000</v>
      </c>
      <c r="E59" s="7" t="n">
        <f aca="false">PLANTS!P120</f>
        <v>135252</v>
      </c>
      <c r="F59" s="7" t="n">
        <f aca="false">AR59</f>
        <v>430000</v>
      </c>
      <c r="G59" s="7" t="n">
        <f aca="false">BE59</f>
        <v>1100000</v>
      </c>
      <c r="H59" s="7" t="n">
        <f aca="false">BF59</f>
        <v>725000</v>
      </c>
      <c r="I59" s="6" t="n">
        <v>50000</v>
      </c>
      <c r="J59" s="11" t="n">
        <v>400000</v>
      </c>
      <c r="K59" s="6" t="n">
        <v>325000</v>
      </c>
      <c r="M59" s="6" t="n">
        <v>50000</v>
      </c>
      <c r="N59" s="6" t="n">
        <v>300000</v>
      </c>
      <c r="O59" s="54" t="n">
        <f aca="false">SUM(I59:K59)</f>
        <v>775000</v>
      </c>
      <c r="P59" s="7" t="n">
        <f aca="false">SUM(F59:N59)</f>
        <v>3380000</v>
      </c>
      <c r="Q59" s="7" t="n">
        <f aca="false">P59-B59</f>
        <v>-536413</v>
      </c>
      <c r="R59" s="49" t="n">
        <f aca="false">R58+(Q59*(A60-A59))</f>
        <v>38227631</v>
      </c>
      <c r="S59" s="52" t="n">
        <f aca="false">S47*(1+T59)+SUM(U59:V59)</f>
        <v>3055965.2</v>
      </c>
      <c r="T59" s="57" t="n">
        <v>0</v>
      </c>
      <c r="U59" s="6" t="n">
        <v>-100000</v>
      </c>
      <c r="V59" s="7" t="n">
        <f aca="false">PLANTS!S120</f>
        <v>115675.2</v>
      </c>
      <c r="W59" s="11" t="n">
        <v>40000</v>
      </c>
      <c r="X59" s="7" t="n">
        <f aca="false">K59</f>
        <v>325000</v>
      </c>
      <c r="Y59" s="6" t="n">
        <v>10000</v>
      </c>
      <c r="Z59" s="52" t="n">
        <f aca="false">S59+SUM(W59:Y59)</f>
        <v>3430965.2</v>
      </c>
      <c r="AA59" s="7" t="n">
        <f aca="false">AS59</f>
        <v>800000</v>
      </c>
      <c r="AB59" s="7" t="n">
        <f aca="false">BG59</f>
        <v>245000</v>
      </c>
      <c r="AC59" s="10" t="n">
        <f aca="false">BW59</f>
        <v>34036.4399999999</v>
      </c>
      <c r="AD59" s="7" t="n">
        <f aca="false">SUM(AA59:AC59)</f>
        <v>1079036.44</v>
      </c>
      <c r="AE59" s="6" t="n">
        <v>1800000</v>
      </c>
      <c r="AF59" s="6" t="n">
        <v>198000</v>
      </c>
      <c r="AG59" s="7" t="n">
        <f aca="false">SUM(AD59:AF59)</f>
        <v>3077036.44</v>
      </c>
      <c r="AH59" s="7" t="n">
        <f aca="false">AG59-Z59</f>
        <v>-353928.76</v>
      </c>
      <c r="AI59" s="49" t="n">
        <f aca="false">AI58+(AH59*(A60-A59))</f>
        <v>56402752.192</v>
      </c>
      <c r="AJ59" s="6" t="n">
        <v>2650000</v>
      </c>
      <c r="AK59" s="6" t="n">
        <v>2250000</v>
      </c>
      <c r="AL59" s="7" t="n">
        <f aca="false">AK59-AN59-AO59</f>
        <v>93840</v>
      </c>
      <c r="AM59" s="6" t="n">
        <v>0</v>
      </c>
      <c r="AN59" s="7" t="n">
        <f aca="false">PLANTS!G120</f>
        <v>56160</v>
      </c>
      <c r="AO59" s="6" t="n">
        <v>2100000</v>
      </c>
      <c r="AP59" s="7" t="n">
        <f aca="false">AO59-SUM(AQ59:AT59)</f>
        <v>373000</v>
      </c>
      <c r="AQ59" s="6" t="n">
        <v>247000</v>
      </c>
      <c r="AR59" s="6" t="n">
        <v>430000</v>
      </c>
      <c r="AS59" s="6" t="n">
        <v>800000</v>
      </c>
      <c r="AT59" s="8" t="n">
        <v>250000</v>
      </c>
      <c r="AU59" s="15" t="n">
        <v>950000</v>
      </c>
      <c r="AV59" s="16" t="n">
        <f aca="false">AW59-AU59</f>
        <v>665120</v>
      </c>
      <c r="AW59" s="58" t="n">
        <f aca="false">BE59+SUM(AY59:BC59)-BD59-AX59</f>
        <v>1615120</v>
      </c>
      <c r="AX59" s="11" t="n">
        <v>200000</v>
      </c>
      <c r="AY59" s="7" t="n">
        <f aca="false">PLANTS!D120</f>
        <v>66960</v>
      </c>
      <c r="AZ59" s="11" t="n">
        <v>125000</v>
      </c>
      <c r="BA59" s="11" t="n">
        <v>875000</v>
      </c>
      <c r="BB59" s="11" t="n">
        <v>40000</v>
      </c>
      <c r="BC59" s="11" t="n">
        <v>75000</v>
      </c>
      <c r="BD59" s="7" t="n">
        <f aca="false">AL59+AP59</f>
        <v>466840</v>
      </c>
      <c r="BE59" s="12" t="n">
        <v>1100000</v>
      </c>
      <c r="BF59" s="6" t="n">
        <v>725000</v>
      </c>
      <c r="BG59" s="6" t="n">
        <v>245000</v>
      </c>
      <c r="BH59" s="6" t="n">
        <v>25000</v>
      </c>
      <c r="BI59" s="6" t="n">
        <v>10000</v>
      </c>
      <c r="BJ59" s="50" t="n">
        <f aca="false">PLANTS!J120</f>
        <v>54386.64</v>
      </c>
      <c r="BK59" s="49" t="n">
        <f aca="false">SUM(BF59:BJ59)</f>
        <v>1059386.64</v>
      </c>
      <c r="BL59" s="11" t="n">
        <v>810000</v>
      </c>
      <c r="BM59" s="11" t="n">
        <v>140000</v>
      </c>
      <c r="BN59" s="11" t="n">
        <f aca="false">BN47+BO59</f>
        <v>294421</v>
      </c>
      <c r="BO59" s="11" t="n">
        <v>0</v>
      </c>
      <c r="BP59" s="7" t="n">
        <f aca="false">AT59</f>
        <v>250000</v>
      </c>
      <c r="BQ59" s="7" t="n">
        <f aca="false">BH59</f>
        <v>25000</v>
      </c>
      <c r="BR59" s="6" t="n">
        <v>150000</v>
      </c>
      <c r="BS59" s="7" t="n">
        <f aca="false">PLANTS!M120</f>
        <v>99232.56</v>
      </c>
      <c r="BT59" s="54" t="n">
        <f aca="false">BT47+BU59</f>
        <v>522310</v>
      </c>
      <c r="BU59" s="11" t="n">
        <v>0</v>
      </c>
      <c r="BV59" s="15" t="n">
        <v>25000</v>
      </c>
      <c r="BW59" s="7" t="n">
        <f aca="false">BL59+BM59+SUM(BP59:BR59)-BS59-BT59-BV59-BX59-BN59</f>
        <v>34036.4399999999</v>
      </c>
      <c r="BX59" s="7" t="n">
        <f aca="false">J59</f>
        <v>400000</v>
      </c>
      <c r="BY59" s="49" t="n">
        <f aca="false">SUM(BS59:BX59)</f>
        <v>1080579</v>
      </c>
    </row>
    <row r="60" customFormat="false" ht="12.75" hidden="false" customHeight="false" outlineLevel="0" collapsed="false">
      <c r="A60" s="48" t="n">
        <v>37288</v>
      </c>
      <c r="B60" s="7" t="n">
        <f aca="false">B48*(1+C60)+SUM(D60:E60)</f>
        <v>3679002</v>
      </c>
      <c r="C60" s="57" t="n">
        <v>0</v>
      </c>
      <c r="D60" s="6" t="n">
        <v>-550000</v>
      </c>
      <c r="E60" s="7" t="n">
        <f aca="false">PLANTS!P121</f>
        <v>135252</v>
      </c>
      <c r="F60" s="7" t="n">
        <f aca="false">AR60</f>
        <v>500000</v>
      </c>
      <c r="G60" s="7" t="n">
        <f aca="false">BE60</f>
        <v>1100000</v>
      </c>
      <c r="H60" s="7" t="n">
        <f aca="false">BF60</f>
        <v>725000</v>
      </c>
      <c r="I60" s="6" t="n">
        <v>50000</v>
      </c>
      <c r="J60" s="11" t="n">
        <v>400000</v>
      </c>
      <c r="K60" s="6" t="n">
        <v>325000</v>
      </c>
      <c r="M60" s="6" t="n">
        <v>50000</v>
      </c>
      <c r="N60" s="6" t="n">
        <v>300000</v>
      </c>
      <c r="O60" s="54" t="n">
        <f aca="false">SUM(I60:K60)</f>
        <v>775000</v>
      </c>
      <c r="P60" s="7" t="n">
        <f aca="false">SUM(F60:N60)</f>
        <v>3450000</v>
      </c>
      <c r="Q60" s="7" t="n">
        <f aca="false">P60-B60</f>
        <v>-229002</v>
      </c>
      <c r="R60" s="49" t="n">
        <f aca="false">R59+(Q60*(A61-A60))</f>
        <v>31815575</v>
      </c>
      <c r="S60" s="52" t="n">
        <f aca="false">S48*(1+T60)+SUM(U60:V60)</f>
        <v>2844068.2</v>
      </c>
      <c r="T60" s="57" t="n">
        <v>0</v>
      </c>
      <c r="U60" s="6" t="n">
        <v>-100000</v>
      </c>
      <c r="V60" s="7" t="n">
        <f aca="false">PLANTS!S121</f>
        <v>115675.2</v>
      </c>
      <c r="W60" s="11" t="n">
        <v>40000</v>
      </c>
      <c r="X60" s="7" t="n">
        <f aca="false">K60</f>
        <v>325000</v>
      </c>
      <c r="Y60" s="6" t="n">
        <v>10000</v>
      </c>
      <c r="Z60" s="52" t="n">
        <f aca="false">S60+SUM(W60:Y60)</f>
        <v>3219068.2</v>
      </c>
      <c r="AA60" s="7" t="n">
        <f aca="false">AS60</f>
        <v>730000</v>
      </c>
      <c r="AB60" s="7" t="n">
        <f aca="false">BG60</f>
        <v>245000</v>
      </c>
      <c r="AC60" s="10" t="n">
        <f aca="false">BW60</f>
        <v>92986.4399999999</v>
      </c>
      <c r="AD60" s="7" t="n">
        <f aca="false">SUM(AA60:AC60)</f>
        <v>1067986.44</v>
      </c>
      <c r="AE60" s="6" t="n">
        <v>1800000</v>
      </c>
      <c r="AF60" s="6" t="n">
        <v>198000</v>
      </c>
      <c r="AG60" s="7" t="n">
        <f aca="false">SUM(AD60:AF60)</f>
        <v>3065986.44</v>
      </c>
      <c r="AH60" s="7" t="n">
        <f aca="false">AG60-Z60</f>
        <v>-153081.76</v>
      </c>
      <c r="AI60" s="49" t="n">
        <f aca="false">AI59+(AH60*(A61-A60))</f>
        <v>52116462.912</v>
      </c>
      <c r="AJ60" s="6" t="n">
        <v>2650000</v>
      </c>
      <c r="AK60" s="6" t="n">
        <v>2250000</v>
      </c>
      <c r="AL60" s="7" t="n">
        <f aca="false">AK60-AN60-AO60</f>
        <v>93840</v>
      </c>
      <c r="AM60" s="6" t="n">
        <v>0</v>
      </c>
      <c r="AN60" s="7" t="n">
        <f aca="false">PLANTS!G121</f>
        <v>56160</v>
      </c>
      <c r="AO60" s="6" t="n">
        <v>2100000</v>
      </c>
      <c r="AP60" s="7" t="n">
        <f aca="false">AO60-SUM(AQ60:AT60)</f>
        <v>380000</v>
      </c>
      <c r="AQ60" s="6" t="n">
        <v>240000</v>
      </c>
      <c r="AR60" s="6" t="n">
        <v>500000</v>
      </c>
      <c r="AS60" s="6" t="n">
        <v>730000</v>
      </c>
      <c r="AT60" s="8" t="n">
        <v>250000</v>
      </c>
      <c r="AU60" s="15" t="n">
        <v>950000</v>
      </c>
      <c r="AV60" s="16" t="n">
        <f aca="false">AW60-AU60</f>
        <v>663520</v>
      </c>
      <c r="AW60" s="58" t="n">
        <f aca="false">BE60+SUM(AY60:BC60)-BD60-AX60</f>
        <v>1613520</v>
      </c>
      <c r="AX60" s="11" t="n">
        <v>200000</v>
      </c>
      <c r="AY60" s="7" t="n">
        <f aca="false">PLANTS!D121</f>
        <v>72360</v>
      </c>
      <c r="AZ60" s="11" t="n">
        <v>125000</v>
      </c>
      <c r="BA60" s="11" t="n">
        <v>875000</v>
      </c>
      <c r="BB60" s="11" t="n">
        <v>40000</v>
      </c>
      <c r="BC60" s="11" t="n">
        <v>75000</v>
      </c>
      <c r="BD60" s="7" t="n">
        <f aca="false">AL60+AP60</f>
        <v>473840</v>
      </c>
      <c r="BE60" s="12" t="n">
        <v>1100000</v>
      </c>
      <c r="BF60" s="6" t="n">
        <v>725000</v>
      </c>
      <c r="BG60" s="6" t="n">
        <v>245000</v>
      </c>
      <c r="BH60" s="6" t="n">
        <v>25000</v>
      </c>
      <c r="BI60" s="6" t="n">
        <v>10000</v>
      </c>
      <c r="BJ60" s="50" t="n">
        <f aca="false">PLANTS!J121</f>
        <v>54386.64</v>
      </c>
      <c r="BK60" s="49" t="n">
        <f aca="false">SUM(BF60:BJ60)</f>
        <v>1059386.64</v>
      </c>
      <c r="BL60" s="11" t="n">
        <v>810000</v>
      </c>
      <c r="BM60" s="11" t="n">
        <v>140000</v>
      </c>
      <c r="BN60" s="11" t="n">
        <f aca="false">BN48+BO60</f>
        <v>293981</v>
      </c>
      <c r="BO60" s="11" t="n">
        <v>0</v>
      </c>
      <c r="BP60" s="7" t="n">
        <f aca="false">AT60</f>
        <v>250000</v>
      </c>
      <c r="BQ60" s="7" t="n">
        <f aca="false">BH60</f>
        <v>25000</v>
      </c>
      <c r="BR60" s="6" t="n">
        <v>150000</v>
      </c>
      <c r="BS60" s="7" t="n">
        <f aca="false">PLANTS!M121</f>
        <v>99232.56</v>
      </c>
      <c r="BT60" s="54" t="n">
        <f aca="false">BT48+BU60</f>
        <v>463800</v>
      </c>
      <c r="BU60" s="11" t="n">
        <v>0</v>
      </c>
      <c r="BV60" s="15" t="n">
        <v>25000</v>
      </c>
      <c r="BW60" s="7" t="n">
        <f aca="false">BL60+BM60+SUM(BP60:BR60)-BS60-BT60-BV60-BX60-BN60</f>
        <v>92986.4399999999</v>
      </c>
      <c r="BX60" s="7" t="n">
        <f aca="false">J60</f>
        <v>400000</v>
      </c>
      <c r="BY60" s="49" t="n">
        <f aca="false">SUM(BS60:BX60)</f>
        <v>1081019</v>
      </c>
    </row>
    <row r="61" customFormat="false" ht="13.5" hidden="false" customHeight="false" outlineLevel="0" collapsed="false">
      <c r="A61" s="48" t="n">
        <v>37316</v>
      </c>
      <c r="B61" s="50" t="n">
        <f aca="false">B49*(1+C61)+SUM(D61:E61)</f>
        <v>3235419</v>
      </c>
      <c r="C61" s="59" t="n">
        <v>0</v>
      </c>
      <c r="D61" s="60" t="n">
        <v>-150000</v>
      </c>
      <c r="E61" s="7" t="n">
        <f aca="false">PLANTS!P122</f>
        <v>104580</v>
      </c>
      <c r="F61" s="7" t="n">
        <f aca="false">AR61</f>
        <v>530000</v>
      </c>
      <c r="G61" s="50" t="n">
        <f aca="false">BE61</f>
        <v>1100000</v>
      </c>
      <c r="H61" s="50" t="n">
        <f aca="false">BF61</f>
        <v>725000</v>
      </c>
      <c r="I61" s="60" t="n">
        <v>50000</v>
      </c>
      <c r="J61" s="13" t="n">
        <v>425000</v>
      </c>
      <c r="K61" s="60" t="n">
        <v>325000</v>
      </c>
      <c r="L61" s="50"/>
      <c r="M61" s="6" t="n">
        <v>50000</v>
      </c>
      <c r="N61" s="60" t="n">
        <v>300000</v>
      </c>
      <c r="O61" s="54" t="n">
        <f aca="false">SUM(I61:K61)</f>
        <v>800000</v>
      </c>
      <c r="P61" s="50" t="n">
        <f aca="false">SUM(F61:N61)</f>
        <v>3505000</v>
      </c>
      <c r="Q61" s="7" t="n">
        <f aca="false">P61-B61</f>
        <v>269581</v>
      </c>
      <c r="R61" s="49" t="n">
        <f aca="false">R60+(Q61*(A62-A61))</f>
        <v>40172586</v>
      </c>
      <c r="S61" s="52" t="n">
        <f aca="false">S49*(1+T61)+SUM(U61:V61)</f>
        <v>2363764</v>
      </c>
      <c r="T61" s="57" t="n">
        <v>0</v>
      </c>
      <c r="U61" s="6" t="n">
        <v>-100000</v>
      </c>
      <c r="V61" s="7" t="n">
        <f aca="false">PLANTS!S122</f>
        <v>111312</v>
      </c>
      <c r="W61" s="11" t="n">
        <v>40000</v>
      </c>
      <c r="X61" s="50" t="n">
        <f aca="false">K61</f>
        <v>325000</v>
      </c>
      <c r="Y61" s="6" t="n">
        <v>10000</v>
      </c>
      <c r="Z61" s="52" t="n">
        <f aca="false">S61+SUM(W61:Y61)</f>
        <v>2738764</v>
      </c>
      <c r="AA61" s="50" t="n">
        <f aca="false">AS61</f>
        <v>700000</v>
      </c>
      <c r="AB61" s="50" t="n">
        <f aca="false">BG61</f>
        <v>245000</v>
      </c>
      <c r="AC61" s="10" t="n">
        <f aca="false">BW61</f>
        <v>167165.64</v>
      </c>
      <c r="AD61" s="7" t="n">
        <f aca="false">SUM(AA61:AC61)</f>
        <v>1112165.64</v>
      </c>
      <c r="AE61" s="6" t="n">
        <v>1800000</v>
      </c>
      <c r="AF61" s="6" t="n">
        <v>198000</v>
      </c>
      <c r="AG61" s="7" t="n">
        <f aca="false">SUM(AD61:AF61)</f>
        <v>3110165.64</v>
      </c>
      <c r="AH61" s="7" t="n">
        <f aca="false">AG61-Z61</f>
        <v>371401.64</v>
      </c>
      <c r="AI61" s="49" t="n">
        <f aca="false">AI60+(AH61*(A62-A61))</f>
        <v>63629913.7519999</v>
      </c>
      <c r="AJ61" s="6" t="n">
        <v>2650000</v>
      </c>
      <c r="AK61" s="6" t="n">
        <v>2250000</v>
      </c>
      <c r="AL61" s="50" t="n">
        <f aca="false">AK61-AN61-AO61</f>
        <v>93840</v>
      </c>
      <c r="AM61" s="60" t="n">
        <v>0</v>
      </c>
      <c r="AN61" s="7" t="n">
        <f aca="false">PLANTS!G122</f>
        <v>56160</v>
      </c>
      <c r="AO61" s="60" t="n">
        <v>2100000</v>
      </c>
      <c r="AP61" s="50" t="n">
        <f aca="false">AO61-SUM(AQ61:AT61)</f>
        <v>438000</v>
      </c>
      <c r="AQ61" s="60" t="n">
        <v>182000</v>
      </c>
      <c r="AR61" s="6" t="n">
        <v>530000</v>
      </c>
      <c r="AS61" s="6" t="n">
        <v>700000</v>
      </c>
      <c r="AT61" s="8" t="n">
        <v>250000</v>
      </c>
      <c r="AU61" s="15" t="n">
        <v>950000</v>
      </c>
      <c r="AV61" s="16" t="n">
        <f aca="false">AW61-AU61</f>
        <v>577120</v>
      </c>
      <c r="AW61" s="58" t="n">
        <f aca="false">BE61+SUM(AY61:BC61)-BD61-AX61</f>
        <v>1527120</v>
      </c>
      <c r="AX61" s="11" t="n">
        <v>200000</v>
      </c>
      <c r="AY61" s="7" t="n">
        <f aca="false">PLANTS!D122</f>
        <v>93960</v>
      </c>
      <c r="AZ61" s="11" t="n">
        <v>125000</v>
      </c>
      <c r="BA61" s="13" t="n">
        <v>825000</v>
      </c>
      <c r="BB61" s="11" t="n">
        <v>40000</v>
      </c>
      <c r="BC61" s="11" t="n">
        <v>75000</v>
      </c>
      <c r="BD61" s="50" t="n">
        <f aca="false">AL61+AP61</f>
        <v>531840</v>
      </c>
      <c r="BE61" s="12" t="n">
        <v>1100000</v>
      </c>
      <c r="BF61" s="6" t="n">
        <v>725000</v>
      </c>
      <c r="BG61" s="6" t="n">
        <v>245000</v>
      </c>
      <c r="BH61" s="60" t="n">
        <v>25000</v>
      </c>
      <c r="BI61" s="60" t="n">
        <v>10000</v>
      </c>
      <c r="BJ61" s="61" t="n">
        <f aca="false">PLANTS!J122</f>
        <v>54386.64</v>
      </c>
      <c r="BK61" s="49" t="n">
        <f aca="false">SUM(BF61:BJ61)</f>
        <v>1059386.64</v>
      </c>
      <c r="BL61" s="13" t="n">
        <v>810000</v>
      </c>
      <c r="BM61" s="13" t="n">
        <v>140000</v>
      </c>
      <c r="BN61" s="11" t="n">
        <f aca="false">BN49+BO61</f>
        <v>239064</v>
      </c>
      <c r="BO61" s="11" t="n">
        <v>0</v>
      </c>
      <c r="BP61" s="7" t="n">
        <f aca="false">AT61</f>
        <v>250000</v>
      </c>
      <c r="BQ61" s="7" t="n">
        <f aca="false">BH61</f>
        <v>25000</v>
      </c>
      <c r="BR61" s="60" t="n">
        <v>150000</v>
      </c>
      <c r="BS61" s="7" t="n">
        <f aca="false">PLANTS!M122</f>
        <v>109341.36</v>
      </c>
      <c r="BT61" s="54" t="n">
        <f aca="false">BT49+BU61</f>
        <v>409429</v>
      </c>
      <c r="BU61" s="11" t="n">
        <v>0</v>
      </c>
      <c r="BV61" s="15" t="n">
        <v>25000</v>
      </c>
      <c r="BW61" s="7" t="n">
        <f aca="false">BL61+BM61+SUM(BP61:BR61)-BS61-BT61-BV61-BX61-BN61</f>
        <v>167165.64</v>
      </c>
      <c r="BX61" s="50" t="n">
        <f aca="false">J61</f>
        <v>425000</v>
      </c>
      <c r="BY61" s="49" t="n">
        <f aca="false">SUM(BS61:BX61)</f>
        <v>1135936</v>
      </c>
    </row>
    <row r="62" customFormat="false" ht="12.75" hidden="false" customHeight="false" outlineLevel="0" collapsed="false">
      <c r="A62" s="62" t="n">
        <v>37347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</row>
    <row r="63" customFormat="false" ht="12.75" hidden="false" customHeight="false" outlineLevel="0" collapsed="false">
      <c r="A63" s="64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</row>
    <row r="64" customFormat="false" ht="12.75" hidden="false" customHeight="false" outlineLevel="0" collapsed="false">
      <c r="A64" s="65" t="s">
        <v>68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 t="n">
        <v>150000</v>
      </c>
      <c r="AM64" s="66"/>
      <c r="AN64" s="66"/>
      <c r="AO64" s="66" t="n">
        <v>2010000</v>
      </c>
      <c r="AP64" s="66" t="n">
        <v>550000</v>
      </c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 t="n">
        <v>800000</v>
      </c>
      <c r="BG64" s="66" t="n">
        <v>400000</v>
      </c>
      <c r="BH64" s="66" t="n">
        <v>300000</v>
      </c>
      <c r="BI64" s="66"/>
      <c r="BJ64" s="66"/>
      <c r="BK64" s="66" t="n">
        <v>1090000</v>
      </c>
      <c r="BL64" s="66" t="n">
        <v>825000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7"/>
    </row>
    <row r="65" customFormat="false" ht="12.75" hidden="false" customHeight="false" outlineLevel="0" collapsed="false">
      <c r="A65" s="68" t="s">
        <v>69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 t="n">
        <v>725000</v>
      </c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70"/>
    </row>
    <row r="66" customFormat="false" ht="12.75" hidden="false" customHeight="false" outlineLevel="0" collapsed="false">
      <c r="A66" s="6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</row>
    <row r="67" customFormat="false" ht="12.75" hidden="false" customHeight="false" outlineLevel="0" collapsed="false">
      <c r="A67" s="71"/>
      <c r="B67" s="72" t="s">
        <v>70</v>
      </c>
      <c r="C67" s="72"/>
      <c r="D67" s="73" t="s">
        <v>71</v>
      </c>
      <c r="E67" s="73"/>
      <c r="F67" s="50"/>
      <c r="G67" s="50"/>
      <c r="H67" s="50"/>
      <c r="I67" s="74" t="s">
        <v>2</v>
      </c>
      <c r="J67" s="74"/>
      <c r="K67" s="7" t="n">
        <v>2850</v>
      </c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</row>
    <row r="68" customFormat="false" ht="12.75" hidden="false" customHeight="false" outlineLevel="0" collapsed="false">
      <c r="A68" s="68"/>
      <c r="B68" s="75" t="s">
        <v>72</v>
      </c>
      <c r="C68" s="75" t="s">
        <v>73</v>
      </c>
      <c r="D68" s="76" t="s">
        <v>72</v>
      </c>
      <c r="E68" s="77" t="s">
        <v>73</v>
      </c>
      <c r="F68" s="50"/>
      <c r="G68" s="50"/>
      <c r="H68" s="50"/>
      <c r="I68" s="74"/>
      <c r="J68" s="74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 t="n">
        <v>2001</v>
      </c>
      <c r="BB68" s="50" t="n">
        <v>2000</v>
      </c>
      <c r="BC68" s="50" t="s">
        <v>74</v>
      </c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</row>
    <row r="69" customFormat="false" ht="12.75" hidden="false" customHeight="false" outlineLevel="0" collapsed="false">
      <c r="A69" s="78" t="n">
        <v>37012</v>
      </c>
      <c r="B69" s="60" t="n">
        <v>150000</v>
      </c>
      <c r="C69" s="60" t="n">
        <v>150000</v>
      </c>
      <c r="D69" s="79" t="n">
        <v>225000</v>
      </c>
      <c r="E69" s="80" t="n">
        <v>225000</v>
      </c>
      <c r="F69" s="50"/>
      <c r="G69" s="50"/>
      <c r="H69" s="50"/>
      <c r="I69" s="74" t="s">
        <v>3</v>
      </c>
      <c r="J69" s="74" t="s">
        <v>75</v>
      </c>
      <c r="K69" s="7" t="n">
        <v>2350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 t="s">
        <v>76</v>
      </c>
      <c r="BA69" s="50" t="n">
        <v>800000</v>
      </c>
      <c r="BB69" s="50" t="n">
        <v>543698</v>
      </c>
      <c r="BC69" s="50" t="n">
        <f aca="false">BA69-BB69</f>
        <v>256302</v>
      </c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</row>
    <row r="70" customFormat="false" ht="12.75" hidden="false" customHeight="false" outlineLevel="0" collapsed="false">
      <c r="A70" s="78" t="n">
        <v>37043</v>
      </c>
      <c r="B70" s="60" t="n">
        <v>150000</v>
      </c>
      <c r="C70" s="60" t="n">
        <v>150000</v>
      </c>
      <c r="D70" s="79" t="n">
        <v>200000</v>
      </c>
      <c r="E70" s="80" t="n">
        <v>200000</v>
      </c>
      <c r="F70" s="50"/>
      <c r="G70" s="6"/>
      <c r="H70" s="6"/>
      <c r="I70" s="74"/>
      <c r="J70" s="74" t="s">
        <v>7</v>
      </c>
      <c r="K70" s="7" t="n">
        <v>2200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0"/>
      <c r="AG70" s="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 t="s">
        <v>77</v>
      </c>
      <c r="BA70" s="50" t="n">
        <v>61000</v>
      </c>
      <c r="BB70" s="50" t="n">
        <v>50300</v>
      </c>
      <c r="BC70" s="50" t="n">
        <f aca="false">BA70-BB70</f>
        <v>10700</v>
      </c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</row>
    <row r="71" customFormat="false" ht="12.75" hidden="false" customHeight="false" outlineLevel="0" collapsed="false">
      <c r="A71" s="78" t="n">
        <v>37073</v>
      </c>
      <c r="B71" s="60" t="n">
        <v>100000</v>
      </c>
      <c r="C71" s="60" t="n">
        <v>100000</v>
      </c>
      <c r="D71" s="79" t="n">
        <v>150000</v>
      </c>
      <c r="E71" s="80" t="n">
        <v>150000</v>
      </c>
      <c r="F71" s="50"/>
      <c r="G71" s="6"/>
      <c r="H71" s="6"/>
      <c r="I71" s="74"/>
      <c r="J71" s="74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0"/>
      <c r="AG71" s="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 t="s">
        <v>9</v>
      </c>
      <c r="BA71" s="50" t="n">
        <v>104000</v>
      </c>
      <c r="BB71" s="50" t="n">
        <v>122000</v>
      </c>
      <c r="BC71" s="50" t="n">
        <f aca="false">BA71-BB71</f>
        <v>-18000</v>
      </c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</row>
    <row r="72" customFormat="false" ht="12.75" hidden="false" customHeight="false" outlineLevel="0" collapsed="false">
      <c r="A72" s="78" t="n">
        <v>37104</v>
      </c>
      <c r="B72" s="60" t="n">
        <v>0</v>
      </c>
      <c r="C72" s="60" t="n">
        <v>50000</v>
      </c>
      <c r="D72" s="79" t="n">
        <v>0</v>
      </c>
      <c r="E72" s="80" t="n">
        <v>0</v>
      </c>
      <c r="F72" s="50"/>
      <c r="G72" s="6"/>
      <c r="H72" s="6"/>
      <c r="I72" s="74" t="s">
        <v>78</v>
      </c>
      <c r="J72" s="74" t="s">
        <v>79</v>
      </c>
      <c r="K72" s="7" t="n">
        <v>650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0"/>
      <c r="AG72" s="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 t="s">
        <v>70</v>
      </c>
      <c r="BA72" s="50" t="n">
        <v>2850000</v>
      </c>
      <c r="BB72" s="50" t="n">
        <v>2666000</v>
      </c>
      <c r="BC72" s="50" t="n">
        <f aca="false">BA72-BB72</f>
        <v>184000</v>
      </c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</row>
    <row r="73" customFormat="false" ht="12.75" hidden="false" customHeight="false" outlineLevel="0" collapsed="false">
      <c r="A73" s="78" t="n">
        <v>37135</v>
      </c>
      <c r="B73" s="60" t="n">
        <v>0</v>
      </c>
      <c r="C73" s="60" t="n">
        <v>50000</v>
      </c>
      <c r="D73" s="79" t="n">
        <v>-100000</v>
      </c>
      <c r="E73" s="80" t="n">
        <v>0</v>
      </c>
      <c r="F73" s="50"/>
      <c r="G73" s="6"/>
      <c r="H73" s="6"/>
      <c r="I73" s="74"/>
      <c r="J73" s="74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0"/>
      <c r="AG73" s="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7" t="s">
        <v>71</v>
      </c>
      <c r="BA73" s="7" t="n">
        <v>2100000</v>
      </c>
      <c r="BB73" s="7" t="n">
        <v>1902000</v>
      </c>
      <c r="BC73" s="50" t="n">
        <f aca="false">BA73-BB73</f>
        <v>198000</v>
      </c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</row>
    <row r="74" customFormat="false" ht="13.5" hidden="false" customHeight="false" outlineLevel="0" collapsed="false">
      <c r="A74" s="78" t="n">
        <v>37165</v>
      </c>
      <c r="B74" s="60" t="n">
        <v>0</v>
      </c>
      <c r="C74" s="60" t="n">
        <v>50000</v>
      </c>
      <c r="D74" s="79" t="n">
        <v>-100000</v>
      </c>
      <c r="E74" s="80" t="n">
        <v>0</v>
      </c>
      <c r="G74" s="6"/>
      <c r="H74" s="6"/>
      <c r="I74" s="74" t="s">
        <v>13</v>
      </c>
      <c r="J74" s="74" t="s">
        <v>80</v>
      </c>
      <c r="AF74" s="0"/>
      <c r="AG74" s="0"/>
      <c r="BC74" s="81" t="n">
        <f aca="false">SUM(BC69:BC73)</f>
        <v>631002</v>
      </c>
    </row>
    <row r="75" customFormat="false" ht="13.5" hidden="false" customHeight="false" outlineLevel="0" collapsed="false">
      <c r="A75" s="78" t="n">
        <v>37196</v>
      </c>
      <c r="B75" s="60" t="n">
        <v>-300000</v>
      </c>
      <c r="C75" s="60" t="n">
        <v>-200000</v>
      </c>
      <c r="D75" s="79" t="n">
        <v>-100000</v>
      </c>
      <c r="E75" s="80" t="n">
        <v>0</v>
      </c>
      <c r="G75" s="6"/>
      <c r="H75" s="6"/>
      <c r="I75" s="74"/>
      <c r="J75" s="74"/>
      <c r="AF75" s="0"/>
      <c r="AG75" s="0"/>
    </row>
    <row r="76" customFormat="false" ht="12.75" hidden="false" customHeight="false" outlineLevel="0" collapsed="false">
      <c r="A76" s="78" t="n">
        <v>37226</v>
      </c>
      <c r="B76" s="60" t="n">
        <v>100000</v>
      </c>
      <c r="C76" s="60" t="n">
        <v>200000</v>
      </c>
      <c r="D76" s="79" t="n">
        <v>-100000</v>
      </c>
      <c r="E76" s="80" t="n">
        <v>0</v>
      </c>
      <c r="G76" s="6"/>
      <c r="H76" s="6"/>
      <c r="I76" s="74" t="s">
        <v>15</v>
      </c>
      <c r="J76" s="74"/>
      <c r="K76" s="7" t="n">
        <v>1650</v>
      </c>
      <c r="AF76" s="0"/>
      <c r="AG76" s="0"/>
    </row>
    <row r="77" customFormat="false" ht="12.75" hidden="false" customHeight="false" outlineLevel="0" collapsed="false">
      <c r="A77" s="78" t="n">
        <v>37257</v>
      </c>
      <c r="B77" s="60" t="n">
        <v>-400000</v>
      </c>
      <c r="C77" s="60" t="n">
        <v>-300000</v>
      </c>
      <c r="D77" s="79" t="n">
        <v>-100000</v>
      </c>
      <c r="E77" s="80" t="n">
        <v>0</v>
      </c>
      <c r="G77" s="6"/>
      <c r="H77" s="6"/>
      <c r="I77" s="74"/>
      <c r="J77" s="74" t="s">
        <v>13</v>
      </c>
      <c r="K77" s="7" t="s">
        <v>81</v>
      </c>
      <c r="AF77" s="0"/>
      <c r="AG77" s="0"/>
    </row>
    <row r="78" customFormat="false" ht="12.75" hidden="false" customHeight="false" outlineLevel="0" collapsed="false">
      <c r="A78" s="78" t="n">
        <v>37288</v>
      </c>
      <c r="B78" s="60" t="n">
        <v>-500000</v>
      </c>
      <c r="C78" s="60" t="n">
        <v>-400000</v>
      </c>
      <c r="D78" s="79" t="n">
        <v>-100000</v>
      </c>
      <c r="E78" s="80" t="n">
        <v>0</v>
      </c>
      <c r="G78" s="6"/>
      <c r="H78" s="6"/>
      <c r="I78" s="74"/>
      <c r="J78" s="74" t="s">
        <v>14</v>
      </c>
      <c r="K78" s="7" t="n">
        <v>750</v>
      </c>
      <c r="AF78" s="0"/>
      <c r="AG78" s="0"/>
    </row>
    <row r="79" customFormat="false" ht="12.75" hidden="false" customHeight="false" outlineLevel="0" collapsed="false">
      <c r="A79" s="68" t="n">
        <v>37316</v>
      </c>
      <c r="B79" s="82" t="n">
        <v>-100000</v>
      </c>
      <c r="C79" s="82" t="n">
        <v>0</v>
      </c>
      <c r="D79" s="83" t="n">
        <v>-100000</v>
      </c>
      <c r="E79" s="84" t="n">
        <v>0</v>
      </c>
      <c r="G79" s="60"/>
      <c r="H79" s="6"/>
      <c r="AF79" s="0"/>
      <c r="AG79" s="0"/>
    </row>
    <row r="80" customFormat="false" ht="12.75" hidden="false" customHeight="false" outlineLevel="0" collapsed="false">
      <c r="A80" s="64"/>
      <c r="AF80" s="0"/>
      <c r="AG80" s="0"/>
    </row>
    <row r="81" customFormat="false" ht="12.75" hidden="false" customHeight="false" outlineLevel="0" collapsed="false">
      <c r="AF81" s="0"/>
      <c r="AG81" s="0"/>
    </row>
    <row r="82" customFormat="false" ht="12.75" hidden="false" customHeight="false" outlineLevel="0" collapsed="false">
      <c r="AF82" s="0"/>
      <c r="AG82" s="0"/>
    </row>
    <row r="83" customFormat="false" ht="12.75" hidden="false" customHeight="false" outlineLevel="0" collapsed="false">
      <c r="AF83" s="0"/>
      <c r="AG83" s="0"/>
    </row>
    <row r="84" customFormat="false" ht="12.75" hidden="false" customHeight="false" outlineLevel="0" collapsed="false">
      <c r="AF84" s="0"/>
      <c r="AG84" s="0"/>
    </row>
    <row r="85" customFormat="false" ht="12.75" hidden="false" customHeight="false" outlineLevel="0" collapsed="false">
      <c r="AF85" s="0"/>
      <c r="AG85" s="0"/>
    </row>
    <row r="87" customFormat="false" ht="12.75" hidden="false" customHeight="false" outlineLevel="0" collapsed="false">
      <c r="B87" s="74"/>
      <c r="C87" s="74"/>
    </row>
    <row r="88" customFormat="false" ht="12.75" hidden="false" customHeight="false" outlineLevel="0" collapsed="false">
      <c r="B88" s="74"/>
      <c r="C88" s="74"/>
    </row>
    <row r="89" customFormat="false" ht="12.75" hidden="false" customHeight="false" outlineLevel="0" collapsed="false">
      <c r="B89" s="74"/>
      <c r="C89" s="74"/>
    </row>
    <row r="90" customFormat="false" ht="12.75" hidden="false" customHeight="false" outlineLevel="0" collapsed="false">
      <c r="B90" s="74"/>
      <c r="C90" s="74"/>
    </row>
  </sheetData>
  <mergeCells count="2">
    <mergeCell ref="B67:C67"/>
    <mergeCell ref="D67:E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224"/>
  <sheetViews>
    <sheetView showFormulas="false" showGridLines="true" showRowColHeaders="true" showZeros="true" rightToLeft="false" tabSelected="false" showOutlineSymbols="true" defaultGridColor="true" view="normal" topLeftCell="A99" colorId="64" zoomScale="100" zoomScaleNormal="100" zoomScalePageLayoutView="100" workbookViewId="0">
      <pane xSplit="1" ySplit="0" topLeftCell="B1" activePane="topRight" state="frozen"/>
      <selection pane="topLeft" activeCell="A99" activeCellId="0" sqref="A99"/>
      <selection pane="topRight" activeCell="E118" activeCellId="0" sqref="E1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23.7"/>
    <col collapsed="false" customWidth="true" hidden="false" outlineLevel="0" max="2" min="2" style="85" width="11.99"/>
    <col collapsed="false" customWidth="true" hidden="false" outlineLevel="0" max="3" min="3" style="23" width="11.99"/>
    <col collapsed="false" customWidth="true" hidden="false" outlineLevel="0" max="4" min="4" style="7" width="11.99"/>
    <col collapsed="false" customWidth="true" hidden="false" outlineLevel="0" max="5" min="5" style="7" width="12.28"/>
    <col collapsed="false" customWidth="true" hidden="false" outlineLevel="0" max="7" min="6" style="23" width="11.99"/>
    <col collapsed="false" customWidth="true" hidden="false" outlineLevel="0" max="29" min="8" style="0" width="13.7"/>
    <col collapsed="false" customWidth="true" hidden="false" outlineLevel="0" max="68" min="30" style="0" width="15.7"/>
    <col collapsed="false" customWidth="true" hidden="false" outlineLevel="0" max="75" min="69" style="0" width="12.99"/>
  </cols>
  <sheetData>
    <row r="1" customFormat="false" ht="12.75" hidden="false" customHeight="false" outlineLevel="0" collapsed="false">
      <c r="A1" s="35" t="s">
        <v>82</v>
      </c>
      <c r="B1" s="86" t="s">
        <v>83</v>
      </c>
      <c r="C1" s="35" t="s">
        <v>84</v>
      </c>
      <c r="D1" s="34" t="s">
        <v>85</v>
      </c>
      <c r="E1" s="34" t="s">
        <v>86</v>
      </c>
      <c r="F1" s="35" t="s">
        <v>87</v>
      </c>
      <c r="G1" s="35" t="s">
        <v>88</v>
      </c>
      <c r="H1" s="35" t="s">
        <v>89</v>
      </c>
      <c r="I1" s="35" t="s">
        <v>90</v>
      </c>
      <c r="J1" s="35" t="s">
        <v>91</v>
      </c>
    </row>
    <row r="2" customFormat="false" ht="12.75" hidden="false" customHeight="false" outlineLevel="0" collapsed="false">
      <c r="A2" s="87" t="s">
        <v>92</v>
      </c>
      <c r="B2" s="88" t="n">
        <v>36982</v>
      </c>
      <c r="C2" s="89" t="n">
        <v>545</v>
      </c>
      <c r="D2" s="52" t="n">
        <v>6930</v>
      </c>
      <c r="E2" s="52" t="n">
        <f aca="false">C2*24*D2/1000</f>
        <v>90644.4</v>
      </c>
      <c r="F2" s="89" t="s">
        <v>93</v>
      </c>
      <c r="G2" s="23" t="s">
        <v>94</v>
      </c>
      <c r="H2" s="0" t="s">
        <v>95</v>
      </c>
      <c r="I2" s="0" t="s">
        <v>96</v>
      </c>
      <c r="J2" s="0" t="s">
        <v>97</v>
      </c>
    </row>
    <row r="3" customFormat="false" ht="12.75" hidden="false" customHeight="false" outlineLevel="0" collapsed="false">
      <c r="A3" s="87" t="s">
        <v>98</v>
      </c>
      <c r="B3" s="88" t="n">
        <v>37043</v>
      </c>
      <c r="C3" s="89" t="n">
        <v>520</v>
      </c>
      <c r="D3" s="52" t="n">
        <v>7000</v>
      </c>
      <c r="E3" s="52" t="n">
        <f aca="false">C3*24*D3/1000</f>
        <v>87360</v>
      </c>
      <c r="F3" s="89" t="s">
        <v>93</v>
      </c>
      <c r="G3" s="23" t="s">
        <v>94</v>
      </c>
      <c r="H3" s="0" t="s">
        <v>99</v>
      </c>
      <c r="I3" s="0" t="s">
        <v>100</v>
      </c>
    </row>
    <row r="4" customFormat="false" ht="12.75" hidden="false" customHeight="false" outlineLevel="0" collapsed="false">
      <c r="A4" s="87" t="s">
        <v>101</v>
      </c>
      <c r="B4" s="88" t="n">
        <v>37043</v>
      </c>
      <c r="C4" s="89" t="n">
        <v>500</v>
      </c>
      <c r="D4" s="52" t="n">
        <v>7500</v>
      </c>
      <c r="E4" s="52" t="n">
        <f aca="false">C4*24*D4/1000</f>
        <v>90000</v>
      </c>
      <c r="F4" s="89" t="s">
        <v>102</v>
      </c>
      <c r="G4" s="23" t="s">
        <v>94</v>
      </c>
      <c r="H4" s="0" t="s">
        <v>103</v>
      </c>
      <c r="I4" s="0" t="s">
        <v>104</v>
      </c>
      <c r="K4" s="90" t="n">
        <v>60000</v>
      </c>
      <c r="L4" s="91" t="s">
        <v>105</v>
      </c>
      <c r="M4" s="91" t="s">
        <v>106</v>
      </c>
      <c r="N4" s="91"/>
      <c r="O4" s="92"/>
    </row>
    <row r="5" customFormat="false" ht="12.75" hidden="false" customHeight="false" outlineLevel="0" collapsed="false">
      <c r="A5" s="87" t="s">
        <v>107</v>
      </c>
      <c r="B5" s="88" t="n">
        <v>37043</v>
      </c>
      <c r="C5" s="89" t="n">
        <v>360</v>
      </c>
      <c r="D5" s="52"/>
      <c r="E5" s="52"/>
      <c r="F5" s="89"/>
      <c r="G5" s="23" t="s">
        <v>108</v>
      </c>
      <c r="J5" s="0" t="s">
        <v>109</v>
      </c>
      <c r="K5" s="93" t="n">
        <v>60000</v>
      </c>
      <c r="L5" s="94" t="s">
        <v>110</v>
      </c>
      <c r="M5" s="94"/>
      <c r="N5" s="94"/>
      <c r="O5" s="95"/>
    </row>
    <row r="6" customFormat="false" ht="12.75" hidden="false" customHeight="false" outlineLevel="0" collapsed="false">
      <c r="A6" s="87" t="s">
        <v>111</v>
      </c>
      <c r="B6" s="88" t="n">
        <v>37073</v>
      </c>
      <c r="C6" s="89" t="n">
        <v>500</v>
      </c>
      <c r="D6" s="52" t="n">
        <v>6950</v>
      </c>
      <c r="E6" s="52" t="n">
        <f aca="false">C6*24*D6/1000</f>
        <v>83400</v>
      </c>
      <c r="F6" s="89" t="s">
        <v>71</v>
      </c>
      <c r="G6" s="23" t="s">
        <v>112</v>
      </c>
      <c r="I6" s="0" t="s">
        <v>96</v>
      </c>
      <c r="K6" s="93" t="n">
        <v>50000</v>
      </c>
      <c r="L6" s="94" t="s">
        <v>113</v>
      </c>
      <c r="M6" s="94"/>
      <c r="N6" s="94"/>
      <c r="O6" s="95"/>
    </row>
    <row r="7" customFormat="false" ht="12.75" hidden="false" customHeight="false" outlineLevel="0" collapsed="false">
      <c r="A7" s="87" t="s">
        <v>114</v>
      </c>
      <c r="B7" s="88" t="n">
        <v>37073</v>
      </c>
      <c r="C7" s="89" t="n">
        <v>500</v>
      </c>
      <c r="D7" s="52" t="n">
        <v>7500</v>
      </c>
      <c r="E7" s="52" t="n">
        <f aca="false">C7*24*D7/1000</f>
        <v>90000</v>
      </c>
      <c r="F7" s="89" t="s">
        <v>71</v>
      </c>
      <c r="G7" s="23" t="s">
        <v>112</v>
      </c>
      <c r="I7" s="0" t="s">
        <v>96</v>
      </c>
      <c r="K7" s="96" t="s">
        <v>115</v>
      </c>
      <c r="L7" s="97"/>
      <c r="M7" s="97"/>
      <c r="N7" s="97"/>
      <c r="O7" s="98"/>
    </row>
    <row r="8" customFormat="false" ht="12.75" hidden="false" customHeight="false" outlineLevel="0" collapsed="false">
      <c r="A8" s="87" t="s">
        <v>116</v>
      </c>
      <c r="B8" s="88" t="n">
        <v>37073</v>
      </c>
      <c r="C8" s="89" t="n">
        <v>90</v>
      </c>
      <c r="D8" s="52" t="n">
        <v>10000</v>
      </c>
      <c r="E8" s="52" t="n">
        <f aca="false">C8*24*D8/1000</f>
        <v>21600</v>
      </c>
      <c r="F8" s="89" t="s">
        <v>70</v>
      </c>
      <c r="G8" s="23" t="s">
        <v>112</v>
      </c>
      <c r="H8" s="0" t="s">
        <v>70</v>
      </c>
      <c r="J8" s="0" t="s">
        <v>117</v>
      </c>
      <c r="K8" s="94"/>
      <c r="L8" s="94"/>
      <c r="M8" s="94"/>
      <c r="N8" s="94"/>
      <c r="O8" s="94"/>
    </row>
    <row r="9" customFormat="false" ht="12.75" hidden="false" customHeight="false" outlineLevel="0" collapsed="false">
      <c r="A9" s="87" t="s">
        <v>118</v>
      </c>
      <c r="B9" s="88" t="n">
        <v>37073</v>
      </c>
      <c r="C9" s="89" t="n">
        <v>135</v>
      </c>
      <c r="D9" s="52" t="n">
        <v>10000</v>
      </c>
      <c r="E9" s="52" t="n">
        <f aca="false">C9*24*D9/1000</f>
        <v>32400</v>
      </c>
      <c r="F9" s="89" t="s">
        <v>70</v>
      </c>
      <c r="G9" s="23" t="s">
        <v>112</v>
      </c>
      <c r="H9" s="0" t="s">
        <v>70</v>
      </c>
      <c r="J9" s="0" t="s">
        <v>119</v>
      </c>
      <c r="K9" s="94"/>
      <c r="L9" s="94"/>
      <c r="M9" s="94"/>
      <c r="N9" s="94"/>
      <c r="O9" s="94"/>
    </row>
    <row r="10" customFormat="false" ht="12.75" hidden="false" customHeight="false" outlineLevel="0" collapsed="false">
      <c r="A10" s="87" t="s">
        <v>120</v>
      </c>
      <c r="B10" s="88" t="n">
        <v>37104</v>
      </c>
      <c r="C10" s="89" t="n">
        <v>450</v>
      </c>
      <c r="D10" s="52" t="n">
        <v>9000</v>
      </c>
      <c r="E10" s="52" t="n">
        <f aca="false">C10*24*D10/1000</f>
        <v>97200</v>
      </c>
      <c r="F10" s="89" t="s">
        <v>70</v>
      </c>
      <c r="G10" s="23" t="s">
        <v>112</v>
      </c>
      <c r="H10" s="0" t="s">
        <v>70</v>
      </c>
      <c r="K10" s="94"/>
      <c r="L10" s="94"/>
      <c r="M10" s="94"/>
      <c r="N10" s="94"/>
      <c r="O10" s="94"/>
    </row>
    <row r="11" customFormat="false" ht="12.75" hidden="false" customHeight="false" outlineLevel="0" collapsed="false">
      <c r="A11" s="87" t="s">
        <v>121</v>
      </c>
      <c r="B11" s="88" t="n">
        <v>37104</v>
      </c>
      <c r="C11" s="89" t="n">
        <v>51</v>
      </c>
      <c r="D11" s="52" t="n">
        <v>10000</v>
      </c>
      <c r="E11" s="52" t="n">
        <f aca="false">C11*24*D11/1000</f>
        <v>12240</v>
      </c>
      <c r="F11" s="89" t="s">
        <v>71</v>
      </c>
      <c r="G11" s="23" t="s">
        <v>112</v>
      </c>
      <c r="H11" s="0" t="s">
        <v>122</v>
      </c>
      <c r="I11" s="0" t="s">
        <v>123</v>
      </c>
      <c r="J11" s="0" t="s">
        <v>124</v>
      </c>
      <c r="K11" s="94"/>
      <c r="L11" s="94"/>
      <c r="M11" s="94"/>
      <c r="N11" s="94"/>
      <c r="O11" s="94"/>
    </row>
    <row r="12" customFormat="false" ht="12.75" hidden="false" customHeight="false" outlineLevel="0" collapsed="false">
      <c r="A12" s="87" t="s">
        <v>125</v>
      </c>
      <c r="B12" s="88" t="n">
        <v>37104</v>
      </c>
      <c r="C12" s="89" t="n">
        <f aca="false">40*2</f>
        <v>80</v>
      </c>
      <c r="D12" s="52" t="n">
        <v>10000</v>
      </c>
      <c r="E12" s="52" t="n">
        <f aca="false">C12*24*D12/1000</f>
        <v>19200</v>
      </c>
      <c r="F12" s="89" t="s">
        <v>70</v>
      </c>
      <c r="G12" s="23" t="s">
        <v>112</v>
      </c>
      <c r="H12" s="0" t="s">
        <v>70</v>
      </c>
      <c r="I12" s="0" t="s">
        <v>126</v>
      </c>
      <c r="J12" s="0" t="s">
        <v>127</v>
      </c>
      <c r="K12" s="94"/>
      <c r="L12" s="94"/>
      <c r="M12" s="94"/>
      <c r="N12" s="94"/>
      <c r="O12" s="94"/>
    </row>
    <row r="13" customFormat="false" ht="12.75" hidden="false" customHeight="false" outlineLevel="0" collapsed="false">
      <c r="A13" s="87" t="s">
        <v>128</v>
      </c>
      <c r="B13" s="88" t="n">
        <v>37104</v>
      </c>
      <c r="C13" s="89" t="n">
        <v>50</v>
      </c>
      <c r="D13" s="52" t="n">
        <v>10000</v>
      </c>
      <c r="E13" s="52" t="n">
        <f aca="false">C13*24*D13/1000</f>
        <v>12000</v>
      </c>
      <c r="F13" s="89" t="s">
        <v>122</v>
      </c>
      <c r="G13" s="23" t="s">
        <v>112</v>
      </c>
      <c r="H13" s="0" t="s">
        <v>122</v>
      </c>
      <c r="I13" s="0" t="s">
        <v>96</v>
      </c>
      <c r="J13" s="0" t="s">
        <v>129</v>
      </c>
      <c r="K13" s="94"/>
      <c r="L13" s="94"/>
      <c r="M13" s="94"/>
      <c r="N13" s="94"/>
      <c r="O13" s="94"/>
    </row>
    <row r="14" customFormat="false" ht="12.75" hidden="false" customHeight="false" outlineLevel="0" collapsed="false">
      <c r="A14" s="87" t="s">
        <v>130</v>
      </c>
      <c r="B14" s="88" t="n">
        <v>37104</v>
      </c>
      <c r="C14" s="89" t="n">
        <v>550</v>
      </c>
      <c r="D14" s="58" t="n">
        <v>6750</v>
      </c>
      <c r="E14" s="52" t="n">
        <f aca="false">C14*24*D14/1000</f>
        <v>89100</v>
      </c>
      <c r="F14" s="89" t="s">
        <v>70</v>
      </c>
      <c r="G14" s="23" t="s">
        <v>131</v>
      </c>
      <c r="H14" s="0" t="s">
        <v>70</v>
      </c>
      <c r="J14" s="0" t="s">
        <v>132</v>
      </c>
      <c r="K14" s="94"/>
      <c r="L14" s="94"/>
      <c r="M14" s="94"/>
      <c r="N14" s="94"/>
      <c r="O14" s="94"/>
    </row>
    <row r="15" customFormat="false" ht="12.75" hidden="false" customHeight="false" outlineLevel="0" collapsed="false">
      <c r="A15" s="87" t="s">
        <v>133</v>
      </c>
      <c r="B15" s="88" t="n">
        <v>37104</v>
      </c>
      <c r="C15" s="89" t="n">
        <v>320</v>
      </c>
      <c r="D15" s="52" t="n">
        <v>10545</v>
      </c>
      <c r="E15" s="52" t="n">
        <f aca="false">C15*24*D15/1000</f>
        <v>80985.6</v>
      </c>
      <c r="F15" s="89" t="s">
        <v>113</v>
      </c>
      <c r="G15" s="23" t="s">
        <v>112</v>
      </c>
      <c r="J15" s="0" t="s">
        <v>134</v>
      </c>
      <c r="K15" s="94"/>
      <c r="L15" s="94"/>
      <c r="M15" s="94"/>
      <c r="N15" s="94"/>
      <c r="O15" s="94"/>
    </row>
    <row r="16" customFormat="false" ht="12.75" hidden="false" customHeight="false" outlineLevel="0" collapsed="false">
      <c r="A16" s="87" t="s">
        <v>135</v>
      </c>
      <c r="B16" s="88" t="n">
        <v>37104</v>
      </c>
      <c r="C16" s="89" t="n">
        <v>120</v>
      </c>
      <c r="D16" s="52" t="n">
        <v>7500</v>
      </c>
      <c r="E16" s="52" t="n">
        <f aca="false">C16*24*D16/1000</f>
        <v>21600</v>
      </c>
      <c r="F16" s="89" t="s">
        <v>102</v>
      </c>
      <c r="G16" s="23" t="s">
        <v>94</v>
      </c>
      <c r="K16" s="94"/>
      <c r="L16" s="94"/>
      <c r="M16" s="94"/>
      <c r="N16" s="94"/>
      <c r="O16" s="94"/>
    </row>
    <row r="17" customFormat="false" ht="12.75" hidden="false" customHeight="false" outlineLevel="0" collapsed="false">
      <c r="A17" s="87" t="s">
        <v>136</v>
      </c>
      <c r="B17" s="88" t="n">
        <v>37196</v>
      </c>
      <c r="C17" s="89" t="n">
        <v>521</v>
      </c>
      <c r="D17" s="52" t="n">
        <v>6750</v>
      </c>
      <c r="E17" s="52" t="n">
        <f aca="false">C17*24*D17/1000</f>
        <v>84402</v>
      </c>
      <c r="F17" s="89" t="s">
        <v>113</v>
      </c>
      <c r="G17" s="23" t="s">
        <v>112</v>
      </c>
      <c r="K17" s="94"/>
      <c r="L17" s="94"/>
      <c r="M17" s="94"/>
      <c r="N17" s="94"/>
      <c r="O17" s="94"/>
    </row>
    <row r="18" customFormat="false" ht="12.75" hidden="false" customHeight="false" outlineLevel="0" collapsed="false">
      <c r="A18" s="87" t="s">
        <v>137</v>
      </c>
      <c r="B18" s="88" t="n">
        <v>37288</v>
      </c>
      <c r="C18" s="89" t="n">
        <v>250</v>
      </c>
      <c r="D18" s="52" t="n">
        <v>7500</v>
      </c>
      <c r="E18" s="52" t="n">
        <f aca="false">C18*24*D18/1000</f>
        <v>45000</v>
      </c>
      <c r="F18" s="89" t="s">
        <v>102</v>
      </c>
      <c r="G18" s="23" t="s">
        <v>108</v>
      </c>
      <c r="H18" s="0" t="s">
        <v>138</v>
      </c>
      <c r="I18" s="0" t="s">
        <v>139</v>
      </c>
      <c r="J18" s="0" t="s">
        <v>140</v>
      </c>
      <c r="K18" s="94"/>
      <c r="L18" s="94"/>
      <c r="M18" s="94"/>
      <c r="N18" s="94"/>
      <c r="O18" s="94"/>
    </row>
    <row r="19" customFormat="false" ht="12.75" hidden="false" customHeight="false" outlineLevel="0" collapsed="false">
      <c r="A19" s="87" t="s">
        <v>141</v>
      </c>
      <c r="B19" s="88" t="n">
        <v>37316</v>
      </c>
      <c r="C19" s="89" t="n">
        <v>520</v>
      </c>
      <c r="D19" s="52" t="n">
        <v>6750</v>
      </c>
      <c r="E19" s="52" t="n">
        <f aca="false">C19*24*D19/1000</f>
        <v>84240</v>
      </c>
      <c r="F19" s="89" t="s">
        <v>113</v>
      </c>
      <c r="G19" s="23" t="s">
        <v>112</v>
      </c>
    </row>
    <row r="20" customFormat="false" ht="12.75" hidden="false" customHeight="false" outlineLevel="0" collapsed="false">
      <c r="A20" s="87" t="s">
        <v>142</v>
      </c>
      <c r="B20" s="88" t="n">
        <v>37622</v>
      </c>
      <c r="C20" s="89" t="n">
        <v>240</v>
      </c>
      <c r="D20" s="52"/>
      <c r="E20" s="52"/>
      <c r="F20" s="89" t="s">
        <v>113</v>
      </c>
      <c r="G20" s="23" t="s">
        <v>112</v>
      </c>
    </row>
    <row r="21" customFormat="false" ht="12.75" hidden="false" customHeight="false" outlineLevel="0" collapsed="false">
      <c r="A21" s="87" t="s">
        <v>143</v>
      </c>
      <c r="B21" s="88" t="n">
        <v>37773</v>
      </c>
      <c r="C21" s="89" t="n">
        <v>500</v>
      </c>
      <c r="D21" s="52" t="n">
        <v>7500</v>
      </c>
      <c r="E21" s="52" t="n">
        <f aca="false">C21*24*D21/1000</f>
        <v>90000</v>
      </c>
      <c r="F21" s="89" t="s">
        <v>102</v>
      </c>
      <c r="G21" s="23" t="s">
        <v>94</v>
      </c>
    </row>
    <row r="22" customFormat="false" ht="12.75" hidden="false" customHeight="false" outlineLevel="0" collapsed="false">
      <c r="A22" s="87" t="s">
        <v>144</v>
      </c>
      <c r="B22" s="88" t="n">
        <v>37834</v>
      </c>
      <c r="C22" s="89" t="n">
        <v>500</v>
      </c>
      <c r="D22" s="52" t="n">
        <v>7500</v>
      </c>
      <c r="E22" s="52" t="n">
        <f aca="false">C22*24*D22/1000</f>
        <v>90000</v>
      </c>
      <c r="F22" s="89" t="s">
        <v>102</v>
      </c>
      <c r="G22" s="23" t="s">
        <v>94</v>
      </c>
    </row>
    <row r="23" customFormat="false" ht="12.75" hidden="false" customHeight="false" outlineLevel="0" collapsed="false">
      <c r="A23" s="99"/>
    </row>
    <row r="24" customFormat="false" ht="12.75" hidden="false" customHeight="false" outlineLevel="0" collapsed="false">
      <c r="A24" s="99"/>
    </row>
    <row r="25" customFormat="false" ht="12.75" hidden="false" customHeight="false" outlineLevel="0" collapsed="false">
      <c r="A25" s="99" t="s">
        <v>145</v>
      </c>
      <c r="B25" s="100" t="s">
        <v>146</v>
      </c>
      <c r="F25" s="99" t="s">
        <v>147</v>
      </c>
    </row>
    <row r="26" customFormat="false" ht="12.75" hidden="false" customHeight="false" outlineLevel="0" collapsed="false">
      <c r="A26" s="99"/>
      <c r="B26" s="100" t="s">
        <v>148</v>
      </c>
      <c r="I26" s="0" t="s">
        <v>149</v>
      </c>
    </row>
    <row r="27" customFormat="false" ht="12.75" hidden="false" customHeight="false" outlineLevel="0" collapsed="false">
      <c r="A27" s="99" t="s">
        <v>150</v>
      </c>
      <c r="B27" s="100" t="s">
        <v>151</v>
      </c>
      <c r="F27" s="99" t="s">
        <v>152</v>
      </c>
    </row>
    <row r="28" customFormat="false" ht="12.75" hidden="false" customHeight="false" outlineLevel="0" collapsed="false">
      <c r="A28" s="99"/>
      <c r="B28" s="100" t="s">
        <v>153</v>
      </c>
    </row>
    <row r="29" customFormat="false" ht="12.75" hidden="false" customHeight="false" outlineLevel="0" collapsed="false">
      <c r="A29" s="99"/>
      <c r="B29" s="100" t="s">
        <v>154</v>
      </c>
    </row>
    <row r="30" customFormat="false" ht="12.75" hidden="false" customHeight="false" outlineLevel="0" collapsed="false">
      <c r="B30" s="23"/>
    </row>
    <row r="31" customFormat="false" ht="12.75" hidden="false" customHeight="false" outlineLevel="0" collapsed="false">
      <c r="B31" s="23"/>
    </row>
    <row r="32" customFormat="false" ht="12.75" hidden="false" customHeight="false" outlineLevel="0" collapsed="false">
      <c r="B32" s="23"/>
    </row>
    <row r="33" customFormat="false" ht="12.75" hidden="false" customHeight="false" outlineLevel="0" collapsed="false">
      <c r="B33" s="23"/>
    </row>
    <row r="34" customFormat="false" ht="12.75" hidden="false" customHeight="false" outlineLevel="0" collapsed="false">
      <c r="B34" s="23"/>
    </row>
    <row r="35" customFormat="false" ht="12.75" hidden="false" customHeight="false" outlineLevel="0" collapsed="false">
      <c r="B35" s="23"/>
    </row>
    <row r="36" customFormat="false" ht="12.75" hidden="false" customHeight="false" outlineLevel="0" collapsed="false">
      <c r="B36" s="23"/>
    </row>
    <row r="37" customFormat="false" ht="12.75" hidden="false" customHeight="false" outlineLevel="0" collapsed="false">
      <c r="B37" s="23"/>
    </row>
    <row r="38" customFormat="false" ht="12.75" hidden="false" customHeight="false" outlineLevel="0" collapsed="false">
      <c r="B38" s="23"/>
    </row>
    <row r="39" customFormat="false" ht="12.75" hidden="false" customHeight="false" outlineLevel="0" collapsed="false">
      <c r="B39" s="23"/>
    </row>
    <row r="40" customFormat="false" ht="12.75" hidden="false" customHeight="false" outlineLevel="0" collapsed="false">
      <c r="B40" s="23"/>
    </row>
    <row r="41" customFormat="false" ht="12.75" hidden="false" customHeight="false" outlineLevel="0" collapsed="false">
      <c r="B41" s="23"/>
    </row>
    <row r="42" customFormat="false" ht="12.75" hidden="false" customHeight="false" outlineLevel="0" collapsed="false">
      <c r="B42" s="23"/>
    </row>
    <row r="43" customFormat="false" ht="12.75" hidden="false" customHeight="false" outlineLevel="0" collapsed="false">
      <c r="B43" s="23"/>
    </row>
    <row r="44" customFormat="false" ht="12.75" hidden="false" customHeight="false" outlineLevel="0" collapsed="false">
      <c r="B44" s="23"/>
    </row>
    <row r="45" customFormat="false" ht="12.75" hidden="false" customHeight="false" outlineLevel="0" collapsed="false">
      <c r="B45" s="23"/>
    </row>
    <row r="46" customFormat="false" ht="12.75" hidden="false" customHeight="false" outlineLevel="0" collapsed="false">
      <c r="B46" s="23"/>
    </row>
    <row r="47" customFormat="false" ht="12.75" hidden="false" customHeight="false" outlineLevel="0" collapsed="false">
      <c r="B47" s="23"/>
    </row>
    <row r="48" customFormat="false" ht="12.75" hidden="false" customHeight="false" outlineLevel="0" collapsed="false">
      <c r="B48" s="23"/>
    </row>
    <row r="49" customFormat="false" ht="12.75" hidden="false" customHeight="false" outlineLevel="0" collapsed="false">
      <c r="B49" s="23"/>
    </row>
    <row r="50" customFormat="false" ht="12.75" hidden="false" customHeight="false" outlineLevel="0" collapsed="false">
      <c r="B50" s="23"/>
    </row>
    <row r="51" customFormat="false" ht="12.75" hidden="false" customHeight="false" outlineLevel="0" collapsed="false">
      <c r="B51" s="23"/>
    </row>
    <row r="52" customFormat="false" ht="12.75" hidden="false" customHeight="false" outlineLevel="0" collapsed="false">
      <c r="B52" s="23"/>
    </row>
    <row r="53" customFormat="false" ht="12.75" hidden="false" customHeight="false" outlineLevel="0" collapsed="false">
      <c r="B53" s="23"/>
    </row>
    <row r="54" customFormat="false" ht="12.75" hidden="false" customHeight="false" outlineLevel="0" collapsed="false">
      <c r="B54" s="23"/>
    </row>
    <row r="55" customFormat="false" ht="12.75" hidden="false" customHeight="false" outlineLevel="0" collapsed="false">
      <c r="B55" s="23"/>
    </row>
    <row r="56" customFormat="false" ht="12.75" hidden="false" customHeight="false" outlineLevel="0" collapsed="false">
      <c r="B56" s="23"/>
    </row>
    <row r="57" customFormat="false" ht="12.75" hidden="false" customHeight="false" outlineLevel="0" collapsed="false">
      <c r="B57" s="23"/>
    </row>
    <row r="58" customFormat="false" ht="12.75" hidden="false" customHeight="false" outlineLevel="0" collapsed="false">
      <c r="B58" s="23"/>
    </row>
    <row r="59" customFormat="false" ht="12.75" hidden="false" customHeight="false" outlineLevel="0" collapsed="false">
      <c r="B59" s="23"/>
    </row>
    <row r="60" customFormat="false" ht="12.75" hidden="false" customHeight="false" outlineLevel="0" collapsed="false">
      <c r="B60" s="23"/>
    </row>
    <row r="61" customFormat="false" ht="12.75" hidden="false" customHeight="false" outlineLevel="0" collapsed="false">
      <c r="B61" s="23"/>
    </row>
    <row r="62" customFormat="false" ht="12.75" hidden="false" customHeight="false" outlineLevel="0" collapsed="false">
      <c r="B62" s="23"/>
    </row>
    <row r="63" customFormat="false" ht="12.75" hidden="false" customHeight="false" outlineLevel="0" collapsed="false">
      <c r="B63" s="23"/>
    </row>
    <row r="64" customFormat="false" ht="12.75" hidden="false" customHeight="false" outlineLevel="0" collapsed="false">
      <c r="B64" s="23"/>
    </row>
    <row r="65" customFormat="false" ht="12.75" hidden="false" customHeight="false" outlineLevel="0" collapsed="false">
      <c r="B65" s="23"/>
    </row>
    <row r="66" customFormat="false" ht="12.75" hidden="false" customHeight="false" outlineLevel="0" collapsed="false">
      <c r="B66" s="23"/>
    </row>
    <row r="67" customFormat="false" ht="12.75" hidden="false" customHeight="false" outlineLevel="0" collapsed="false">
      <c r="B67" s="23"/>
    </row>
    <row r="68" customFormat="false" ht="12.75" hidden="false" customHeight="false" outlineLevel="0" collapsed="false">
      <c r="B68" s="23"/>
    </row>
    <row r="69" customFormat="false" ht="12.75" hidden="false" customHeight="false" outlineLevel="0" collapsed="false">
      <c r="B69" s="23"/>
    </row>
    <row r="70" customFormat="false" ht="12.75" hidden="false" customHeight="false" outlineLevel="0" collapsed="false">
      <c r="B70" s="23"/>
    </row>
    <row r="71" customFormat="false" ht="12.75" hidden="false" customHeight="false" outlineLevel="0" collapsed="false">
      <c r="B71" s="23"/>
    </row>
    <row r="72" customFormat="false" ht="12.75" hidden="false" customHeight="false" outlineLevel="0" collapsed="false">
      <c r="B72" s="23"/>
    </row>
    <row r="73" customFormat="false" ht="12.75" hidden="false" customHeight="false" outlineLevel="0" collapsed="false">
      <c r="B73" s="23"/>
    </row>
    <row r="74" customFormat="false" ht="12.75" hidden="false" customHeight="false" outlineLevel="0" collapsed="false">
      <c r="B74" s="23"/>
    </row>
    <row r="75" customFormat="false" ht="12.75" hidden="false" customHeight="false" outlineLevel="0" collapsed="false">
      <c r="B75" s="23"/>
    </row>
    <row r="76" customFormat="false" ht="12.75" hidden="false" customHeight="false" outlineLevel="0" collapsed="false">
      <c r="B76" s="23"/>
    </row>
    <row r="77" customFormat="false" ht="12.75" hidden="false" customHeight="false" outlineLevel="0" collapsed="false">
      <c r="B77" s="23"/>
    </row>
    <row r="78" customFormat="false" ht="12.75" hidden="false" customHeight="false" outlineLevel="0" collapsed="false">
      <c r="B78" s="23"/>
    </row>
    <row r="79" customFormat="false" ht="12.75" hidden="false" customHeight="false" outlineLevel="0" collapsed="false">
      <c r="B79" s="23"/>
    </row>
    <row r="80" customFormat="false" ht="12.75" hidden="false" customHeight="false" outlineLevel="0" collapsed="false">
      <c r="B80" s="23"/>
    </row>
    <row r="81" customFormat="false" ht="12.75" hidden="false" customHeight="false" outlineLevel="0" collapsed="false">
      <c r="B81" s="23"/>
    </row>
    <row r="82" customFormat="false" ht="12.75" hidden="false" customHeight="false" outlineLevel="0" collapsed="false">
      <c r="B82" s="23"/>
    </row>
    <row r="83" customFormat="false" ht="12.75" hidden="false" customHeight="false" outlineLevel="0" collapsed="false">
      <c r="B83" s="23"/>
    </row>
    <row r="84" customFormat="false" ht="12.75" hidden="false" customHeight="false" outlineLevel="0" collapsed="false">
      <c r="B84" s="23"/>
    </row>
    <row r="85" customFormat="false" ht="12.75" hidden="false" customHeight="false" outlineLevel="0" collapsed="false">
      <c r="B85" s="23"/>
    </row>
    <row r="86" customFormat="false" ht="12.75" hidden="false" customHeight="false" outlineLevel="0" collapsed="false">
      <c r="B86" s="23"/>
    </row>
    <row r="87" customFormat="false" ht="12.75" hidden="false" customHeight="false" outlineLevel="0" collapsed="false">
      <c r="B87" s="23"/>
    </row>
    <row r="88" customFormat="false" ht="12.75" hidden="false" customHeight="false" outlineLevel="0" collapsed="false">
      <c r="B88" s="23"/>
    </row>
    <row r="89" customFormat="false" ht="12.75" hidden="false" customHeight="false" outlineLevel="0" collapsed="false">
      <c r="B89" s="23"/>
    </row>
    <row r="90" customFormat="false" ht="12.75" hidden="false" customHeight="false" outlineLevel="0" collapsed="false">
      <c r="B90" s="23"/>
    </row>
    <row r="91" customFormat="false" ht="12.75" hidden="false" customHeight="false" outlineLevel="0" collapsed="false">
      <c r="B91" s="23"/>
    </row>
    <row r="92" customFormat="false" ht="12.75" hidden="false" customHeight="false" outlineLevel="0" collapsed="false">
      <c r="B92" s="23"/>
    </row>
    <row r="93" customFormat="false" ht="12.75" hidden="false" customHeight="false" outlineLevel="0" collapsed="false">
      <c r="B93" s="23"/>
    </row>
    <row r="94" customFormat="false" ht="12.75" hidden="false" customHeight="false" outlineLevel="0" collapsed="false">
      <c r="B94" s="23"/>
    </row>
    <row r="95" customFormat="false" ht="12.75" hidden="false" customHeight="false" outlineLevel="0" collapsed="false">
      <c r="B95" s="23"/>
    </row>
    <row r="96" customFormat="false" ht="12.75" hidden="false" customHeight="false" outlineLevel="0" collapsed="false">
      <c r="B96" s="23"/>
    </row>
    <row r="97" customFormat="false" ht="12.75" hidden="false" customHeight="false" outlineLevel="0" collapsed="false">
      <c r="B97" s="23"/>
    </row>
    <row r="98" customFormat="false" ht="12.75" hidden="false" customHeight="false" outlineLevel="0" collapsed="false">
      <c r="B98" s="23"/>
    </row>
    <row r="99" customFormat="false" ht="12.75" hidden="false" customHeight="false" outlineLevel="0" collapsed="false">
      <c r="B99" s="23"/>
    </row>
    <row r="100" customFormat="false" ht="12.75" hidden="false" customHeight="false" outlineLevel="0" collapsed="false">
      <c r="B100" s="23"/>
    </row>
    <row r="101" customFormat="false" ht="13.5" hidden="false" customHeight="false" outlineLevel="0" collapsed="false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85"/>
      <c r="W101" s="85"/>
      <c r="X101" s="23"/>
      <c r="Y101" s="85"/>
      <c r="Z101" s="85"/>
      <c r="AA101" s="23"/>
      <c r="AB101" s="85"/>
      <c r="AC101" s="85"/>
      <c r="AD101" s="23"/>
      <c r="AE101" s="85"/>
      <c r="AF101" s="85"/>
      <c r="AG101" s="23"/>
      <c r="AH101" s="85"/>
      <c r="AI101" s="85"/>
      <c r="AJ101" s="23"/>
      <c r="AK101" s="85"/>
      <c r="AL101" s="85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85"/>
      <c r="BJ101" s="85"/>
      <c r="BK101" s="23"/>
      <c r="BL101" s="85"/>
      <c r="BM101" s="85"/>
      <c r="BN101" s="23"/>
    </row>
    <row r="102" customFormat="false" ht="15.75" hidden="false" customHeight="true" outlineLevel="0" collapsed="false">
      <c r="A102" s="101" t="s">
        <v>82</v>
      </c>
      <c r="B102" s="102"/>
      <c r="C102" s="103"/>
      <c r="D102" s="101"/>
      <c r="E102" s="101"/>
      <c r="F102" s="101"/>
      <c r="G102" s="104"/>
      <c r="H102" s="101"/>
      <c r="I102" s="101"/>
      <c r="J102" s="104"/>
      <c r="K102" s="101"/>
      <c r="L102" s="101"/>
      <c r="M102" s="104"/>
      <c r="N102" s="101"/>
      <c r="O102" s="101"/>
      <c r="P102" s="104"/>
      <c r="Q102" s="101"/>
      <c r="R102" s="101"/>
      <c r="S102" s="104"/>
      <c r="T102" s="101"/>
      <c r="U102" s="101"/>
      <c r="V102" s="105" t="s">
        <v>92</v>
      </c>
      <c r="W102" s="106"/>
      <c r="X102" s="106"/>
      <c r="Y102" s="107" t="s">
        <v>98</v>
      </c>
      <c r="Z102" s="106"/>
      <c r="AA102" s="106"/>
      <c r="AB102" s="107" t="s">
        <v>101</v>
      </c>
      <c r="AC102" s="106"/>
      <c r="AD102" s="106"/>
      <c r="AE102" s="108" t="s">
        <v>155</v>
      </c>
      <c r="AF102" s="109"/>
      <c r="AG102" s="106"/>
      <c r="AH102" s="107" t="s">
        <v>111</v>
      </c>
      <c r="AI102" s="106"/>
      <c r="AJ102" s="106"/>
      <c r="AK102" s="107" t="s">
        <v>114</v>
      </c>
      <c r="AL102" s="106"/>
      <c r="AM102" s="106"/>
      <c r="AN102" s="108" t="s">
        <v>116</v>
      </c>
      <c r="AO102" s="109"/>
      <c r="AP102" s="106"/>
      <c r="AQ102" s="108" t="s">
        <v>118</v>
      </c>
      <c r="AR102" s="109"/>
      <c r="AS102" s="106"/>
      <c r="AT102" s="108" t="s">
        <v>156</v>
      </c>
      <c r="AU102" s="109"/>
      <c r="AV102" s="106"/>
      <c r="AW102" s="108" t="s">
        <v>121</v>
      </c>
      <c r="AX102" s="109"/>
      <c r="AY102" s="106"/>
      <c r="AZ102" s="108" t="s">
        <v>157</v>
      </c>
      <c r="BA102" s="109"/>
      <c r="BB102" s="106"/>
      <c r="BC102" s="108" t="s">
        <v>158</v>
      </c>
      <c r="BD102" s="109"/>
      <c r="BE102" s="106"/>
      <c r="BF102" s="108" t="s">
        <v>130</v>
      </c>
      <c r="BG102" s="109"/>
      <c r="BH102" s="106"/>
      <c r="BI102" s="107" t="s">
        <v>133</v>
      </c>
      <c r="BJ102" s="106"/>
      <c r="BK102" s="106"/>
      <c r="BL102" s="108" t="s">
        <v>135</v>
      </c>
      <c r="BM102" s="109"/>
      <c r="BN102" s="106"/>
      <c r="BO102" s="110" t="s">
        <v>136</v>
      </c>
      <c r="BP102" s="111"/>
      <c r="BQ102" s="112"/>
      <c r="BR102" s="113" t="s">
        <v>137</v>
      </c>
      <c r="BS102" s="114"/>
      <c r="BT102" s="112"/>
      <c r="BU102" s="115" t="s">
        <v>141</v>
      </c>
      <c r="BV102" s="112"/>
      <c r="BW102" s="112"/>
    </row>
    <row r="103" customFormat="false" ht="12.75" hidden="false" customHeight="true" outlineLevel="0" collapsed="false">
      <c r="A103" s="116" t="s">
        <v>90</v>
      </c>
      <c r="B103" s="117"/>
      <c r="C103" s="118"/>
      <c r="D103" s="116"/>
      <c r="E103" s="116"/>
      <c r="F103" s="116"/>
      <c r="G103" s="119"/>
      <c r="H103" s="116"/>
      <c r="I103" s="116"/>
      <c r="J103" s="119"/>
      <c r="K103" s="116"/>
      <c r="L103" s="116"/>
      <c r="M103" s="119"/>
      <c r="N103" s="116"/>
      <c r="O103" s="116"/>
      <c r="P103" s="119"/>
      <c r="Q103" s="116"/>
      <c r="R103" s="116"/>
      <c r="S103" s="119"/>
      <c r="T103" s="116"/>
      <c r="U103" s="116"/>
      <c r="V103" s="120" t="s">
        <v>96</v>
      </c>
      <c r="W103" s="121"/>
      <c r="X103" s="121"/>
      <c r="Y103" s="122" t="s">
        <v>100</v>
      </c>
      <c r="Z103" s="121"/>
      <c r="AA103" s="121"/>
      <c r="AB103" s="122" t="s">
        <v>104</v>
      </c>
      <c r="AC103" s="121"/>
      <c r="AD103" s="121"/>
      <c r="AE103" s="122"/>
      <c r="AF103" s="121"/>
      <c r="AG103" s="121"/>
      <c r="AH103" s="122" t="s">
        <v>96</v>
      </c>
      <c r="AI103" s="121"/>
      <c r="AJ103" s="121"/>
      <c r="AK103" s="122" t="s">
        <v>96</v>
      </c>
      <c r="AL103" s="121"/>
      <c r="AM103" s="121"/>
      <c r="AN103" s="122"/>
      <c r="AO103" s="121"/>
      <c r="AP103" s="121"/>
      <c r="AQ103" s="122"/>
      <c r="AR103" s="121"/>
      <c r="AS103" s="121"/>
      <c r="AT103" s="122"/>
      <c r="AU103" s="121"/>
      <c r="AV103" s="121"/>
      <c r="AW103" s="122"/>
      <c r="AX103" s="121"/>
      <c r="AY103" s="121"/>
      <c r="AZ103" s="122"/>
      <c r="BA103" s="121"/>
      <c r="BB103" s="121"/>
      <c r="BC103" s="122"/>
      <c r="BD103" s="121"/>
      <c r="BE103" s="121"/>
      <c r="BF103" s="122"/>
      <c r="BG103" s="121"/>
      <c r="BH103" s="121"/>
      <c r="BI103" s="122"/>
      <c r="BJ103" s="121"/>
      <c r="BK103" s="121"/>
      <c r="BL103" s="122" t="s">
        <v>159</v>
      </c>
      <c r="BM103" s="121"/>
      <c r="BN103" s="121"/>
      <c r="BO103" s="123"/>
      <c r="BP103" s="124"/>
      <c r="BQ103" s="124"/>
      <c r="BR103" s="123" t="s">
        <v>139</v>
      </c>
      <c r="BS103" s="124"/>
      <c r="BT103" s="124"/>
      <c r="BU103" s="123"/>
      <c r="BV103" s="124"/>
      <c r="BW103" s="124"/>
    </row>
    <row r="104" customFormat="false" ht="12.75" hidden="false" customHeight="true" outlineLevel="0" collapsed="false">
      <c r="A104" s="125" t="s">
        <v>83</v>
      </c>
      <c r="B104" s="126"/>
      <c r="C104" s="127"/>
      <c r="D104" s="128"/>
      <c r="E104" s="128"/>
      <c r="F104" s="125"/>
      <c r="G104" s="129"/>
      <c r="H104" s="128"/>
      <c r="I104" s="125"/>
      <c r="J104" s="129"/>
      <c r="K104" s="128"/>
      <c r="L104" s="125"/>
      <c r="M104" s="129"/>
      <c r="N104" s="128"/>
      <c r="O104" s="125"/>
      <c r="P104" s="129"/>
      <c r="Q104" s="128"/>
      <c r="R104" s="125"/>
      <c r="S104" s="129"/>
      <c r="T104" s="128"/>
      <c r="U104" s="125"/>
      <c r="V104" s="130" t="n">
        <v>36982</v>
      </c>
      <c r="W104" s="131"/>
      <c r="X104" s="132"/>
      <c r="Y104" s="133" t="n">
        <v>37043</v>
      </c>
      <c r="Z104" s="131"/>
      <c r="AA104" s="132"/>
      <c r="AB104" s="133" t="n">
        <v>37043</v>
      </c>
      <c r="AC104" s="131"/>
      <c r="AD104" s="132"/>
      <c r="AE104" s="133" t="n">
        <v>37043</v>
      </c>
      <c r="AF104" s="131"/>
      <c r="AG104" s="132"/>
      <c r="AH104" s="133" t="n">
        <v>37073</v>
      </c>
      <c r="AI104" s="131"/>
      <c r="AJ104" s="132"/>
      <c r="AK104" s="133" t="n">
        <v>37073</v>
      </c>
      <c r="AL104" s="131"/>
      <c r="AM104" s="132"/>
      <c r="AN104" s="133" t="n">
        <v>37073</v>
      </c>
      <c r="AO104" s="131"/>
      <c r="AP104" s="132"/>
      <c r="AQ104" s="133" t="n">
        <v>37073</v>
      </c>
      <c r="AR104" s="131"/>
      <c r="AS104" s="132"/>
      <c r="AT104" s="133" t="n">
        <v>37073</v>
      </c>
      <c r="AU104" s="131"/>
      <c r="AV104" s="132"/>
      <c r="AW104" s="133" t="n">
        <v>37104</v>
      </c>
      <c r="AX104" s="131"/>
      <c r="AY104" s="132"/>
      <c r="AZ104" s="133" t="n">
        <v>37104</v>
      </c>
      <c r="BA104" s="131"/>
      <c r="BB104" s="132"/>
      <c r="BC104" s="133" t="n">
        <v>37104</v>
      </c>
      <c r="BD104" s="131"/>
      <c r="BE104" s="132"/>
      <c r="BF104" s="133" t="n">
        <v>37104</v>
      </c>
      <c r="BG104" s="131"/>
      <c r="BH104" s="132"/>
      <c r="BI104" s="133" t="n">
        <v>37104</v>
      </c>
      <c r="BJ104" s="131"/>
      <c r="BK104" s="132"/>
      <c r="BL104" s="133" t="n">
        <v>37104</v>
      </c>
      <c r="BM104" s="131"/>
      <c r="BN104" s="132"/>
      <c r="BO104" s="133" t="n">
        <v>37196</v>
      </c>
      <c r="BP104" s="131"/>
      <c r="BQ104" s="132"/>
      <c r="BR104" s="133" t="n">
        <v>37288</v>
      </c>
      <c r="BS104" s="131"/>
      <c r="BT104" s="132"/>
      <c r="BU104" s="133" t="n">
        <v>37316</v>
      </c>
      <c r="BV104" s="131"/>
      <c r="BW104" s="132"/>
    </row>
    <row r="105" customFormat="false" ht="12.75" hidden="false" customHeight="false" outlineLevel="0" collapsed="false">
      <c r="A105" s="125" t="s">
        <v>84</v>
      </c>
      <c r="B105" s="126"/>
      <c r="C105" s="127"/>
      <c r="D105" s="128"/>
      <c r="E105" s="128"/>
      <c r="F105" s="125"/>
      <c r="G105" s="129"/>
      <c r="H105" s="128"/>
      <c r="I105" s="125"/>
      <c r="J105" s="129"/>
      <c r="K105" s="128"/>
      <c r="L105" s="125"/>
      <c r="M105" s="129"/>
      <c r="N105" s="128"/>
      <c r="O105" s="125"/>
      <c r="P105" s="129"/>
      <c r="Q105" s="128"/>
      <c r="R105" s="125"/>
      <c r="S105" s="129"/>
      <c r="T105" s="128"/>
      <c r="U105" s="125"/>
      <c r="V105" s="134" t="n">
        <v>545</v>
      </c>
      <c r="W105" s="60"/>
      <c r="X105" s="6"/>
      <c r="Y105" s="79" t="n">
        <v>520</v>
      </c>
      <c r="Z105" s="60"/>
      <c r="AA105" s="6"/>
      <c r="AB105" s="79" t="n">
        <v>500</v>
      </c>
      <c r="AC105" s="60"/>
      <c r="AD105" s="6"/>
      <c r="AE105" s="79" t="n">
        <v>360</v>
      </c>
      <c r="AF105" s="60"/>
      <c r="AG105" s="6"/>
      <c r="AH105" s="79" t="n">
        <v>500</v>
      </c>
      <c r="AI105" s="60"/>
      <c r="AJ105" s="6"/>
      <c r="AK105" s="79" t="n">
        <v>500</v>
      </c>
      <c r="AL105" s="60"/>
      <c r="AM105" s="6"/>
      <c r="AN105" s="79" t="n">
        <v>90</v>
      </c>
      <c r="AO105" s="60"/>
      <c r="AP105" s="6"/>
      <c r="AQ105" s="79" t="n">
        <v>135</v>
      </c>
      <c r="AR105" s="60"/>
      <c r="AS105" s="6"/>
      <c r="AT105" s="79" t="n">
        <v>450</v>
      </c>
      <c r="AU105" s="60"/>
      <c r="AV105" s="6"/>
      <c r="AW105" s="79" t="n">
        <v>51</v>
      </c>
      <c r="AX105" s="60"/>
      <c r="AY105" s="6"/>
      <c r="AZ105" s="79" t="n">
        <v>80</v>
      </c>
      <c r="BA105" s="60"/>
      <c r="BB105" s="6"/>
      <c r="BC105" s="79" t="n">
        <v>50</v>
      </c>
      <c r="BD105" s="60"/>
      <c r="BE105" s="6"/>
      <c r="BF105" s="79" t="n">
        <v>550</v>
      </c>
      <c r="BG105" s="60"/>
      <c r="BH105" s="6"/>
      <c r="BI105" s="79" t="n">
        <v>320</v>
      </c>
      <c r="BJ105" s="60"/>
      <c r="BK105" s="6"/>
      <c r="BL105" s="79" t="n">
        <v>120</v>
      </c>
      <c r="BM105" s="60"/>
      <c r="BN105" s="6"/>
      <c r="BO105" s="79" t="n">
        <v>521</v>
      </c>
      <c r="BP105" s="60"/>
      <c r="BQ105" s="6"/>
      <c r="BR105" s="79" t="n">
        <v>250</v>
      </c>
      <c r="BS105" s="60"/>
      <c r="BT105" s="6"/>
      <c r="BU105" s="79" t="n">
        <v>520</v>
      </c>
      <c r="BV105" s="60"/>
      <c r="BW105" s="6"/>
    </row>
    <row r="106" customFormat="false" ht="12.75" hidden="false" customHeight="false" outlineLevel="0" collapsed="false">
      <c r="A106" s="125" t="s">
        <v>85</v>
      </c>
      <c r="B106" s="126"/>
      <c r="C106" s="127"/>
      <c r="D106" s="128"/>
      <c r="E106" s="128"/>
      <c r="F106" s="125"/>
      <c r="G106" s="129"/>
      <c r="H106" s="128"/>
      <c r="I106" s="125"/>
      <c r="J106" s="129"/>
      <c r="K106" s="128"/>
      <c r="L106" s="125"/>
      <c r="M106" s="129"/>
      <c r="N106" s="128"/>
      <c r="O106" s="125"/>
      <c r="P106" s="129"/>
      <c r="Q106" s="128"/>
      <c r="R106" s="125"/>
      <c r="S106" s="129"/>
      <c r="T106" s="128"/>
      <c r="U106" s="125"/>
      <c r="V106" s="134" t="n">
        <v>6930</v>
      </c>
      <c r="W106" s="60"/>
      <c r="X106" s="6"/>
      <c r="Y106" s="79" t="n">
        <v>7500</v>
      </c>
      <c r="Z106" s="60"/>
      <c r="AA106" s="6"/>
      <c r="AB106" s="79" t="n">
        <v>7500</v>
      </c>
      <c r="AC106" s="60"/>
      <c r="AD106" s="6"/>
      <c r="AE106" s="79"/>
      <c r="AF106" s="60"/>
      <c r="AG106" s="6"/>
      <c r="AH106" s="79" t="n">
        <v>6950</v>
      </c>
      <c r="AI106" s="60"/>
      <c r="AJ106" s="6"/>
      <c r="AK106" s="79" t="n">
        <v>7500</v>
      </c>
      <c r="AL106" s="60"/>
      <c r="AM106" s="6"/>
      <c r="AN106" s="79" t="n">
        <v>10000</v>
      </c>
      <c r="AO106" s="60"/>
      <c r="AP106" s="6"/>
      <c r="AQ106" s="79" t="n">
        <v>10000</v>
      </c>
      <c r="AR106" s="60"/>
      <c r="AS106" s="6"/>
      <c r="AT106" s="79" t="n">
        <v>9000</v>
      </c>
      <c r="AU106" s="60"/>
      <c r="AV106" s="6"/>
      <c r="AW106" s="79" t="n">
        <v>10000</v>
      </c>
      <c r="AX106" s="60"/>
      <c r="AY106" s="6"/>
      <c r="AZ106" s="79" t="n">
        <v>10000</v>
      </c>
      <c r="BA106" s="60"/>
      <c r="BB106" s="6"/>
      <c r="BC106" s="79" t="n">
        <v>10000</v>
      </c>
      <c r="BD106" s="60"/>
      <c r="BE106" s="6"/>
      <c r="BF106" s="79" t="n">
        <v>6750</v>
      </c>
      <c r="BG106" s="60"/>
      <c r="BH106" s="6"/>
      <c r="BI106" s="79" t="n">
        <v>10545</v>
      </c>
      <c r="BJ106" s="60"/>
      <c r="BK106" s="6"/>
      <c r="BL106" s="79" t="n">
        <v>7500</v>
      </c>
      <c r="BM106" s="60"/>
      <c r="BN106" s="6"/>
      <c r="BO106" s="79" t="n">
        <v>6750</v>
      </c>
      <c r="BP106" s="60"/>
      <c r="BQ106" s="6"/>
      <c r="BR106" s="79" t="n">
        <v>7500</v>
      </c>
      <c r="BS106" s="60"/>
      <c r="BT106" s="6"/>
      <c r="BU106" s="79" t="n">
        <v>6750</v>
      </c>
      <c r="BV106" s="60"/>
      <c r="BW106" s="6"/>
    </row>
    <row r="107" customFormat="false" ht="12.75" hidden="false" customHeight="false" outlineLevel="0" collapsed="false">
      <c r="A107" s="125" t="s">
        <v>86</v>
      </c>
      <c r="B107" s="126"/>
      <c r="C107" s="127"/>
      <c r="D107" s="128"/>
      <c r="E107" s="128"/>
      <c r="F107" s="125"/>
      <c r="G107" s="129"/>
      <c r="H107" s="128"/>
      <c r="I107" s="125"/>
      <c r="J107" s="129"/>
      <c r="K107" s="128"/>
      <c r="L107" s="125"/>
      <c r="M107" s="129"/>
      <c r="N107" s="128"/>
      <c r="O107" s="125"/>
      <c r="P107" s="129"/>
      <c r="Q107" s="128"/>
      <c r="R107" s="125"/>
      <c r="S107" s="129"/>
      <c r="T107" s="128"/>
      <c r="U107" s="125"/>
      <c r="V107" s="135" t="n">
        <f aca="false">V105*24*V106/1000</f>
        <v>90644.4</v>
      </c>
      <c r="W107" s="50"/>
      <c r="X107" s="7"/>
      <c r="Y107" s="136" t="n">
        <f aca="false">Y105*24*Y106/1000</f>
        <v>93600</v>
      </c>
      <c r="Z107" s="50"/>
      <c r="AA107" s="7"/>
      <c r="AB107" s="136" t="n">
        <f aca="false">AB105*24*AB106/1000</f>
        <v>90000</v>
      </c>
      <c r="AC107" s="50"/>
      <c r="AD107" s="7"/>
      <c r="AE107" s="136"/>
      <c r="AF107" s="50"/>
      <c r="AG107" s="7"/>
      <c r="AH107" s="136" t="n">
        <f aca="false">AH105*24*AH106/1000</f>
        <v>83400</v>
      </c>
      <c r="AI107" s="50"/>
      <c r="AJ107" s="7"/>
      <c r="AK107" s="136" t="n">
        <f aca="false">AK105*24*AK106/1000</f>
        <v>90000</v>
      </c>
      <c r="AL107" s="50"/>
      <c r="AM107" s="7"/>
      <c r="AN107" s="136" t="n">
        <f aca="false">AN105*24*AN106/1000</f>
        <v>21600</v>
      </c>
      <c r="AO107" s="50"/>
      <c r="AP107" s="7"/>
      <c r="AQ107" s="136" t="n">
        <f aca="false">AQ105*24*AQ106/1000</f>
        <v>32400</v>
      </c>
      <c r="AR107" s="50"/>
      <c r="AS107" s="7"/>
      <c r="AT107" s="136" t="n">
        <f aca="false">AT105*24*AT106/1000</f>
        <v>97200</v>
      </c>
      <c r="AU107" s="50"/>
      <c r="AV107" s="7"/>
      <c r="AW107" s="136" t="n">
        <f aca="false">AW105*24*AW106/1000</f>
        <v>12240</v>
      </c>
      <c r="AX107" s="50"/>
      <c r="AY107" s="7"/>
      <c r="AZ107" s="136" t="n">
        <f aca="false">AZ105*24*AZ106/1000</f>
        <v>19200</v>
      </c>
      <c r="BA107" s="50"/>
      <c r="BB107" s="7"/>
      <c r="BC107" s="136" t="n">
        <f aca="false">BC105*24*BC106/1000</f>
        <v>12000</v>
      </c>
      <c r="BD107" s="50"/>
      <c r="BE107" s="7"/>
      <c r="BF107" s="136" t="n">
        <f aca="false">BF105*24*BF106/1000</f>
        <v>89100</v>
      </c>
      <c r="BG107" s="50"/>
      <c r="BH107" s="7"/>
      <c r="BI107" s="136" t="n">
        <f aca="false">BI105*24*BI106/1000</f>
        <v>80985.6</v>
      </c>
      <c r="BJ107" s="50"/>
      <c r="BK107" s="7"/>
      <c r="BL107" s="136" t="n">
        <f aca="false">BL105*24*BL106/1000</f>
        <v>21600</v>
      </c>
      <c r="BM107" s="50"/>
      <c r="BN107" s="7"/>
      <c r="BO107" s="136" t="n">
        <f aca="false">BO105*24*BO106/1000</f>
        <v>84402</v>
      </c>
      <c r="BP107" s="50"/>
      <c r="BQ107" s="7"/>
      <c r="BR107" s="136" t="n">
        <f aca="false">BR105*24*BR106/1000</f>
        <v>45000</v>
      </c>
      <c r="BS107" s="50"/>
      <c r="BT107" s="7"/>
      <c r="BU107" s="136" t="n">
        <f aca="false">BU105*24*BU106/1000</f>
        <v>84240</v>
      </c>
      <c r="BV107" s="50"/>
      <c r="BW107" s="7"/>
    </row>
    <row r="108" customFormat="false" ht="12.75" hidden="false" customHeight="false" outlineLevel="0" collapsed="false">
      <c r="A108" s="125" t="s">
        <v>87</v>
      </c>
      <c r="B108" s="126"/>
      <c r="C108" s="127"/>
      <c r="D108" s="128"/>
      <c r="E108" s="128"/>
      <c r="F108" s="125"/>
      <c r="G108" s="129"/>
      <c r="H108" s="128"/>
      <c r="I108" s="125"/>
      <c r="J108" s="129"/>
      <c r="K108" s="128"/>
      <c r="L108" s="125"/>
      <c r="M108" s="129"/>
      <c r="N108" s="128"/>
      <c r="O108" s="125"/>
      <c r="P108" s="129"/>
      <c r="Q108" s="128"/>
      <c r="R108" s="125"/>
      <c r="S108" s="129"/>
      <c r="T108" s="128"/>
      <c r="U108" s="125"/>
      <c r="V108" s="120" t="s">
        <v>160</v>
      </c>
      <c r="W108" s="121"/>
      <c r="X108" s="85"/>
      <c r="Y108" s="122" t="s">
        <v>93</v>
      </c>
      <c r="Z108" s="121"/>
      <c r="AA108" s="85"/>
      <c r="AB108" s="122" t="s">
        <v>102</v>
      </c>
      <c r="AC108" s="121"/>
      <c r="AD108" s="85"/>
      <c r="AE108" s="122"/>
      <c r="AF108" s="121"/>
      <c r="AG108" s="85"/>
      <c r="AH108" s="122" t="s">
        <v>71</v>
      </c>
      <c r="AI108" s="121"/>
      <c r="AJ108" s="85"/>
      <c r="AK108" s="122" t="s">
        <v>71</v>
      </c>
      <c r="AL108" s="121"/>
      <c r="AM108" s="85"/>
      <c r="AN108" s="122" t="s">
        <v>70</v>
      </c>
      <c r="AO108" s="121"/>
      <c r="AP108" s="85"/>
      <c r="AQ108" s="122" t="s">
        <v>70</v>
      </c>
      <c r="AR108" s="121"/>
      <c r="AS108" s="85"/>
      <c r="AT108" s="122" t="s">
        <v>70</v>
      </c>
      <c r="AU108" s="121"/>
      <c r="AV108" s="85"/>
      <c r="AW108" s="122" t="s">
        <v>122</v>
      </c>
      <c r="AX108" s="121"/>
      <c r="AY108" s="85"/>
      <c r="AZ108" s="122" t="s">
        <v>70</v>
      </c>
      <c r="BA108" s="121"/>
      <c r="BB108" s="85"/>
      <c r="BC108" s="122" t="s">
        <v>70</v>
      </c>
      <c r="BD108" s="121"/>
      <c r="BE108" s="85"/>
      <c r="BF108" s="122" t="s">
        <v>70</v>
      </c>
      <c r="BG108" s="121"/>
      <c r="BH108" s="85"/>
      <c r="BI108" s="122" t="s">
        <v>113</v>
      </c>
      <c r="BJ108" s="121"/>
      <c r="BK108" s="85"/>
      <c r="BL108" s="122" t="s">
        <v>102</v>
      </c>
      <c r="BM108" s="121"/>
      <c r="BN108" s="85"/>
      <c r="BO108" s="137" t="s">
        <v>113</v>
      </c>
      <c r="BP108" s="138"/>
      <c r="BQ108" s="23"/>
      <c r="BR108" s="137" t="s">
        <v>102</v>
      </c>
      <c r="BS108" s="138"/>
      <c r="BT108" s="23"/>
      <c r="BU108" s="137" t="s">
        <v>113</v>
      </c>
      <c r="BV108" s="138"/>
      <c r="BW108" s="23"/>
    </row>
    <row r="109" customFormat="false" ht="12.75" hidden="false" customHeight="false" outlineLevel="0" collapsed="false">
      <c r="A109" s="128" t="s">
        <v>89</v>
      </c>
      <c r="B109" s="139" t="s">
        <v>161</v>
      </c>
      <c r="C109" s="140"/>
      <c r="D109" s="141" t="s">
        <v>162</v>
      </c>
      <c r="E109" s="141" t="s">
        <v>163</v>
      </c>
      <c r="F109" s="141"/>
      <c r="G109" s="142" t="s">
        <v>164</v>
      </c>
      <c r="H109" s="141" t="s">
        <v>165</v>
      </c>
      <c r="I109" s="141"/>
      <c r="J109" s="142" t="s">
        <v>160</v>
      </c>
      <c r="K109" s="141" t="s">
        <v>166</v>
      </c>
      <c r="L109" s="141"/>
      <c r="M109" s="142" t="s">
        <v>113</v>
      </c>
      <c r="N109" s="141" t="s">
        <v>167</v>
      </c>
      <c r="O109" s="141"/>
      <c r="P109" s="142" t="s">
        <v>70</v>
      </c>
      <c r="Q109" s="141" t="s">
        <v>168</v>
      </c>
      <c r="R109" s="141"/>
      <c r="S109" s="142" t="s">
        <v>71</v>
      </c>
      <c r="T109" s="141" t="s">
        <v>169</v>
      </c>
      <c r="U109" s="141"/>
      <c r="V109" s="120" t="s">
        <v>160</v>
      </c>
      <c r="W109" s="121" t="s">
        <v>166</v>
      </c>
      <c r="X109" s="121"/>
      <c r="Y109" s="122" t="s">
        <v>164</v>
      </c>
      <c r="Z109" s="121" t="s">
        <v>165</v>
      </c>
      <c r="AA109" s="121"/>
      <c r="AB109" s="122" t="s">
        <v>162</v>
      </c>
      <c r="AC109" s="121" t="s">
        <v>163</v>
      </c>
      <c r="AD109" s="121"/>
      <c r="AE109" s="122"/>
      <c r="AF109" s="121"/>
      <c r="AG109" s="121"/>
      <c r="AH109" s="122" t="s">
        <v>71</v>
      </c>
      <c r="AI109" s="121" t="s">
        <v>169</v>
      </c>
      <c r="AJ109" s="121"/>
      <c r="AK109" s="122" t="s">
        <v>71</v>
      </c>
      <c r="AL109" s="121" t="s">
        <v>169</v>
      </c>
      <c r="AM109" s="121"/>
      <c r="AN109" s="122" t="s">
        <v>70</v>
      </c>
      <c r="AO109" s="121" t="s">
        <v>168</v>
      </c>
      <c r="AP109" s="121"/>
      <c r="AQ109" s="122" t="s">
        <v>70</v>
      </c>
      <c r="AR109" s="121" t="s">
        <v>168</v>
      </c>
      <c r="AS109" s="121"/>
      <c r="AT109" s="122" t="s">
        <v>70</v>
      </c>
      <c r="AU109" s="121" t="s">
        <v>168</v>
      </c>
      <c r="AV109" s="121"/>
      <c r="AW109" s="122" t="s">
        <v>71</v>
      </c>
      <c r="AX109" s="121" t="s">
        <v>169</v>
      </c>
      <c r="AY109" s="121"/>
      <c r="AZ109" s="122" t="s">
        <v>70</v>
      </c>
      <c r="BA109" s="121" t="s">
        <v>168</v>
      </c>
      <c r="BB109" s="121"/>
      <c r="BC109" s="122" t="s">
        <v>71</v>
      </c>
      <c r="BD109" s="121" t="s">
        <v>169</v>
      </c>
      <c r="BE109" s="121"/>
      <c r="BF109" s="122" t="s">
        <v>70</v>
      </c>
      <c r="BG109" s="121" t="s">
        <v>168</v>
      </c>
      <c r="BH109" s="121"/>
      <c r="BI109" s="122" t="s">
        <v>113</v>
      </c>
      <c r="BJ109" s="121" t="s">
        <v>167</v>
      </c>
      <c r="BK109" s="121"/>
      <c r="BL109" s="122" t="s">
        <v>162</v>
      </c>
      <c r="BM109" s="121" t="s">
        <v>163</v>
      </c>
      <c r="BN109" s="121"/>
      <c r="BO109" s="137" t="s">
        <v>113</v>
      </c>
      <c r="BP109" s="121" t="s">
        <v>167</v>
      </c>
      <c r="BQ109" s="138"/>
      <c r="BR109" s="137" t="s">
        <v>162</v>
      </c>
      <c r="BS109" s="121" t="s">
        <v>163</v>
      </c>
      <c r="BT109" s="138"/>
      <c r="BU109" s="137" t="s">
        <v>113</v>
      </c>
      <c r="BV109" s="121" t="s">
        <v>167</v>
      </c>
      <c r="BW109" s="138"/>
    </row>
    <row r="110" customFormat="false" ht="13.5" hidden="false" customHeight="false" outlineLevel="0" collapsed="false">
      <c r="A110" s="143"/>
      <c r="B110" s="144" t="s">
        <v>170</v>
      </c>
      <c r="C110" s="145" t="s">
        <v>84</v>
      </c>
      <c r="D110" s="146" t="s">
        <v>170</v>
      </c>
      <c r="E110" s="146" t="s">
        <v>84</v>
      </c>
      <c r="F110" s="146" t="s">
        <v>171</v>
      </c>
      <c r="G110" s="147" t="s">
        <v>170</v>
      </c>
      <c r="H110" s="146" t="s">
        <v>84</v>
      </c>
      <c r="I110" s="146" t="s">
        <v>171</v>
      </c>
      <c r="J110" s="147" t="s">
        <v>170</v>
      </c>
      <c r="K110" s="146" t="s">
        <v>84</v>
      </c>
      <c r="L110" s="146" t="s">
        <v>171</v>
      </c>
      <c r="M110" s="147" t="s">
        <v>170</v>
      </c>
      <c r="N110" s="146" t="s">
        <v>84</v>
      </c>
      <c r="O110" s="146" t="s">
        <v>171</v>
      </c>
      <c r="P110" s="147" t="s">
        <v>170</v>
      </c>
      <c r="Q110" s="146" t="s">
        <v>84</v>
      </c>
      <c r="R110" s="146" t="s">
        <v>171</v>
      </c>
      <c r="S110" s="147" t="s">
        <v>170</v>
      </c>
      <c r="T110" s="146" t="s">
        <v>84</v>
      </c>
      <c r="U110" s="146" t="s">
        <v>171</v>
      </c>
      <c r="V110" s="147" t="s">
        <v>170</v>
      </c>
      <c r="W110" s="146" t="s">
        <v>84</v>
      </c>
      <c r="X110" s="146" t="s">
        <v>171</v>
      </c>
      <c r="Y110" s="147" t="s">
        <v>170</v>
      </c>
      <c r="Z110" s="146" t="s">
        <v>84</v>
      </c>
      <c r="AA110" s="146" t="s">
        <v>171</v>
      </c>
      <c r="AB110" s="147" t="s">
        <v>170</v>
      </c>
      <c r="AC110" s="146" t="s">
        <v>84</v>
      </c>
      <c r="AD110" s="146" t="s">
        <v>171</v>
      </c>
      <c r="AE110" s="147" t="s">
        <v>170</v>
      </c>
      <c r="AF110" s="146" t="s">
        <v>84</v>
      </c>
      <c r="AG110" s="146" t="s">
        <v>171</v>
      </c>
      <c r="AH110" s="147" t="s">
        <v>170</v>
      </c>
      <c r="AI110" s="146" t="s">
        <v>84</v>
      </c>
      <c r="AJ110" s="146" t="s">
        <v>171</v>
      </c>
      <c r="AK110" s="147" t="s">
        <v>170</v>
      </c>
      <c r="AL110" s="146" t="s">
        <v>84</v>
      </c>
      <c r="AM110" s="146" t="s">
        <v>171</v>
      </c>
      <c r="AN110" s="147" t="s">
        <v>170</v>
      </c>
      <c r="AO110" s="146" t="s">
        <v>84</v>
      </c>
      <c r="AP110" s="146" t="s">
        <v>171</v>
      </c>
      <c r="AQ110" s="147" t="s">
        <v>170</v>
      </c>
      <c r="AR110" s="146" t="s">
        <v>84</v>
      </c>
      <c r="AS110" s="146" t="s">
        <v>171</v>
      </c>
      <c r="AT110" s="147" t="s">
        <v>170</v>
      </c>
      <c r="AU110" s="146" t="s">
        <v>84</v>
      </c>
      <c r="AV110" s="146" t="s">
        <v>171</v>
      </c>
      <c r="AW110" s="147" t="s">
        <v>170</v>
      </c>
      <c r="AX110" s="146" t="s">
        <v>84</v>
      </c>
      <c r="AY110" s="146" t="s">
        <v>171</v>
      </c>
      <c r="AZ110" s="147" t="s">
        <v>170</v>
      </c>
      <c r="BA110" s="146" t="s">
        <v>84</v>
      </c>
      <c r="BB110" s="146" t="s">
        <v>171</v>
      </c>
      <c r="BC110" s="147" t="s">
        <v>170</v>
      </c>
      <c r="BD110" s="146" t="s">
        <v>84</v>
      </c>
      <c r="BE110" s="146" t="s">
        <v>171</v>
      </c>
      <c r="BF110" s="147" t="s">
        <v>170</v>
      </c>
      <c r="BG110" s="146" t="s">
        <v>84</v>
      </c>
      <c r="BH110" s="146" t="s">
        <v>171</v>
      </c>
      <c r="BI110" s="147" t="s">
        <v>170</v>
      </c>
      <c r="BJ110" s="146" t="s">
        <v>84</v>
      </c>
      <c r="BK110" s="146" t="s">
        <v>171</v>
      </c>
      <c r="BL110" s="147" t="s">
        <v>170</v>
      </c>
      <c r="BM110" s="146" t="s">
        <v>84</v>
      </c>
      <c r="BN110" s="146" t="s">
        <v>171</v>
      </c>
      <c r="BO110" s="147" t="s">
        <v>170</v>
      </c>
      <c r="BP110" s="146" t="s">
        <v>84</v>
      </c>
      <c r="BQ110" s="146" t="s">
        <v>171</v>
      </c>
      <c r="BR110" s="147" t="s">
        <v>170</v>
      </c>
      <c r="BS110" s="146" t="s">
        <v>84</v>
      </c>
      <c r="BT110" s="146" t="s">
        <v>171</v>
      </c>
      <c r="BU110" s="147" t="s">
        <v>170</v>
      </c>
      <c r="BV110" s="146" t="s">
        <v>84</v>
      </c>
      <c r="BW110" s="146" t="s">
        <v>171</v>
      </c>
    </row>
    <row r="111" customFormat="false" ht="12.75" hidden="false" customHeight="false" outlineLevel="0" collapsed="false">
      <c r="A111" s="100" t="n">
        <v>36982</v>
      </c>
      <c r="B111" s="135" t="n">
        <f aca="false">SUMIF(D$110:U$110,B$110,D111:U111)</f>
        <v>30674.06496</v>
      </c>
      <c r="C111" s="49" t="n">
        <f aca="false">SUMIF(D$110:U$110,C$110,D111:U111)</f>
        <v>184.428</v>
      </c>
      <c r="D111" s="50" t="n">
        <f aca="false">SUMIF($V$109:$CE$109,D$109,$V111:$CE111)*F111</f>
        <v>0</v>
      </c>
      <c r="E111" s="50" t="n">
        <f aca="false">SUMIF($V$109:$CE$109,E$109,$V111:$CE111)*F111</f>
        <v>0</v>
      </c>
      <c r="F111" s="57" t="n">
        <v>0.9</v>
      </c>
      <c r="G111" s="136" t="n">
        <f aca="false">SUMIF($V$109:$CE$109,G$109,$V111:$CE111)*I111</f>
        <v>0</v>
      </c>
      <c r="H111" s="50" t="n">
        <f aca="false">SUMIF($V$109:$CE$109,H$109,$V111:$CE111)*I111</f>
        <v>0</v>
      </c>
      <c r="I111" s="57" t="n">
        <v>0.9</v>
      </c>
      <c r="J111" s="136" t="n">
        <f aca="false">SUMIF($V$109:$CE$109,J$109,$V111:$CE111)*L111</f>
        <v>30674.06496</v>
      </c>
      <c r="K111" s="50" t="n">
        <f aca="false">SUMIF($V$109:$CE$109,K$109,$V111:$CE111)*L111</f>
        <v>184.428</v>
      </c>
      <c r="L111" s="57" t="n">
        <v>0.9</v>
      </c>
      <c r="M111" s="136" t="n">
        <f aca="false">SUMIF($V$109:$CE$109,M$109,$V111:$CE111)*O111</f>
        <v>0</v>
      </c>
      <c r="N111" s="50" t="n">
        <f aca="false">SUMIF($V$109:$CE$109,N$109,$V111:$CE111)*O111</f>
        <v>0</v>
      </c>
      <c r="O111" s="57" t="n">
        <v>0.9</v>
      </c>
      <c r="P111" s="136" t="n">
        <f aca="false">SUMIF($V$109:$CE$109,P$109,$V111:$CE111)*R111</f>
        <v>0</v>
      </c>
      <c r="Q111" s="50" t="n">
        <f aca="false">SUMIF($V$109:$CE$109,Q$109,$V111:$CE111)*R111</f>
        <v>0</v>
      </c>
      <c r="R111" s="57" t="n">
        <v>0.9</v>
      </c>
      <c r="S111" s="136" t="n">
        <f aca="false">SUMIF($V$109:$CE$109,S$109,$V111:$CE111)*U111</f>
        <v>0</v>
      </c>
      <c r="T111" s="50" t="n">
        <f aca="false">SUMIF($V$109:$CE$109,T$109,$V111:$CE111)*U111</f>
        <v>0</v>
      </c>
      <c r="U111" s="57" t="n">
        <v>0.9</v>
      </c>
      <c r="V111" s="135" t="n">
        <f aca="false">IF($A111&gt;=V$104,V$107*X111,0)</f>
        <v>34082.2944</v>
      </c>
      <c r="W111" s="50" t="n">
        <f aca="false">IF($A111&gt;=V$104,V$105*X111,0)</f>
        <v>204.92</v>
      </c>
      <c r="X111" s="57" t="n">
        <v>0.376</v>
      </c>
      <c r="Y111" s="136" t="n">
        <f aca="false">IF($A111&gt;=Y$104,Y$107*AA111,0)</f>
        <v>0</v>
      </c>
      <c r="Z111" s="50" t="n">
        <f aca="false">IF($A111&gt;=Y$104,Y$105*AA111,0)</f>
        <v>0</v>
      </c>
      <c r="AA111" s="57" t="n">
        <v>0</v>
      </c>
      <c r="AB111" s="136" t="n">
        <f aca="false">IF($A111&gt;=AB$104,AB$107*AD111,0)</f>
        <v>0</v>
      </c>
      <c r="AC111" s="50" t="n">
        <f aca="false">IF($A111&gt;=AB$104,AB$105*AD111,0)</f>
        <v>0</v>
      </c>
      <c r="AD111" s="57" t="n">
        <v>0</v>
      </c>
      <c r="AE111" s="136"/>
      <c r="AF111" s="50"/>
      <c r="AG111" s="57"/>
      <c r="AH111" s="136" t="n">
        <f aca="false">IF($A111&gt;=AH$104,AH$107*AJ111,0)</f>
        <v>0</v>
      </c>
      <c r="AI111" s="50" t="n">
        <f aca="false">IF($A111&gt;=AH$104,AH$105*AJ111,0)</f>
        <v>0</v>
      </c>
      <c r="AJ111" s="57" t="n">
        <v>0</v>
      </c>
      <c r="AK111" s="136" t="n">
        <f aca="false">IF($A111&gt;=AK$104,AK$107*AM111,0)</f>
        <v>0</v>
      </c>
      <c r="AL111" s="50" t="n">
        <f aca="false">IF($A111&gt;=AK$104,AK$105*AM111,0)</f>
        <v>0</v>
      </c>
      <c r="AM111" s="57" t="n">
        <v>0</v>
      </c>
      <c r="AN111" s="136" t="n">
        <f aca="false">IF($A111&gt;=AN$104,AN$107*AP111,0)</f>
        <v>0</v>
      </c>
      <c r="AO111" s="50" t="n">
        <f aca="false">IF($A111&gt;=AN$104,AN$105*AP111,0)</f>
        <v>0</v>
      </c>
      <c r="AP111" s="57" t="n">
        <v>0</v>
      </c>
      <c r="AQ111" s="136" t="n">
        <f aca="false">IF($A111&gt;=AQ$104,AQ$107*AS111,0)</f>
        <v>0</v>
      </c>
      <c r="AR111" s="50" t="n">
        <f aca="false">IF($A111&gt;=AQ$104,AQ$105*AS111,0)</f>
        <v>0</v>
      </c>
      <c r="AS111" s="57" t="n">
        <v>0</v>
      </c>
      <c r="AT111" s="136" t="n">
        <f aca="false">IF($A111&gt;=AT$104,AT$107*AV111,0)</f>
        <v>0</v>
      </c>
      <c r="AU111" s="50" t="n">
        <f aca="false">IF($A111&gt;=AT$104,AT$105*AV111,0)</f>
        <v>0</v>
      </c>
      <c r="AV111" s="57" t="n">
        <v>0</v>
      </c>
      <c r="AW111" s="136" t="n">
        <f aca="false">IF($A111&gt;=AW$104,AW$107*AY111,0)</f>
        <v>0</v>
      </c>
      <c r="AX111" s="50" t="n">
        <f aca="false">IF($A111&gt;=AW$104,AW$105*AY111,0)</f>
        <v>0</v>
      </c>
      <c r="AY111" s="57" t="n">
        <v>0</v>
      </c>
      <c r="AZ111" s="136" t="n">
        <f aca="false">IF($A111&gt;=AZ$104,AZ$107*BB111,0)</f>
        <v>0</v>
      </c>
      <c r="BA111" s="50" t="n">
        <f aca="false">IF($A111&gt;=AZ$104,AZ$105*BB111,0)</f>
        <v>0</v>
      </c>
      <c r="BB111" s="57" t="n">
        <v>0</v>
      </c>
      <c r="BC111" s="136" t="n">
        <f aca="false">IF($A111&gt;=BC$104,BC$107*BE111,0)</f>
        <v>0</v>
      </c>
      <c r="BD111" s="50" t="n">
        <f aca="false">IF($A111&gt;=BC$104,BC$105*BE111,0)</f>
        <v>0</v>
      </c>
      <c r="BE111" s="57" t="n">
        <v>0</v>
      </c>
      <c r="BF111" s="136" t="n">
        <f aca="false">IF($A111&gt;=BF$104,BF$107*BH111,0)</f>
        <v>0</v>
      </c>
      <c r="BG111" s="50" t="n">
        <f aca="false">IF($A111&gt;=BF$104,BF$105*BH111,0)</f>
        <v>0</v>
      </c>
      <c r="BH111" s="57" t="n">
        <v>0</v>
      </c>
      <c r="BI111" s="136" t="n">
        <f aca="false">IF($A111&gt;=BI$104,BI$107*BK111,0)</f>
        <v>0</v>
      </c>
      <c r="BJ111" s="50" t="n">
        <f aca="false">IF($A111&gt;=BI$104,BI$105*BK111,0)</f>
        <v>0</v>
      </c>
      <c r="BK111" s="57" t="n">
        <v>0</v>
      </c>
      <c r="BL111" s="136" t="n">
        <f aca="false">IF($A111&gt;=BL$104,BL$107*BN111,0)</f>
        <v>0</v>
      </c>
      <c r="BM111" s="50" t="n">
        <f aca="false">IF($A111&gt;=BL$104,BL$105*BN111,0)</f>
        <v>0</v>
      </c>
      <c r="BN111" s="57" t="n">
        <v>0</v>
      </c>
      <c r="BO111" s="136" t="n">
        <f aca="false">IF($A111&gt;=BO$104,BO$107*BQ111,0)</f>
        <v>0</v>
      </c>
      <c r="BP111" s="50" t="n">
        <f aca="false">IF($A111&gt;=BO$104,BO$105*BQ111,0)</f>
        <v>0</v>
      </c>
      <c r="BQ111" s="57" t="n">
        <v>0</v>
      </c>
      <c r="BR111" s="136" t="n">
        <f aca="false">IF($A111&gt;=BR$104,BR$107*BT111,0)</f>
        <v>0</v>
      </c>
      <c r="BS111" s="50" t="n">
        <f aca="false">IF($A111&gt;=BR$104,BR$105*BT111,0)</f>
        <v>0</v>
      </c>
      <c r="BT111" s="57" t="n">
        <v>0</v>
      </c>
      <c r="BU111" s="136" t="n">
        <f aca="false">IF($A111&gt;=BU$104,BU$107*BW111,0)</f>
        <v>0</v>
      </c>
      <c r="BV111" s="50" t="n">
        <f aca="false">IF($A111&gt;=BU$104,BU$105*BW111,0)</f>
        <v>0</v>
      </c>
      <c r="BW111" s="57" t="n">
        <v>0</v>
      </c>
    </row>
    <row r="112" customFormat="false" ht="12.75" hidden="false" customHeight="false" outlineLevel="0" collapsed="false">
      <c r="A112" s="100" t="n">
        <v>37012</v>
      </c>
      <c r="B112" s="135" t="n">
        <f aca="false">SUMIF(D$110:U$110,B$110,D112:U112)</f>
        <v>40789.98</v>
      </c>
      <c r="C112" s="49" t="n">
        <f aca="false">SUMIF(D$110:U$110,C$110,D112:U112)</f>
        <v>245.25</v>
      </c>
      <c r="D112" s="50" t="n">
        <f aca="false">SUMIF($V$109:$CE$109,D$109,$V112:$CE112)*F112</f>
        <v>0</v>
      </c>
      <c r="E112" s="50" t="n">
        <f aca="false">SUMIF($V$109:$CE$109,E$109,$V112:$CE112)*F112</f>
        <v>0</v>
      </c>
      <c r="F112" s="148" t="n">
        <f aca="false">F111</f>
        <v>0.9</v>
      </c>
      <c r="G112" s="136" t="n">
        <f aca="false">SUMIF($V$109:$CE$109,G$109,$V112:$CE112)*I112</f>
        <v>0</v>
      </c>
      <c r="H112" s="50" t="n">
        <f aca="false">SUMIF($V$109:$CE$109,H$109,$V112:$CE112)*I112</f>
        <v>0</v>
      </c>
      <c r="I112" s="148" t="n">
        <f aca="false">I111</f>
        <v>0.9</v>
      </c>
      <c r="J112" s="136" t="n">
        <f aca="false">SUMIF($V$109:$CE$109,J$109,$V112:$CE112)*L112</f>
        <v>40789.98</v>
      </c>
      <c r="K112" s="50" t="n">
        <f aca="false">SUMIF($V$109:$CE$109,K$109,$V112:$CE112)*L112</f>
        <v>245.25</v>
      </c>
      <c r="L112" s="148" t="n">
        <f aca="false">L111</f>
        <v>0.9</v>
      </c>
      <c r="M112" s="136" t="n">
        <f aca="false">SUMIF($V$109:$CE$109,M$109,$V112:$CE112)*O112</f>
        <v>0</v>
      </c>
      <c r="N112" s="50" t="n">
        <f aca="false">SUMIF($V$109:$CE$109,N$109,$V112:$CE112)*O112</f>
        <v>0</v>
      </c>
      <c r="O112" s="148" t="n">
        <f aca="false">O111</f>
        <v>0.9</v>
      </c>
      <c r="P112" s="136" t="n">
        <f aca="false">SUMIF($V$109:$CE$109,P$109,$V112:$CE112)*R112</f>
        <v>0</v>
      </c>
      <c r="Q112" s="50" t="n">
        <f aca="false">SUMIF($V$109:$CE$109,Q$109,$V112:$CE112)*R112</f>
        <v>0</v>
      </c>
      <c r="R112" s="148" t="n">
        <f aca="false">R111</f>
        <v>0.9</v>
      </c>
      <c r="S112" s="136" t="n">
        <f aca="false">SUMIF($V$109:$CE$109,S$109,$V112:$CE112)*U112</f>
        <v>0</v>
      </c>
      <c r="T112" s="50" t="n">
        <f aca="false">SUMIF($V$109:$CE$109,T$109,$V112:$CE112)*U112</f>
        <v>0</v>
      </c>
      <c r="U112" s="148" t="n">
        <f aca="false">U111</f>
        <v>0.9</v>
      </c>
      <c r="V112" s="135" t="n">
        <f aca="false">IF($A112&gt;=V$104,V$107*X112,0)</f>
        <v>45322.2</v>
      </c>
      <c r="W112" s="50" t="n">
        <f aca="false">IF($A112&gt;=V$104,V$105*X112,0)</f>
        <v>272.5</v>
      </c>
      <c r="X112" s="57" t="n">
        <v>0.5</v>
      </c>
      <c r="Y112" s="136" t="n">
        <f aca="false">IF($A112&gt;=Y$104,Y$107*AA112,0)</f>
        <v>0</v>
      </c>
      <c r="Z112" s="50" t="n">
        <f aca="false">IF($A112&gt;=Y$104,Y$105*AA112,0)</f>
        <v>0</v>
      </c>
      <c r="AA112" s="57" t="n">
        <v>0</v>
      </c>
      <c r="AB112" s="136" t="n">
        <f aca="false">IF($A112&gt;=AB$104,AB$107*AD112,0)</f>
        <v>0</v>
      </c>
      <c r="AC112" s="50" t="n">
        <f aca="false">IF($A112&gt;=AB$104,AB$105*AD112,0)</f>
        <v>0</v>
      </c>
      <c r="AD112" s="57" t="n">
        <v>0</v>
      </c>
      <c r="AE112" s="136"/>
      <c r="AF112" s="50"/>
      <c r="AG112" s="57"/>
      <c r="AH112" s="136" t="n">
        <f aca="false">IF($A112&gt;=AH$104,AH$107*AJ112,0)</f>
        <v>0</v>
      </c>
      <c r="AI112" s="50" t="n">
        <f aca="false">IF($A112&gt;=AH$104,AH$105*AJ112,0)</f>
        <v>0</v>
      </c>
      <c r="AJ112" s="57" t="n">
        <v>0</v>
      </c>
      <c r="AK112" s="136" t="n">
        <f aca="false">IF($A112&gt;=AK$104,AK$107*AM112,0)</f>
        <v>0</v>
      </c>
      <c r="AL112" s="50" t="n">
        <f aca="false">IF($A112&gt;=AK$104,AK$105*AM112,0)</f>
        <v>0</v>
      </c>
      <c r="AM112" s="57" t="n">
        <v>0</v>
      </c>
      <c r="AN112" s="136" t="n">
        <f aca="false">IF($A112&gt;=AN$104,AN$107*AP112,0)</f>
        <v>0</v>
      </c>
      <c r="AO112" s="50" t="n">
        <f aca="false">IF($A112&gt;=AN$104,AN$105*AP112,0)</f>
        <v>0</v>
      </c>
      <c r="AP112" s="57" t="n">
        <v>0</v>
      </c>
      <c r="AQ112" s="136" t="n">
        <f aca="false">IF($A112&gt;=AQ$104,AQ$107*AS112,0)</f>
        <v>0</v>
      </c>
      <c r="AR112" s="50" t="n">
        <f aca="false">IF($A112&gt;=AQ$104,AQ$105*AS112,0)</f>
        <v>0</v>
      </c>
      <c r="AS112" s="57" t="n">
        <v>0</v>
      </c>
      <c r="AT112" s="136" t="n">
        <f aca="false">IF($A112&gt;=AT$104,AT$107*AV112,0)</f>
        <v>0</v>
      </c>
      <c r="AU112" s="50" t="n">
        <f aca="false">IF($A112&gt;=AT$104,AT$105*AV112,0)</f>
        <v>0</v>
      </c>
      <c r="AV112" s="57" t="n">
        <v>0</v>
      </c>
      <c r="AW112" s="136" t="n">
        <f aca="false">IF($A112&gt;=AW$104,AW$107*AY112,0)</f>
        <v>0</v>
      </c>
      <c r="AX112" s="50" t="n">
        <f aca="false">IF($A112&gt;=AW$104,AW$105*AY112,0)</f>
        <v>0</v>
      </c>
      <c r="AY112" s="57" t="n">
        <v>0</v>
      </c>
      <c r="AZ112" s="136" t="n">
        <f aca="false">IF($A112&gt;=AZ$104,AZ$107*BB112,0)</f>
        <v>0</v>
      </c>
      <c r="BA112" s="50" t="n">
        <f aca="false">IF($A112&gt;=AZ$104,AZ$105*BB112,0)</f>
        <v>0</v>
      </c>
      <c r="BB112" s="57" t="n">
        <v>0</v>
      </c>
      <c r="BC112" s="136" t="n">
        <f aca="false">IF($A112&gt;=BC$104,BC$107*BE112,0)</f>
        <v>0</v>
      </c>
      <c r="BD112" s="50" t="n">
        <f aca="false">IF($A112&gt;=BC$104,BC$105*BE112,0)</f>
        <v>0</v>
      </c>
      <c r="BE112" s="57" t="n">
        <v>0</v>
      </c>
      <c r="BF112" s="136" t="n">
        <f aca="false">IF($A112&gt;=BF$104,BF$107*BH112,0)</f>
        <v>0</v>
      </c>
      <c r="BG112" s="50" t="n">
        <f aca="false">IF($A112&gt;=BF$104,BF$105*BH112,0)</f>
        <v>0</v>
      </c>
      <c r="BH112" s="57" t="n">
        <v>0</v>
      </c>
      <c r="BI112" s="136" t="n">
        <f aca="false">IF($A112&gt;=BI$104,BI$107*BK112,0)</f>
        <v>0</v>
      </c>
      <c r="BJ112" s="50" t="n">
        <f aca="false">IF($A112&gt;=BI$104,BI$105*BK112,0)</f>
        <v>0</v>
      </c>
      <c r="BK112" s="57" t="n">
        <v>0</v>
      </c>
      <c r="BL112" s="136" t="n">
        <f aca="false">IF($A112&gt;=BL$104,BL$107*BN112,0)</f>
        <v>0</v>
      </c>
      <c r="BM112" s="50" t="n">
        <f aca="false">IF($A112&gt;=BL$104,BL$105*BN112,0)</f>
        <v>0</v>
      </c>
      <c r="BN112" s="57" t="n">
        <v>0</v>
      </c>
      <c r="BO112" s="136" t="n">
        <f aca="false">IF($A112&gt;=BO$104,BO$107*BQ112,0)</f>
        <v>0</v>
      </c>
      <c r="BP112" s="50" t="n">
        <f aca="false">IF($A112&gt;=BO$104,BO$105*BQ112,0)</f>
        <v>0</v>
      </c>
      <c r="BQ112" s="57" t="n">
        <v>0</v>
      </c>
      <c r="BR112" s="136" t="n">
        <f aca="false">IF($A112&gt;=BR$104,BR$107*BT112,0)</f>
        <v>0</v>
      </c>
      <c r="BS112" s="50" t="n">
        <f aca="false">IF($A112&gt;=BR$104,BR$105*BT112,0)</f>
        <v>0</v>
      </c>
      <c r="BT112" s="57" t="n">
        <v>0</v>
      </c>
      <c r="BU112" s="136" t="n">
        <f aca="false">IF($A112&gt;=BU$104,BU$107*BW112,0)</f>
        <v>0</v>
      </c>
      <c r="BV112" s="50" t="n">
        <f aca="false">IF($A112&gt;=BU$104,BU$105*BW112,0)</f>
        <v>0</v>
      </c>
      <c r="BW112" s="57" t="n">
        <v>0</v>
      </c>
    </row>
    <row r="113" customFormat="false" ht="12.75" hidden="false" customHeight="false" outlineLevel="0" collapsed="false">
      <c r="A113" s="100" t="n">
        <v>37043</v>
      </c>
      <c r="B113" s="135" t="n">
        <f aca="false">SUMIF(D$110:U$110,B$110,D113:U113)</f>
        <v>114627.96</v>
      </c>
      <c r="C113" s="49" t="n">
        <f aca="false">SUMIF(D$110:U$110,C$110,D113:U113)</f>
        <v>674.1</v>
      </c>
      <c r="D113" s="50" t="n">
        <f aca="false">SUMIF($V$109:$CE$109,D$109,$V113:$CE113)*F113</f>
        <v>16200</v>
      </c>
      <c r="E113" s="50" t="n">
        <f aca="false">SUMIF($V$109:$CE$109,E$109,$V113:$CE113)*F113</f>
        <v>90</v>
      </c>
      <c r="F113" s="148" t="n">
        <f aca="false">F112</f>
        <v>0.9</v>
      </c>
      <c r="G113" s="136" t="n">
        <f aca="false">SUMIF($V$109:$CE$109,G$109,$V113:$CE113)*I113</f>
        <v>16848</v>
      </c>
      <c r="H113" s="50" t="n">
        <f aca="false">SUMIF($V$109:$CE$109,H$109,$V113:$CE113)*I113</f>
        <v>93.6</v>
      </c>
      <c r="I113" s="148" t="n">
        <f aca="false">I112</f>
        <v>0.9</v>
      </c>
      <c r="J113" s="136" t="n">
        <f aca="false">SUMIF($V$109:$CE$109,J$109,$V113:$CE113)*L113</f>
        <v>81579.96</v>
      </c>
      <c r="K113" s="50" t="n">
        <f aca="false">SUMIF($V$109:$CE$109,K$109,$V113:$CE113)*L113</f>
        <v>490.5</v>
      </c>
      <c r="L113" s="148" t="n">
        <f aca="false">L112</f>
        <v>0.9</v>
      </c>
      <c r="M113" s="136" t="n">
        <f aca="false">SUMIF($V$109:$CE$109,M$109,$V113:$CE113)*O113</f>
        <v>0</v>
      </c>
      <c r="N113" s="50" t="n">
        <f aca="false">SUMIF($V$109:$CE$109,N$109,$V113:$CE113)*O113</f>
        <v>0</v>
      </c>
      <c r="O113" s="148" t="n">
        <f aca="false">O112</f>
        <v>0.9</v>
      </c>
      <c r="P113" s="136" t="n">
        <f aca="false">SUMIF($V$109:$CE$109,P$109,$V113:$CE113)*R113</f>
        <v>0</v>
      </c>
      <c r="Q113" s="50" t="n">
        <f aca="false">SUMIF($V$109:$CE$109,Q$109,$V113:$CE113)*R113</f>
        <v>0</v>
      </c>
      <c r="R113" s="148" t="n">
        <f aca="false">R112</f>
        <v>0.9</v>
      </c>
      <c r="S113" s="136" t="n">
        <f aca="false">SUMIF($V$109:$CE$109,S$109,$V113:$CE113)*U113</f>
        <v>0</v>
      </c>
      <c r="T113" s="50" t="n">
        <f aca="false">SUMIF($V$109:$CE$109,T$109,$V113:$CE113)*U113</f>
        <v>0</v>
      </c>
      <c r="U113" s="148" t="n">
        <f aca="false">U112</f>
        <v>0.9</v>
      </c>
      <c r="V113" s="135" t="n">
        <f aca="false">IF($A113&gt;=V$104,V$107*X113,0)</f>
        <v>90644.4</v>
      </c>
      <c r="W113" s="50" t="n">
        <f aca="false">IF($A113&gt;=V$104,V$105*X113,0)</f>
        <v>545</v>
      </c>
      <c r="X113" s="57" t="n">
        <v>1</v>
      </c>
      <c r="Y113" s="136" t="n">
        <f aca="false">IF($A113&gt;=Y$104,Y$107*AA113,0)</f>
        <v>18720</v>
      </c>
      <c r="Z113" s="50" t="n">
        <f aca="false">IF($A113&gt;=Y$104,Y$105*AA113,0)</f>
        <v>104</v>
      </c>
      <c r="AA113" s="57" t="n">
        <v>0.2</v>
      </c>
      <c r="AB113" s="136" t="n">
        <f aca="false">IF($A113&gt;=AB$104,AB$107*AD113,0)</f>
        <v>18000</v>
      </c>
      <c r="AC113" s="50" t="n">
        <f aca="false">IF($A113&gt;=AB$104,AB$105*AD113,0)</f>
        <v>100</v>
      </c>
      <c r="AD113" s="57" t="n">
        <v>0.2</v>
      </c>
      <c r="AE113" s="136"/>
      <c r="AF113" s="50"/>
      <c r="AG113" s="57"/>
      <c r="AH113" s="136" t="n">
        <f aca="false">IF($A113&gt;=AH$104,AH$107*AJ113,0)</f>
        <v>0</v>
      </c>
      <c r="AI113" s="50" t="n">
        <f aca="false">IF($A113&gt;=AH$104,AH$105*AJ113,0)</f>
        <v>0</v>
      </c>
      <c r="AJ113" s="57" t="n">
        <v>0</v>
      </c>
      <c r="AK113" s="136" t="n">
        <f aca="false">IF($A113&gt;=AK$104,AK$107*AM113,0)</f>
        <v>0</v>
      </c>
      <c r="AL113" s="50" t="n">
        <f aca="false">IF($A113&gt;=AK$104,AK$105*AM113,0)</f>
        <v>0</v>
      </c>
      <c r="AM113" s="57" t="n">
        <v>0</v>
      </c>
      <c r="AN113" s="136" t="n">
        <f aca="false">IF($A113&gt;=AN$104,AN$107*AP113,0)</f>
        <v>0</v>
      </c>
      <c r="AO113" s="50" t="n">
        <f aca="false">IF($A113&gt;=AN$104,AN$105*AP113,0)</f>
        <v>0</v>
      </c>
      <c r="AP113" s="57" t="n">
        <v>0</v>
      </c>
      <c r="AQ113" s="136" t="n">
        <f aca="false">IF($A113&gt;=AQ$104,AQ$107*AS113,0)</f>
        <v>0</v>
      </c>
      <c r="AR113" s="50" t="n">
        <f aca="false">IF($A113&gt;=AQ$104,AQ$105*AS113,0)</f>
        <v>0</v>
      </c>
      <c r="AS113" s="57" t="n">
        <v>0</v>
      </c>
      <c r="AT113" s="136" t="n">
        <f aca="false">IF($A113&gt;=AT$104,AT$107*AV113,0)</f>
        <v>0</v>
      </c>
      <c r="AU113" s="50" t="n">
        <f aca="false">IF($A113&gt;=AT$104,AT$105*AV113,0)</f>
        <v>0</v>
      </c>
      <c r="AV113" s="57" t="n">
        <v>0</v>
      </c>
      <c r="AW113" s="136" t="n">
        <f aca="false">IF($A113&gt;=AW$104,AW$107*AY113,0)</f>
        <v>0</v>
      </c>
      <c r="AX113" s="50" t="n">
        <f aca="false">IF($A113&gt;=AW$104,AW$105*AY113,0)</f>
        <v>0</v>
      </c>
      <c r="AY113" s="57" t="n">
        <v>0</v>
      </c>
      <c r="AZ113" s="136" t="n">
        <f aca="false">IF($A113&gt;=AZ$104,AZ$107*BB113,0)</f>
        <v>0</v>
      </c>
      <c r="BA113" s="50" t="n">
        <f aca="false">IF($A113&gt;=AZ$104,AZ$105*BB113,0)</f>
        <v>0</v>
      </c>
      <c r="BB113" s="57" t="n">
        <v>0</v>
      </c>
      <c r="BC113" s="136" t="n">
        <f aca="false">IF($A113&gt;=BC$104,BC$107*BE113,0)</f>
        <v>0</v>
      </c>
      <c r="BD113" s="50" t="n">
        <f aca="false">IF($A113&gt;=BC$104,BC$105*BE113,0)</f>
        <v>0</v>
      </c>
      <c r="BE113" s="57" t="n">
        <v>0</v>
      </c>
      <c r="BF113" s="136" t="n">
        <f aca="false">IF($A113&gt;=BF$104,BF$107*BH113,0)</f>
        <v>0</v>
      </c>
      <c r="BG113" s="50" t="n">
        <f aca="false">IF($A113&gt;=BF$104,BF$105*BH113,0)</f>
        <v>0</v>
      </c>
      <c r="BH113" s="57" t="n">
        <v>0</v>
      </c>
      <c r="BI113" s="136" t="n">
        <f aca="false">IF($A113&gt;=BI$104,BI$107*BK113,0)</f>
        <v>0</v>
      </c>
      <c r="BJ113" s="50" t="n">
        <f aca="false">IF($A113&gt;=BI$104,BI$105*BK113,0)</f>
        <v>0</v>
      </c>
      <c r="BK113" s="57" t="n">
        <v>0</v>
      </c>
      <c r="BL113" s="136" t="n">
        <f aca="false">IF($A113&gt;=BL$104,BL$107*BN113,0)</f>
        <v>0</v>
      </c>
      <c r="BM113" s="50" t="n">
        <f aca="false">IF($A113&gt;=BL$104,BL$105*BN113,0)</f>
        <v>0</v>
      </c>
      <c r="BN113" s="57" t="n">
        <v>0</v>
      </c>
      <c r="BO113" s="136" t="n">
        <f aca="false">IF($A113&gt;=BO$104,BO$107*BQ113,0)</f>
        <v>0</v>
      </c>
      <c r="BP113" s="50" t="n">
        <f aca="false">IF($A113&gt;=BO$104,BO$105*BQ113,0)</f>
        <v>0</v>
      </c>
      <c r="BQ113" s="57" t="n">
        <v>0</v>
      </c>
      <c r="BR113" s="136" t="n">
        <f aca="false">IF($A113&gt;=BR$104,BR$107*BT113,0)</f>
        <v>0</v>
      </c>
      <c r="BS113" s="50" t="n">
        <f aca="false">IF($A113&gt;=BR$104,BR$105*BT113,0)</f>
        <v>0</v>
      </c>
      <c r="BT113" s="57" t="n">
        <v>0</v>
      </c>
      <c r="BU113" s="136" t="n">
        <f aca="false">IF($A113&gt;=BU$104,BU$107*BW113,0)</f>
        <v>0</v>
      </c>
      <c r="BV113" s="50" t="n">
        <f aca="false">IF($A113&gt;=BU$104,BU$105*BW113,0)</f>
        <v>0</v>
      </c>
      <c r="BW113" s="57" t="n">
        <v>0</v>
      </c>
    </row>
    <row r="114" customFormat="false" ht="12.75" hidden="false" customHeight="false" outlineLevel="0" collapsed="false">
      <c r="A114" s="100" t="n">
        <v>37073</v>
      </c>
      <c r="B114" s="135" t="n">
        <f aca="false">SUMIF(D$110:U$110,B$110,D114:U114)</f>
        <v>351903.96</v>
      </c>
      <c r="C114" s="49" t="n">
        <f aca="false">SUMIF(D$110:U$110,C$110,D114:U114)</f>
        <v>1912.5</v>
      </c>
      <c r="D114" s="50" t="n">
        <f aca="false">SUMIF($V$109:$CE$109,D$109,$V114:$CE114)*F114</f>
        <v>81000</v>
      </c>
      <c r="E114" s="50" t="n">
        <f aca="false">SUMIF($V$109:$CE$109,E$109,$V114:$CE114)*F114</f>
        <v>450</v>
      </c>
      <c r="F114" s="148" t="n">
        <f aca="false">F113</f>
        <v>0.9</v>
      </c>
      <c r="G114" s="136" t="n">
        <f aca="false">SUMIF($V$109:$CE$109,G$109,$V114:$CE114)*I114</f>
        <v>84240</v>
      </c>
      <c r="H114" s="50" t="n">
        <f aca="false">SUMIF($V$109:$CE$109,H$109,$V114:$CE114)*I114</f>
        <v>468</v>
      </c>
      <c r="I114" s="148" t="n">
        <f aca="false">I113</f>
        <v>0.9</v>
      </c>
      <c r="J114" s="136" t="n">
        <f aca="false">SUMIF($V$109:$CE$109,J$109,$V114:$CE114)*L114</f>
        <v>81579.96</v>
      </c>
      <c r="K114" s="50" t="n">
        <f aca="false">SUMIF($V$109:$CE$109,K$109,$V114:$CE114)*L114</f>
        <v>490.5</v>
      </c>
      <c r="L114" s="148" t="n">
        <f aca="false">L113</f>
        <v>0.9</v>
      </c>
      <c r="M114" s="136" t="n">
        <f aca="false">SUMIF($V$109:$CE$109,M$109,$V114:$CE114)*O114</f>
        <v>0</v>
      </c>
      <c r="N114" s="50" t="n">
        <f aca="false">SUMIF($V$109:$CE$109,N$109,$V114:$CE114)*O114</f>
        <v>0</v>
      </c>
      <c r="O114" s="148" t="n">
        <f aca="false">O113</f>
        <v>0.9</v>
      </c>
      <c r="P114" s="136" t="n">
        <f aca="false">SUMIF($V$109:$CE$109,P$109,$V114:$CE114)*R114</f>
        <v>73872</v>
      </c>
      <c r="Q114" s="50" t="n">
        <f aca="false">SUMIF($V$109:$CE$109,Q$109,$V114:$CE114)*R114</f>
        <v>324</v>
      </c>
      <c r="R114" s="148" t="n">
        <f aca="false">R113</f>
        <v>0.9</v>
      </c>
      <c r="S114" s="136" t="n">
        <f aca="false">SUMIF($V$109:$CE$109,S$109,$V114:$CE114)*U114</f>
        <v>31212</v>
      </c>
      <c r="T114" s="50" t="n">
        <f aca="false">SUMIF($V$109:$CE$109,T$109,$V114:$CE114)*U114</f>
        <v>180</v>
      </c>
      <c r="U114" s="148" t="n">
        <f aca="false">U113</f>
        <v>0.9</v>
      </c>
      <c r="V114" s="135" t="n">
        <f aca="false">IF($A114&gt;=V$104,V$107*X114,0)</f>
        <v>90644.4</v>
      </c>
      <c r="W114" s="50" t="n">
        <f aca="false">IF($A114&gt;=V$104,V$105*X114,0)</f>
        <v>545</v>
      </c>
      <c r="X114" s="57" t="n">
        <v>1</v>
      </c>
      <c r="Y114" s="136" t="n">
        <f aca="false">IF($A114&gt;=Y$104,Y$107*AA114,0)</f>
        <v>93600</v>
      </c>
      <c r="Z114" s="50" t="n">
        <f aca="false">IF($A114&gt;=Y$104,Y$105*AA114,0)</f>
        <v>520</v>
      </c>
      <c r="AA114" s="57" t="n">
        <v>1</v>
      </c>
      <c r="AB114" s="136" t="n">
        <f aca="false">IF($A114&gt;=AB$104,AB$107*AD114,0)</f>
        <v>90000</v>
      </c>
      <c r="AC114" s="50" t="n">
        <f aca="false">IF($A114&gt;=AB$104,AB$105*AD114,0)</f>
        <v>500</v>
      </c>
      <c r="AD114" s="57" t="n">
        <v>1</v>
      </c>
      <c r="AE114" s="136"/>
      <c r="AF114" s="50"/>
      <c r="AG114" s="57"/>
      <c r="AH114" s="136" t="n">
        <f aca="false">IF($A114&gt;=AH$104,AH$107*AJ114,0)</f>
        <v>16680</v>
      </c>
      <c r="AI114" s="50" t="n">
        <f aca="false">IF($A114&gt;=AH$104,AH$105*AJ114,0)</f>
        <v>100</v>
      </c>
      <c r="AJ114" s="57" t="n">
        <v>0.2</v>
      </c>
      <c r="AK114" s="136" t="n">
        <f aca="false">IF($A114&gt;=AK$104,AK$107*AM114,0)</f>
        <v>18000</v>
      </c>
      <c r="AL114" s="50" t="n">
        <f aca="false">IF($A114&gt;=AK$104,AK$105*AM114,0)</f>
        <v>100</v>
      </c>
      <c r="AM114" s="57" t="n">
        <v>0.2</v>
      </c>
      <c r="AN114" s="136" t="n">
        <f aca="false">IF($A114&gt;=AN$104,AN$107*AP114,0)</f>
        <v>17280</v>
      </c>
      <c r="AO114" s="50" t="n">
        <f aca="false">IF($A114&gt;=AN$104,AN$105*AP114,0)</f>
        <v>72</v>
      </c>
      <c r="AP114" s="57" t="n">
        <v>0.8</v>
      </c>
      <c r="AQ114" s="136" t="n">
        <f aca="false">IF($A114&gt;=AQ$104,AQ$107*AS114,0)</f>
        <v>25920</v>
      </c>
      <c r="AR114" s="50" t="n">
        <f aca="false">IF($A114&gt;=AQ$104,AQ$105*AS114,0)</f>
        <v>108</v>
      </c>
      <c r="AS114" s="57" t="n">
        <v>0.8</v>
      </c>
      <c r="AT114" s="136" t="n">
        <f aca="false">IF($A114&gt;=AT$104,AT$107*AV114,0)</f>
        <v>38880</v>
      </c>
      <c r="AU114" s="50" t="n">
        <f aca="false">IF($A114&gt;=AT$104,AT$105*AV114,0)</f>
        <v>180</v>
      </c>
      <c r="AV114" s="57" t="n">
        <v>0.4</v>
      </c>
      <c r="AW114" s="136" t="n">
        <f aca="false">IF($A114&gt;=AW$104,AW$107*AY114,0)</f>
        <v>0</v>
      </c>
      <c r="AX114" s="50" t="n">
        <f aca="false">IF($A114&gt;=AW$104,AW$105*AY114,0)</f>
        <v>0</v>
      </c>
      <c r="AY114" s="57" t="n">
        <v>0.8</v>
      </c>
      <c r="AZ114" s="136" t="n">
        <f aca="false">IF($A114&gt;=AZ$104,AZ$107*BB114,0)</f>
        <v>0</v>
      </c>
      <c r="BA114" s="50" t="n">
        <f aca="false">IF($A114&gt;=AZ$104,AZ$105*BB114,0)</f>
        <v>0</v>
      </c>
      <c r="BB114" s="57" t="n">
        <v>0.8</v>
      </c>
      <c r="BC114" s="136" t="n">
        <f aca="false">IF($A114&gt;=BC$104,BC$107*BE114,0)</f>
        <v>0</v>
      </c>
      <c r="BD114" s="50" t="n">
        <f aca="false">IF($A114&gt;=BC$104,BC$105*BE114,0)</f>
        <v>0</v>
      </c>
      <c r="BE114" s="57" t="n">
        <v>0.8</v>
      </c>
      <c r="BF114" s="136" t="n">
        <f aca="false">IF($A114&gt;=BF$104,BF$107*BH114,0)</f>
        <v>0</v>
      </c>
      <c r="BG114" s="50" t="n">
        <f aca="false">IF($A114&gt;=BF$104,BF$105*BH114,0)</f>
        <v>0</v>
      </c>
      <c r="BH114" s="57" t="n">
        <v>0</v>
      </c>
      <c r="BI114" s="136" t="n">
        <f aca="false">IF($A114&gt;=BI$104,BI$107*BK114,0)</f>
        <v>0</v>
      </c>
      <c r="BJ114" s="50" t="n">
        <f aca="false">IF($A114&gt;=BI$104,BI$105*BK114,0)</f>
        <v>0</v>
      </c>
      <c r="BK114" s="57" t="n">
        <v>0</v>
      </c>
      <c r="BL114" s="136" t="n">
        <f aca="false">IF($A114&gt;=BL$104,BL$107*BN114,0)</f>
        <v>0</v>
      </c>
      <c r="BM114" s="50" t="n">
        <f aca="false">IF($A114&gt;=BL$104,BL$105*BN114,0)</f>
        <v>0</v>
      </c>
      <c r="BN114" s="57" t="n">
        <v>0</v>
      </c>
      <c r="BO114" s="136" t="n">
        <f aca="false">IF($A114&gt;=BO$104,BO$107*BQ114,0)</f>
        <v>0</v>
      </c>
      <c r="BP114" s="50" t="n">
        <f aca="false">IF($A114&gt;=BO$104,BO$105*BQ114,0)</f>
        <v>0</v>
      </c>
      <c r="BQ114" s="57" t="n">
        <v>0</v>
      </c>
      <c r="BR114" s="136" t="n">
        <f aca="false">IF($A114&gt;=BR$104,BR$107*BT114,0)</f>
        <v>0</v>
      </c>
      <c r="BS114" s="50" t="n">
        <f aca="false">IF($A114&gt;=BR$104,BR$105*BT114,0)</f>
        <v>0</v>
      </c>
      <c r="BT114" s="57" t="n">
        <v>0</v>
      </c>
      <c r="BU114" s="136" t="n">
        <f aca="false">IF($A114&gt;=BU$104,BU$107*BW114,0)</f>
        <v>0</v>
      </c>
      <c r="BV114" s="50" t="n">
        <f aca="false">IF($A114&gt;=BU$104,BU$105*BW114,0)</f>
        <v>0</v>
      </c>
      <c r="BW114" s="57" t="n">
        <v>0</v>
      </c>
    </row>
    <row r="115" customFormat="false" ht="12.75" hidden="false" customHeight="false" outlineLevel="0" collapsed="false">
      <c r="A115" s="100" t="n">
        <v>37104</v>
      </c>
      <c r="B115" s="135" t="n">
        <f aca="false">SUMIF(D$110:U$110,B$110,D115:U115)</f>
        <v>577524.168</v>
      </c>
      <c r="C115" s="49" t="n">
        <f aca="false">SUMIF(D$110:U$110,C$110,D115:U115)</f>
        <v>3103.02</v>
      </c>
      <c r="D115" s="50" t="n">
        <f aca="false">SUMIF($V$109:$CE$109,D$109,$V115:$CE115)*F115</f>
        <v>84888</v>
      </c>
      <c r="E115" s="50" t="n">
        <f aca="false">SUMIF($V$109:$CE$109,E$109,$V115:$CE115)*F115</f>
        <v>471.6</v>
      </c>
      <c r="F115" s="148" t="n">
        <f aca="false">F114</f>
        <v>0.9</v>
      </c>
      <c r="G115" s="136" t="n">
        <f aca="false">SUMIF($V$109:$CE$109,G$109,$V115:$CE115)*I115</f>
        <v>84240</v>
      </c>
      <c r="H115" s="50" t="n">
        <f aca="false">SUMIF($V$109:$CE$109,H$109,$V115:$CE115)*I115</f>
        <v>468</v>
      </c>
      <c r="I115" s="148" t="n">
        <f aca="false">I114</f>
        <v>0.9</v>
      </c>
      <c r="J115" s="136" t="n">
        <f aca="false">SUMIF($V$109:$CE$109,J$109,$V115:$CE115)*L115</f>
        <v>81579.96</v>
      </c>
      <c r="K115" s="50" t="n">
        <f aca="false">SUMIF($V$109:$CE$109,K$109,$V115:$CE115)*L115</f>
        <v>490.5</v>
      </c>
      <c r="L115" s="148" t="n">
        <f aca="false">L114</f>
        <v>0.9</v>
      </c>
      <c r="M115" s="136" t="n">
        <f aca="false">SUMIF($V$109:$CE$109,M$109,$V115:$CE115)*O115</f>
        <v>14577.408</v>
      </c>
      <c r="N115" s="50" t="n">
        <f aca="false">SUMIF($V$109:$CE$109,N$109,$V115:$CE115)*O115</f>
        <v>57.6</v>
      </c>
      <c r="O115" s="148" t="n">
        <f aca="false">O114</f>
        <v>0.9</v>
      </c>
      <c r="P115" s="136" t="n">
        <f aca="false">SUMIF($V$109:$CE$109,P$109,$V115:$CE115)*R115</f>
        <v>138726</v>
      </c>
      <c r="Q115" s="50" t="n">
        <f aca="false">SUMIF($V$109:$CE$109,Q$109,$V115:$CE115)*R115</f>
        <v>642.6</v>
      </c>
      <c r="R115" s="148" t="n">
        <f aca="false">R114</f>
        <v>0.9</v>
      </c>
      <c r="S115" s="136" t="n">
        <f aca="false">SUMIF($V$109:$CE$109,S$109,$V115:$CE115)*U115</f>
        <v>173512.8</v>
      </c>
      <c r="T115" s="50" t="n">
        <f aca="false">SUMIF($V$109:$CE$109,T$109,$V115:$CE115)*U115</f>
        <v>972.72</v>
      </c>
      <c r="U115" s="148" t="n">
        <f aca="false">U114</f>
        <v>0.9</v>
      </c>
      <c r="V115" s="135" t="n">
        <f aca="false">IF($A115&gt;=V$104,V$107*X115,0)</f>
        <v>90644.4</v>
      </c>
      <c r="W115" s="50" t="n">
        <f aca="false">IF($A115&gt;=V$104,V$105*X115,0)</f>
        <v>545</v>
      </c>
      <c r="X115" s="57" t="n">
        <v>1</v>
      </c>
      <c r="Y115" s="136" t="n">
        <f aca="false">IF($A115&gt;=Y$104,Y$107*AA115,0)</f>
        <v>93600</v>
      </c>
      <c r="Z115" s="50" t="n">
        <f aca="false">IF($A115&gt;=Y$104,Y$105*AA115,0)</f>
        <v>520</v>
      </c>
      <c r="AA115" s="57" t="n">
        <v>1</v>
      </c>
      <c r="AB115" s="136" t="n">
        <f aca="false">IF($A115&gt;=AB$104,AB$107*AD115,0)</f>
        <v>90000</v>
      </c>
      <c r="AC115" s="50" t="n">
        <f aca="false">IF($A115&gt;=AB$104,AB$105*AD115,0)</f>
        <v>500</v>
      </c>
      <c r="AD115" s="57" t="n">
        <v>1</v>
      </c>
      <c r="AE115" s="136"/>
      <c r="AF115" s="50"/>
      <c r="AG115" s="57"/>
      <c r="AH115" s="136" t="n">
        <f aca="false">IF($A115&gt;=AH$104,AH$107*AJ115,0)</f>
        <v>83400</v>
      </c>
      <c r="AI115" s="50" t="n">
        <f aca="false">IF($A115&gt;=AH$104,AH$105*AJ115,0)</f>
        <v>500</v>
      </c>
      <c r="AJ115" s="57" t="n">
        <v>1</v>
      </c>
      <c r="AK115" s="136" t="n">
        <f aca="false">IF($A115&gt;=AK$104,AK$107*AM115,0)</f>
        <v>90000</v>
      </c>
      <c r="AL115" s="50" t="n">
        <f aca="false">IF($A115&gt;=AK$104,AK$105*AM115,0)</f>
        <v>500</v>
      </c>
      <c r="AM115" s="57" t="n">
        <v>1</v>
      </c>
      <c r="AN115" s="136" t="n">
        <f aca="false">IF($A115&gt;=AN$104,AN$107*AP115,0)</f>
        <v>17280</v>
      </c>
      <c r="AO115" s="50" t="n">
        <f aca="false">IF($A115&gt;=AN$104,AN$105*AP115,0)</f>
        <v>72</v>
      </c>
      <c r="AP115" s="57" t="n">
        <v>0.8</v>
      </c>
      <c r="AQ115" s="136" t="n">
        <f aca="false">IF($A115&gt;=AQ$104,AQ$107*AS115,0)</f>
        <v>25920</v>
      </c>
      <c r="AR115" s="50" t="n">
        <f aca="false">IF($A115&gt;=AQ$104,AQ$105*AS115,0)</f>
        <v>108</v>
      </c>
      <c r="AS115" s="57" t="n">
        <v>0.8</v>
      </c>
      <c r="AT115" s="136" t="n">
        <f aca="false">IF($A115&gt;=AT$104,AT$107*AV115,0)</f>
        <v>77760</v>
      </c>
      <c r="AU115" s="50" t="n">
        <f aca="false">IF($A115&gt;=AT$104,AT$105*AV115,0)</f>
        <v>360</v>
      </c>
      <c r="AV115" s="57" t="n">
        <v>0.8</v>
      </c>
      <c r="AW115" s="136" t="n">
        <f aca="false">IF($A115&gt;=AW$104,AW$107*AY115,0)</f>
        <v>9792</v>
      </c>
      <c r="AX115" s="50" t="n">
        <f aca="false">IF($A115&gt;=AW$104,AW$105*AY115,0)</f>
        <v>40.8</v>
      </c>
      <c r="AY115" s="57" t="n">
        <v>0.8</v>
      </c>
      <c r="AZ115" s="136" t="n">
        <f aca="false">IF($A115&gt;=AZ$104,AZ$107*BB115,0)</f>
        <v>15360</v>
      </c>
      <c r="BA115" s="50" t="n">
        <f aca="false">IF($A115&gt;=AZ$104,AZ$105*BB115,0)</f>
        <v>64</v>
      </c>
      <c r="BB115" s="57" t="n">
        <v>0.8</v>
      </c>
      <c r="BC115" s="136" t="n">
        <f aca="false">IF($A115&gt;=BC$104,BC$107*BE115,0)</f>
        <v>9600</v>
      </c>
      <c r="BD115" s="50" t="n">
        <f aca="false">IF($A115&gt;=BC$104,BC$105*BE115,0)</f>
        <v>40</v>
      </c>
      <c r="BE115" s="57" t="n">
        <v>0.8</v>
      </c>
      <c r="BF115" s="136" t="n">
        <f aca="false">IF($A115&gt;=BF$104,BF$107*BH115,0)</f>
        <v>17820</v>
      </c>
      <c r="BG115" s="50" t="n">
        <f aca="false">IF($A115&gt;=BF$104,BF$105*BH115,0)</f>
        <v>110</v>
      </c>
      <c r="BH115" s="57" t="n">
        <v>0.2</v>
      </c>
      <c r="BI115" s="136" t="n">
        <f aca="false">IF($A115&gt;=BI$104,BI$107*BK115,0)</f>
        <v>16197.12</v>
      </c>
      <c r="BJ115" s="50" t="n">
        <f aca="false">IF($A115&gt;=BI$104,BI$105*BK115,0)</f>
        <v>64</v>
      </c>
      <c r="BK115" s="57" t="n">
        <v>0.2</v>
      </c>
      <c r="BL115" s="136" t="n">
        <f aca="false">IF($A115&gt;=BL$104,BL$107*BN115,0)</f>
        <v>4320</v>
      </c>
      <c r="BM115" s="50" t="n">
        <f aca="false">IF($A115&gt;=BL$104,BL$105*BN115,0)</f>
        <v>24</v>
      </c>
      <c r="BN115" s="57" t="n">
        <v>0.2</v>
      </c>
      <c r="BO115" s="136" t="n">
        <f aca="false">IF($A115&gt;=BO$104,BO$107*BQ115,0)</f>
        <v>0</v>
      </c>
      <c r="BP115" s="50" t="n">
        <f aca="false">IF($A115&gt;=BO$104,BO$105*BQ115,0)</f>
        <v>0</v>
      </c>
      <c r="BQ115" s="57" t="n">
        <v>0</v>
      </c>
      <c r="BR115" s="136" t="n">
        <f aca="false">IF($A115&gt;=BR$104,BR$107*BT115,0)</f>
        <v>0</v>
      </c>
      <c r="BS115" s="50" t="n">
        <f aca="false">IF($A115&gt;=BR$104,BR$105*BT115,0)</f>
        <v>0</v>
      </c>
      <c r="BT115" s="57" t="n">
        <v>0</v>
      </c>
      <c r="BU115" s="136" t="n">
        <f aca="false">IF($A115&gt;=BU$104,BU$107*BW115,0)</f>
        <v>0</v>
      </c>
      <c r="BV115" s="50" t="n">
        <f aca="false">IF($A115&gt;=BU$104,BU$105*BW115,0)</f>
        <v>0</v>
      </c>
      <c r="BW115" s="57" t="n">
        <v>0</v>
      </c>
    </row>
    <row r="116" customFormat="false" ht="12.75" hidden="false" customHeight="false" outlineLevel="0" collapsed="false">
      <c r="A116" s="100" t="n">
        <v>37135</v>
      </c>
      <c r="B116" s="135" t="n">
        <f aca="false">SUMIF(D$110:U$110,B$110,D116:U116)</f>
        <v>715537.8</v>
      </c>
      <c r="C116" s="49" t="n">
        <f aca="false">SUMIF(D$110:U$110,C$110,D116:U116)</f>
        <v>3815.82</v>
      </c>
      <c r="D116" s="50" t="n">
        <f aca="false">SUMIF($V$109:$CE$109,D$109,$V116:$CE116)*F116</f>
        <v>100440</v>
      </c>
      <c r="E116" s="50" t="n">
        <f aca="false">SUMIF($V$109:$CE$109,E$109,$V116:$CE116)*F116</f>
        <v>558</v>
      </c>
      <c r="F116" s="148" t="n">
        <f aca="false">F115</f>
        <v>0.9</v>
      </c>
      <c r="G116" s="136" t="n">
        <f aca="false">SUMIF($V$109:$CE$109,G$109,$V116:$CE116)*I116</f>
        <v>84240</v>
      </c>
      <c r="H116" s="50" t="n">
        <f aca="false">SUMIF($V$109:$CE$109,H$109,$V116:$CE116)*I116</f>
        <v>468</v>
      </c>
      <c r="I116" s="148" t="n">
        <f aca="false">I115</f>
        <v>0.9</v>
      </c>
      <c r="J116" s="136" t="n">
        <f aca="false">SUMIF($V$109:$CE$109,J$109,$V116:$CE116)*L116</f>
        <v>81579.96</v>
      </c>
      <c r="K116" s="50" t="n">
        <f aca="false">SUMIF($V$109:$CE$109,K$109,$V116:$CE116)*L116</f>
        <v>490.5</v>
      </c>
      <c r="L116" s="148" t="n">
        <f aca="false">L115</f>
        <v>0.9</v>
      </c>
      <c r="M116" s="136" t="n">
        <f aca="false">SUMIF($V$109:$CE$109,M$109,$V116:$CE116)*O116</f>
        <v>72887.04</v>
      </c>
      <c r="N116" s="50" t="n">
        <f aca="false">SUMIF($V$109:$CE$109,N$109,$V116:$CE116)*O116</f>
        <v>288</v>
      </c>
      <c r="O116" s="148" t="n">
        <f aca="false">O115</f>
        <v>0.9</v>
      </c>
      <c r="P116" s="136" t="n">
        <f aca="false">SUMIF($V$109:$CE$109,P$109,$V116:$CE116)*R116</f>
        <v>202878</v>
      </c>
      <c r="Q116" s="50" t="n">
        <f aca="false">SUMIF($V$109:$CE$109,Q$109,$V116:$CE116)*R116</f>
        <v>1038.6</v>
      </c>
      <c r="R116" s="148" t="n">
        <f aca="false">R115</f>
        <v>0.9</v>
      </c>
      <c r="S116" s="136" t="n">
        <f aca="false">SUMIF($V$109:$CE$109,S$109,$V116:$CE116)*U116</f>
        <v>173512.8</v>
      </c>
      <c r="T116" s="50" t="n">
        <f aca="false">SUMIF($V$109:$CE$109,T$109,$V116:$CE116)*U116</f>
        <v>972.72</v>
      </c>
      <c r="U116" s="148" t="n">
        <f aca="false">U115</f>
        <v>0.9</v>
      </c>
      <c r="V116" s="135" t="n">
        <f aca="false">IF($A116&gt;=V$104,V$107*X116,0)</f>
        <v>90644.4</v>
      </c>
      <c r="W116" s="50" t="n">
        <f aca="false">IF($A116&gt;=V$104,V$105*X116,0)</f>
        <v>545</v>
      </c>
      <c r="X116" s="57" t="n">
        <v>1</v>
      </c>
      <c r="Y116" s="136" t="n">
        <f aca="false">IF($A116&gt;=Y$104,Y$107*AA116,0)</f>
        <v>93600</v>
      </c>
      <c r="Z116" s="50" t="n">
        <f aca="false">IF($A116&gt;=Y$104,Y$105*AA116,0)</f>
        <v>520</v>
      </c>
      <c r="AA116" s="57" t="n">
        <v>1</v>
      </c>
      <c r="AB116" s="136" t="n">
        <f aca="false">IF($A116&gt;=AB$104,AB$107*AD116,0)</f>
        <v>90000</v>
      </c>
      <c r="AC116" s="50" t="n">
        <f aca="false">IF($A116&gt;=AB$104,AB$105*AD116,0)</f>
        <v>500</v>
      </c>
      <c r="AD116" s="57" t="n">
        <v>1</v>
      </c>
      <c r="AE116" s="136"/>
      <c r="AF116" s="50"/>
      <c r="AG116" s="57"/>
      <c r="AH116" s="136" t="n">
        <f aca="false">IF($A116&gt;=AH$104,AH$107*AJ116,0)</f>
        <v>83400</v>
      </c>
      <c r="AI116" s="50" t="n">
        <f aca="false">IF($A116&gt;=AH$104,AH$105*AJ116,0)</f>
        <v>500</v>
      </c>
      <c r="AJ116" s="57" t="n">
        <v>1</v>
      </c>
      <c r="AK116" s="136" t="n">
        <f aca="false">IF($A116&gt;=AK$104,AK$107*AM116,0)</f>
        <v>90000</v>
      </c>
      <c r="AL116" s="50" t="n">
        <f aca="false">IF($A116&gt;=AK$104,AK$105*AM116,0)</f>
        <v>500</v>
      </c>
      <c r="AM116" s="57" t="n">
        <v>1</v>
      </c>
      <c r="AN116" s="136" t="n">
        <f aca="false">IF($A116&gt;=AN$104,AN$107*AP116,0)</f>
        <v>17280</v>
      </c>
      <c r="AO116" s="50" t="n">
        <f aca="false">IF($A116&gt;=AN$104,AN$105*AP116,0)</f>
        <v>72</v>
      </c>
      <c r="AP116" s="57" t="n">
        <v>0.8</v>
      </c>
      <c r="AQ116" s="136" t="n">
        <f aca="false">IF($A116&gt;=AQ$104,AQ$107*AS116,0)</f>
        <v>25920</v>
      </c>
      <c r="AR116" s="50" t="n">
        <f aca="false">IF($A116&gt;=AQ$104,AQ$105*AS116,0)</f>
        <v>108</v>
      </c>
      <c r="AS116" s="57" t="n">
        <v>0.8</v>
      </c>
      <c r="AT116" s="136" t="n">
        <f aca="false">IF($A116&gt;=AT$104,AT$107*AV116,0)</f>
        <v>77760</v>
      </c>
      <c r="AU116" s="50" t="n">
        <f aca="false">IF($A116&gt;=AT$104,AT$105*AV116,0)</f>
        <v>360</v>
      </c>
      <c r="AV116" s="57" t="n">
        <v>0.8</v>
      </c>
      <c r="AW116" s="136" t="n">
        <f aca="false">IF($A116&gt;=AW$104,AW$107*AY116,0)</f>
        <v>9792</v>
      </c>
      <c r="AX116" s="50" t="n">
        <f aca="false">IF($A116&gt;=AW$104,AW$105*AY116,0)</f>
        <v>40.8</v>
      </c>
      <c r="AY116" s="57" t="n">
        <v>0.8</v>
      </c>
      <c r="AZ116" s="136" t="n">
        <f aca="false">IF($A116&gt;=AZ$104,AZ$107*BB116,0)</f>
        <v>15360</v>
      </c>
      <c r="BA116" s="50" t="n">
        <f aca="false">IF($A116&gt;=AZ$104,AZ$105*BB116,0)</f>
        <v>64</v>
      </c>
      <c r="BB116" s="57" t="n">
        <v>0.8</v>
      </c>
      <c r="BC116" s="136" t="n">
        <f aca="false">IF($A116&gt;=BC$104,BC$107*BE116,0)</f>
        <v>9600</v>
      </c>
      <c r="BD116" s="50" t="n">
        <f aca="false">IF($A116&gt;=BC$104,BC$105*BE116,0)</f>
        <v>40</v>
      </c>
      <c r="BE116" s="57" t="n">
        <v>0.8</v>
      </c>
      <c r="BF116" s="136" t="n">
        <f aca="false">IF($A116&gt;=BF$104,BF$107*BH116,0)</f>
        <v>89100</v>
      </c>
      <c r="BG116" s="50" t="n">
        <f aca="false">IF($A116&gt;=BF$104,BF$105*BH116,0)</f>
        <v>550</v>
      </c>
      <c r="BH116" s="57" t="n">
        <v>1</v>
      </c>
      <c r="BI116" s="136" t="n">
        <f aca="false">IF($A116&gt;=BI$104,BI$107*BK116,0)</f>
        <v>80985.6</v>
      </c>
      <c r="BJ116" s="50" t="n">
        <f aca="false">IF($A116&gt;=BI$104,BI$105*BK116,0)</f>
        <v>320</v>
      </c>
      <c r="BK116" s="57" t="n">
        <v>1</v>
      </c>
      <c r="BL116" s="136" t="n">
        <f aca="false">IF($A116&gt;=BL$104,BL$107*BN116,0)</f>
        <v>21600</v>
      </c>
      <c r="BM116" s="50" t="n">
        <f aca="false">IF($A116&gt;=BL$104,BL$105*BN116,0)</f>
        <v>120</v>
      </c>
      <c r="BN116" s="57" t="n">
        <v>1</v>
      </c>
      <c r="BO116" s="136" t="n">
        <f aca="false">IF($A116&gt;=BO$104,BO$107*BQ116,0)</f>
        <v>0</v>
      </c>
      <c r="BP116" s="50" t="n">
        <f aca="false">IF($A116&gt;=BO$104,BO$105*BQ116,0)</f>
        <v>0</v>
      </c>
      <c r="BQ116" s="57" t="n">
        <v>0</v>
      </c>
      <c r="BR116" s="136" t="n">
        <f aca="false">IF($A116&gt;=BR$104,BR$107*BT116,0)</f>
        <v>0</v>
      </c>
      <c r="BS116" s="50" t="n">
        <f aca="false">IF($A116&gt;=BR$104,BR$105*BT116,0)</f>
        <v>0</v>
      </c>
      <c r="BT116" s="57" t="n">
        <v>0</v>
      </c>
      <c r="BU116" s="136" t="n">
        <f aca="false">IF($A116&gt;=BU$104,BU$107*BW116,0)</f>
        <v>0</v>
      </c>
      <c r="BV116" s="50" t="n">
        <f aca="false">IF($A116&gt;=BU$104,BU$105*BW116,0)</f>
        <v>0</v>
      </c>
      <c r="BW116" s="57" t="n">
        <v>0</v>
      </c>
    </row>
    <row r="117" customFormat="false" ht="12.75" hidden="false" customHeight="false" outlineLevel="0" collapsed="false">
      <c r="A117" s="100" t="n">
        <v>37165</v>
      </c>
      <c r="B117" s="135" t="n">
        <f aca="false">SUMIF(D$110:U$110,B$110,D117:U117)</f>
        <v>698020.2</v>
      </c>
      <c r="C117" s="49" t="n">
        <f aca="false">SUMIF(D$110:U$110,C$110,D117:U117)</f>
        <v>3738.78</v>
      </c>
      <c r="D117" s="50" t="n">
        <f aca="false">SUMIF($V$109:$CE$109,D$109,$V117:$CE117)*F117</f>
        <v>100440</v>
      </c>
      <c r="E117" s="50" t="n">
        <f aca="false">SUMIF($V$109:$CE$109,E$109,$V117:$CE117)*F117</f>
        <v>558</v>
      </c>
      <c r="F117" s="148" t="n">
        <f aca="false">F116</f>
        <v>0.9</v>
      </c>
      <c r="G117" s="136" t="n">
        <f aca="false">SUMIF($V$109:$CE$109,G$109,$V117:$CE117)*I117</f>
        <v>84240</v>
      </c>
      <c r="H117" s="50" t="n">
        <f aca="false">SUMIF($V$109:$CE$109,H$109,$V117:$CE117)*I117</f>
        <v>468</v>
      </c>
      <c r="I117" s="148" t="n">
        <f aca="false">I116</f>
        <v>0.9</v>
      </c>
      <c r="J117" s="136" t="n">
        <f aca="false">SUMIF($V$109:$CE$109,J$109,$V117:$CE117)*L117</f>
        <v>81579.96</v>
      </c>
      <c r="K117" s="50" t="n">
        <f aca="false">SUMIF($V$109:$CE$109,K$109,$V117:$CE117)*L117</f>
        <v>490.5</v>
      </c>
      <c r="L117" s="148" t="n">
        <f aca="false">L116</f>
        <v>0.9</v>
      </c>
      <c r="M117" s="136" t="n">
        <f aca="false">SUMIF($V$109:$CE$109,M$109,$V117:$CE117)*O117</f>
        <v>72887.04</v>
      </c>
      <c r="N117" s="50" t="n">
        <f aca="false">SUMIF($V$109:$CE$109,N$109,$V117:$CE117)*O117</f>
        <v>288</v>
      </c>
      <c r="O117" s="148" t="n">
        <f aca="false">O116</f>
        <v>0.9</v>
      </c>
      <c r="P117" s="136" t="n">
        <f aca="false">SUMIF($V$109:$CE$109,P$109,$V117:$CE117)*R117</f>
        <v>187542</v>
      </c>
      <c r="Q117" s="50" t="n">
        <f aca="false">SUMIF($V$109:$CE$109,Q$109,$V117:$CE117)*R117</f>
        <v>970.65</v>
      </c>
      <c r="R117" s="148" t="n">
        <f aca="false">R116</f>
        <v>0.9</v>
      </c>
      <c r="S117" s="136" t="n">
        <f aca="false">SUMIF($V$109:$CE$109,S$109,$V117:$CE117)*U117</f>
        <v>171331.2</v>
      </c>
      <c r="T117" s="50" t="n">
        <f aca="false">SUMIF($V$109:$CE$109,T$109,$V117:$CE117)*U117</f>
        <v>963.63</v>
      </c>
      <c r="U117" s="148" t="n">
        <f aca="false">U116</f>
        <v>0.9</v>
      </c>
      <c r="V117" s="135" t="n">
        <f aca="false">IF($A117&gt;=V$104,V$107*X117,0)</f>
        <v>90644.4</v>
      </c>
      <c r="W117" s="50" t="n">
        <f aca="false">IF($A117&gt;=V$104,V$105*X117,0)</f>
        <v>545</v>
      </c>
      <c r="X117" s="57" t="n">
        <v>1</v>
      </c>
      <c r="Y117" s="136" t="n">
        <f aca="false">IF($A117&gt;=Y$104,Y$107*AA117,0)</f>
        <v>93600</v>
      </c>
      <c r="Z117" s="50" t="n">
        <f aca="false">IF($A117&gt;=Y$104,Y$105*AA117,0)</f>
        <v>520</v>
      </c>
      <c r="AA117" s="57" t="n">
        <v>1</v>
      </c>
      <c r="AB117" s="136" t="n">
        <f aca="false">IF($A117&gt;=AB$104,AB$107*AD117,0)</f>
        <v>90000</v>
      </c>
      <c r="AC117" s="50" t="n">
        <f aca="false">IF($A117&gt;=AB$104,AB$105*AD117,0)</f>
        <v>500</v>
      </c>
      <c r="AD117" s="57" t="n">
        <v>1</v>
      </c>
      <c r="AE117" s="136"/>
      <c r="AF117" s="50"/>
      <c r="AG117" s="57"/>
      <c r="AH117" s="136" t="n">
        <f aca="false">IF($A117&gt;=AH$104,AH$107*AJ117,0)</f>
        <v>83400</v>
      </c>
      <c r="AI117" s="50" t="n">
        <f aca="false">IF($A117&gt;=AH$104,AH$105*AJ117,0)</f>
        <v>500</v>
      </c>
      <c r="AJ117" s="57" t="n">
        <v>1</v>
      </c>
      <c r="AK117" s="136" t="n">
        <f aca="false">IF($A117&gt;=AK$104,AK$107*AM117,0)</f>
        <v>90000</v>
      </c>
      <c r="AL117" s="50" t="n">
        <f aca="false">IF($A117&gt;=AK$104,AK$105*AM117,0)</f>
        <v>500</v>
      </c>
      <c r="AM117" s="57" t="n">
        <v>1</v>
      </c>
      <c r="AN117" s="136" t="n">
        <f aca="false">IF($A117&gt;=AN$104,AN$107*AP117,0)</f>
        <v>15120</v>
      </c>
      <c r="AO117" s="50" t="n">
        <f aca="false">IF($A117&gt;=AN$104,AN$105*AP117,0)</f>
        <v>63</v>
      </c>
      <c r="AP117" s="57" t="n">
        <v>0.7</v>
      </c>
      <c r="AQ117" s="136" t="n">
        <f aca="false">IF($A117&gt;=AQ$104,AQ$107*AS117,0)</f>
        <v>22680</v>
      </c>
      <c r="AR117" s="50" t="n">
        <f aca="false">IF($A117&gt;=AQ$104,AQ$105*AS117,0)</f>
        <v>94.5</v>
      </c>
      <c r="AS117" s="57" t="n">
        <v>0.7</v>
      </c>
      <c r="AT117" s="136" t="n">
        <f aca="false">IF($A117&gt;=AT$104,AT$107*AV117,0)</f>
        <v>68040</v>
      </c>
      <c r="AU117" s="50" t="n">
        <f aca="false">IF($A117&gt;=AT$104,AT$105*AV117,0)</f>
        <v>315</v>
      </c>
      <c r="AV117" s="57" t="n">
        <v>0.7</v>
      </c>
      <c r="AW117" s="136" t="n">
        <f aca="false">IF($A117&gt;=AW$104,AW$107*AY117,0)</f>
        <v>8568</v>
      </c>
      <c r="AX117" s="50" t="n">
        <f aca="false">IF($A117&gt;=AW$104,AW$105*AY117,0)</f>
        <v>35.7</v>
      </c>
      <c r="AY117" s="57" t="n">
        <v>0.7</v>
      </c>
      <c r="AZ117" s="136" t="n">
        <f aca="false">IF($A117&gt;=AZ$104,AZ$107*BB117,0)</f>
        <v>13440</v>
      </c>
      <c r="BA117" s="50" t="n">
        <f aca="false">IF($A117&gt;=AZ$104,AZ$105*BB117,0)</f>
        <v>56</v>
      </c>
      <c r="BB117" s="57" t="n">
        <v>0.7</v>
      </c>
      <c r="BC117" s="136" t="n">
        <f aca="false">IF($A117&gt;=BC$104,BC$107*BE117,0)</f>
        <v>8400</v>
      </c>
      <c r="BD117" s="50" t="n">
        <f aca="false">IF($A117&gt;=BC$104,BC$105*BE117,0)</f>
        <v>35</v>
      </c>
      <c r="BE117" s="57" t="n">
        <v>0.7</v>
      </c>
      <c r="BF117" s="136" t="n">
        <f aca="false">IF($A117&gt;=BF$104,BF$107*BH117,0)</f>
        <v>89100</v>
      </c>
      <c r="BG117" s="50" t="n">
        <f aca="false">IF($A117&gt;=BF$104,BF$105*BH117,0)</f>
        <v>550</v>
      </c>
      <c r="BH117" s="57" t="n">
        <v>1</v>
      </c>
      <c r="BI117" s="136" t="n">
        <f aca="false">IF($A117&gt;=BI$104,BI$107*BK117,0)</f>
        <v>80985.6</v>
      </c>
      <c r="BJ117" s="50" t="n">
        <f aca="false">IF($A117&gt;=BI$104,BI$105*BK117,0)</f>
        <v>320</v>
      </c>
      <c r="BK117" s="57" t="n">
        <v>1</v>
      </c>
      <c r="BL117" s="136" t="n">
        <f aca="false">IF($A117&gt;=BL$104,BL$107*BN117,0)</f>
        <v>21600</v>
      </c>
      <c r="BM117" s="50" t="n">
        <f aca="false">IF($A117&gt;=BL$104,BL$105*BN117,0)</f>
        <v>120</v>
      </c>
      <c r="BN117" s="57" t="n">
        <v>1</v>
      </c>
      <c r="BO117" s="136" t="n">
        <f aca="false">IF($A117&gt;=BO$104,BO$107*BQ117,0)</f>
        <v>0</v>
      </c>
      <c r="BP117" s="50" t="n">
        <f aca="false">IF($A117&gt;=BO$104,BO$105*BQ117,0)</f>
        <v>0</v>
      </c>
      <c r="BQ117" s="57" t="n">
        <v>0</v>
      </c>
      <c r="BR117" s="136" t="n">
        <f aca="false">IF($A117&gt;=BR$104,BR$107*BT117,0)</f>
        <v>0</v>
      </c>
      <c r="BS117" s="50" t="n">
        <f aca="false">IF($A117&gt;=BR$104,BR$105*BT117,0)</f>
        <v>0</v>
      </c>
      <c r="BT117" s="57" t="n">
        <v>0</v>
      </c>
      <c r="BU117" s="136" t="n">
        <f aca="false">IF($A117&gt;=BU$104,BU$107*BW117,0)</f>
        <v>0</v>
      </c>
      <c r="BV117" s="50" t="n">
        <f aca="false">IF($A117&gt;=BU$104,BU$105*BW117,0)</f>
        <v>0</v>
      </c>
      <c r="BW117" s="57" t="n">
        <v>0</v>
      </c>
    </row>
    <row r="118" customFormat="false" ht="12.75" hidden="false" customHeight="false" outlineLevel="0" collapsed="false">
      <c r="A118" s="100" t="n">
        <v>37196</v>
      </c>
      <c r="B118" s="135" t="n">
        <f aca="false">SUMIF(D$110:U$110,B$110,D118:U118)</f>
        <v>452118.24</v>
      </c>
      <c r="C118" s="49" t="n">
        <f aca="false">SUMIF(D$110:U$110,C$110,D118:U118)</f>
        <v>2452.32</v>
      </c>
      <c r="D118" s="50" t="n">
        <f aca="false">SUMIF($V$109:$CE$109,D$109,$V118:$CE118)*F118</f>
        <v>66960</v>
      </c>
      <c r="E118" s="50" t="n">
        <f aca="false">SUMIF($V$109:$CE$109,E$109,$V118:$CE118)*F118</f>
        <v>372</v>
      </c>
      <c r="F118" s="57" t="n">
        <v>0.6</v>
      </c>
      <c r="G118" s="136" t="n">
        <f aca="false">SUMIF($V$109:$CE$109,G$109,$V118:$CE118)*I118</f>
        <v>56160</v>
      </c>
      <c r="H118" s="50" t="n">
        <f aca="false">SUMIF($V$109:$CE$109,H$109,$V118:$CE118)*I118</f>
        <v>312</v>
      </c>
      <c r="I118" s="57" t="n">
        <v>0.6</v>
      </c>
      <c r="J118" s="136" t="n">
        <f aca="false">SUMIF($V$109:$CE$109,J$109,$V118:$CE118)*L118</f>
        <v>54386.64</v>
      </c>
      <c r="K118" s="50" t="n">
        <f aca="false">SUMIF($V$109:$CE$109,K$109,$V118:$CE118)*L118</f>
        <v>327</v>
      </c>
      <c r="L118" s="57" t="n">
        <v>0.6</v>
      </c>
      <c r="M118" s="136" t="n">
        <f aca="false">SUMIF($V$109:$CE$109,M$109,$V118:$CE118)*O118</f>
        <v>58719.6</v>
      </c>
      <c r="N118" s="50" t="n">
        <f aca="false">SUMIF($V$109:$CE$109,N$109,$V118:$CE118)*O118</f>
        <v>254.52</v>
      </c>
      <c r="O118" s="57" t="n">
        <v>0.6</v>
      </c>
      <c r="P118" s="136" t="n">
        <f aca="false">SUMIF($V$109:$CE$109,P$109,$V118:$CE118)*R118</f>
        <v>104580</v>
      </c>
      <c r="Q118" s="50" t="n">
        <f aca="false">SUMIF($V$109:$CE$109,Q$109,$V118:$CE118)*R118</f>
        <v>556.5</v>
      </c>
      <c r="R118" s="57" t="n">
        <v>0.6</v>
      </c>
      <c r="S118" s="136" t="n">
        <f aca="false">SUMIF($V$109:$CE$109,S$109,$V118:$CE118)*U118</f>
        <v>111312</v>
      </c>
      <c r="T118" s="50" t="n">
        <f aca="false">SUMIF($V$109:$CE$109,T$109,$V118:$CE118)*U118</f>
        <v>630.3</v>
      </c>
      <c r="U118" s="57" t="n">
        <v>0.6</v>
      </c>
      <c r="V118" s="135" t="n">
        <f aca="false">IF($A118&gt;=V$104,V$107*X118,0)</f>
        <v>90644.4</v>
      </c>
      <c r="W118" s="50" t="n">
        <f aca="false">IF($A118&gt;=V$104,V$105*X118,0)</f>
        <v>545</v>
      </c>
      <c r="X118" s="57" t="n">
        <v>1</v>
      </c>
      <c r="Y118" s="136" t="n">
        <f aca="false">IF($A118&gt;=Y$104,Y$107*AA118,0)</f>
        <v>93600</v>
      </c>
      <c r="Z118" s="50" t="n">
        <f aca="false">IF($A118&gt;=Y$104,Y$105*AA118,0)</f>
        <v>520</v>
      </c>
      <c r="AA118" s="57" t="n">
        <v>1</v>
      </c>
      <c r="AB118" s="136" t="n">
        <f aca="false">IF($A118&gt;=AB$104,AB$107*AD118,0)</f>
        <v>90000</v>
      </c>
      <c r="AC118" s="50" t="n">
        <f aca="false">IF($A118&gt;=AB$104,AB$105*AD118,0)</f>
        <v>500</v>
      </c>
      <c r="AD118" s="57" t="n">
        <v>1</v>
      </c>
      <c r="AE118" s="136"/>
      <c r="AF118" s="50"/>
      <c r="AG118" s="57"/>
      <c r="AH118" s="136" t="n">
        <f aca="false">IF($A118&gt;=AH$104,AH$107*AJ118,0)</f>
        <v>83400</v>
      </c>
      <c r="AI118" s="50" t="n">
        <f aca="false">IF($A118&gt;=AH$104,AH$105*AJ118,0)</f>
        <v>500</v>
      </c>
      <c r="AJ118" s="57" t="n">
        <v>1</v>
      </c>
      <c r="AK118" s="136" t="n">
        <f aca="false">IF($A118&gt;=AK$104,AK$107*AM118,0)</f>
        <v>90000</v>
      </c>
      <c r="AL118" s="50" t="n">
        <f aca="false">IF($A118&gt;=AK$104,AK$105*AM118,0)</f>
        <v>500</v>
      </c>
      <c r="AM118" s="57" t="n">
        <v>1</v>
      </c>
      <c r="AN118" s="136" t="n">
        <f aca="false">IF($A118&gt;=AN$104,AN$107*AP118,0)</f>
        <v>10800</v>
      </c>
      <c r="AO118" s="50" t="n">
        <f aca="false">IF($A118&gt;=AN$104,AN$105*AP118,0)</f>
        <v>45</v>
      </c>
      <c r="AP118" s="57" t="n">
        <v>0.5</v>
      </c>
      <c r="AQ118" s="136" t="n">
        <f aca="false">IF($A118&gt;=AQ$104,AQ$107*AS118,0)</f>
        <v>16200</v>
      </c>
      <c r="AR118" s="50" t="n">
        <f aca="false">IF($A118&gt;=AQ$104,AQ$105*AS118,0)</f>
        <v>67.5</v>
      </c>
      <c r="AS118" s="57" t="n">
        <v>0.5</v>
      </c>
      <c r="AT118" s="136" t="n">
        <f aca="false">IF($A118&gt;=AT$104,AT$107*AV118,0)</f>
        <v>48600</v>
      </c>
      <c r="AU118" s="50" t="n">
        <f aca="false">IF($A118&gt;=AT$104,AT$105*AV118,0)</f>
        <v>225</v>
      </c>
      <c r="AV118" s="57" t="n">
        <v>0.5</v>
      </c>
      <c r="AW118" s="136" t="n">
        <f aca="false">IF($A118&gt;=AW$104,AW$107*AY118,0)</f>
        <v>6120</v>
      </c>
      <c r="AX118" s="50" t="n">
        <f aca="false">IF($A118&gt;=AW$104,AW$105*AY118,0)</f>
        <v>25.5</v>
      </c>
      <c r="AY118" s="57" t="n">
        <v>0.5</v>
      </c>
      <c r="AZ118" s="136" t="n">
        <f aca="false">IF($A118&gt;=AZ$104,AZ$107*BB118,0)</f>
        <v>9600</v>
      </c>
      <c r="BA118" s="50" t="n">
        <f aca="false">IF($A118&gt;=AZ$104,AZ$105*BB118,0)</f>
        <v>40</v>
      </c>
      <c r="BB118" s="57" t="n">
        <v>0.5</v>
      </c>
      <c r="BC118" s="136" t="n">
        <f aca="false">IF($A118&gt;=BC$104,BC$107*BE118,0)</f>
        <v>6000</v>
      </c>
      <c r="BD118" s="50" t="n">
        <f aca="false">IF($A118&gt;=BC$104,BC$105*BE118,0)</f>
        <v>25</v>
      </c>
      <c r="BE118" s="57" t="n">
        <v>0.5</v>
      </c>
      <c r="BF118" s="136" t="n">
        <f aca="false">IF($A118&gt;=BF$104,BF$107*BH118,0)</f>
        <v>89100</v>
      </c>
      <c r="BG118" s="50" t="n">
        <f aca="false">IF($A118&gt;=BF$104,BF$105*BH118,0)</f>
        <v>550</v>
      </c>
      <c r="BH118" s="57" t="n">
        <v>1</v>
      </c>
      <c r="BI118" s="136" t="n">
        <f aca="false">IF($A118&gt;=BI$104,BI$107*BK118,0)</f>
        <v>80985.6</v>
      </c>
      <c r="BJ118" s="50" t="n">
        <f aca="false">IF($A118&gt;=BI$104,BI$105*BK118,0)</f>
        <v>320</v>
      </c>
      <c r="BK118" s="57" t="n">
        <v>1</v>
      </c>
      <c r="BL118" s="136" t="n">
        <f aca="false">IF($A118&gt;=BL$104,BL$107*BN118,0)</f>
        <v>21600</v>
      </c>
      <c r="BM118" s="50" t="n">
        <f aca="false">IF($A118&gt;=BL$104,BL$105*BN118,0)</f>
        <v>120</v>
      </c>
      <c r="BN118" s="57" t="n">
        <v>1</v>
      </c>
      <c r="BO118" s="136" t="n">
        <f aca="false">IF($A118&gt;=BO$104,BO$107*BQ118,0)</f>
        <v>16880.4</v>
      </c>
      <c r="BP118" s="50" t="n">
        <f aca="false">IF($A118&gt;=BO$104,BO$105*BQ118,0)</f>
        <v>104.2</v>
      </c>
      <c r="BQ118" s="57" t="n">
        <v>0.2</v>
      </c>
      <c r="BR118" s="136" t="n">
        <f aca="false">IF($A118&gt;=BR$104,BR$107*BT118,0)</f>
        <v>0</v>
      </c>
      <c r="BS118" s="50" t="n">
        <f aca="false">IF($A118&gt;=BR$104,BR$105*BT118,0)</f>
        <v>0</v>
      </c>
      <c r="BT118" s="57" t="n">
        <v>0</v>
      </c>
      <c r="BU118" s="136" t="n">
        <f aca="false">IF($A118&gt;=BU$104,BU$107*BW118,0)</f>
        <v>0</v>
      </c>
      <c r="BV118" s="50" t="n">
        <f aca="false">IF($A118&gt;=BU$104,BU$105*BW118,0)</f>
        <v>0</v>
      </c>
      <c r="BW118" s="57" t="n">
        <v>0</v>
      </c>
    </row>
    <row r="119" customFormat="false" ht="12.75" hidden="false" customHeight="false" outlineLevel="0" collapsed="false">
      <c r="A119" s="100" t="n">
        <v>37226</v>
      </c>
      <c r="B119" s="135" t="n">
        <f aca="false">SUMIF(D$110:U$110,B$110,D119:U119)</f>
        <v>515988</v>
      </c>
      <c r="C119" s="49" t="n">
        <f aca="false">SUMIF(D$110:U$110,C$110,D119:U119)</f>
        <v>2805.12</v>
      </c>
      <c r="D119" s="50" t="n">
        <f aca="false">SUMIF($V$109:$CE$109,D$109,$V119:$CE119)*F119</f>
        <v>66960</v>
      </c>
      <c r="E119" s="50" t="n">
        <f aca="false">SUMIF($V$109:$CE$109,E$109,$V119:$CE119)*F119</f>
        <v>372</v>
      </c>
      <c r="F119" s="148" t="n">
        <f aca="false">F118</f>
        <v>0.6</v>
      </c>
      <c r="G119" s="136" t="n">
        <f aca="false">SUMIF($V$109:$CE$109,G$109,$V119:$CE119)*I119</f>
        <v>56160</v>
      </c>
      <c r="H119" s="50" t="n">
        <f aca="false">SUMIF($V$109:$CE$109,H$109,$V119:$CE119)*I119</f>
        <v>312</v>
      </c>
      <c r="I119" s="148" t="n">
        <f aca="false">I118</f>
        <v>0.6</v>
      </c>
      <c r="J119" s="136" t="n">
        <f aca="false">SUMIF($V$109:$CE$109,J$109,$V119:$CE119)*L119</f>
        <v>54386.64</v>
      </c>
      <c r="K119" s="50" t="n">
        <f aca="false">SUMIF($V$109:$CE$109,K$109,$V119:$CE119)*L119</f>
        <v>327</v>
      </c>
      <c r="L119" s="148" t="n">
        <f aca="false">L118</f>
        <v>0.6</v>
      </c>
      <c r="M119" s="136" t="n">
        <f aca="false">SUMIF($V$109:$CE$109,M$109,$V119:$CE119)*O119</f>
        <v>99232.56</v>
      </c>
      <c r="N119" s="50" t="n">
        <f aca="false">SUMIF($V$109:$CE$109,N$109,$V119:$CE119)*O119</f>
        <v>504.6</v>
      </c>
      <c r="O119" s="148" t="n">
        <f aca="false">O118</f>
        <v>0.6</v>
      </c>
      <c r="P119" s="136" t="n">
        <f aca="false">SUMIF($V$109:$CE$109,P$109,$V119:$CE119)*R119</f>
        <v>125028</v>
      </c>
      <c r="Q119" s="50" t="n">
        <f aca="false">SUMIF($V$109:$CE$109,Q$109,$V119:$CE119)*R119</f>
        <v>647.1</v>
      </c>
      <c r="R119" s="148" t="n">
        <f aca="false">R118</f>
        <v>0.6</v>
      </c>
      <c r="S119" s="136" t="n">
        <f aca="false">SUMIF($V$109:$CE$109,S$109,$V119:$CE119)*U119</f>
        <v>114220.8</v>
      </c>
      <c r="T119" s="50" t="n">
        <f aca="false">SUMIF($V$109:$CE$109,T$109,$V119:$CE119)*U119</f>
        <v>642.42</v>
      </c>
      <c r="U119" s="148" t="n">
        <f aca="false">U118</f>
        <v>0.6</v>
      </c>
      <c r="V119" s="135" t="n">
        <f aca="false">IF($A119&gt;=V$104,V$107*X119,0)</f>
        <v>90644.4</v>
      </c>
      <c r="W119" s="50" t="n">
        <f aca="false">IF($A119&gt;=V$104,V$105*X119,0)</f>
        <v>545</v>
      </c>
      <c r="X119" s="57" t="n">
        <v>1</v>
      </c>
      <c r="Y119" s="136" t="n">
        <f aca="false">IF($A119&gt;=Y$104,Y$107*AA119,0)</f>
        <v>93600</v>
      </c>
      <c r="Z119" s="50" t="n">
        <f aca="false">IF($A119&gt;=Y$104,Y$105*AA119,0)</f>
        <v>520</v>
      </c>
      <c r="AA119" s="57" t="n">
        <v>1</v>
      </c>
      <c r="AB119" s="136" t="n">
        <f aca="false">IF($A119&gt;=AB$104,AB$107*AD119,0)</f>
        <v>90000</v>
      </c>
      <c r="AC119" s="50" t="n">
        <f aca="false">IF($A119&gt;=AB$104,AB$105*AD119,0)</f>
        <v>500</v>
      </c>
      <c r="AD119" s="57" t="n">
        <v>1</v>
      </c>
      <c r="AE119" s="136"/>
      <c r="AF119" s="50"/>
      <c r="AG119" s="57"/>
      <c r="AH119" s="136" t="n">
        <f aca="false">IF($A119&gt;=AH$104,AH$107*AJ119,0)</f>
        <v>83400</v>
      </c>
      <c r="AI119" s="50" t="n">
        <f aca="false">IF($A119&gt;=AH$104,AH$105*AJ119,0)</f>
        <v>500</v>
      </c>
      <c r="AJ119" s="57" t="n">
        <v>1</v>
      </c>
      <c r="AK119" s="136" t="n">
        <f aca="false">IF($A119&gt;=AK$104,AK$107*AM119,0)</f>
        <v>90000</v>
      </c>
      <c r="AL119" s="50" t="n">
        <f aca="false">IF($A119&gt;=AK$104,AK$105*AM119,0)</f>
        <v>500</v>
      </c>
      <c r="AM119" s="57" t="n">
        <v>1</v>
      </c>
      <c r="AN119" s="136" t="n">
        <f aca="false">IF($A119&gt;=AN$104,AN$107*AP119,0)</f>
        <v>15120</v>
      </c>
      <c r="AO119" s="50" t="n">
        <f aca="false">IF($A119&gt;=AN$104,AN$105*AP119,0)</f>
        <v>63</v>
      </c>
      <c r="AP119" s="57" t="n">
        <v>0.7</v>
      </c>
      <c r="AQ119" s="136" t="n">
        <f aca="false">IF($A119&gt;=AQ$104,AQ$107*AS119,0)</f>
        <v>22680</v>
      </c>
      <c r="AR119" s="50" t="n">
        <f aca="false">IF($A119&gt;=AQ$104,AQ$105*AS119,0)</f>
        <v>94.5</v>
      </c>
      <c r="AS119" s="57" t="n">
        <v>0.7</v>
      </c>
      <c r="AT119" s="136" t="n">
        <f aca="false">IF($A119&gt;=AT$104,AT$107*AV119,0)</f>
        <v>68040</v>
      </c>
      <c r="AU119" s="50" t="n">
        <f aca="false">IF($A119&gt;=AT$104,AT$105*AV119,0)</f>
        <v>315</v>
      </c>
      <c r="AV119" s="57" t="n">
        <v>0.7</v>
      </c>
      <c r="AW119" s="136" t="n">
        <f aca="false">IF($A119&gt;=AW$104,AW$107*AY119,0)</f>
        <v>8568</v>
      </c>
      <c r="AX119" s="50" t="n">
        <f aca="false">IF($A119&gt;=AW$104,AW$105*AY119,0)</f>
        <v>35.7</v>
      </c>
      <c r="AY119" s="57" t="n">
        <v>0.7</v>
      </c>
      <c r="AZ119" s="136" t="n">
        <f aca="false">IF($A119&gt;=AZ$104,AZ$107*BB119,0)</f>
        <v>13440</v>
      </c>
      <c r="BA119" s="50" t="n">
        <f aca="false">IF($A119&gt;=AZ$104,AZ$105*BB119,0)</f>
        <v>56</v>
      </c>
      <c r="BB119" s="57" t="n">
        <v>0.7</v>
      </c>
      <c r="BC119" s="136" t="n">
        <f aca="false">IF($A119&gt;=BC$104,BC$107*BE119,0)</f>
        <v>8400</v>
      </c>
      <c r="BD119" s="50" t="n">
        <f aca="false">IF($A119&gt;=BC$104,BC$105*BE119,0)</f>
        <v>35</v>
      </c>
      <c r="BE119" s="57" t="n">
        <v>0.7</v>
      </c>
      <c r="BF119" s="136" t="n">
        <f aca="false">IF($A119&gt;=BF$104,BF$107*BH119,0)</f>
        <v>89100</v>
      </c>
      <c r="BG119" s="50" t="n">
        <f aca="false">IF($A119&gt;=BF$104,BF$105*BH119,0)</f>
        <v>550</v>
      </c>
      <c r="BH119" s="57" t="n">
        <v>1</v>
      </c>
      <c r="BI119" s="136" t="n">
        <f aca="false">IF($A119&gt;=BI$104,BI$107*BK119,0)</f>
        <v>80985.6</v>
      </c>
      <c r="BJ119" s="50" t="n">
        <f aca="false">IF($A119&gt;=BI$104,BI$105*BK119,0)</f>
        <v>320</v>
      </c>
      <c r="BK119" s="57" t="n">
        <v>1</v>
      </c>
      <c r="BL119" s="136" t="n">
        <f aca="false">IF($A119&gt;=BL$104,BL$107*BN119,0)</f>
        <v>21600</v>
      </c>
      <c r="BM119" s="50" t="n">
        <f aca="false">IF($A119&gt;=BL$104,BL$105*BN119,0)</f>
        <v>120</v>
      </c>
      <c r="BN119" s="57" t="n">
        <v>1</v>
      </c>
      <c r="BO119" s="136" t="n">
        <f aca="false">IF($A119&gt;=BO$104,BO$107*BQ119,0)</f>
        <v>84402</v>
      </c>
      <c r="BP119" s="50" t="n">
        <f aca="false">IF($A119&gt;=BO$104,BO$105*BQ119,0)</f>
        <v>521</v>
      </c>
      <c r="BQ119" s="57" t="n">
        <v>1</v>
      </c>
      <c r="BR119" s="136" t="n">
        <f aca="false">IF($A119&gt;=BR$104,BR$107*BT119,0)</f>
        <v>0</v>
      </c>
      <c r="BS119" s="50" t="n">
        <f aca="false">IF($A119&gt;=BR$104,BR$105*BT119,0)</f>
        <v>0</v>
      </c>
      <c r="BT119" s="57" t="n">
        <v>0</v>
      </c>
      <c r="BU119" s="136" t="n">
        <f aca="false">IF($A119&gt;=BU$104,BU$107*BW119,0)</f>
        <v>0</v>
      </c>
      <c r="BV119" s="50" t="n">
        <f aca="false">IF($A119&gt;=BU$104,BU$105*BW119,0)</f>
        <v>0</v>
      </c>
      <c r="BW119" s="57" t="n">
        <v>0</v>
      </c>
    </row>
    <row r="120" customFormat="false" ht="12.75" hidden="false" customHeight="false" outlineLevel="0" collapsed="false">
      <c r="A120" s="100" t="n">
        <v>37257</v>
      </c>
      <c r="B120" s="135" t="n">
        <f aca="false">SUMIF(D$110:U$110,B$110,D120:U120)</f>
        <v>527666.4</v>
      </c>
      <c r="C120" s="49" t="n">
        <f aca="false">SUMIF(D$110:U$110,C$110,D120:U120)</f>
        <v>2856.48</v>
      </c>
      <c r="D120" s="50" t="n">
        <f aca="false">SUMIF($V$109:$CE$109,D$109,$V120:$CE120)*F120</f>
        <v>66960</v>
      </c>
      <c r="E120" s="50" t="n">
        <f aca="false">SUMIF($V$109:$CE$109,E$109,$V120:$CE120)*F120</f>
        <v>372</v>
      </c>
      <c r="F120" s="148" t="n">
        <f aca="false">F119</f>
        <v>0.6</v>
      </c>
      <c r="G120" s="136" t="n">
        <f aca="false">SUMIF($V$109:$CE$109,G$109,$V120:$CE120)*I120</f>
        <v>56160</v>
      </c>
      <c r="H120" s="50" t="n">
        <f aca="false">SUMIF($V$109:$CE$109,H$109,$V120:$CE120)*I120</f>
        <v>312</v>
      </c>
      <c r="I120" s="148" t="n">
        <f aca="false">I119</f>
        <v>0.6</v>
      </c>
      <c r="J120" s="136" t="n">
        <f aca="false">SUMIF($V$109:$CE$109,J$109,$V120:$CE120)*L120</f>
        <v>54386.64</v>
      </c>
      <c r="K120" s="50" t="n">
        <f aca="false">SUMIF($V$109:$CE$109,K$109,$V120:$CE120)*L120</f>
        <v>327</v>
      </c>
      <c r="L120" s="148" t="n">
        <f aca="false">L119</f>
        <v>0.6</v>
      </c>
      <c r="M120" s="136" t="n">
        <f aca="false">SUMIF($V$109:$CE$109,M$109,$V120:$CE120)*O120</f>
        <v>99232.56</v>
      </c>
      <c r="N120" s="50" t="n">
        <f aca="false">SUMIF($V$109:$CE$109,N$109,$V120:$CE120)*O120</f>
        <v>504.6</v>
      </c>
      <c r="O120" s="148" t="n">
        <f aca="false">O119</f>
        <v>0.6</v>
      </c>
      <c r="P120" s="136" t="n">
        <f aca="false">SUMIF($V$109:$CE$109,P$109,$V120:$CE120)*R120</f>
        <v>135252</v>
      </c>
      <c r="Q120" s="50" t="n">
        <f aca="false">SUMIF($V$109:$CE$109,Q$109,$V120:$CE120)*R120</f>
        <v>692.4</v>
      </c>
      <c r="R120" s="148" t="n">
        <f aca="false">R119</f>
        <v>0.6</v>
      </c>
      <c r="S120" s="136" t="n">
        <f aca="false">SUMIF($V$109:$CE$109,S$109,$V120:$CE120)*U120</f>
        <v>115675.2</v>
      </c>
      <c r="T120" s="50" t="n">
        <f aca="false">SUMIF($V$109:$CE$109,T$109,$V120:$CE120)*U120</f>
        <v>648.48</v>
      </c>
      <c r="U120" s="148" t="n">
        <f aca="false">U119</f>
        <v>0.6</v>
      </c>
      <c r="V120" s="135" t="n">
        <f aca="false">IF($A120&gt;=V$104,V$107*X120,0)</f>
        <v>90644.4</v>
      </c>
      <c r="W120" s="50" t="n">
        <f aca="false">IF($A120&gt;=V$104,V$105*X120,0)</f>
        <v>545</v>
      </c>
      <c r="X120" s="57" t="n">
        <v>1</v>
      </c>
      <c r="Y120" s="136" t="n">
        <f aca="false">IF($A120&gt;=Y$104,Y$107*AA120,0)</f>
        <v>93600</v>
      </c>
      <c r="Z120" s="50" t="n">
        <f aca="false">IF($A120&gt;=Y$104,Y$105*AA120,0)</f>
        <v>520</v>
      </c>
      <c r="AA120" s="57" t="n">
        <v>1</v>
      </c>
      <c r="AB120" s="136" t="n">
        <f aca="false">IF($A120&gt;=AB$104,AB$107*AD120,0)</f>
        <v>90000</v>
      </c>
      <c r="AC120" s="50" t="n">
        <f aca="false">IF($A120&gt;=AB$104,AB$105*AD120,0)</f>
        <v>500</v>
      </c>
      <c r="AD120" s="57" t="n">
        <v>1</v>
      </c>
      <c r="AE120" s="136"/>
      <c r="AF120" s="50"/>
      <c r="AG120" s="57"/>
      <c r="AH120" s="136" t="n">
        <f aca="false">IF($A120&gt;=AH$104,AH$107*AJ120,0)</f>
        <v>83400</v>
      </c>
      <c r="AI120" s="50" t="n">
        <f aca="false">IF($A120&gt;=AH$104,AH$105*AJ120,0)</f>
        <v>500</v>
      </c>
      <c r="AJ120" s="57" t="n">
        <v>1</v>
      </c>
      <c r="AK120" s="136" t="n">
        <f aca="false">IF($A120&gt;=AK$104,AK$107*AM120,0)</f>
        <v>90000</v>
      </c>
      <c r="AL120" s="50" t="n">
        <f aca="false">IF($A120&gt;=AK$104,AK$105*AM120,0)</f>
        <v>500</v>
      </c>
      <c r="AM120" s="57" t="n">
        <v>1</v>
      </c>
      <c r="AN120" s="136" t="n">
        <f aca="false">IF($A120&gt;=AN$104,AN$107*AP120,0)</f>
        <v>17280</v>
      </c>
      <c r="AO120" s="50" t="n">
        <f aca="false">IF($A120&gt;=AN$104,AN$105*AP120,0)</f>
        <v>72</v>
      </c>
      <c r="AP120" s="57" t="n">
        <v>0.8</v>
      </c>
      <c r="AQ120" s="136" t="n">
        <f aca="false">IF($A120&gt;=AQ$104,AQ$107*AS120,0)</f>
        <v>25920</v>
      </c>
      <c r="AR120" s="50" t="n">
        <f aca="false">IF($A120&gt;=AQ$104,AQ$105*AS120,0)</f>
        <v>108</v>
      </c>
      <c r="AS120" s="57" t="n">
        <v>0.8</v>
      </c>
      <c r="AT120" s="136" t="n">
        <f aca="false">IF($A120&gt;=AT$104,AT$107*AV120,0)</f>
        <v>77760</v>
      </c>
      <c r="AU120" s="50" t="n">
        <f aca="false">IF($A120&gt;=AT$104,AT$105*AV120,0)</f>
        <v>360</v>
      </c>
      <c r="AV120" s="57" t="n">
        <v>0.8</v>
      </c>
      <c r="AW120" s="136" t="n">
        <f aca="false">IF($A120&gt;=AW$104,AW$107*AY120,0)</f>
        <v>9792</v>
      </c>
      <c r="AX120" s="50" t="n">
        <f aca="false">IF($A120&gt;=AW$104,AW$105*AY120,0)</f>
        <v>40.8</v>
      </c>
      <c r="AY120" s="57" t="n">
        <v>0.8</v>
      </c>
      <c r="AZ120" s="136" t="n">
        <f aca="false">IF($A120&gt;=AZ$104,AZ$107*BB120,0)</f>
        <v>15360</v>
      </c>
      <c r="BA120" s="50" t="n">
        <f aca="false">IF($A120&gt;=AZ$104,AZ$105*BB120,0)</f>
        <v>64</v>
      </c>
      <c r="BB120" s="57" t="n">
        <v>0.8</v>
      </c>
      <c r="BC120" s="136" t="n">
        <f aca="false">IF($A120&gt;=BC$104,BC$107*BE120,0)</f>
        <v>9600</v>
      </c>
      <c r="BD120" s="50" t="n">
        <f aca="false">IF($A120&gt;=BC$104,BC$105*BE120,0)</f>
        <v>40</v>
      </c>
      <c r="BE120" s="57" t="n">
        <v>0.8</v>
      </c>
      <c r="BF120" s="136" t="n">
        <f aca="false">IF($A120&gt;=BF$104,BF$107*BH120,0)</f>
        <v>89100</v>
      </c>
      <c r="BG120" s="50" t="n">
        <f aca="false">IF($A120&gt;=BF$104,BF$105*BH120,0)</f>
        <v>550</v>
      </c>
      <c r="BH120" s="57" t="n">
        <v>1</v>
      </c>
      <c r="BI120" s="136" t="n">
        <f aca="false">IF($A120&gt;=BI$104,BI$107*BK120,0)</f>
        <v>80985.6</v>
      </c>
      <c r="BJ120" s="50" t="n">
        <f aca="false">IF($A120&gt;=BI$104,BI$105*BK120,0)</f>
        <v>320</v>
      </c>
      <c r="BK120" s="57" t="n">
        <v>1</v>
      </c>
      <c r="BL120" s="136" t="n">
        <f aca="false">IF($A120&gt;=BL$104,BL$107*BN120,0)</f>
        <v>21600</v>
      </c>
      <c r="BM120" s="50" t="n">
        <f aca="false">IF($A120&gt;=BL$104,BL$105*BN120,0)</f>
        <v>120</v>
      </c>
      <c r="BN120" s="57" t="n">
        <v>1</v>
      </c>
      <c r="BO120" s="136" t="n">
        <f aca="false">IF($A120&gt;=BO$104,BO$107*BQ120,0)</f>
        <v>84402</v>
      </c>
      <c r="BP120" s="50" t="n">
        <f aca="false">IF($A120&gt;=BO$104,BO$105*BQ120,0)</f>
        <v>521</v>
      </c>
      <c r="BQ120" s="57" t="n">
        <v>1</v>
      </c>
      <c r="BR120" s="136" t="n">
        <f aca="false">IF($A120&gt;=BR$104,BR$107*BT120,0)</f>
        <v>0</v>
      </c>
      <c r="BS120" s="50" t="n">
        <f aca="false">IF($A120&gt;=BR$104,BR$105*BT120,0)</f>
        <v>0</v>
      </c>
      <c r="BT120" s="57" t="n">
        <v>0</v>
      </c>
      <c r="BU120" s="136" t="n">
        <f aca="false">IF($A120&gt;=BU$104,BU$107*BW120,0)</f>
        <v>0</v>
      </c>
      <c r="BV120" s="50" t="n">
        <f aca="false">IF($A120&gt;=BU$104,BU$105*BW120,0)</f>
        <v>0</v>
      </c>
      <c r="BW120" s="57" t="n">
        <v>0</v>
      </c>
    </row>
    <row r="121" customFormat="false" ht="12.75" hidden="false" customHeight="false" outlineLevel="0" collapsed="false">
      <c r="A121" s="100" t="n">
        <v>37288</v>
      </c>
      <c r="B121" s="135" t="n">
        <f aca="false">SUMIF(D$110:U$110,B$110,D121:U121)</f>
        <v>533066.4</v>
      </c>
      <c r="C121" s="49" t="n">
        <f aca="false">SUMIF(D$110:U$110,C$110,D121:U121)</f>
        <v>2886.48</v>
      </c>
      <c r="D121" s="50" t="n">
        <f aca="false">SUMIF($V$109:$CE$109,D$109,$V121:$CE121)*F121</f>
        <v>72360</v>
      </c>
      <c r="E121" s="50" t="n">
        <f aca="false">SUMIF($V$109:$CE$109,E$109,$V121:$CE121)*F121</f>
        <v>402</v>
      </c>
      <c r="F121" s="148" t="n">
        <f aca="false">F120</f>
        <v>0.6</v>
      </c>
      <c r="G121" s="136" t="n">
        <f aca="false">SUMIF($V$109:$CE$109,G$109,$V121:$CE121)*I121</f>
        <v>56160</v>
      </c>
      <c r="H121" s="50" t="n">
        <f aca="false">SUMIF($V$109:$CE$109,H$109,$V121:$CE121)*I121</f>
        <v>312</v>
      </c>
      <c r="I121" s="148" t="n">
        <f aca="false">I120</f>
        <v>0.6</v>
      </c>
      <c r="J121" s="136" t="n">
        <f aca="false">SUMIF($V$109:$CE$109,J$109,$V121:$CE121)*L121</f>
        <v>54386.64</v>
      </c>
      <c r="K121" s="50" t="n">
        <f aca="false">SUMIF($V$109:$CE$109,K$109,$V121:$CE121)*L121</f>
        <v>327</v>
      </c>
      <c r="L121" s="148" t="n">
        <f aca="false">L120</f>
        <v>0.6</v>
      </c>
      <c r="M121" s="136" t="n">
        <f aca="false">SUMIF($V$109:$CE$109,M$109,$V121:$CE121)*O121</f>
        <v>99232.56</v>
      </c>
      <c r="N121" s="50" t="n">
        <f aca="false">SUMIF($V$109:$CE$109,N$109,$V121:$CE121)*O121</f>
        <v>504.6</v>
      </c>
      <c r="O121" s="148" t="n">
        <f aca="false">O120</f>
        <v>0.6</v>
      </c>
      <c r="P121" s="136" t="n">
        <f aca="false">SUMIF($V$109:$CE$109,P$109,$V121:$CE121)*R121</f>
        <v>135252</v>
      </c>
      <c r="Q121" s="50" t="n">
        <f aca="false">SUMIF($V$109:$CE$109,Q$109,$V121:$CE121)*R121</f>
        <v>692.4</v>
      </c>
      <c r="R121" s="148" t="n">
        <f aca="false">R120</f>
        <v>0.6</v>
      </c>
      <c r="S121" s="136" t="n">
        <f aca="false">SUMIF($V$109:$CE$109,S$109,$V121:$CE121)*U121</f>
        <v>115675.2</v>
      </c>
      <c r="T121" s="50" t="n">
        <f aca="false">SUMIF($V$109:$CE$109,T$109,$V121:$CE121)*U121</f>
        <v>648.48</v>
      </c>
      <c r="U121" s="148" t="n">
        <f aca="false">U120</f>
        <v>0.6</v>
      </c>
      <c r="V121" s="135" t="n">
        <f aca="false">IF($A121&gt;=V$104,V$107*X121,0)</f>
        <v>90644.4</v>
      </c>
      <c r="W121" s="50" t="n">
        <f aca="false">IF($A121&gt;=V$104,V$105*X121,0)</f>
        <v>545</v>
      </c>
      <c r="X121" s="57" t="n">
        <v>1</v>
      </c>
      <c r="Y121" s="136" t="n">
        <f aca="false">IF($A121&gt;=Y$104,Y$107*AA121,0)</f>
        <v>93600</v>
      </c>
      <c r="Z121" s="50" t="n">
        <f aca="false">IF($A121&gt;=Y$104,Y$105*AA121,0)</f>
        <v>520</v>
      </c>
      <c r="AA121" s="57" t="n">
        <v>1</v>
      </c>
      <c r="AB121" s="136" t="n">
        <f aca="false">IF($A121&gt;=AB$104,AB$107*AD121,0)</f>
        <v>90000</v>
      </c>
      <c r="AC121" s="50" t="n">
        <f aca="false">IF($A121&gt;=AB$104,AB$105*AD121,0)</f>
        <v>500</v>
      </c>
      <c r="AD121" s="57" t="n">
        <v>1</v>
      </c>
      <c r="AE121" s="136"/>
      <c r="AF121" s="50"/>
      <c r="AG121" s="57"/>
      <c r="AH121" s="136" t="n">
        <f aca="false">IF($A121&gt;=AH$104,AH$107*AJ121,0)</f>
        <v>83400</v>
      </c>
      <c r="AI121" s="50" t="n">
        <f aca="false">IF($A121&gt;=AH$104,AH$105*AJ121,0)</f>
        <v>500</v>
      </c>
      <c r="AJ121" s="57" t="n">
        <v>1</v>
      </c>
      <c r="AK121" s="136" t="n">
        <f aca="false">IF($A121&gt;=AK$104,AK$107*AM121,0)</f>
        <v>90000</v>
      </c>
      <c r="AL121" s="50" t="n">
        <f aca="false">IF($A121&gt;=AK$104,AK$105*AM121,0)</f>
        <v>500</v>
      </c>
      <c r="AM121" s="57" t="n">
        <v>1</v>
      </c>
      <c r="AN121" s="136" t="n">
        <f aca="false">IF($A121&gt;=AN$104,AN$107*AP121,0)</f>
        <v>17280</v>
      </c>
      <c r="AO121" s="50" t="n">
        <f aca="false">IF($A121&gt;=AN$104,AN$105*AP121,0)</f>
        <v>72</v>
      </c>
      <c r="AP121" s="57" t="n">
        <v>0.8</v>
      </c>
      <c r="AQ121" s="136" t="n">
        <f aca="false">IF($A121&gt;=AQ$104,AQ$107*AS121,0)</f>
        <v>25920</v>
      </c>
      <c r="AR121" s="50" t="n">
        <f aca="false">IF($A121&gt;=AQ$104,AQ$105*AS121,0)</f>
        <v>108</v>
      </c>
      <c r="AS121" s="57" t="n">
        <v>0.8</v>
      </c>
      <c r="AT121" s="136" t="n">
        <f aca="false">IF($A121&gt;=AT$104,AT$107*AV121,0)</f>
        <v>77760</v>
      </c>
      <c r="AU121" s="50" t="n">
        <f aca="false">IF($A121&gt;=AT$104,AT$105*AV121,0)</f>
        <v>360</v>
      </c>
      <c r="AV121" s="57" t="n">
        <v>0.8</v>
      </c>
      <c r="AW121" s="136" t="n">
        <f aca="false">IF($A121&gt;=AW$104,AW$107*AY121,0)</f>
        <v>9792</v>
      </c>
      <c r="AX121" s="50" t="n">
        <f aca="false">IF($A121&gt;=AW$104,AW$105*AY121,0)</f>
        <v>40.8</v>
      </c>
      <c r="AY121" s="57" t="n">
        <v>0.8</v>
      </c>
      <c r="AZ121" s="136" t="n">
        <f aca="false">IF($A121&gt;=AZ$104,AZ$107*BB121,0)</f>
        <v>15360</v>
      </c>
      <c r="BA121" s="50" t="n">
        <f aca="false">IF($A121&gt;=AZ$104,AZ$105*BB121,0)</f>
        <v>64</v>
      </c>
      <c r="BB121" s="57" t="n">
        <v>0.8</v>
      </c>
      <c r="BC121" s="136" t="n">
        <f aca="false">IF($A121&gt;=BC$104,BC$107*BE121,0)</f>
        <v>9600</v>
      </c>
      <c r="BD121" s="50" t="n">
        <f aca="false">IF($A121&gt;=BC$104,BC$105*BE121,0)</f>
        <v>40</v>
      </c>
      <c r="BE121" s="57" t="n">
        <v>0.8</v>
      </c>
      <c r="BF121" s="136" t="n">
        <f aca="false">IF($A121&gt;=BF$104,BF$107*BH121,0)</f>
        <v>89100</v>
      </c>
      <c r="BG121" s="50" t="n">
        <f aca="false">IF($A121&gt;=BF$104,BF$105*BH121,0)</f>
        <v>550</v>
      </c>
      <c r="BH121" s="57" t="n">
        <v>1</v>
      </c>
      <c r="BI121" s="136" t="n">
        <f aca="false">IF($A121&gt;=BI$104,BI$107*BK121,0)</f>
        <v>80985.6</v>
      </c>
      <c r="BJ121" s="50" t="n">
        <f aca="false">IF($A121&gt;=BI$104,BI$105*BK121,0)</f>
        <v>320</v>
      </c>
      <c r="BK121" s="57" t="n">
        <v>1</v>
      </c>
      <c r="BL121" s="136" t="n">
        <f aca="false">IF($A121&gt;=BL$104,BL$107*BN121,0)</f>
        <v>21600</v>
      </c>
      <c r="BM121" s="50" t="n">
        <f aca="false">IF($A121&gt;=BL$104,BL$105*BN121,0)</f>
        <v>120</v>
      </c>
      <c r="BN121" s="57" t="n">
        <v>1</v>
      </c>
      <c r="BO121" s="136" t="n">
        <f aca="false">IF($A121&gt;=BO$104,BO$107*BQ121,0)</f>
        <v>84402</v>
      </c>
      <c r="BP121" s="50" t="n">
        <f aca="false">IF($A121&gt;=BO$104,BO$105*BQ121,0)</f>
        <v>521</v>
      </c>
      <c r="BQ121" s="57" t="n">
        <v>1</v>
      </c>
      <c r="BR121" s="136" t="n">
        <f aca="false">IF($A121&gt;=BR$104,BR$107*BT121,0)</f>
        <v>9000</v>
      </c>
      <c r="BS121" s="50" t="n">
        <f aca="false">IF($A121&gt;=BR$104,BR$105*BT121,0)</f>
        <v>50</v>
      </c>
      <c r="BT121" s="57" t="n">
        <v>0.2</v>
      </c>
      <c r="BU121" s="136" t="n">
        <f aca="false">IF($A121&gt;=BU$104,BU$107*BW121,0)</f>
        <v>0</v>
      </c>
      <c r="BV121" s="50" t="n">
        <f aca="false">IF($A121&gt;=BU$104,BU$105*BW121,0)</f>
        <v>0</v>
      </c>
      <c r="BW121" s="57" t="n">
        <v>0</v>
      </c>
    </row>
    <row r="122" customFormat="false" ht="12.75" hidden="false" customHeight="false" outlineLevel="0" collapsed="false">
      <c r="A122" s="100" t="n">
        <v>37316</v>
      </c>
      <c r="B122" s="135" t="n">
        <f aca="false">SUMIF(D$110:U$110,B$110,D122:U122)</f>
        <v>529740</v>
      </c>
      <c r="C122" s="49" t="n">
        <f aca="false">SUMIF(D$110:U$110,C$110,D122:U122)</f>
        <v>2914.8</v>
      </c>
      <c r="D122" s="50" t="n">
        <f aca="false">SUMIF($V$109:$CE$109,D$109,$V122:$CE122)*F122</f>
        <v>93960</v>
      </c>
      <c r="E122" s="50" t="n">
        <f aca="false">SUMIF($V$109:$CE$109,E$109,$V122:$CE122)*F122</f>
        <v>522</v>
      </c>
      <c r="F122" s="148" t="n">
        <f aca="false">F121</f>
        <v>0.6</v>
      </c>
      <c r="G122" s="136" t="n">
        <f aca="false">SUMIF($V$109:$CE$109,G$109,$V122:$CE122)*I122</f>
        <v>56160</v>
      </c>
      <c r="H122" s="50" t="n">
        <f aca="false">SUMIF($V$109:$CE$109,H$109,$V122:$CE122)*I122</f>
        <v>312</v>
      </c>
      <c r="I122" s="148" t="n">
        <f aca="false">I121</f>
        <v>0.6</v>
      </c>
      <c r="J122" s="136" t="n">
        <f aca="false">SUMIF($V$109:$CE$109,J$109,$V122:$CE122)*L122</f>
        <v>54386.64</v>
      </c>
      <c r="K122" s="50" t="n">
        <f aca="false">SUMIF($V$109:$CE$109,K$109,$V122:$CE122)*L122</f>
        <v>327</v>
      </c>
      <c r="L122" s="148" t="n">
        <f aca="false">L121</f>
        <v>0.6</v>
      </c>
      <c r="M122" s="136" t="n">
        <f aca="false">SUMIF($V$109:$CE$109,M$109,$V122:$CE122)*O122</f>
        <v>109341.36</v>
      </c>
      <c r="N122" s="50" t="n">
        <f aca="false">SUMIF($V$109:$CE$109,N$109,$V122:$CE122)*O122</f>
        <v>567</v>
      </c>
      <c r="O122" s="148" t="n">
        <f aca="false">O121</f>
        <v>0.6</v>
      </c>
      <c r="P122" s="136" t="n">
        <f aca="false">SUMIF($V$109:$CE$109,P$109,$V122:$CE122)*R122</f>
        <v>104580</v>
      </c>
      <c r="Q122" s="50" t="n">
        <f aca="false">SUMIF($V$109:$CE$109,Q$109,$V122:$CE122)*R122</f>
        <v>556.5</v>
      </c>
      <c r="R122" s="148" t="n">
        <f aca="false">R121</f>
        <v>0.6</v>
      </c>
      <c r="S122" s="136" t="n">
        <f aca="false">SUMIF($V$109:$CE$109,S$109,$V122:$CE122)*U122</f>
        <v>111312</v>
      </c>
      <c r="T122" s="50" t="n">
        <f aca="false">SUMIF($V$109:$CE$109,T$109,$V122:$CE122)*U122</f>
        <v>630.3</v>
      </c>
      <c r="U122" s="148" t="n">
        <f aca="false">U121</f>
        <v>0.6</v>
      </c>
      <c r="V122" s="135" t="n">
        <f aca="false">IF($A122&gt;=V$104,V$107*X122,0)</f>
        <v>90644.4</v>
      </c>
      <c r="W122" s="50" t="n">
        <f aca="false">IF($A122&gt;=V$104,V$105*X122,0)</f>
        <v>545</v>
      </c>
      <c r="X122" s="57" t="n">
        <v>1</v>
      </c>
      <c r="Y122" s="136" t="n">
        <f aca="false">IF($A122&gt;=Y$104,Y$107*AA122,0)</f>
        <v>93600</v>
      </c>
      <c r="Z122" s="50" t="n">
        <f aca="false">IF($A122&gt;=Y$104,Y$105*AA122,0)</f>
        <v>520</v>
      </c>
      <c r="AA122" s="57" t="n">
        <v>1</v>
      </c>
      <c r="AB122" s="136" t="n">
        <f aca="false">IF($A122&gt;=AB$104,AB$107*AD122,0)</f>
        <v>90000</v>
      </c>
      <c r="AC122" s="50" t="n">
        <f aca="false">IF($A122&gt;=AB$104,AB$105*AD122,0)</f>
        <v>500</v>
      </c>
      <c r="AD122" s="57" t="n">
        <v>1</v>
      </c>
      <c r="AE122" s="136"/>
      <c r="AF122" s="50"/>
      <c r="AG122" s="57"/>
      <c r="AH122" s="136" t="n">
        <f aca="false">IF($A122&gt;=AH$104,AH$107*AJ122,0)</f>
        <v>83400</v>
      </c>
      <c r="AI122" s="50" t="n">
        <f aca="false">IF($A122&gt;=AH$104,AH$105*AJ122,0)</f>
        <v>500</v>
      </c>
      <c r="AJ122" s="57" t="n">
        <v>1</v>
      </c>
      <c r="AK122" s="136" t="n">
        <f aca="false">IF($A122&gt;=AK$104,AK$107*AM122,0)</f>
        <v>90000</v>
      </c>
      <c r="AL122" s="50" t="n">
        <f aca="false">IF($A122&gt;=AK$104,AK$105*AM122,0)</f>
        <v>500</v>
      </c>
      <c r="AM122" s="57" t="n">
        <v>1</v>
      </c>
      <c r="AN122" s="136" t="n">
        <f aca="false">IF($A122&gt;=AN$104,AN$107*AP122,0)</f>
        <v>10800</v>
      </c>
      <c r="AO122" s="50" t="n">
        <f aca="false">IF($A122&gt;=AN$104,AN$105*AP122,0)</f>
        <v>45</v>
      </c>
      <c r="AP122" s="57" t="n">
        <v>0.5</v>
      </c>
      <c r="AQ122" s="136" t="n">
        <f aca="false">IF($A122&gt;=AQ$104,AQ$107*AS122,0)</f>
        <v>16200</v>
      </c>
      <c r="AR122" s="50" t="n">
        <f aca="false">IF($A122&gt;=AQ$104,AQ$105*AS122,0)</f>
        <v>67.5</v>
      </c>
      <c r="AS122" s="57" t="n">
        <v>0.5</v>
      </c>
      <c r="AT122" s="136" t="n">
        <f aca="false">IF($A122&gt;=AT$104,AT$107*AV122,0)</f>
        <v>48600</v>
      </c>
      <c r="AU122" s="50" t="n">
        <f aca="false">IF($A122&gt;=AT$104,AT$105*AV122,0)</f>
        <v>225</v>
      </c>
      <c r="AV122" s="57" t="n">
        <v>0.5</v>
      </c>
      <c r="AW122" s="136" t="n">
        <f aca="false">IF($A122&gt;=AW$104,AW$107*AY122,0)</f>
        <v>6120</v>
      </c>
      <c r="AX122" s="50" t="n">
        <f aca="false">IF($A122&gt;=AW$104,AW$105*AY122,0)</f>
        <v>25.5</v>
      </c>
      <c r="AY122" s="57" t="n">
        <v>0.5</v>
      </c>
      <c r="AZ122" s="136" t="n">
        <f aca="false">IF($A122&gt;=AZ$104,AZ$107*BB122,0)</f>
        <v>9600</v>
      </c>
      <c r="BA122" s="50" t="n">
        <f aca="false">IF($A122&gt;=AZ$104,AZ$105*BB122,0)</f>
        <v>40</v>
      </c>
      <c r="BB122" s="57" t="n">
        <v>0.5</v>
      </c>
      <c r="BC122" s="136" t="n">
        <f aca="false">IF($A122&gt;=BC$104,BC$107*BE122,0)</f>
        <v>6000</v>
      </c>
      <c r="BD122" s="50" t="n">
        <f aca="false">IF($A122&gt;=BC$104,BC$105*BE122,0)</f>
        <v>25</v>
      </c>
      <c r="BE122" s="57" t="n">
        <v>0.5</v>
      </c>
      <c r="BF122" s="136" t="n">
        <f aca="false">IF($A122&gt;=BF$104,BF$107*BH122,0)</f>
        <v>89100</v>
      </c>
      <c r="BG122" s="50" t="n">
        <f aca="false">IF($A122&gt;=BF$104,BF$105*BH122,0)</f>
        <v>550</v>
      </c>
      <c r="BH122" s="57" t="n">
        <v>1</v>
      </c>
      <c r="BI122" s="136" t="n">
        <f aca="false">IF($A122&gt;=BI$104,BI$107*BK122,0)</f>
        <v>80985.6</v>
      </c>
      <c r="BJ122" s="50" t="n">
        <f aca="false">IF($A122&gt;=BI$104,BI$105*BK122,0)</f>
        <v>320</v>
      </c>
      <c r="BK122" s="57" t="n">
        <v>1</v>
      </c>
      <c r="BL122" s="136" t="n">
        <f aca="false">IF($A122&gt;=BL$104,BL$107*BN122,0)</f>
        <v>21600</v>
      </c>
      <c r="BM122" s="50" t="n">
        <f aca="false">IF($A122&gt;=BL$104,BL$105*BN122,0)</f>
        <v>120</v>
      </c>
      <c r="BN122" s="57" t="n">
        <v>1</v>
      </c>
      <c r="BO122" s="136" t="n">
        <f aca="false">IF($A122&gt;=BO$104,BO$107*BQ122,0)</f>
        <v>84402</v>
      </c>
      <c r="BP122" s="50" t="n">
        <f aca="false">IF($A122&gt;=BO$104,BO$105*BQ122,0)</f>
        <v>521</v>
      </c>
      <c r="BQ122" s="57" t="n">
        <v>1</v>
      </c>
      <c r="BR122" s="136" t="n">
        <f aca="false">IF($A122&gt;=BR$104,BR$107*BT122,0)</f>
        <v>45000</v>
      </c>
      <c r="BS122" s="50" t="n">
        <f aca="false">IF($A122&gt;=BR$104,BR$105*BT122,0)</f>
        <v>250</v>
      </c>
      <c r="BT122" s="57" t="n">
        <v>1</v>
      </c>
      <c r="BU122" s="136" t="n">
        <f aca="false">IF($A122&gt;=BU$104,BU$107*BW122,0)</f>
        <v>16848</v>
      </c>
      <c r="BV122" s="50" t="n">
        <f aca="false">IF($A122&gt;=BU$104,BU$105*BW122,0)</f>
        <v>104</v>
      </c>
      <c r="BW122" s="57" t="n">
        <v>0.2</v>
      </c>
    </row>
    <row r="123" customFormat="false" ht="12.75" hidden="false" customHeight="false" outlineLevel="0" collapsed="false">
      <c r="A123" s="100" t="n">
        <v>37347</v>
      </c>
      <c r="B123" s="135" t="n">
        <f aca="false">SUMIF(D$110:U$110,B$110,D123:U123)</f>
        <v>1028148</v>
      </c>
      <c r="C123" s="49" t="n">
        <f aca="false">SUMIF(D$110:U$110,C$110,D123:U123)</f>
        <v>5616.4</v>
      </c>
      <c r="D123" s="50" t="n">
        <f aca="false">SUMIF($V$109:$CE$109,D$109,$V123:$CE123)*F123</f>
        <v>156600</v>
      </c>
      <c r="E123" s="50" t="n">
        <f aca="false">SUMIF($V$109:$CE$109,E$109,$V123:$CE123)*F123</f>
        <v>870</v>
      </c>
      <c r="F123" s="57" t="n">
        <v>1</v>
      </c>
      <c r="G123" s="136" t="n">
        <f aca="false">SUMIF($V$109:$CE$109,G$109,$V123:$CE123)*I123</f>
        <v>93600</v>
      </c>
      <c r="H123" s="50" t="n">
        <f aca="false">SUMIF($V$109:$CE$109,H$109,$V123:$CE123)*I123</f>
        <v>520</v>
      </c>
      <c r="I123" s="57" t="n">
        <v>1</v>
      </c>
      <c r="J123" s="136" t="n">
        <f aca="false">SUMIF($V$109:$CE$109,J$109,$V123:$CE123)*L123</f>
        <v>90644.4</v>
      </c>
      <c r="K123" s="50" t="n">
        <f aca="false">SUMIF($V$109:$CE$109,K$109,$V123:$CE123)*L123</f>
        <v>545</v>
      </c>
      <c r="L123" s="57" t="n">
        <v>1</v>
      </c>
      <c r="M123" s="136" t="n">
        <f aca="false">SUMIF($V$109:$CE$109,M$109,$V123:$CE123)*O123</f>
        <v>249627.6</v>
      </c>
      <c r="N123" s="50" t="n">
        <f aca="false">SUMIF($V$109:$CE$109,N$109,$V123:$CE123)*O123</f>
        <v>1361</v>
      </c>
      <c r="O123" s="57" t="n">
        <v>1</v>
      </c>
      <c r="P123" s="136" t="n">
        <f aca="false">SUMIF($V$109:$CE$109,P$109,$V123:$CE123)*R123</f>
        <v>242460</v>
      </c>
      <c r="Q123" s="50" t="n">
        <f aca="false">SUMIF($V$109:$CE$109,Q$109,$V123:$CE123)*R123</f>
        <v>1229.5</v>
      </c>
      <c r="R123" s="57" t="n">
        <v>1</v>
      </c>
      <c r="S123" s="136" t="n">
        <f aca="false">SUMIF($V$109:$CE$109,S$109,$V123:$CE123)*U123</f>
        <v>195216</v>
      </c>
      <c r="T123" s="50" t="n">
        <f aca="false">SUMIF($V$109:$CE$109,T$109,$V123:$CE123)*U123</f>
        <v>1090.9</v>
      </c>
      <c r="U123" s="57" t="n">
        <v>1</v>
      </c>
      <c r="V123" s="135" t="n">
        <f aca="false">IF($A123&gt;=V$104,V$107*X123,0)</f>
        <v>90644.4</v>
      </c>
      <c r="W123" s="50" t="n">
        <f aca="false">IF($A123&gt;=V$104,V$105*X123,0)</f>
        <v>545</v>
      </c>
      <c r="X123" s="57" t="n">
        <v>1</v>
      </c>
      <c r="Y123" s="136" t="n">
        <f aca="false">IF($A123&gt;=Y$104,Y$107*AA123,0)</f>
        <v>93600</v>
      </c>
      <c r="Z123" s="50" t="n">
        <f aca="false">IF($A123&gt;=Y$104,Y$105*AA123,0)</f>
        <v>520</v>
      </c>
      <c r="AA123" s="57" t="n">
        <v>1</v>
      </c>
      <c r="AB123" s="136" t="n">
        <f aca="false">IF($A123&gt;=AB$104,AB$107*AD123,0)</f>
        <v>90000</v>
      </c>
      <c r="AC123" s="50" t="n">
        <f aca="false">IF($A123&gt;=AB$104,AB$105*AD123,0)</f>
        <v>500</v>
      </c>
      <c r="AD123" s="57" t="n">
        <v>1</v>
      </c>
      <c r="AE123" s="136"/>
      <c r="AF123" s="50"/>
      <c r="AG123" s="57"/>
      <c r="AH123" s="136" t="n">
        <f aca="false">IF($A123&gt;=AH$104,AH$107*AJ123,0)</f>
        <v>83400</v>
      </c>
      <c r="AI123" s="50" t="n">
        <f aca="false">IF($A123&gt;=AH$104,AH$105*AJ123,0)</f>
        <v>500</v>
      </c>
      <c r="AJ123" s="57" t="n">
        <v>1</v>
      </c>
      <c r="AK123" s="136" t="n">
        <f aca="false">IF($A123&gt;=AK$104,AK$107*AM123,0)</f>
        <v>90000</v>
      </c>
      <c r="AL123" s="50" t="n">
        <f aca="false">IF($A123&gt;=AK$104,AK$105*AM123,0)</f>
        <v>500</v>
      </c>
      <c r="AM123" s="57" t="n">
        <v>1</v>
      </c>
      <c r="AN123" s="136" t="n">
        <f aca="false">IF($A123&gt;=AN$104,AN$107*AP123,0)</f>
        <v>19440</v>
      </c>
      <c r="AO123" s="50" t="n">
        <f aca="false">IF($A123&gt;=AN$104,AN$105*AP123,0)</f>
        <v>81</v>
      </c>
      <c r="AP123" s="57" t="n">
        <v>0.9</v>
      </c>
      <c r="AQ123" s="136" t="n">
        <f aca="false">IF($A123&gt;=AQ$104,AQ$107*AS123,0)</f>
        <v>29160</v>
      </c>
      <c r="AR123" s="50" t="n">
        <f aca="false">IF($A123&gt;=AQ$104,AQ$105*AS123,0)</f>
        <v>121.5</v>
      </c>
      <c r="AS123" s="57" t="n">
        <v>0.9</v>
      </c>
      <c r="AT123" s="136" t="n">
        <f aca="false">IF($A123&gt;=AT$104,AT$107*AV123,0)</f>
        <v>87480</v>
      </c>
      <c r="AU123" s="50" t="n">
        <f aca="false">IF($A123&gt;=AT$104,AT$105*AV123,0)</f>
        <v>405</v>
      </c>
      <c r="AV123" s="57" t="n">
        <v>0.9</v>
      </c>
      <c r="AW123" s="136" t="n">
        <f aca="false">IF($A123&gt;=AW$104,AW$107*AY123,0)</f>
        <v>11016</v>
      </c>
      <c r="AX123" s="50" t="n">
        <f aca="false">IF($A123&gt;=AW$104,AW$105*AY123,0)</f>
        <v>45.9</v>
      </c>
      <c r="AY123" s="57" t="n">
        <v>0.9</v>
      </c>
      <c r="AZ123" s="136" t="n">
        <f aca="false">IF($A123&gt;=AZ$104,AZ$107*BB123,0)</f>
        <v>17280</v>
      </c>
      <c r="BA123" s="50" t="n">
        <f aca="false">IF($A123&gt;=AZ$104,AZ$105*BB123,0)</f>
        <v>72</v>
      </c>
      <c r="BB123" s="57" t="n">
        <v>0.9</v>
      </c>
      <c r="BC123" s="136" t="n">
        <f aca="false">IF($A123&gt;=BC$104,BC$107*BE123,0)</f>
        <v>10800</v>
      </c>
      <c r="BD123" s="50" t="n">
        <f aca="false">IF($A123&gt;=BC$104,BC$105*BE123,0)</f>
        <v>45</v>
      </c>
      <c r="BE123" s="57" t="n">
        <v>0.9</v>
      </c>
      <c r="BF123" s="136" t="n">
        <f aca="false">IF($A123&gt;=BF$104,BF$107*BH123,0)</f>
        <v>89100</v>
      </c>
      <c r="BG123" s="50" t="n">
        <f aca="false">IF($A123&gt;=BF$104,BF$105*BH123,0)</f>
        <v>550</v>
      </c>
      <c r="BH123" s="57" t="n">
        <v>1</v>
      </c>
      <c r="BI123" s="136" t="n">
        <f aca="false">IF($A123&gt;=BI$104,BI$107*BK123,0)</f>
        <v>80985.6</v>
      </c>
      <c r="BJ123" s="50" t="n">
        <f aca="false">IF($A123&gt;=BI$104,BI$105*BK123,0)</f>
        <v>320</v>
      </c>
      <c r="BK123" s="57" t="n">
        <v>1</v>
      </c>
      <c r="BL123" s="136" t="n">
        <f aca="false">IF($A123&gt;=BL$104,BL$107*BN123,0)</f>
        <v>21600</v>
      </c>
      <c r="BM123" s="50" t="n">
        <f aca="false">IF($A123&gt;=BL$104,BL$105*BN123,0)</f>
        <v>120</v>
      </c>
      <c r="BN123" s="57" t="n">
        <v>1</v>
      </c>
      <c r="BO123" s="136" t="n">
        <f aca="false">IF($A123&gt;=BO$104,BO$107*BQ123,0)</f>
        <v>84402</v>
      </c>
      <c r="BP123" s="50" t="n">
        <f aca="false">IF($A123&gt;=BO$104,BO$105*BQ123,0)</f>
        <v>521</v>
      </c>
      <c r="BQ123" s="57" t="n">
        <v>1</v>
      </c>
      <c r="BR123" s="136" t="n">
        <f aca="false">IF($A123&gt;=BR$104,BR$107*BT123,0)</f>
        <v>45000</v>
      </c>
      <c r="BS123" s="50" t="n">
        <f aca="false">IF($A123&gt;=BR$104,BR$105*BT123,0)</f>
        <v>250</v>
      </c>
      <c r="BT123" s="57" t="n">
        <v>1</v>
      </c>
      <c r="BU123" s="136" t="n">
        <f aca="false">IF($A123&gt;=BU$104,BU$107*BW123,0)</f>
        <v>84240</v>
      </c>
      <c r="BV123" s="50" t="n">
        <f aca="false">IF($A123&gt;=BU$104,BU$105*BW123,0)</f>
        <v>520</v>
      </c>
      <c r="BW123" s="57" t="n">
        <v>1</v>
      </c>
    </row>
    <row r="124" customFormat="false" ht="12.75" hidden="false" customHeight="false" outlineLevel="0" collapsed="false">
      <c r="A124" s="100" t="n">
        <v>37377</v>
      </c>
      <c r="B124" s="135" t="n">
        <f aca="false">SUMIF(D$110:U$110,B$110,D124:U124)</f>
        <v>1028148</v>
      </c>
      <c r="C124" s="49" t="n">
        <f aca="false">SUMIF(D$110:U$110,C$110,D124:U124)</f>
        <v>5616.4</v>
      </c>
      <c r="D124" s="50" t="n">
        <f aca="false">SUMIF($V$109:$CE$109,D$109,$V124:$CE124)*F124</f>
        <v>156600</v>
      </c>
      <c r="E124" s="50" t="n">
        <f aca="false">SUMIF($V$109:$CE$109,E$109,$V124:$CE124)*F124</f>
        <v>870</v>
      </c>
      <c r="F124" s="148" t="n">
        <f aca="false">F123</f>
        <v>1</v>
      </c>
      <c r="G124" s="136" t="n">
        <f aca="false">SUMIF($V$109:$CE$109,G$109,$V124:$CE124)*I124</f>
        <v>93600</v>
      </c>
      <c r="H124" s="50" t="n">
        <f aca="false">SUMIF($V$109:$CE$109,H$109,$V124:$CE124)*I124</f>
        <v>520</v>
      </c>
      <c r="I124" s="148" t="n">
        <f aca="false">I123</f>
        <v>1</v>
      </c>
      <c r="J124" s="136" t="n">
        <f aca="false">SUMIF($V$109:$CE$109,J$109,$V124:$CE124)*L124</f>
        <v>90644.4</v>
      </c>
      <c r="K124" s="50" t="n">
        <f aca="false">SUMIF($V$109:$CE$109,K$109,$V124:$CE124)*L124</f>
        <v>545</v>
      </c>
      <c r="L124" s="148" t="n">
        <f aca="false">L123</f>
        <v>1</v>
      </c>
      <c r="M124" s="136" t="n">
        <f aca="false">SUMIF($V$109:$CE$109,M$109,$V124:$CE124)*O124</f>
        <v>249627.6</v>
      </c>
      <c r="N124" s="50" t="n">
        <f aca="false">SUMIF($V$109:$CE$109,N$109,$V124:$CE124)*O124</f>
        <v>1361</v>
      </c>
      <c r="O124" s="148" t="n">
        <f aca="false">O123</f>
        <v>1</v>
      </c>
      <c r="P124" s="136" t="n">
        <f aca="false">SUMIF($V$109:$CE$109,P$109,$V124:$CE124)*R124</f>
        <v>242460</v>
      </c>
      <c r="Q124" s="50" t="n">
        <f aca="false">SUMIF($V$109:$CE$109,Q$109,$V124:$CE124)*R124</f>
        <v>1229.5</v>
      </c>
      <c r="R124" s="148" t="n">
        <f aca="false">R123</f>
        <v>1</v>
      </c>
      <c r="S124" s="136" t="n">
        <f aca="false">SUMIF($V$109:$CE$109,S$109,$V124:$CE124)*U124</f>
        <v>195216</v>
      </c>
      <c r="T124" s="50" t="n">
        <f aca="false">SUMIF($V$109:$CE$109,T$109,$V124:$CE124)*U124</f>
        <v>1090.9</v>
      </c>
      <c r="U124" s="148" t="n">
        <f aca="false">U123</f>
        <v>1</v>
      </c>
      <c r="V124" s="135" t="n">
        <f aca="false">IF($A124&gt;=V$104,V$107*X124,0)</f>
        <v>90644.4</v>
      </c>
      <c r="W124" s="50" t="n">
        <f aca="false">IF($A124&gt;=V$104,V$105*X124,0)</f>
        <v>545</v>
      </c>
      <c r="X124" s="57" t="n">
        <v>1</v>
      </c>
      <c r="Y124" s="136" t="n">
        <f aca="false">IF($A124&gt;=Y$104,Y$107*AA124,0)</f>
        <v>93600</v>
      </c>
      <c r="Z124" s="50" t="n">
        <f aca="false">IF($A124&gt;=Y$104,Y$105*AA124,0)</f>
        <v>520</v>
      </c>
      <c r="AA124" s="57" t="n">
        <v>1</v>
      </c>
      <c r="AB124" s="136" t="n">
        <f aca="false">IF($A124&gt;=AB$104,AB$107*AD124,0)</f>
        <v>90000</v>
      </c>
      <c r="AC124" s="50" t="n">
        <f aca="false">IF($A124&gt;=AB$104,AB$105*AD124,0)</f>
        <v>500</v>
      </c>
      <c r="AD124" s="57" t="n">
        <v>1</v>
      </c>
      <c r="AE124" s="136"/>
      <c r="AF124" s="50"/>
      <c r="AG124" s="57"/>
      <c r="AH124" s="136" t="n">
        <f aca="false">IF($A124&gt;=AH$104,AH$107*AJ124,0)</f>
        <v>83400</v>
      </c>
      <c r="AI124" s="50" t="n">
        <f aca="false">IF($A124&gt;=AH$104,AH$105*AJ124,0)</f>
        <v>500</v>
      </c>
      <c r="AJ124" s="57" t="n">
        <v>1</v>
      </c>
      <c r="AK124" s="136" t="n">
        <f aca="false">IF($A124&gt;=AK$104,AK$107*AM124,0)</f>
        <v>90000</v>
      </c>
      <c r="AL124" s="50" t="n">
        <f aca="false">IF($A124&gt;=AK$104,AK$105*AM124,0)</f>
        <v>500</v>
      </c>
      <c r="AM124" s="57" t="n">
        <v>1</v>
      </c>
      <c r="AN124" s="136" t="n">
        <f aca="false">IF($A124&gt;=AN$104,AN$107*AP124,0)</f>
        <v>19440</v>
      </c>
      <c r="AO124" s="50" t="n">
        <f aca="false">IF($A124&gt;=AN$104,AN$105*AP124,0)</f>
        <v>81</v>
      </c>
      <c r="AP124" s="57" t="n">
        <v>0.9</v>
      </c>
      <c r="AQ124" s="136" t="n">
        <f aca="false">IF($A124&gt;=AQ$104,AQ$107*AS124,0)</f>
        <v>29160</v>
      </c>
      <c r="AR124" s="50" t="n">
        <f aca="false">IF($A124&gt;=AQ$104,AQ$105*AS124,0)</f>
        <v>121.5</v>
      </c>
      <c r="AS124" s="57" t="n">
        <v>0.9</v>
      </c>
      <c r="AT124" s="136" t="n">
        <f aca="false">IF($A124&gt;=AT$104,AT$107*AV124,0)</f>
        <v>87480</v>
      </c>
      <c r="AU124" s="50" t="n">
        <f aca="false">IF($A124&gt;=AT$104,AT$105*AV124,0)</f>
        <v>405</v>
      </c>
      <c r="AV124" s="57" t="n">
        <v>0.9</v>
      </c>
      <c r="AW124" s="136" t="n">
        <f aca="false">IF($A124&gt;=AW$104,AW$107*AY124,0)</f>
        <v>11016</v>
      </c>
      <c r="AX124" s="50" t="n">
        <f aca="false">IF($A124&gt;=AW$104,AW$105*AY124,0)</f>
        <v>45.9</v>
      </c>
      <c r="AY124" s="57" t="n">
        <v>0.9</v>
      </c>
      <c r="AZ124" s="136" t="n">
        <f aca="false">IF($A124&gt;=AZ$104,AZ$107*BB124,0)</f>
        <v>17280</v>
      </c>
      <c r="BA124" s="50" t="n">
        <f aca="false">IF($A124&gt;=AZ$104,AZ$105*BB124,0)</f>
        <v>72</v>
      </c>
      <c r="BB124" s="57" t="n">
        <v>0.9</v>
      </c>
      <c r="BC124" s="136" t="n">
        <f aca="false">IF($A124&gt;=BC$104,BC$107*BE124,0)</f>
        <v>10800</v>
      </c>
      <c r="BD124" s="50" t="n">
        <f aca="false">IF($A124&gt;=BC$104,BC$105*BE124,0)</f>
        <v>45</v>
      </c>
      <c r="BE124" s="57" t="n">
        <v>0.9</v>
      </c>
      <c r="BF124" s="136" t="n">
        <f aca="false">IF($A124&gt;=BF$104,BF$107*BH124,0)</f>
        <v>89100</v>
      </c>
      <c r="BG124" s="50" t="n">
        <f aca="false">IF($A124&gt;=BF$104,BF$105*BH124,0)</f>
        <v>550</v>
      </c>
      <c r="BH124" s="57" t="n">
        <v>1</v>
      </c>
      <c r="BI124" s="136" t="n">
        <f aca="false">IF($A124&gt;=BI$104,BI$107*BK124,0)</f>
        <v>80985.6</v>
      </c>
      <c r="BJ124" s="50" t="n">
        <f aca="false">IF($A124&gt;=BI$104,BI$105*BK124,0)</f>
        <v>320</v>
      </c>
      <c r="BK124" s="57" t="n">
        <v>1</v>
      </c>
      <c r="BL124" s="136" t="n">
        <f aca="false">IF($A124&gt;=BL$104,BL$107*BN124,0)</f>
        <v>21600</v>
      </c>
      <c r="BM124" s="50" t="n">
        <f aca="false">IF($A124&gt;=BL$104,BL$105*BN124,0)</f>
        <v>120</v>
      </c>
      <c r="BN124" s="57" t="n">
        <v>1</v>
      </c>
      <c r="BO124" s="136" t="n">
        <f aca="false">IF($A124&gt;=BO$104,BO$107*BQ124,0)</f>
        <v>84402</v>
      </c>
      <c r="BP124" s="50" t="n">
        <f aca="false">IF($A124&gt;=BO$104,BO$105*BQ124,0)</f>
        <v>521</v>
      </c>
      <c r="BQ124" s="57" t="n">
        <v>1</v>
      </c>
      <c r="BR124" s="136" t="n">
        <f aca="false">IF($A124&gt;=BR$104,BR$107*BT124,0)</f>
        <v>45000</v>
      </c>
      <c r="BS124" s="50" t="n">
        <f aca="false">IF($A124&gt;=BR$104,BR$105*BT124,0)</f>
        <v>250</v>
      </c>
      <c r="BT124" s="57" t="n">
        <v>1</v>
      </c>
      <c r="BU124" s="136" t="n">
        <f aca="false">IF($A124&gt;=BU$104,BU$107*BW124,0)</f>
        <v>84240</v>
      </c>
      <c r="BV124" s="50" t="n">
        <f aca="false">IF($A124&gt;=BU$104,BU$105*BW124,0)</f>
        <v>520</v>
      </c>
      <c r="BW124" s="57" t="n">
        <v>1</v>
      </c>
    </row>
    <row r="125" customFormat="false" ht="12.75" hidden="false" customHeight="false" outlineLevel="0" collapsed="false">
      <c r="A125" s="100" t="n">
        <v>37408</v>
      </c>
      <c r="B125" s="135" t="n">
        <f aca="false">SUMIF(D$110:U$110,B$110,D125:U125)</f>
        <v>1028148</v>
      </c>
      <c r="C125" s="49" t="n">
        <f aca="false">SUMIF(D$110:U$110,C$110,D125:U125)</f>
        <v>5616.4</v>
      </c>
      <c r="D125" s="50" t="n">
        <f aca="false">SUMIF($V$109:$CE$109,D$109,$V125:$CE125)*F125</f>
        <v>156600</v>
      </c>
      <c r="E125" s="50" t="n">
        <f aca="false">SUMIF($V$109:$CE$109,E$109,$V125:$CE125)*F125</f>
        <v>870</v>
      </c>
      <c r="F125" s="148" t="n">
        <f aca="false">F124</f>
        <v>1</v>
      </c>
      <c r="G125" s="136" t="n">
        <f aca="false">SUMIF($V$109:$CE$109,G$109,$V125:$CE125)*I125</f>
        <v>93600</v>
      </c>
      <c r="H125" s="50" t="n">
        <f aca="false">SUMIF($V$109:$CE$109,H$109,$V125:$CE125)*I125</f>
        <v>520</v>
      </c>
      <c r="I125" s="148" t="n">
        <f aca="false">I124</f>
        <v>1</v>
      </c>
      <c r="J125" s="136" t="n">
        <f aca="false">SUMIF($V$109:$CE$109,J$109,$V125:$CE125)*L125</f>
        <v>90644.4</v>
      </c>
      <c r="K125" s="50" t="n">
        <f aca="false">SUMIF($V$109:$CE$109,K$109,$V125:$CE125)*L125</f>
        <v>545</v>
      </c>
      <c r="L125" s="148" t="n">
        <f aca="false">L124</f>
        <v>1</v>
      </c>
      <c r="M125" s="136" t="n">
        <f aca="false">SUMIF($V$109:$CE$109,M$109,$V125:$CE125)*O125</f>
        <v>249627.6</v>
      </c>
      <c r="N125" s="50" t="n">
        <f aca="false">SUMIF($V$109:$CE$109,N$109,$V125:$CE125)*O125</f>
        <v>1361</v>
      </c>
      <c r="O125" s="148" t="n">
        <f aca="false">O124</f>
        <v>1</v>
      </c>
      <c r="P125" s="136" t="n">
        <f aca="false">SUMIF($V$109:$CE$109,P$109,$V125:$CE125)*R125</f>
        <v>242460</v>
      </c>
      <c r="Q125" s="50" t="n">
        <f aca="false">SUMIF($V$109:$CE$109,Q$109,$V125:$CE125)*R125</f>
        <v>1229.5</v>
      </c>
      <c r="R125" s="148" t="n">
        <f aca="false">R124</f>
        <v>1</v>
      </c>
      <c r="S125" s="136" t="n">
        <f aca="false">SUMIF($V$109:$CE$109,S$109,$V125:$CE125)*U125</f>
        <v>195216</v>
      </c>
      <c r="T125" s="50" t="n">
        <f aca="false">SUMIF($V$109:$CE$109,T$109,$V125:$CE125)*U125</f>
        <v>1090.9</v>
      </c>
      <c r="U125" s="148" t="n">
        <f aca="false">U124</f>
        <v>1</v>
      </c>
      <c r="V125" s="135" t="n">
        <f aca="false">IF($A125&gt;=V$104,V$107*X125,0)</f>
        <v>90644.4</v>
      </c>
      <c r="W125" s="50" t="n">
        <f aca="false">IF($A125&gt;=V$104,V$105*X125,0)</f>
        <v>545</v>
      </c>
      <c r="X125" s="57" t="n">
        <v>1</v>
      </c>
      <c r="Y125" s="136" t="n">
        <f aca="false">IF($A125&gt;=Y$104,Y$107*AA125,0)</f>
        <v>93600</v>
      </c>
      <c r="Z125" s="50" t="n">
        <f aca="false">IF($A125&gt;=Y$104,Y$105*AA125,0)</f>
        <v>520</v>
      </c>
      <c r="AA125" s="57" t="n">
        <v>1</v>
      </c>
      <c r="AB125" s="136" t="n">
        <f aca="false">IF($A125&gt;=AB$104,AB$107*AD125,0)</f>
        <v>90000</v>
      </c>
      <c r="AC125" s="50" t="n">
        <f aca="false">IF($A125&gt;=AB$104,AB$105*AD125,0)</f>
        <v>500</v>
      </c>
      <c r="AD125" s="57" t="n">
        <v>1</v>
      </c>
      <c r="AE125" s="136"/>
      <c r="AF125" s="50"/>
      <c r="AG125" s="57"/>
      <c r="AH125" s="136" t="n">
        <f aca="false">IF($A125&gt;=AH$104,AH$107*AJ125,0)</f>
        <v>83400</v>
      </c>
      <c r="AI125" s="50" t="n">
        <f aca="false">IF($A125&gt;=AH$104,AH$105*AJ125,0)</f>
        <v>500</v>
      </c>
      <c r="AJ125" s="57" t="n">
        <v>1</v>
      </c>
      <c r="AK125" s="136" t="n">
        <f aca="false">IF($A125&gt;=AK$104,AK$107*AM125,0)</f>
        <v>90000</v>
      </c>
      <c r="AL125" s="50" t="n">
        <f aca="false">IF($A125&gt;=AK$104,AK$105*AM125,0)</f>
        <v>500</v>
      </c>
      <c r="AM125" s="57" t="n">
        <v>1</v>
      </c>
      <c r="AN125" s="136" t="n">
        <f aca="false">IF($A125&gt;=AN$104,AN$107*AP125,0)</f>
        <v>19440</v>
      </c>
      <c r="AO125" s="50" t="n">
        <f aca="false">IF($A125&gt;=AN$104,AN$105*AP125,0)</f>
        <v>81</v>
      </c>
      <c r="AP125" s="57" t="n">
        <v>0.9</v>
      </c>
      <c r="AQ125" s="136" t="n">
        <f aca="false">IF($A125&gt;=AQ$104,AQ$107*AS125,0)</f>
        <v>29160</v>
      </c>
      <c r="AR125" s="50" t="n">
        <f aca="false">IF($A125&gt;=AQ$104,AQ$105*AS125,0)</f>
        <v>121.5</v>
      </c>
      <c r="AS125" s="57" t="n">
        <v>0.9</v>
      </c>
      <c r="AT125" s="136" t="n">
        <f aca="false">IF($A125&gt;=AT$104,AT$107*AV125,0)</f>
        <v>87480</v>
      </c>
      <c r="AU125" s="50" t="n">
        <f aca="false">IF($A125&gt;=AT$104,AT$105*AV125,0)</f>
        <v>405</v>
      </c>
      <c r="AV125" s="57" t="n">
        <v>0.9</v>
      </c>
      <c r="AW125" s="136" t="n">
        <f aca="false">IF($A125&gt;=AW$104,AW$107*AY125,0)</f>
        <v>11016</v>
      </c>
      <c r="AX125" s="50" t="n">
        <f aca="false">IF($A125&gt;=AW$104,AW$105*AY125,0)</f>
        <v>45.9</v>
      </c>
      <c r="AY125" s="57" t="n">
        <v>0.9</v>
      </c>
      <c r="AZ125" s="136" t="n">
        <f aca="false">IF($A125&gt;=AZ$104,AZ$107*BB125,0)</f>
        <v>17280</v>
      </c>
      <c r="BA125" s="50" t="n">
        <f aca="false">IF($A125&gt;=AZ$104,AZ$105*BB125,0)</f>
        <v>72</v>
      </c>
      <c r="BB125" s="57" t="n">
        <v>0.9</v>
      </c>
      <c r="BC125" s="136" t="n">
        <f aca="false">IF($A125&gt;=BC$104,BC$107*BE125,0)</f>
        <v>10800</v>
      </c>
      <c r="BD125" s="50" t="n">
        <f aca="false">IF($A125&gt;=BC$104,BC$105*BE125,0)</f>
        <v>45</v>
      </c>
      <c r="BE125" s="57" t="n">
        <v>0.9</v>
      </c>
      <c r="BF125" s="136" t="n">
        <f aca="false">IF($A125&gt;=BF$104,BF$107*BH125,0)</f>
        <v>89100</v>
      </c>
      <c r="BG125" s="50" t="n">
        <f aca="false">IF($A125&gt;=BF$104,BF$105*BH125,0)</f>
        <v>550</v>
      </c>
      <c r="BH125" s="57" t="n">
        <v>1</v>
      </c>
      <c r="BI125" s="136" t="n">
        <f aca="false">IF($A125&gt;=BI$104,BI$107*BK125,0)</f>
        <v>80985.6</v>
      </c>
      <c r="BJ125" s="50" t="n">
        <f aca="false">IF($A125&gt;=BI$104,BI$105*BK125,0)</f>
        <v>320</v>
      </c>
      <c r="BK125" s="57" t="n">
        <v>1</v>
      </c>
      <c r="BL125" s="136" t="n">
        <f aca="false">IF($A125&gt;=BL$104,BL$107*BN125,0)</f>
        <v>21600</v>
      </c>
      <c r="BM125" s="50" t="n">
        <f aca="false">IF($A125&gt;=BL$104,BL$105*BN125,0)</f>
        <v>120</v>
      </c>
      <c r="BN125" s="57" t="n">
        <v>1</v>
      </c>
      <c r="BO125" s="136" t="n">
        <f aca="false">IF($A125&gt;=BO$104,BO$107*BQ125,0)</f>
        <v>84402</v>
      </c>
      <c r="BP125" s="50" t="n">
        <f aca="false">IF($A125&gt;=BO$104,BO$105*BQ125,0)</f>
        <v>521</v>
      </c>
      <c r="BQ125" s="57" t="n">
        <v>1</v>
      </c>
      <c r="BR125" s="136" t="n">
        <f aca="false">IF($A125&gt;=BR$104,BR$107*BT125,0)</f>
        <v>45000</v>
      </c>
      <c r="BS125" s="50" t="n">
        <f aca="false">IF($A125&gt;=BR$104,BR$105*BT125,0)</f>
        <v>250</v>
      </c>
      <c r="BT125" s="57" t="n">
        <v>1</v>
      </c>
      <c r="BU125" s="136" t="n">
        <f aca="false">IF($A125&gt;=BU$104,BU$107*BW125,0)</f>
        <v>84240</v>
      </c>
      <c r="BV125" s="50" t="n">
        <f aca="false">IF($A125&gt;=BU$104,BU$105*BW125,0)</f>
        <v>520</v>
      </c>
      <c r="BW125" s="57" t="n">
        <v>1</v>
      </c>
    </row>
    <row r="126" customFormat="false" ht="12.75" hidden="false" customHeight="false" outlineLevel="0" collapsed="false">
      <c r="A126" s="100" t="n">
        <v>37438</v>
      </c>
      <c r="B126" s="135" t="n">
        <f aca="false">SUMIF(D$110:U$110,B$110,D126:U126)</f>
        <v>1028148</v>
      </c>
      <c r="C126" s="49" t="n">
        <f aca="false">SUMIF(D$110:U$110,C$110,D126:U126)</f>
        <v>5616.4</v>
      </c>
      <c r="D126" s="50" t="n">
        <f aca="false">SUMIF($V$109:$CE$109,D$109,$V126:$CE126)*F126</f>
        <v>156600</v>
      </c>
      <c r="E126" s="50" t="n">
        <f aca="false">SUMIF($V$109:$CE$109,E$109,$V126:$CE126)*F126</f>
        <v>870</v>
      </c>
      <c r="F126" s="148" t="n">
        <f aca="false">F125</f>
        <v>1</v>
      </c>
      <c r="G126" s="136" t="n">
        <f aca="false">SUMIF($V$109:$CE$109,G$109,$V126:$CE126)*I126</f>
        <v>93600</v>
      </c>
      <c r="H126" s="50" t="n">
        <f aca="false">SUMIF($V$109:$CE$109,H$109,$V126:$CE126)*I126</f>
        <v>520</v>
      </c>
      <c r="I126" s="148" t="n">
        <f aca="false">I125</f>
        <v>1</v>
      </c>
      <c r="J126" s="136" t="n">
        <f aca="false">SUMIF($V$109:$CE$109,J$109,$V126:$CE126)*L126</f>
        <v>90644.4</v>
      </c>
      <c r="K126" s="50" t="n">
        <f aca="false">SUMIF($V$109:$CE$109,K$109,$V126:$CE126)*L126</f>
        <v>545</v>
      </c>
      <c r="L126" s="148" t="n">
        <f aca="false">L125</f>
        <v>1</v>
      </c>
      <c r="M126" s="136" t="n">
        <f aca="false">SUMIF($V$109:$CE$109,M$109,$V126:$CE126)*O126</f>
        <v>249627.6</v>
      </c>
      <c r="N126" s="50" t="n">
        <f aca="false">SUMIF($V$109:$CE$109,N$109,$V126:$CE126)*O126</f>
        <v>1361</v>
      </c>
      <c r="O126" s="148" t="n">
        <f aca="false">O125</f>
        <v>1</v>
      </c>
      <c r="P126" s="136" t="n">
        <f aca="false">SUMIF($V$109:$CE$109,P$109,$V126:$CE126)*R126</f>
        <v>242460</v>
      </c>
      <c r="Q126" s="50" t="n">
        <f aca="false">SUMIF($V$109:$CE$109,Q$109,$V126:$CE126)*R126</f>
        <v>1229.5</v>
      </c>
      <c r="R126" s="148" t="n">
        <f aca="false">R125</f>
        <v>1</v>
      </c>
      <c r="S126" s="136" t="n">
        <f aca="false">SUMIF($V$109:$CE$109,S$109,$V126:$CE126)*U126</f>
        <v>195216</v>
      </c>
      <c r="T126" s="50" t="n">
        <f aca="false">SUMIF($V$109:$CE$109,T$109,$V126:$CE126)*U126</f>
        <v>1090.9</v>
      </c>
      <c r="U126" s="148" t="n">
        <f aca="false">U125</f>
        <v>1</v>
      </c>
      <c r="V126" s="135" t="n">
        <f aca="false">IF($A126&gt;=V$104,V$107*X126,0)</f>
        <v>90644.4</v>
      </c>
      <c r="W126" s="50" t="n">
        <f aca="false">IF($A126&gt;=V$104,V$105*X126,0)</f>
        <v>545</v>
      </c>
      <c r="X126" s="57" t="n">
        <v>1</v>
      </c>
      <c r="Y126" s="136" t="n">
        <f aca="false">IF($A126&gt;=Y$104,Y$107*AA126,0)</f>
        <v>93600</v>
      </c>
      <c r="Z126" s="50" t="n">
        <f aca="false">IF($A126&gt;=Y$104,Y$105*AA126,0)</f>
        <v>520</v>
      </c>
      <c r="AA126" s="57" t="n">
        <v>1</v>
      </c>
      <c r="AB126" s="136" t="n">
        <f aca="false">IF($A126&gt;=AB$104,AB$107*AD126,0)</f>
        <v>90000</v>
      </c>
      <c r="AC126" s="50" t="n">
        <f aca="false">IF($A126&gt;=AB$104,AB$105*AD126,0)</f>
        <v>500</v>
      </c>
      <c r="AD126" s="57" t="n">
        <v>1</v>
      </c>
      <c r="AE126" s="136"/>
      <c r="AF126" s="50"/>
      <c r="AG126" s="57"/>
      <c r="AH126" s="136" t="n">
        <f aca="false">IF($A126&gt;=AH$104,AH$107*AJ126,0)</f>
        <v>83400</v>
      </c>
      <c r="AI126" s="50" t="n">
        <f aca="false">IF($A126&gt;=AH$104,AH$105*AJ126,0)</f>
        <v>500</v>
      </c>
      <c r="AJ126" s="57" t="n">
        <v>1</v>
      </c>
      <c r="AK126" s="136" t="n">
        <f aca="false">IF($A126&gt;=AK$104,AK$107*AM126,0)</f>
        <v>90000</v>
      </c>
      <c r="AL126" s="50" t="n">
        <f aca="false">IF($A126&gt;=AK$104,AK$105*AM126,0)</f>
        <v>500</v>
      </c>
      <c r="AM126" s="57" t="n">
        <v>1</v>
      </c>
      <c r="AN126" s="136" t="n">
        <f aca="false">IF($A126&gt;=AN$104,AN$107*AP126,0)</f>
        <v>19440</v>
      </c>
      <c r="AO126" s="50" t="n">
        <f aca="false">IF($A126&gt;=AN$104,AN$105*AP126,0)</f>
        <v>81</v>
      </c>
      <c r="AP126" s="57" t="n">
        <v>0.9</v>
      </c>
      <c r="AQ126" s="136" t="n">
        <f aca="false">IF($A126&gt;=AQ$104,AQ$107*AS126,0)</f>
        <v>29160</v>
      </c>
      <c r="AR126" s="50" t="n">
        <f aca="false">IF($A126&gt;=AQ$104,AQ$105*AS126,0)</f>
        <v>121.5</v>
      </c>
      <c r="AS126" s="57" t="n">
        <v>0.9</v>
      </c>
      <c r="AT126" s="136" t="n">
        <f aca="false">IF($A126&gt;=AT$104,AT$107*AV126,0)</f>
        <v>87480</v>
      </c>
      <c r="AU126" s="50" t="n">
        <f aca="false">IF($A126&gt;=AT$104,AT$105*AV126,0)</f>
        <v>405</v>
      </c>
      <c r="AV126" s="57" t="n">
        <v>0.9</v>
      </c>
      <c r="AW126" s="136" t="n">
        <f aca="false">IF($A126&gt;=AW$104,AW$107*AY126,0)</f>
        <v>11016</v>
      </c>
      <c r="AX126" s="50" t="n">
        <f aca="false">IF($A126&gt;=AW$104,AW$105*AY126,0)</f>
        <v>45.9</v>
      </c>
      <c r="AY126" s="57" t="n">
        <v>0.9</v>
      </c>
      <c r="AZ126" s="136" t="n">
        <f aca="false">IF($A126&gt;=AZ$104,AZ$107*BB126,0)</f>
        <v>17280</v>
      </c>
      <c r="BA126" s="50" t="n">
        <f aca="false">IF($A126&gt;=AZ$104,AZ$105*BB126,0)</f>
        <v>72</v>
      </c>
      <c r="BB126" s="57" t="n">
        <v>0.9</v>
      </c>
      <c r="BC126" s="136" t="n">
        <f aca="false">IF($A126&gt;=BC$104,BC$107*BE126,0)</f>
        <v>10800</v>
      </c>
      <c r="BD126" s="50" t="n">
        <f aca="false">IF($A126&gt;=BC$104,BC$105*BE126,0)</f>
        <v>45</v>
      </c>
      <c r="BE126" s="57" t="n">
        <v>0.9</v>
      </c>
      <c r="BF126" s="136" t="n">
        <f aca="false">IF($A126&gt;=BF$104,BF$107*BH126,0)</f>
        <v>89100</v>
      </c>
      <c r="BG126" s="50" t="n">
        <f aca="false">IF($A126&gt;=BF$104,BF$105*BH126,0)</f>
        <v>550</v>
      </c>
      <c r="BH126" s="57" t="n">
        <v>1</v>
      </c>
      <c r="BI126" s="136" t="n">
        <f aca="false">IF($A126&gt;=BI$104,BI$107*BK126,0)</f>
        <v>80985.6</v>
      </c>
      <c r="BJ126" s="50" t="n">
        <f aca="false">IF($A126&gt;=BI$104,BI$105*BK126,0)</f>
        <v>320</v>
      </c>
      <c r="BK126" s="57" t="n">
        <v>1</v>
      </c>
      <c r="BL126" s="136" t="n">
        <f aca="false">IF($A126&gt;=BL$104,BL$107*BN126,0)</f>
        <v>21600</v>
      </c>
      <c r="BM126" s="50" t="n">
        <f aca="false">IF($A126&gt;=BL$104,BL$105*BN126,0)</f>
        <v>120</v>
      </c>
      <c r="BN126" s="57" t="n">
        <v>1</v>
      </c>
      <c r="BO126" s="136" t="n">
        <f aca="false">IF($A126&gt;=BO$104,BO$107*BQ126,0)</f>
        <v>84402</v>
      </c>
      <c r="BP126" s="50" t="n">
        <f aca="false">IF($A126&gt;=BO$104,BO$105*BQ126,0)</f>
        <v>521</v>
      </c>
      <c r="BQ126" s="57" t="n">
        <v>1</v>
      </c>
      <c r="BR126" s="136" t="n">
        <f aca="false">IF($A126&gt;=BR$104,BR$107*BT126,0)</f>
        <v>45000</v>
      </c>
      <c r="BS126" s="50" t="n">
        <f aca="false">IF($A126&gt;=BR$104,BR$105*BT126,0)</f>
        <v>250</v>
      </c>
      <c r="BT126" s="57" t="n">
        <v>1</v>
      </c>
      <c r="BU126" s="136" t="n">
        <f aca="false">IF($A126&gt;=BU$104,BU$107*BW126,0)</f>
        <v>84240</v>
      </c>
      <c r="BV126" s="50" t="n">
        <f aca="false">IF($A126&gt;=BU$104,BU$105*BW126,0)</f>
        <v>520</v>
      </c>
      <c r="BW126" s="57" t="n">
        <v>1</v>
      </c>
    </row>
    <row r="127" customFormat="false" ht="12.75" hidden="false" customHeight="false" outlineLevel="0" collapsed="false">
      <c r="A127" s="100" t="n">
        <v>37469</v>
      </c>
      <c r="B127" s="135" t="n">
        <f aca="false">SUMIF(D$110:U$110,B$110,D127:U127)</f>
        <v>1028148</v>
      </c>
      <c r="C127" s="49" t="n">
        <f aca="false">SUMIF(D$110:U$110,C$110,D127:U127)</f>
        <v>5616.4</v>
      </c>
      <c r="D127" s="50" t="n">
        <f aca="false">SUMIF($V$109:$CE$109,D$109,$V127:$CE127)*F127</f>
        <v>156600</v>
      </c>
      <c r="E127" s="50" t="n">
        <f aca="false">SUMIF($V$109:$CE$109,E$109,$V127:$CE127)*F127</f>
        <v>870</v>
      </c>
      <c r="F127" s="148" t="n">
        <f aca="false">F126</f>
        <v>1</v>
      </c>
      <c r="G127" s="136" t="n">
        <f aca="false">SUMIF($V$109:$CE$109,G$109,$V127:$CE127)*I127</f>
        <v>93600</v>
      </c>
      <c r="H127" s="50" t="n">
        <f aca="false">SUMIF($V$109:$CE$109,H$109,$V127:$CE127)*I127</f>
        <v>520</v>
      </c>
      <c r="I127" s="148" t="n">
        <f aca="false">I126</f>
        <v>1</v>
      </c>
      <c r="J127" s="136" t="n">
        <f aca="false">SUMIF($V$109:$CE$109,J$109,$V127:$CE127)*L127</f>
        <v>90644.4</v>
      </c>
      <c r="K127" s="50" t="n">
        <f aca="false">SUMIF($V$109:$CE$109,K$109,$V127:$CE127)*L127</f>
        <v>545</v>
      </c>
      <c r="L127" s="148" t="n">
        <f aca="false">L126</f>
        <v>1</v>
      </c>
      <c r="M127" s="136" t="n">
        <f aca="false">SUMIF($V$109:$CE$109,M$109,$V127:$CE127)*O127</f>
        <v>249627.6</v>
      </c>
      <c r="N127" s="50" t="n">
        <f aca="false">SUMIF($V$109:$CE$109,N$109,$V127:$CE127)*O127</f>
        <v>1361</v>
      </c>
      <c r="O127" s="148" t="n">
        <f aca="false">O126</f>
        <v>1</v>
      </c>
      <c r="P127" s="136" t="n">
        <f aca="false">SUMIF($V$109:$CE$109,P$109,$V127:$CE127)*R127</f>
        <v>242460</v>
      </c>
      <c r="Q127" s="50" t="n">
        <f aca="false">SUMIF($V$109:$CE$109,Q$109,$V127:$CE127)*R127</f>
        <v>1229.5</v>
      </c>
      <c r="R127" s="148" t="n">
        <f aca="false">R126</f>
        <v>1</v>
      </c>
      <c r="S127" s="136" t="n">
        <f aca="false">SUMIF($V$109:$CE$109,S$109,$V127:$CE127)*U127</f>
        <v>195216</v>
      </c>
      <c r="T127" s="50" t="n">
        <f aca="false">SUMIF($V$109:$CE$109,T$109,$V127:$CE127)*U127</f>
        <v>1090.9</v>
      </c>
      <c r="U127" s="148" t="n">
        <f aca="false">U126</f>
        <v>1</v>
      </c>
      <c r="V127" s="135" t="n">
        <f aca="false">IF($A127&gt;=V$104,V$107*X127,0)</f>
        <v>90644.4</v>
      </c>
      <c r="W127" s="50" t="n">
        <f aca="false">IF($A127&gt;=V$104,V$105*X127,0)</f>
        <v>545</v>
      </c>
      <c r="X127" s="57" t="n">
        <v>1</v>
      </c>
      <c r="Y127" s="136" t="n">
        <f aca="false">IF($A127&gt;=Y$104,Y$107*AA127,0)</f>
        <v>93600</v>
      </c>
      <c r="Z127" s="50" t="n">
        <f aca="false">IF($A127&gt;=Y$104,Y$105*AA127,0)</f>
        <v>520</v>
      </c>
      <c r="AA127" s="57" t="n">
        <v>1</v>
      </c>
      <c r="AB127" s="136" t="n">
        <f aca="false">IF($A127&gt;=AB$104,AB$107*AD127,0)</f>
        <v>90000</v>
      </c>
      <c r="AC127" s="50" t="n">
        <f aca="false">IF($A127&gt;=AB$104,AB$105*AD127,0)</f>
        <v>500</v>
      </c>
      <c r="AD127" s="57" t="n">
        <v>1</v>
      </c>
      <c r="AE127" s="136"/>
      <c r="AF127" s="50"/>
      <c r="AG127" s="57"/>
      <c r="AH127" s="136" t="n">
        <f aca="false">IF($A127&gt;=AH$104,AH$107*AJ127,0)</f>
        <v>83400</v>
      </c>
      <c r="AI127" s="50" t="n">
        <f aca="false">IF($A127&gt;=AH$104,AH$105*AJ127,0)</f>
        <v>500</v>
      </c>
      <c r="AJ127" s="57" t="n">
        <v>1</v>
      </c>
      <c r="AK127" s="136" t="n">
        <f aca="false">IF($A127&gt;=AK$104,AK$107*AM127,0)</f>
        <v>90000</v>
      </c>
      <c r="AL127" s="50" t="n">
        <f aca="false">IF($A127&gt;=AK$104,AK$105*AM127,0)</f>
        <v>500</v>
      </c>
      <c r="AM127" s="57" t="n">
        <v>1</v>
      </c>
      <c r="AN127" s="136" t="n">
        <f aca="false">IF($A127&gt;=AN$104,AN$107*AP127,0)</f>
        <v>19440</v>
      </c>
      <c r="AO127" s="50" t="n">
        <f aca="false">IF($A127&gt;=AN$104,AN$105*AP127,0)</f>
        <v>81</v>
      </c>
      <c r="AP127" s="57" t="n">
        <v>0.9</v>
      </c>
      <c r="AQ127" s="136" t="n">
        <f aca="false">IF($A127&gt;=AQ$104,AQ$107*AS127,0)</f>
        <v>29160</v>
      </c>
      <c r="AR127" s="50" t="n">
        <f aca="false">IF($A127&gt;=AQ$104,AQ$105*AS127,0)</f>
        <v>121.5</v>
      </c>
      <c r="AS127" s="57" t="n">
        <v>0.9</v>
      </c>
      <c r="AT127" s="136" t="n">
        <f aca="false">IF($A127&gt;=AT$104,AT$107*AV127,0)</f>
        <v>87480</v>
      </c>
      <c r="AU127" s="50" t="n">
        <f aca="false">IF($A127&gt;=AT$104,AT$105*AV127,0)</f>
        <v>405</v>
      </c>
      <c r="AV127" s="57" t="n">
        <v>0.9</v>
      </c>
      <c r="AW127" s="136" t="n">
        <f aca="false">IF($A127&gt;=AW$104,AW$107*AY127,0)</f>
        <v>11016</v>
      </c>
      <c r="AX127" s="50" t="n">
        <f aca="false">IF($A127&gt;=AW$104,AW$105*AY127,0)</f>
        <v>45.9</v>
      </c>
      <c r="AY127" s="57" t="n">
        <v>0.9</v>
      </c>
      <c r="AZ127" s="136" t="n">
        <f aca="false">IF($A127&gt;=AZ$104,AZ$107*BB127,0)</f>
        <v>17280</v>
      </c>
      <c r="BA127" s="50" t="n">
        <f aca="false">IF($A127&gt;=AZ$104,AZ$105*BB127,0)</f>
        <v>72</v>
      </c>
      <c r="BB127" s="57" t="n">
        <v>0.9</v>
      </c>
      <c r="BC127" s="136" t="n">
        <f aca="false">IF($A127&gt;=BC$104,BC$107*BE127,0)</f>
        <v>10800</v>
      </c>
      <c r="BD127" s="50" t="n">
        <f aca="false">IF($A127&gt;=BC$104,BC$105*BE127,0)</f>
        <v>45</v>
      </c>
      <c r="BE127" s="57" t="n">
        <v>0.9</v>
      </c>
      <c r="BF127" s="136" t="n">
        <f aca="false">IF($A127&gt;=BF$104,BF$107*BH127,0)</f>
        <v>89100</v>
      </c>
      <c r="BG127" s="50" t="n">
        <f aca="false">IF($A127&gt;=BF$104,BF$105*BH127,0)</f>
        <v>550</v>
      </c>
      <c r="BH127" s="57" t="n">
        <v>1</v>
      </c>
      <c r="BI127" s="136" t="n">
        <f aca="false">IF($A127&gt;=BI$104,BI$107*BK127,0)</f>
        <v>80985.6</v>
      </c>
      <c r="BJ127" s="50" t="n">
        <f aca="false">IF($A127&gt;=BI$104,BI$105*BK127,0)</f>
        <v>320</v>
      </c>
      <c r="BK127" s="57" t="n">
        <v>1</v>
      </c>
      <c r="BL127" s="136" t="n">
        <f aca="false">IF($A127&gt;=BL$104,BL$107*BN127,0)</f>
        <v>21600</v>
      </c>
      <c r="BM127" s="50" t="n">
        <f aca="false">IF($A127&gt;=BL$104,BL$105*BN127,0)</f>
        <v>120</v>
      </c>
      <c r="BN127" s="57" t="n">
        <v>1</v>
      </c>
      <c r="BO127" s="136" t="n">
        <f aca="false">IF($A127&gt;=BO$104,BO$107*BQ127,0)</f>
        <v>84402</v>
      </c>
      <c r="BP127" s="50" t="n">
        <f aca="false">IF($A127&gt;=BO$104,BO$105*BQ127,0)</f>
        <v>521</v>
      </c>
      <c r="BQ127" s="57" t="n">
        <v>1</v>
      </c>
      <c r="BR127" s="136" t="n">
        <f aca="false">IF($A127&gt;=BR$104,BR$107*BT127,0)</f>
        <v>45000</v>
      </c>
      <c r="BS127" s="50" t="n">
        <f aca="false">IF($A127&gt;=BR$104,BR$105*BT127,0)</f>
        <v>250</v>
      </c>
      <c r="BT127" s="57" t="n">
        <v>1</v>
      </c>
      <c r="BU127" s="136" t="n">
        <f aca="false">IF($A127&gt;=BU$104,BU$107*BW127,0)</f>
        <v>84240</v>
      </c>
      <c r="BV127" s="50" t="n">
        <f aca="false">IF($A127&gt;=BU$104,BU$105*BW127,0)</f>
        <v>520</v>
      </c>
      <c r="BW127" s="57" t="n">
        <v>1</v>
      </c>
    </row>
    <row r="128" customFormat="false" ht="12.75" hidden="false" customHeight="false" outlineLevel="0" collapsed="false">
      <c r="A128" s="100" t="n">
        <v>37500</v>
      </c>
      <c r="B128" s="135" t="n">
        <f aca="false">SUMIF(D$110:U$110,B$110,D128:U128)</f>
        <v>1028148</v>
      </c>
      <c r="C128" s="49" t="n">
        <f aca="false">SUMIF(D$110:U$110,C$110,D128:U128)</f>
        <v>5616.4</v>
      </c>
      <c r="D128" s="50" t="n">
        <f aca="false">SUMIF($V$109:$CE$109,D$109,$V128:$CE128)*F128</f>
        <v>156600</v>
      </c>
      <c r="E128" s="50" t="n">
        <f aca="false">SUMIF($V$109:$CE$109,E$109,$V128:$CE128)*F128</f>
        <v>870</v>
      </c>
      <c r="F128" s="148" t="n">
        <f aca="false">F127</f>
        <v>1</v>
      </c>
      <c r="G128" s="136" t="n">
        <f aca="false">SUMIF($V$109:$CE$109,G$109,$V128:$CE128)*I128</f>
        <v>93600</v>
      </c>
      <c r="H128" s="50" t="n">
        <f aca="false">SUMIF($V$109:$CE$109,H$109,$V128:$CE128)*I128</f>
        <v>520</v>
      </c>
      <c r="I128" s="148" t="n">
        <f aca="false">I127</f>
        <v>1</v>
      </c>
      <c r="J128" s="136" t="n">
        <f aca="false">SUMIF($V$109:$CE$109,J$109,$V128:$CE128)*L128</f>
        <v>90644.4</v>
      </c>
      <c r="K128" s="50" t="n">
        <f aca="false">SUMIF($V$109:$CE$109,K$109,$V128:$CE128)*L128</f>
        <v>545</v>
      </c>
      <c r="L128" s="148" t="n">
        <f aca="false">L127</f>
        <v>1</v>
      </c>
      <c r="M128" s="136" t="n">
        <f aca="false">SUMIF($V$109:$CE$109,M$109,$V128:$CE128)*O128</f>
        <v>249627.6</v>
      </c>
      <c r="N128" s="50" t="n">
        <f aca="false">SUMIF($V$109:$CE$109,N$109,$V128:$CE128)*O128</f>
        <v>1361</v>
      </c>
      <c r="O128" s="148" t="n">
        <f aca="false">O127</f>
        <v>1</v>
      </c>
      <c r="P128" s="136" t="n">
        <f aca="false">SUMIF($V$109:$CE$109,P$109,$V128:$CE128)*R128</f>
        <v>242460</v>
      </c>
      <c r="Q128" s="50" t="n">
        <f aca="false">SUMIF($V$109:$CE$109,Q$109,$V128:$CE128)*R128</f>
        <v>1229.5</v>
      </c>
      <c r="R128" s="148" t="n">
        <f aca="false">R127</f>
        <v>1</v>
      </c>
      <c r="S128" s="136" t="n">
        <f aca="false">SUMIF($V$109:$CE$109,S$109,$V128:$CE128)*U128</f>
        <v>195216</v>
      </c>
      <c r="T128" s="50" t="n">
        <f aca="false">SUMIF($V$109:$CE$109,T$109,$V128:$CE128)*U128</f>
        <v>1090.9</v>
      </c>
      <c r="U128" s="148" t="n">
        <f aca="false">U127</f>
        <v>1</v>
      </c>
      <c r="V128" s="135" t="n">
        <f aca="false">IF($A128&gt;=V$104,V$107*X128,0)</f>
        <v>90644.4</v>
      </c>
      <c r="W128" s="50" t="n">
        <f aca="false">IF($A128&gt;=V$104,V$105*X128,0)</f>
        <v>545</v>
      </c>
      <c r="X128" s="57" t="n">
        <v>1</v>
      </c>
      <c r="Y128" s="136" t="n">
        <f aca="false">IF($A128&gt;=Y$104,Y$107*AA128,0)</f>
        <v>93600</v>
      </c>
      <c r="Z128" s="50" t="n">
        <f aca="false">IF($A128&gt;=Y$104,Y$105*AA128,0)</f>
        <v>520</v>
      </c>
      <c r="AA128" s="57" t="n">
        <v>1</v>
      </c>
      <c r="AB128" s="136" t="n">
        <f aca="false">IF($A128&gt;=AB$104,AB$107*AD128,0)</f>
        <v>90000</v>
      </c>
      <c r="AC128" s="50" t="n">
        <f aca="false">IF($A128&gt;=AB$104,AB$105*AD128,0)</f>
        <v>500</v>
      </c>
      <c r="AD128" s="57" t="n">
        <v>1</v>
      </c>
      <c r="AE128" s="136"/>
      <c r="AF128" s="50"/>
      <c r="AG128" s="57"/>
      <c r="AH128" s="136" t="n">
        <f aca="false">IF($A128&gt;=AH$104,AH$107*AJ128,0)</f>
        <v>83400</v>
      </c>
      <c r="AI128" s="50" t="n">
        <f aca="false">IF($A128&gt;=AH$104,AH$105*AJ128,0)</f>
        <v>500</v>
      </c>
      <c r="AJ128" s="57" t="n">
        <v>1</v>
      </c>
      <c r="AK128" s="136" t="n">
        <f aca="false">IF($A128&gt;=AK$104,AK$107*AM128,0)</f>
        <v>90000</v>
      </c>
      <c r="AL128" s="50" t="n">
        <f aca="false">IF($A128&gt;=AK$104,AK$105*AM128,0)</f>
        <v>500</v>
      </c>
      <c r="AM128" s="57" t="n">
        <v>1</v>
      </c>
      <c r="AN128" s="136" t="n">
        <f aca="false">IF($A128&gt;=AN$104,AN$107*AP128,0)</f>
        <v>19440</v>
      </c>
      <c r="AO128" s="50" t="n">
        <f aca="false">IF($A128&gt;=AN$104,AN$105*AP128,0)</f>
        <v>81</v>
      </c>
      <c r="AP128" s="57" t="n">
        <v>0.9</v>
      </c>
      <c r="AQ128" s="136" t="n">
        <f aca="false">IF($A128&gt;=AQ$104,AQ$107*AS128,0)</f>
        <v>29160</v>
      </c>
      <c r="AR128" s="50" t="n">
        <f aca="false">IF($A128&gt;=AQ$104,AQ$105*AS128,0)</f>
        <v>121.5</v>
      </c>
      <c r="AS128" s="57" t="n">
        <v>0.9</v>
      </c>
      <c r="AT128" s="136" t="n">
        <f aca="false">IF($A128&gt;=AT$104,AT$107*AV128,0)</f>
        <v>87480</v>
      </c>
      <c r="AU128" s="50" t="n">
        <f aca="false">IF($A128&gt;=AT$104,AT$105*AV128,0)</f>
        <v>405</v>
      </c>
      <c r="AV128" s="57" t="n">
        <v>0.9</v>
      </c>
      <c r="AW128" s="136" t="n">
        <f aca="false">IF($A128&gt;=AW$104,AW$107*AY128,0)</f>
        <v>11016</v>
      </c>
      <c r="AX128" s="50" t="n">
        <f aca="false">IF($A128&gt;=AW$104,AW$105*AY128,0)</f>
        <v>45.9</v>
      </c>
      <c r="AY128" s="57" t="n">
        <v>0.9</v>
      </c>
      <c r="AZ128" s="136" t="n">
        <f aca="false">IF($A128&gt;=AZ$104,AZ$107*BB128,0)</f>
        <v>17280</v>
      </c>
      <c r="BA128" s="50" t="n">
        <f aca="false">IF($A128&gt;=AZ$104,AZ$105*BB128,0)</f>
        <v>72</v>
      </c>
      <c r="BB128" s="57" t="n">
        <v>0.9</v>
      </c>
      <c r="BC128" s="136" t="n">
        <f aca="false">IF($A128&gt;=BC$104,BC$107*BE128,0)</f>
        <v>10800</v>
      </c>
      <c r="BD128" s="50" t="n">
        <f aca="false">IF($A128&gt;=BC$104,BC$105*BE128,0)</f>
        <v>45</v>
      </c>
      <c r="BE128" s="57" t="n">
        <v>0.9</v>
      </c>
      <c r="BF128" s="136" t="n">
        <f aca="false">IF($A128&gt;=BF$104,BF$107*BH128,0)</f>
        <v>89100</v>
      </c>
      <c r="BG128" s="50" t="n">
        <f aca="false">IF($A128&gt;=BF$104,BF$105*BH128,0)</f>
        <v>550</v>
      </c>
      <c r="BH128" s="57" t="n">
        <v>1</v>
      </c>
      <c r="BI128" s="136" t="n">
        <f aca="false">IF($A128&gt;=BI$104,BI$107*BK128,0)</f>
        <v>80985.6</v>
      </c>
      <c r="BJ128" s="50" t="n">
        <f aca="false">IF($A128&gt;=BI$104,BI$105*BK128,0)</f>
        <v>320</v>
      </c>
      <c r="BK128" s="57" t="n">
        <v>1</v>
      </c>
      <c r="BL128" s="136" t="n">
        <f aca="false">IF($A128&gt;=BL$104,BL$107*BN128,0)</f>
        <v>21600</v>
      </c>
      <c r="BM128" s="50" t="n">
        <f aca="false">IF($A128&gt;=BL$104,BL$105*BN128,0)</f>
        <v>120</v>
      </c>
      <c r="BN128" s="57" t="n">
        <v>1</v>
      </c>
      <c r="BO128" s="136" t="n">
        <f aca="false">IF($A128&gt;=BO$104,BO$107*BQ128,0)</f>
        <v>84402</v>
      </c>
      <c r="BP128" s="50" t="n">
        <f aca="false">IF($A128&gt;=BO$104,BO$105*BQ128,0)</f>
        <v>521</v>
      </c>
      <c r="BQ128" s="57" t="n">
        <v>1</v>
      </c>
      <c r="BR128" s="136" t="n">
        <f aca="false">IF($A128&gt;=BR$104,BR$107*BT128,0)</f>
        <v>45000</v>
      </c>
      <c r="BS128" s="50" t="n">
        <f aca="false">IF($A128&gt;=BR$104,BR$105*BT128,0)</f>
        <v>250</v>
      </c>
      <c r="BT128" s="57" t="n">
        <v>1</v>
      </c>
      <c r="BU128" s="136" t="n">
        <f aca="false">IF($A128&gt;=BU$104,BU$107*BW128,0)</f>
        <v>84240</v>
      </c>
      <c r="BV128" s="50" t="n">
        <f aca="false">IF($A128&gt;=BU$104,BU$105*BW128,0)</f>
        <v>520</v>
      </c>
      <c r="BW128" s="57" t="n">
        <v>1</v>
      </c>
    </row>
    <row r="129" customFormat="false" ht="12.75" hidden="false" customHeight="false" outlineLevel="0" collapsed="false">
      <c r="A129" s="100" t="n">
        <v>37530</v>
      </c>
      <c r="B129" s="135" t="n">
        <f aca="false">SUMIF(D$110:U$110,B$110,D129:U129)</f>
        <v>1028148</v>
      </c>
      <c r="C129" s="49" t="n">
        <f aca="false">SUMIF(D$110:U$110,C$110,D129:U129)</f>
        <v>5616.4</v>
      </c>
      <c r="D129" s="50" t="n">
        <f aca="false">SUMIF($V$109:$CE$109,D$109,$V129:$CE129)*F129</f>
        <v>156600</v>
      </c>
      <c r="E129" s="50" t="n">
        <f aca="false">SUMIF($V$109:$CE$109,E$109,$V129:$CE129)*F129</f>
        <v>870</v>
      </c>
      <c r="F129" s="148" t="n">
        <f aca="false">F128</f>
        <v>1</v>
      </c>
      <c r="G129" s="136" t="n">
        <f aca="false">SUMIF($V$109:$CE$109,G$109,$V129:$CE129)*I129</f>
        <v>93600</v>
      </c>
      <c r="H129" s="50" t="n">
        <f aca="false">SUMIF($V$109:$CE$109,H$109,$V129:$CE129)*I129</f>
        <v>520</v>
      </c>
      <c r="I129" s="148" t="n">
        <f aca="false">I128</f>
        <v>1</v>
      </c>
      <c r="J129" s="136" t="n">
        <f aca="false">SUMIF($V$109:$CE$109,J$109,$V129:$CE129)*L129</f>
        <v>90644.4</v>
      </c>
      <c r="K129" s="50" t="n">
        <f aca="false">SUMIF($V$109:$CE$109,K$109,$V129:$CE129)*L129</f>
        <v>545</v>
      </c>
      <c r="L129" s="148" t="n">
        <f aca="false">L128</f>
        <v>1</v>
      </c>
      <c r="M129" s="136" t="n">
        <f aca="false">SUMIF($V$109:$CE$109,M$109,$V129:$CE129)*O129</f>
        <v>249627.6</v>
      </c>
      <c r="N129" s="50" t="n">
        <f aca="false">SUMIF($V$109:$CE$109,N$109,$V129:$CE129)*O129</f>
        <v>1361</v>
      </c>
      <c r="O129" s="148" t="n">
        <f aca="false">O128</f>
        <v>1</v>
      </c>
      <c r="P129" s="136" t="n">
        <f aca="false">SUMIF($V$109:$CE$109,P$109,$V129:$CE129)*R129</f>
        <v>242460</v>
      </c>
      <c r="Q129" s="50" t="n">
        <f aca="false">SUMIF($V$109:$CE$109,Q$109,$V129:$CE129)*R129</f>
        <v>1229.5</v>
      </c>
      <c r="R129" s="148" t="n">
        <f aca="false">R128</f>
        <v>1</v>
      </c>
      <c r="S129" s="136" t="n">
        <f aca="false">SUMIF($V$109:$CE$109,S$109,$V129:$CE129)*U129</f>
        <v>195216</v>
      </c>
      <c r="T129" s="50" t="n">
        <f aca="false">SUMIF($V$109:$CE$109,T$109,$V129:$CE129)*U129</f>
        <v>1090.9</v>
      </c>
      <c r="U129" s="148" t="n">
        <f aca="false">U128</f>
        <v>1</v>
      </c>
      <c r="V129" s="135" t="n">
        <f aca="false">IF($A129&gt;=V$104,V$107*X129,0)</f>
        <v>90644.4</v>
      </c>
      <c r="W129" s="50" t="n">
        <f aca="false">IF($A129&gt;=V$104,V$105*X129,0)</f>
        <v>545</v>
      </c>
      <c r="X129" s="57" t="n">
        <v>1</v>
      </c>
      <c r="Y129" s="136" t="n">
        <f aca="false">IF($A129&gt;=Y$104,Y$107*AA129,0)</f>
        <v>93600</v>
      </c>
      <c r="Z129" s="50" t="n">
        <f aca="false">IF($A129&gt;=Y$104,Y$105*AA129,0)</f>
        <v>520</v>
      </c>
      <c r="AA129" s="57" t="n">
        <v>1</v>
      </c>
      <c r="AB129" s="136" t="n">
        <f aca="false">IF($A129&gt;=AB$104,AB$107*AD129,0)</f>
        <v>90000</v>
      </c>
      <c r="AC129" s="50" t="n">
        <f aca="false">IF($A129&gt;=AB$104,AB$105*AD129,0)</f>
        <v>500</v>
      </c>
      <c r="AD129" s="57" t="n">
        <v>1</v>
      </c>
      <c r="AE129" s="136"/>
      <c r="AF129" s="50"/>
      <c r="AG129" s="57"/>
      <c r="AH129" s="136" t="n">
        <f aca="false">IF($A129&gt;=AH$104,AH$107*AJ129,0)</f>
        <v>83400</v>
      </c>
      <c r="AI129" s="50" t="n">
        <f aca="false">IF($A129&gt;=AH$104,AH$105*AJ129,0)</f>
        <v>500</v>
      </c>
      <c r="AJ129" s="57" t="n">
        <v>1</v>
      </c>
      <c r="AK129" s="136" t="n">
        <f aca="false">IF($A129&gt;=AK$104,AK$107*AM129,0)</f>
        <v>90000</v>
      </c>
      <c r="AL129" s="50" t="n">
        <f aca="false">IF($A129&gt;=AK$104,AK$105*AM129,0)</f>
        <v>500</v>
      </c>
      <c r="AM129" s="57" t="n">
        <v>1</v>
      </c>
      <c r="AN129" s="136" t="n">
        <f aca="false">IF($A129&gt;=AN$104,AN$107*AP129,0)</f>
        <v>19440</v>
      </c>
      <c r="AO129" s="50" t="n">
        <f aca="false">IF($A129&gt;=AN$104,AN$105*AP129,0)</f>
        <v>81</v>
      </c>
      <c r="AP129" s="57" t="n">
        <v>0.9</v>
      </c>
      <c r="AQ129" s="136" t="n">
        <f aca="false">IF($A129&gt;=AQ$104,AQ$107*AS129,0)</f>
        <v>29160</v>
      </c>
      <c r="AR129" s="50" t="n">
        <f aca="false">IF($A129&gt;=AQ$104,AQ$105*AS129,0)</f>
        <v>121.5</v>
      </c>
      <c r="AS129" s="57" t="n">
        <v>0.9</v>
      </c>
      <c r="AT129" s="136" t="n">
        <f aca="false">IF($A129&gt;=AT$104,AT$107*AV129,0)</f>
        <v>87480</v>
      </c>
      <c r="AU129" s="50" t="n">
        <f aca="false">IF($A129&gt;=AT$104,AT$105*AV129,0)</f>
        <v>405</v>
      </c>
      <c r="AV129" s="57" t="n">
        <v>0.9</v>
      </c>
      <c r="AW129" s="136" t="n">
        <f aca="false">IF($A129&gt;=AW$104,AW$107*AY129,0)</f>
        <v>11016</v>
      </c>
      <c r="AX129" s="50" t="n">
        <f aca="false">IF($A129&gt;=AW$104,AW$105*AY129,0)</f>
        <v>45.9</v>
      </c>
      <c r="AY129" s="57" t="n">
        <v>0.9</v>
      </c>
      <c r="AZ129" s="136" t="n">
        <f aca="false">IF($A129&gt;=AZ$104,AZ$107*BB129,0)</f>
        <v>17280</v>
      </c>
      <c r="BA129" s="50" t="n">
        <f aca="false">IF($A129&gt;=AZ$104,AZ$105*BB129,0)</f>
        <v>72</v>
      </c>
      <c r="BB129" s="57" t="n">
        <v>0.9</v>
      </c>
      <c r="BC129" s="136" t="n">
        <f aca="false">IF($A129&gt;=BC$104,BC$107*BE129,0)</f>
        <v>10800</v>
      </c>
      <c r="BD129" s="50" t="n">
        <f aca="false">IF($A129&gt;=BC$104,BC$105*BE129,0)</f>
        <v>45</v>
      </c>
      <c r="BE129" s="57" t="n">
        <v>0.9</v>
      </c>
      <c r="BF129" s="136" t="n">
        <f aca="false">IF($A129&gt;=BF$104,BF$107*BH129,0)</f>
        <v>89100</v>
      </c>
      <c r="BG129" s="50" t="n">
        <f aca="false">IF($A129&gt;=BF$104,BF$105*BH129,0)</f>
        <v>550</v>
      </c>
      <c r="BH129" s="57" t="n">
        <v>1</v>
      </c>
      <c r="BI129" s="136" t="n">
        <f aca="false">IF($A129&gt;=BI$104,BI$107*BK129,0)</f>
        <v>80985.6</v>
      </c>
      <c r="BJ129" s="50" t="n">
        <f aca="false">IF($A129&gt;=BI$104,BI$105*BK129,0)</f>
        <v>320</v>
      </c>
      <c r="BK129" s="57" t="n">
        <v>1</v>
      </c>
      <c r="BL129" s="136" t="n">
        <f aca="false">IF($A129&gt;=BL$104,BL$107*BN129,0)</f>
        <v>21600</v>
      </c>
      <c r="BM129" s="50" t="n">
        <f aca="false">IF($A129&gt;=BL$104,BL$105*BN129,0)</f>
        <v>120</v>
      </c>
      <c r="BN129" s="57" t="n">
        <v>1</v>
      </c>
      <c r="BO129" s="136" t="n">
        <f aca="false">IF($A129&gt;=BO$104,BO$107*BQ129,0)</f>
        <v>84402</v>
      </c>
      <c r="BP129" s="50" t="n">
        <f aca="false">IF($A129&gt;=BO$104,BO$105*BQ129,0)</f>
        <v>521</v>
      </c>
      <c r="BQ129" s="57" t="n">
        <v>1</v>
      </c>
      <c r="BR129" s="136" t="n">
        <f aca="false">IF($A129&gt;=BR$104,BR$107*BT129,0)</f>
        <v>45000</v>
      </c>
      <c r="BS129" s="50" t="n">
        <f aca="false">IF($A129&gt;=BR$104,BR$105*BT129,0)</f>
        <v>250</v>
      </c>
      <c r="BT129" s="57" t="n">
        <v>1</v>
      </c>
      <c r="BU129" s="136" t="n">
        <f aca="false">IF($A129&gt;=BU$104,BU$107*BW129,0)</f>
        <v>84240</v>
      </c>
      <c r="BV129" s="50" t="n">
        <f aca="false">IF($A129&gt;=BU$104,BU$105*BW129,0)</f>
        <v>520</v>
      </c>
      <c r="BW129" s="57" t="n">
        <v>1</v>
      </c>
    </row>
    <row r="130" customFormat="false" ht="12.75" hidden="false" customHeight="false" outlineLevel="0" collapsed="false">
      <c r="A130" s="100" t="n">
        <v>37561</v>
      </c>
      <c r="B130" s="135" t="n">
        <f aca="false">SUMIF(D$110:U$110,B$110,D130:U130)</f>
        <v>1028148</v>
      </c>
      <c r="C130" s="49" t="n">
        <f aca="false">SUMIF(D$110:U$110,C$110,D130:U130)</f>
        <v>5616.4</v>
      </c>
      <c r="D130" s="50" t="n">
        <f aca="false">SUMIF($V$109:$CE$109,D$109,$V130:$CE130)*F130</f>
        <v>156600</v>
      </c>
      <c r="E130" s="50" t="n">
        <f aca="false">SUMIF($V$109:$CE$109,E$109,$V130:$CE130)*F130</f>
        <v>870</v>
      </c>
      <c r="F130" s="148" t="n">
        <f aca="false">F129</f>
        <v>1</v>
      </c>
      <c r="G130" s="136" t="n">
        <f aca="false">SUMIF($V$109:$CE$109,G$109,$V130:$CE130)*I130</f>
        <v>93600</v>
      </c>
      <c r="H130" s="50" t="n">
        <f aca="false">SUMIF($V$109:$CE$109,H$109,$V130:$CE130)*I130</f>
        <v>520</v>
      </c>
      <c r="I130" s="148" t="n">
        <f aca="false">I129</f>
        <v>1</v>
      </c>
      <c r="J130" s="136" t="n">
        <f aca="false">SUMIF($V$109:$CE$109,J$109,$V130:$CE130)*L130</f>
        <v>90644.4</v>
      </c>
      <c r="K130" s="50" t="n">
        <f aca="false">SUMIF($V$109:$CE$109,K$109,$V130:$CE130)*L130</f>
        <v>545</v>
      </c>
      <c r="L130" s="148" t="n">
        <f aca="false">L129</f>
        <v>1</v>
      </c>
      <c r="M130" s="136" t="n">
        <f aca="false">SUMIF($V$109:$CE$109,M$109,$V130:$CE130)*O130</f>
        <v>249627.6</v>
      </c>
      <c r="N130" s="50" t="n">
        <f aca="false">SUMIF($V$109:$CE$109,N$109,$V130:$CE130)*O130</f>
        <v>1361</v>
      </c>
      <c r="O130" s="148" t="n">
        <f aca="false">O129</f>
        <v>1</v>
      </c>
      <c r="P130" s="136" t="n">
        <f aca="false">SUMIF($V$109:$CE$109,P$109,$V130:$CE130)*R130</f>
        <v>242460</v>
      </c>
      <c r="Q130" s="50" t="n">
        <f aca="false">SUMIF($V$109:$CE$109,Q$109,$V130:$CE130)*R130</f>
        <v>1229.5</v>
      </c>
      <c r="R130" s="148" t="n">
        <f aca="false">R129</f>
        <v>1</v>
      </c>
      <c r="S130" s="136" t="n">
        <f aca="false">SUMIF($V$109:$CE$109,S$109,$V130:$CE130)*U130</f>
        <v>195216</v>
      </c>
      <c r="T130" s="50" t="n">
        <f aca="false">SUMIF($V$109:$CE$109,T$109,$V130:$CE130)*U130</f>
        <v>1090.9</v>
      </c>
      <c r="U130" s="148" t="n">
        <f aca="false">U129</f>
        <v>1</v>
      </c>
      <c r="V130" s="135" t="n">
        <f aca="false">IF($A130&gt;=V$104,V$107*X130,0)</f>
        <v>90644.4</v>
      </c>
      <c r="W130" s="50" t="n">
        <f aca="false">IF($A130&gt;=V$104,V$105*X130,0)</f>
        <v>545</v>
      </c>
      <c r="X130" s="57" t="n">
        <v>1</v>
      </c>
      <c r="Y130" s="136" t="n">
        <f aca="false">IF($A130&gt;=Y$104,Y$107*AA130,0)</f>
        <v>93600</v>
      </c>
      <c r="Z130" s="50" t="n">
        <f aca="false">IF($A130&gt;=Y$104,Y$105*AA130,0)</f>
        <v>520</v>
      </c>
      <c r="AA130" s="57" t="n">
        <v>1</v>
      </c>
      <c r="AB130" s="136" t="n">
        <f aca="false">IF($A130&gt;=AB$104,AB$107*AD130,0)</f>
        <v>90000</v>
      </c>
      <c r="AC130" s="50" t="n">
        <f aca="false">IF($A130&gt;=AB$104,AB$105*AD130,0)</f>
        <v>500</v>
      </c>
      <c r="AD130" s="57" t="n">
        <v>1</v>
      </c>
      <c r="AE130" s="136"/>
      <c r="AF130" s="50"/>
      <c r="AG130" s="57"/>
      <c r="AH130" s="136" t="n">
        <f aca="false">IF($A130&gt;=AH$104,AH$107*AJ130,0)</f>
        <v>83400</v>
      </c>
      <c r="AI130" s="50" t="n">
        <f aca="false">IF($A130&gt;=AH$104,AH$105*AJ130,0)</f>
        <v>500</v>
      </c>
      <c r="AJ130" s="57" t="n">
        <v>1</v>
      </c>
      <c r="AK130" s="136" t="n">
        <f aca="false">IF($A130&gt;=AK$104,AK$107*AM130,0)</f>
        <v>90000</v>
      </c>
      <c r="AL130" s="50" t="n">
        <f aca="false">IF($A130&gt;=AK$104,AK$105*AM130,0)</f>
        <v>500</v>
      </c>
      <c r="AM130" s="57" t="n">
        <v>1</v>
      </c>
      <c r="AN130" s="136" t="n">
        <f aca="false">IF($A130&gt;=AN$104,AN$107*AP130,0)</f>
        <v>19440</v>
      </c>
      <c r="AO130" s="50" t="n">
        <f aca="false">IF($A130&gt;=AN$104,AN$105*AP130,0)</f>
        <v>81</v>
      </c>
      <c r="AP130" s="57" t="n">
        <v>0.9</v>
      </c>
      <c r="AQ130" s="136" t="n">
        <f aca="false">IF($A130&gt;=AQ$104,AQ$107*AS130,0)</f>
        <v>29160</v>
      </c>
      <c r="AR130" s="50" t="n">
        <f aca="false">IF($A130&gt;=AQ$104,AQ$105*AS130,0)</f>
        <v>121.5</v>
      </c>
      <c r="AS130" s="57" t="n">
        <v>0.9</v>
      </c>
      <c r="AT130" s="136" t="n">
        <f aca="false">IF($A130&gt;=AT$104,AT$107*AV130,0)</f>
        <v>87480</v>
      </c>
      <c r="AU130" s="50" t="n">
        <f aca="false">IF($A130&gt;=AT$104,AT$105*AV130,0)</f>
        <v>405</v>
      </c>
      <c r="AV130" s="57" t="n">
        <v>0.9</v>
      </c>
      <c r="AW130" s="136" t="n">
        <f aca="false">IF($A130&gt;=AW$104,AW$107*AY130,0)</f>
        <v>11016</v>
      </c>
      <c r="AX130" s="50" t="n">
        <f aca="false">IF($A130&gt;=AW$104,AW$105*AY130,0)</f>
        <v>45.9</v>
      </c>
      <c r="AY130" s="57" t="n">
        <v>0.9</v>
      </c>
      <c r="AZ130" s="136" t="n">
        <f aca="false">IF($A130&gt;=AZ$104,AZ$107*BB130,0)</f>
        <v>17280</v>
      </c>
      <c r="BA130" s="50" t="n">
        <f aca="false">IF($A130&gt;=AZ$104,AZ$105*BB130,0)</f>
        <v>72</v>
      </c>
      <c r="BB130" s="57" t="n">
        <v>0.9</v>
      </c>
      <c r="BC130" s="136" t="n">
        <f aca="false">IF($A130&gt;=BC$104,BC$107*BE130,0)</f>
        <v>10800</v>
      </c>
      <c r="BD130" s="50" t="n">
        <f aca="false">IF($A130&gt;=BC$104,BC$105*BE130,0)</f>
        <v>45</v>
      </c>
      <c r="BE130" s="57" t="n">
        <v>0.9</v>
      </c>
      <c r="BF130" s="136" t="n">
        <f aca="false">IF($A130&gt;=BF$104,BF$107*BH130,0)</f>
        <v>89100</v>
      </c>
      <c r="BG130" s="50" t="n">
        <f aca="false">IF($A130&gt;=BF$104,BF$105*BH130,0)</f>
        <v>550</v>
      </c>
      <c r="BH130" s="57" t="n">
        <v>1</v>
      </c>
      <c r="BI130" s="136" t="n">
        <f aca="false">IF($A130&gt;=BI$104,BI$107*BK130,0)</f>
        <v>80985.6</v>
      </c>
      <c r="BJ130" s="50" t="n">
        <f aca="false">IF($A130&gt;=BI$104,BI$105*BK130,0)</f>
        <v>320</v>
      </c>
      <c r="BK130" s="57" t="n">
        <v>1</v>
      </c>
      <c r="BL130" s="136" t="n">
        <f aca="false">IF($A130&gt;=BL$104,BL$107*BN130,0)</f>
        <v>21600</v>
      </c>
      <c r="BM130" s="50" t="n">
        <f aca="false">IF($A130&gt;=BL$104,BL$105*BN130,0)</f>
        <v>120</v>
      </c>
      <c r="BN130" s="57" t="n">
        <v>1</v>
      </c>
      <c r="BO130" s="136" t="n">
        <f aca="false">IF($A130&gt;=BO$104,BO$107*BQ130,0)</f>
        <v>84402</v>
      </c>
      <c r="BP130" s="50" t="n">
        <f aca="false">IF($A130&gt;=BO$104,BO$105*BQ130,0)</f>
        <v>521</v>
      </c>
      <c r="BQ130" s="57" t="n">
        <v>1</v>
      </c>
      <c r="BR130" s="136" t="n">
        <f aca="false">IF($A130&gt;=BR$104,BR$107*BT130,0)</f>
        <v>45000</v>
      </c>
      <c r="BS130" s="50" t="n">
        <f aca="false">IF($A130&gt;=BR$104,BR$105*BT130,0)</f>
        <v>250</v>
      </c>
      <c r="BT130" s="57" t="n">
        <v>1</v>
      </c>
      <c r="BU130" s="136" t="n">
        <f aca="false">IF($A130&gt;=BU$104,BU$107*BW130,0)</f>
        <v>84240</v>
      </c>
      <c r="BV130" s="50" t="n">
        <f aca="false">IF($A130&gt;=BU$104,BU$105*BW130,0)</f>
        <v>520</v>
      </c>
      <c r="BW130" s="57" t="n">
        <v>1</v>
      </c>
    </row>
    <row r="131" customFormat="false" ht="12.75" hidden="false" customHeight="false" outlineLevel="0" collapsed="false">
      <c r="A131" s="100" t="n">
        <v>37591</v>
      </c>
      <c r="B131" s="135" t="n">
        <f aca="false">SUMIF(D$110:U$110,B$110,D131:U131)</f>
        <v>1028148</v>
      </c>
      <c r="C131" s="49" t="n">
        <f aca="false">SUMIF(D$110:U$110,C$110,D131:U131)</f>
        <v>5616.4</v>
      </c>
      <c r="D131" s="50" t="n">
        <f aca="false">SUMIF($V$109:$CE$109,D$109,$V131:$CE131)*F131</f>
        <v>156600</v>
      </c>
      <c r="E131" s="50" t="n">
        <f aca="false">SUMIF($V$109:$CE$109,E$109,$V131:$CE131)*F131</f>
        <v>870</v>
      </c>
      <c r="F131" s="148" t="n">
        <f aca="false">F130</f>
        <v>1</v>
      </c>
      <c r="G131" s="136" t="n">
        <f aca="false">SUMIF($V$109:$CE$109,G$109,$V131:$CE131)*I131</f>
        <v>93600</v>
      </c>
      <c r="H131" s="50" t="n">
        <f aca="false">SUMIF($V$109:$CE$109,H$109,$V131:$CE131)*I131</f>
        <v>520</v>
      </c>
      <c r="I131" s="148" t="n">
        <f aca="false">I130</f>
        <v>1</v>
      </c>
      <c r="J131" s="136" t="n">
        <f aca="false">SUMIF($V$109:$CE$109,J$109,$V131:$CE131)*L131</f>
        <v>90644.4</v>
      </c>
      <c r="K131" s="50" t="n">
        <f aca="false">SUMIF($V$109:$CE$109,K$109,$V131:$CE131)*L131</f>
        <v>545</v>
      </c>
      <c r="L131" s="148" t="n">
        <f aca="false">L130</f>
        <v>1</v>
      </c>
      <c r="M131" s="136" t="n">
        <f aca="false">SUMIF($V$109:$CE$109,M$109,$V131:$CE131)*O131</f>
        <v>249627.6</v>
      </c>
      <c r="N131" s="50" t="n">
        <f aca="false">SUMIF($V$109:$CE$109,N$109,$V131:$CE131)*O131</f>
        <v>1361</v>
      </c>
      <c r="O131" s="148" t="n">
        <f aca="false">O130</f>
        <v>1</v>
      </c>
      <c r="P131" s="136" t="n">
        <f aca="false">SUMIF($V$109:$CE$109,P$109,$V131:$CE131)*R131</f>
        <v>242460</v>
      </c>
      <c r="Q131" s="50" t="n">
        <f aca="false">SUMIF($V$109:$CE$109,Q$109,$V131:$CE131)*R131</f>
        <v>1229.5</v>
      </c>
      <c r="R131" s="148" t="n">
        <f aca="false">R130</f>
        <v>1</v>
      </c>
      <c r="S131" s="136" t="n">
        <f aca="false">SUMIF($V$109:$CE$109,S$109,$V131:$CE131)*U131</f>
        <v>195216</v>
      </c>
      <c r="T131" s="50" t="n">
        <f aca="false">SUMIF($V$109:$CE$109,T$109,$V131:$CE131)*U131</f>
        <v>1090.9</v>
      </c>
      <c r="U131" s="148" t="n">
        <f aca="false">U130</f>
        <v>1</v>
      </c>
      <c r="V131" s="135" t="n">
        <f aca="false">IF($A131&gt;=V$104,V$107*X131,0)</f>
        <v>90644.4</v>
      </c>
      <c r="W131" s="50" t="n">
        <f aca="false">IF($A131&gt;=V$104,V$105*X131,0)</f>
        <v>545</v>
      </c>
      <c r="X131" s="57" t="n">
        <v>1</v>
      </c>
      <c r="Y131" s="136" t="n">
        <f aca="false">IF($A131&gt;=Y$104,Y$107*AA131,0)</f>
        <v>93600</v>
      </c>
      <c r="Z131" s="50" t="n">
        <f aca="false">IF($A131&gt;=Y$104,Y$105*AA131,0)</f>
        <v>520</v>
      </c>
      <c r="AA131" s="57" t="n">
        <v>1</v>
      </c>
      <c r="AB131" s="136" t="n">
        <f aca="false">IF($A131&gt;=AB$104,AB$107*AD131,0)</f>
        <v>90000</v>
      </c>
      <c r="AC131" s="50" t="n">
        <f aca="false">IF($A131&gt;=AB$104,AB$105*AD131,0)</f>
        <v>500</v>
      </c>
      <c r="AD131" s="57" t="n">
        <v>1</v>
      </c>
      <c r="AE131" s="136"/>
      <c r="AF131" s="50"/>
      <c r="AG131" s="57"/>
      <c r="AH131" s="136" t="n">
        <f aca="false">IF($A131&gt;=AH$104,AH$107*AJ131,0)</f>
        <v>83400</v>
      </c>
      <c r="AI131" s="50" t="n">
        <f aca="false">IF($A131&gt;=AH$104,AH$105*AJ131,0)</f>
        <v>500</v>
      </c>
      <c r="AJ131" s="57" t="n">
        <v>1</v>
      </c>
      <c r="AK131" s="136" t="n">
        <f aca="false">IF($A131&gt;=AK$104,AK$107*AM131,0)</f>
        <v>90000</v>
      </c>
      <c r="AL131" s="50" t="n">
        <f aca="false">IF($A131&gt;=AK$104,AK$105*AM131,0)</f>
        <v>500</v>
      </c>
      <c r="AM131" s="57" t="n">
        <v>1</v>
      </c>
      <c r="AN131" s="136" t="n">
        <f aca="false">IF($A131&gt;=AN$104,AN$107*AP131,0)</f>
        <v>19440</v>
      </c>
      <c r="AO131" s="50" t="n">
        <f aca="false">IF($A131&gt;=AN$104,AN$105*AP131,0)</f>
        <v>81</v>
      </c>
      <c r="AP131" s="57" t="n">
        <v>0.9</v>
      </c>
      <c r="AQ131" s="136" t="n">
        <f aca="false">IF($A131&gt;=AQ$104,AQ$107*AS131,0)</f>
        <v>29160</v>
      </c>
      <c r="AR131" s="50" t="n">
        <f aca="false">IF($A131&gt;=AQ$104,AQ$105*AS131,0)</f>
        <v>121.5</v>
      </c>
      <c r="AS131" s="57" t="n">
        <v>0.9</v>
      </c>
      <c r="AT131" s="136" t="n">
        <f aca="false">IF($A131&gt;=AT$104,AT$107*AV131,0)</f>
        <v>87480</v>
      </c>
      <c r="AU131" s="50" t="n">
        <f aca="false">IF($A131&gt;=AT$104,AT$105*AV131,0)</f>
        <v>405</v>
      </c>
      <c r="AV131" s="57" t="n">
        <v>0.9</v>
      </c>
      <c r="AW131" s="136" t="n">
        <f aca="false">IF($A131&gt;=AW$104,AW$107*AY131,0)</f>
        <v>11016</v>
      </c>
      <c r="AX131" s="50" t="n">
        <f aca="false">IF($A131&gt;=AW$104,AW$105*AY131,0)</f>
        <v>45.9</v>
      </c>
      <c r="AY131" s="57" t="n">
        <v>0.9</v>
      </c>
      <c r="AZ131" s="136" t="n">
        <f aca="false">IF($A131&gt;=AZ$104,AZ$107*BB131,0)</f>
        <v>17280</v>
      </c>
      <c r="BA131" s="50" t="n">
        <f aca="false">IF($A131&gt;=AZ$104,AZ$105*BB131,0)</f>
        <v>72</v>
      </c>
      <c r="BB131" s="57" t="n">
        <v>0.9</v>
      </c>
      <c r="BC131" s="136" t="n">
        <f aca="false">IF($A131&gt;=BC$104,BC$107*BE131,0)</f>
        <v>10800</v>
      </c>
      <c r="BD131" s="50" t="n">
        <f aca="false">IF($A131&gt;=BC$104,BC$105*BE131,0)</f>
        <v>45</v>
      </c>
      <c r="BE131" s="57" t="n">
        <v>0.9</v>
      </c>
      <c r="BF131" s="136" t="n">
        <f aca="false">IF($A131&gt;=BF$104,BF$107*BH131,0)</f>
        <v>89100</v>
      </c>
      <c r="BG131" s="50" t="n">
        <f aca="false">IF($A131&gt;=BF$104,BF$105*BH131,0)</f>
        <v>550</v>
      </c>
      <c r="BH131" s="57" t="n">
        <v>1</v>
      </c>
      <c r="BI131" s="136" t="n">
        <f aca="false">IF($A131&gt;=BI$104,BI$107*BK131,0)</f>
        <v>80985.6</v>
      </c>
      <c r="BJ131" s="50" t="n">
        <f aca="false">IF($A131&gt;=BI$104,BI$105*BK131,0)</f>
        <v>320</v>
      </c>
      <c r="BK131" s="57" t="n">
        <v>1</v>
      </c>
      <c r="BL131" s="136" t="n">
        <f aca="false">IF($A131&gt;=BL$104,BL$107*BN131,0)</f>
        <v>21600</v>
      </c>
      <c r="BM131" s="50" t="n">
        <f aca="false">IF($A131&gt;=BL$104,BL$105*BN131,0)</f>
        <v>120</v>
      </c>
      <c r="BN131" s="57" t="n">
        <v>1</v>
      </c>
      <c r="BO131" s="136" t="n">
        <f aca="false">IF($A131&gt;=BO$104,BO$107*BQ131,0)</f>
        <v>84402</v>
      </c>
      <c r="BP131" s="50" t="n">
        <f aca="false">IF($A131&gt;=BO$104,BO$105*BQ131,0)</f>
        <v>521</v>
      </c>
      <c r="BQ131" s="57" t="n">
        <v>1</v>
      </c>
      <c r="BR131" s="136" t="n">
        <f aca="false">IF($A131&gt;=BR$104,BR$107*BT131,0)</f>
        <v>45000</v>
      </c>
      <c r="BS131" s="50" t="n">
        <f aca="false">IF($A131&gt;=BR$104,BR$105*BT131,0)</f>
        <v>250</v>
      </c>
      <c r="BT131" s="57" t="n">
        <v>1</v>
      </c>
      <c r="BU131" s="136" t="n">
        <f aca="false">IF($A131&gt;=BU$104,BU$107*BW131,0)</f>
        <v>84240</v>
      </c>
      <c r="BV131" s="50" t="n">
        <f aca="false">IF($A131&gt;=BU$104,BU$105*BW131,0)</f>
        <v>520</v>
      </c>
      <c r="BW131" s="57" t="n">
        <v>1</v>
      </c>
    </row>
    <row r="132" customFormat="false" ht="12.75" hidden="false" customHeight="false" outlineLevel="0" collapsed="false">
      <c r="A132" s="100" t="n">
        <v>37622</v>
      </c>
      <c r="B132" s="135" t="n">
        <f aca="false">SUMIF(D$110:U$110,B$110,D132:U132)</f>
        <v>1028148</v>
      </c>
      <c r="C132" s="49" t="n">
        <f aca="false">SUMIF(D$110:U$110,C$110,D132:U132)</f>
        <v>5616.4</v>
      </c>
      <c r="D132" s="50" t="n">
        <f aca="false">SUMIF($V$109:$CE$109,D$109,$V132:$CE132)*F132</f>
        <v>156600</v>
      </c>
      <c r="E132" s="50" t="n">
        <f aca="false">SUMIF($V$109:$CE$109,E$109,$V132:$CE132)*F132</f>
        <v>870</v>
      </c>
      <c r="F132" s="148" t="n">
        <f aca="false">F131</f>
        <v>1</v>
      </c>
      <c r="G132" s="136" t="n">
        <f aca="false">SUMIF($V$109:$CE$109,G$109,$V132:$CE132)*I132</f>
        <v>93600</v>
      </c>
      <c r="H132" s="50" t="n">
        <f aca="false">SUMIF($V$109:$CE$109,H$109,$V132:$CE132)*I132</f>
        <v>520</v>
      </c>
      <c r="I132" s="148" t="n">
        <f aca="false">I131</f>
        <v>1</v>
      </c>
      <c r="J132" s="136" t="n">
        <f aca="false">SUMIF($V$109:$CE$109,J$109,$V132:$CE132)*L132</f>
        <v>90644.4</v>
      </c>
      <c r="K132" s="50" t="n">
        <f aca="false">SUMIF($V$109:$CE$109,K$109,$V132:$CE132)*L132</f>
        <v>545</v>
      </c>
      <c r="L132" s="148" t="n">
        <f aca="false">L131</f>
        <v>1</v>
      </c>
      <c r="M132" s="136" t="n">
        <f aca="false">SUMIF($V$109:$CE$109,M$109,$V132:$CE132)*O132</f>
        <v>249627.6</v>
      </c>
      <c r="N132" s="50" t="n">
        <f aca="false">SUMIF($V$109:$CE$109,N$109,$V132:$CE132)*O132</f>
        <v>1361</v>
      </c>
      <c r="O132" s="148" t="n">
        <f aca="false">O131</f>
        <v>1</v>
      </c>
      <c r="P132" s="136" t="n">
        <f aca="false">SUMIF($V$109:$CE$109,P$109,$V132:$CE132)*R132</f>
        <v>242460</v>
      </c>
      <c r="Q132" s="50" t="n">
        <f aca="false">SUMIF($V$109:$CE$109,Q$109,$V132:$CE132)*R132</f>
        <v>1229.5</v>
      </c>
      <c r="R132" s="148" t="n">
        <f aca="false">R131</f>
        <v>1</v>
      </c>
      <c r="S132" s="136" t="n">
        <f aca="false">SUMIF($V$109:$CE$109,S$109,$V132:$CE132)*U132</f>
        <v>195216</v>
      </c>
      <c r="T132" s="50" t="n">
        <f aca="false">SUMIF($V$109:$CE$109,T$109,$V132:$CE132)*U132</f>
        <v>1090.9</v>
      </c>
      <c r="U132" s="148" t="n">
        <f aca="false">U131</f>
        <v>1</v>
      </c>
      <c r="V132" s="135" t="n">
        <f aca="false">IF($A132&gt;=V$104,V$107*X132,0)</f>
        <v>90644.4</v>
      </c>
      <c r="W132" s="50" t="n">
        <f aca="false">IF($A132&gt;=V$104,V$105*X132,0)</f>
        <v>545</v>
      </c>
      <c r="X132" s="57" t="n">
        <v>1</v>
      </c>
      <c r="Y132" s="136" t="n">
        <f aca="false">IF($A132&gt;=Y$104,Y$107*AA132,0)</f>
        <v>93600</v>
      </c>
      <c r="Z132" s="50" t="n">
        <f aca="false">IF($A132&gt;=Y$104,Y$105*AA132,0)</f>
        <v>520</v>
      </c>
      <c r="AA132" s="57" t="n">
        <v>1</v>
      </c>
      <c r="AB132" s="136" t="n">
        <f aca="false">IF($A132&gt;=AB$104,AB$107*AD132,0)</f>
        <v>90000</v>
      </c>
      <c r="AC132" s="50" t="n">
        <f aca="false">IF($A132&gt;=AB$104,AB$105*AD132,0)</f>
        <v>500</v>
      </c>
      <c r="AD132" s="57" t="n">
        <v>1</v>
      </c>
      <c r="AE132" s="136"/>
      <c r="AF132" s="50"/>
      <c r="AG132" s="57"/>
      <c r="AH132" s="136" t="n">
        <f aca="false">IF($A132&gt;=AH$104,AH$107*AJ132,0)</f>
        <v>83400</v>
      </c>
      <c r="AI132" s="50" t="n">
        <f aca="false">IF($A132&gt;=AH$104,AH$105*AJ132,0)</f>
        <v>500</v>
      </c>
      <c r="AJ132" s="57" t="n">
        <v>1</v>
      </c>
      <c r="AK132" s="136" t="n">
        <f aca="false">IF($A132&gt;=AK$104,AK$107*AM132,0)</f>
        <v>90000</v>
      </c>
      <c r="AL132" s="50" t="n">
        <f aca="false">IF($A132&gt;=AK$104,AK$105*AM132,0)</f>
        <v>500</v>
      </c>
      <c r="AM132" s="57" t="n">
        <v>1</v>
      </c>
      <c r="AN132" s="136" t="n">
        <f aca="false">IF($A132&gt;=AN$104,AN$107*AP132,0)</f>
        <v>19440</v>
      </c>
      <c r="AO132" s="50" t="n">
        <f aca="false">IF($A132&gt;=AN$104,AN$105*AP132,0)</f>
        <v>81</v>
      </c>
      <c r="AP132" s="57" t="n">
        <v>0.9</v>
      </c>
      <c r="AQ132" s="136" t="n">
        <f aca="false">IF($A132&gt;=AQ$104,AQ$107*AS132,0)</f>
        <v>29160</v>
      </c>
      <c r="AR132" s="50" t="n">
        <f aca="false">IF($A132&gt;=AQ$104,AQ$105*AS132,0)</f>
        <v>121.5</v>
      </c>
      <c r="AS132" s="57" t="n">
        <v>0.9</v>
      </c>
      <c r="AT132" s="136" t="n">
        <f aca="false">IF($A132&gt;=AT$104,AT$107*AV132,0)</f>
        <v>87480</v>
      </c>
      <c r="AU132" s="50" t="n">
        <f aca="false">IF($A132&gt;=AT$104,AT$105*AV132,0)</f>
        <v>405</v>
      </c>
      <c r="AV132" s="57" t="n">
        <v>0.9</v>
      </c>
      <c r="AW132" s="136" t="n">
        <f aca="false">IF($A132&gt;=AW$104,AW$107*AY132,0)</f>
        <v>11016</v>
      </c>
      <c r="AX132" s="50" t="n">
        <f aca="false">IF($A132&gt;=AW$104,AW$105*AY132,0)</f>
        <v>45.9</v>
      </c>
      <c r="AY132" s="57" t="n">
        <v>0.9</v>
      </c>
      <c r="AZ132" s="136" t="n">
        <f aca="false">IF($A132&gt;=AZ$104,AZ$107*BB132,0)</f>
        <v>17280</v>
      </c>
      <c r="BA132" s="50" t="n">
        <f aca="false">IF($A132&gt;=AZ$104,AZ$105*BB132,0)</f>
        <v>72</v>
      </c>
      <c r="BB132" s="57" t="n">
        <v>0.9</v>
      </c>
      <c r="BC132" s="136" t="n">
        <f aca="false">IF($A132&gt;=BC$104,BC$107*BE132,0)</f>
        <v>10800</v>
      </c>
      <c r="BD132" s="50" t="n">
        <f aca="false">IF($A132&gt;=BC$104,BC$105*BE132,0)</f>
        <v>45</v>
      </c>
      <c r="BE132" s="57" t="n">
        <v>0.9</v>
      </c>
      <c r="BF132" s="136" t="n">
        <f aca="false">IF($A132&gt;=BF$104,BF$107*BH132,0)</f>
        <v>89100</v>
      </c>
      <c r="BG132" s="50" t="n">
        <f aca="false">IF($A132&gt;=BF$104,BF$105*BH132,0)</f>
        <v>550</v>
      </c>
      <c r="BH132" s="57" t="n">
        <v>1</v>
      </c>
      <c r="BI132" s="136" t="n">
        <f aca="false">IF($A132&gt;=BI$104,BI$107*BK132,0)</f>
        <v>80985.6</v>
      </c>
      <c r="BJ132" s="50" t="n">
        <f aca="false">IF($A132&gt;=BI$104,BI$105*BK132,0)</f>
        <v>320</v>
      </c>
      <c r="BK132" s="57" t="n">
        <v>1</v>
      </c>
      <c r="BL132" s="136" t="n">
        <f aca="false">IF($A132&gt;=BL$104,BL$107*BN132,0)</f>
        <v>21600</v>
      </c>
      <c r="BM132" s="50" t="n">
        <f aca="false">IF($A132&gt;=BL$104,BL$105*BN132,0)</f>
        <v>120</v>
      </c>
      <c r="BN132" s="57" t="n">
        <v>1</v>
      </c>
      <c r="BO132" s="136" t="n">
        <f aca="false">IF($A132&gt;=BO$104,BO$107*BQ132,0)</f>
        <v>84402</v>
      </c>
      <c r="BP132" s="50" t="n">
        <f aca="false">IF($A132&gt;=BO$104,BO$105*BQ132,0)</f>
        <v>521</v>
      </c>
      <c r="BQ132" s="57" t="n">
        <v>1</v>
      </c>
      <c r="BR132" s="136" t="n">
        <f aca="false">IF($A132&gt;=BR$104,BR$107*BT132,0)</f>
        <v>45000</v>
      </c>
      <c r="BS132" s="50" t="n">
        <f aca="false">IF($A132&gt;=BR$104,BR$105*BT132,0)</f>
        <v>250</v>
      </c>
      <c r="BT132" s="57" t="n">
        <v>1</v>
      </c>
      <c r="BU132" s="136" t="n">
        <f aca="false">IF($A132&gt;=BU$104,BU$107*BW132,0)</f>
        <v>84240</v>
      </c>
      <c r="BV132" s="50" t="n">
        <f aca="false">IF($A132&gt;=BU$104,BU$105*BW132,0)</f>
        <v>520</v>
      </c>
      <c r="BW132" s="57" t="n">
        <v>1</v>
      </c>
    </row>
    <row r="133" customFormat="false" ht="12.75" hidden="false" customHeight="false" outlineLevel="0" collapsed="false">
      <c r="A133" s="100" t="n">
        <v>37653</v>
      </c>
      <c r="B133" s="135" t="n">
        <f aca="false">SUMIF(D$110:U$110,B$110,D133:U133)</f>
        <v>1028148</v>
      </c>
      <c r="C133" s="49" t="n">
        <f aca="false">SUMIF(D$110:U$110,C$110,D133:U133)</f>
        <v>5616.4</v>
      </c>
      <c r="D133" s="50" t="n">
        <f aca="false">SUMIF($V$109:$CE$109,D$109,$V133:$CE133)*F133</f>
        <v>156600</v>
      </c>
      <c r="E133" s="50" t="n">
        <f aca="false">SUMIF($V$109:$CE$109,E$109,$V133:$CE133)*F133</f>
        <v>870</v>
      </c>
      <c r="F133" s="148" t="n">
        <f aca="false">F132</f>
        <v>1</v>
      </c>
      <c r="G133" s="136" t="n">
        <f aca="false">SUMIF($V$109:$CE$109,G$109,$V133:$CE133)*I133</f>
        <v>93600</v>
      </c>
      <c r="H133" s="50" t="n">
        <f aca="false">SUMIF($V$109:$CE$109,H$109,$V133:$CE133)*I133</f>
        <v>520</v>
      </c>
      <c r="I133" s="148" t="n">
        <f aca="false">I132</f>
        <v>1</v>
      </c>
      <c r="J133" s="136" t="n">
        <f aca="false">SUMIF($V$109:$CE$109,J$109,$V133:$CE133)*L133</f>
        <v>90644.4</v>
      </c>
      <c r="K133" s="50" t="n">
        <f aca="false">SUMIF($V$109:$CE$109,K$109,$V133:$CE133)*L133</f>
        <v>545</v>
      </c>
      <c r="L133" s="148" t="n">
        <f aca="false">L132</f>
        <v>1</v>
      </c>
      <c r="M133" s="136" t="n">
        <f aca="false">SUMIF($V$109:$CE$109,M$109,$V133:$CE133)*O133</f>
        <v>249627.6</v>
      </c>
      <c r="N133" s="50" t="n">
        <f aca="false">SUMIF($V$109:$CE$109,N$109,$V133:$CE133)*O133</f>
        <v>1361</v>
      </c>
      <c r="O133" s="148" t="n">
        <f aca="false">O132</f>
        <v>1</v>
      </c>
      <c r="P133" s="136" t="n">
        <f aca="false">SUMIF($V$109:$CE$109,P$109,$V133:$CE133)*R133</f>
        <v>242460</v>
      </c>
      <c r="Q133" s="50" t="n">
        <f aca="false">SUMIF($V$109:$CE$109,Q$109,$V133:$CE133)*R133</f>
        <v>1229.5</v>
      </c>
      <c r="R133" s="148" t="n">
        <f aca="false">R132</f>
        <v>1</v>
      </c>
      <c r="S133" s="136" t="n">
        <f aca="false">SUMIF($V$109:$CE$109,S$109,$V133:$CE133)*U133</f>
        <v>195216</v>
      </c>
      <c r="T133" s="50" t="n">
        <f aca="false">SUMIF($V$109:$CE$109,T$109,$V133:$CE133)*U133</f>
        <v>1090.9</v>
      </c>
      <c r="U133" s="148" t="n">
        <f aca="false">U132</f>
        <v>1</v>
      </c>
      <c r="V133" s="135" t="n">
        <f aca="false">IF($A133&gt;=V$104,V$107*X133,0)</f>
        <v>90644.4</v>
      </c>
      <c r="W133" s="50" t="n">
        <f aca="false">IF($A133&gt;=V$104,V$105*X133,0)</f>
        <v>545</v>
      </c>
      <c r="X133" s="57" t="n">
        <v>1</v>
      </c>
      <c r="Y133" s="136" t="n">
        <f aca="false">IF($A133&gt;=Y$104,Y$107*AA133,0)</f>
        <v>93600</v>
      </c>
      <c r="Z133" s="50" t="n">
        <f aca="false">IF($A133&gt;=Y$104,Y$105*AA133,0)</f>
        <v>520</v>
      </c>
      <c r="AA133" s="57" t="n">
        <v>1</v>
      </c>
      <c r="AB133" s="136" t="n">
        <f aca="false">IF($A133&gt;=AB$104,AB$107*AD133,0)</f>
        <v>90000</v>
      </c>
      <c r="AC133" s="50" t="n">
        <f aca="false">IF($A133&gt;=AB$104,AB$105*AD133,0)</f>
        <v>500</v>
      </c>
      <c r="AD133" s="57" t="n">
        <v>1</v>
      </c>
      <c r="AE133" s="136"/>
      <c r="AF133" s="50"/>
      <c r="AG133" s="57"/>
      <c r="AH133" s="136" t="n">
        <f aca="false">IF($A133&gt;=AH$104,AH$107*AJ133,0)</f>
        <v>83400</v>
      </c>
      <c r="AI133" s="50" t="n">
        <f aca="false">IF($A133&gt;=AH$104,AH$105*AJ133,0)</f>
        <v>500</v>
      </c>
      <c r="AJ133" s="57" t="n">
        <v>1</v>
      </c>
      <c r="AK133" s="136" t="n">
        <f aca="false">IF($A133&gt;=AK$104,AK$107*AM133,0)</f>
        <v>90000</v>
      </c>
      <c r="AL133" s="50" t="n">
        <f aca="false">IF($A133&gt;=AK$104,AK$105*AM133,0)</f>
        <v>500</v>
      </c>
      <c r="AM133" s="57" t="n">
        <v>1</v>
      </c>
      <c r="AN133" s="136" t="n">
        <f aca="false">IF($A133&gt;=AN$104,AN$107*AP133,0)</f>
        <v>19440</v>
      </c>
      <c r="AO133" s="50" t="n">
        <f aca="false">IF($A133&gt;=AN$104,AN$105*AP133,0)</f>
        <v>81</v>
      </c>
      <c r="AP133" s="57" t="n">
        <v>0.9</v>
      </c>
      <c r="AQ133" s="136" t="n">
        <f aca="false">IF($A133&gt;=AQ$104,AQ$107*AS133,0)</f>
        <v>29160</v>
      </c>
      <c r="AR133" s="50" t="n">
        <f aca="false">IF($A133&gt;=AQ$104,AQ$105*AS133,0)</f>
        <v>121.5</v>
      </c>
      <c r="AS133" s="57" t="n">
        <v>0.9</v>
      </c>
      <c r="AT133" s="136" t="n">
        <f aca="false">IF($A133&gt;=AT$104,AT$107*AV133,0)</f>
        <v>87480</v>
      </c>
      <c r="AU133" s="50" t="n">
        <f aca="false">IF($A133&gt;=AT$104,AT$105*AV133,0)</f>
        <v>405</v>
      </c>
      <c r="AV133" s="57" t="n">
        <v>0.9</v>
      </c>
      <c r="AW133" s="136" t="n">
        <f aca="false">IF($A133&gt;=AW$104,AW$107*AY133,0)</f>
        <v>11016</v>
      </c>
      <c r="AX133" s="50" t="n">
        <f aca="false">IF($A133&gt;=AW$104,AW$105*AY133,0)</f>
        <v>45.9</v>
      </c>
      <c r="AY133" s="57" t="n">
        <v>0.9</v>
      </c>
      <c r="AZ133" s="136" t="n">
        <f aca="false">IF($A133&gt;=AZ$104,AZ$107*BB133,0)</f>
        <v>17280</v>
      </c>
      <c r="BA133" s="50" t="n">
        <f aca="false">IF($A133&gt;=AZ$104,AZ$105*BB133,0)</f>
        <v>72</v>
      </c>
      <c r="BB133" s="57" t="n">
        <v>0.9</v>
      </c>
      <c r="BC133" s="136" t="n">
        <f aca="false">IF($A133&gt;=BC$104,BC$107*BE133,0)</f>
        <v>10800</v>
      </c>
      <c r="BD133" s="50" t="n">
        <f aca="false">IF($A133&gt;=BC$104,BC$105*BE133,0)</f>
        <v>45</v>
      </c>
      <c r="BE133" s="57" t="n">
        <v>0.9</v>
      </c>
      <c r="BF133" s="136" t="n">
        <f aca="false">IF($A133&gt;=BF$104,BF$107*BH133,0)</f>
        <v>89100</v>
      </c>
      <c r="BG133" s="50" t="n">
        <f aca="false">IF($A133&gt;=BF$104,BF$105*BH133,0)</f>
        <v>550</v>
      </c>
      <c r="BH133" s="57" t="n">
        <v>1</v>
      </c>
      <c r="BI133" s="136" t="n">
        <f aca="false">IF($A133&gt;=BI$104,BI$107*BK133,0)</f>
        <v>80985.6</v>
      </c>
      <c r="BJ133" s="50" t="n">
        <f aca="false">IF($A133&gt;=BI$104,BI$105*BK133,0)</f>
        <v>320</v>
      </c>
      <c r="BK133" s="57" t="n">
        <v>1</v>
      </c>
      <c r="BL133" s="136" t="n">
        <f aca="false">IF($A133&gt;=BL$104,BL$107*BN133,0)</f>
        <v>21600</v>
      </c>
      <c r="BM133" s="50" t="n">
        <f aca="false">IF($A133&gt;=BL$104,BL$105*BN133,0)</f>
        <v>120</v>
      </c>
      <c r="BN133" s="57" t="n">
        <v>1</v>
      </c>
      <c r="BO133" s="136" t="n">
        <f aca="false">IF($A133&gt;=BO$104,BO$107*BQ133,0)</f>
        <v>84402</v>
      </c>
      <c r="BP133" s="50" t="n">
        <f aca="false">IF($A133&gt;=BO$104,BO$105*BQ133,0)</f>
        <v>521</v>
      </c>
      <c r="BQ133" s="57" t="n">
        <v>1</v>
      </c>
      <c r="BR133" s="136" t="n">
        <f aca="false">IF($A133&gt;=BR$104,BR$107*BT133,0)</f>
        <v>45000</v>
      </c>
      <c r="BS133" s="50" t="n">
        <f aca="false">IF($A133&gt;=BR$104,BR$105*BT133,0)</f>
        <v>250</v>
      </c>
      <c r="BT133" s="57" t="n">
        <v>1</v>
      </c>
      <c r="BU133" s="136" t="n">
        <f aca="false">IF($A133&gt;=BU$104,BU$107*BW133,0)</f>
        <v>84240</v>
      </c>
      <c r="BV133" s="50" t="n">
        <f aca="false">IF($A133&gt;=BU$104,BU$105*BW133,0)</f>
        <v>520</v>
      </c>
      <c r="BW133" s="57" t="n">
        <v>1</v>
      </c>
    </row>
    <row r="134" customFormat="false" ht="12.75" hidden="false" customHeight="false" outlineLevel="0" collapsed="false">
      <c r="A134" s="100" t="n">
        <v>37681</v>
      </c>
      <c r="B134" s="135" t="n">
        <f aca="false">SUMIF(D$110:U$110,B$110,D134:U134)</f>
        <v>1028148</v>
      </c>
      <c r="C134" s="49" t="n">
        <f aca="false">SUMIF(D$110:U$110,C$110,D134:U134)</f>
        <v>5616.4</v>
      </c>
      <c r="D134" s="50" t="n">
        <f aca="false">SUMIF($V$109:$CE$109,D$109,$V134:$CE134)*F134</f>
        <v>156600</v>
      </c>
      <c r="E134" s="50" t="n">
        <f aca="false">SUMIF($V$109:$CE$109,E$109,$V134:$CE134)*F134</f>
        <v>870</v>
      </c>
      <c r="F134" s="148" t="n">
        <f aca="false">F133</f>
        <v>1</v>
      </c>
      <c r="G134" s="136" t="n">
        <f aca="false">SUMIF($V$109:$CE$109,G$109,$V134:$CE134)*I134</f>
        <v>93600</v>
      </c>
      <c r="H134" s="50" t="n">
        <f aca="false">SUMIF($V$109:$CE$109,H$109,$V134:$CE134)*I134</f>
        <v>520</v>
      </c>
      <c r="I134" s="148" t="n">
        <f aca="false">I133</f>
        <v>1</v>
      </c>
      <c r="J134" s="136" t="n">
        <f aca="false">SUMIF($V$109:$CE$109,J$109,$V134:$CE134)*L134</f>
        <v>90644.4</v>
      </c>
      <c r="K134" s="50" t="n">
        <f aca="false">SUMIF($V$109:$CE$109,K$109,$V134:$CE134)*L134</f>
        <v>545</v>
      </c>
      <c r="L134" s="148" t="n">
        <f aca="false">L133</f>
        <v>1</v>
      </c>
      <c r="M134" s="136" t="n">
        <f aca="false">SUMIF($V$109:$CE$109,M$109,$V134:$CE134)*O134</f>
        <v>249627.6</v>
      </c>
      <c r="N134" s="50" t="n">
        <f aca="false">SUMIF($V$109:$CE$109,N$109,$V134:$CE134)*O134</f>
        <v>1361</v>
      </c>
      <c r="O134" s="148" t="n">
        <f aca="false">O133</f>
        <v>1</v>
      </c>
      <c r="P134" s="136" t="n">
        <f aca="false">SUMIF($V$109:$CE$109,P$109,$V134:$CE134)*R134</f>
        <v>242460</v>
      </c>
      <c r="Q134" s="50" t="n">
        <f aca="false">SUMIF($V$109:$CE$109,Q$109,$V134:$CE134)*R134</f>
        <v>1229.5</v>
      </c>
      <c r="R134" s="148" t="n">
        <f aca="false">R133</f>
        <v>1</v>
      </c>
      <c r="S134" s="136" t="n">
        <f aca="false">SUMIF($V$109:$CE$109,S$109,$V134:$CE134)*U134</f>
        <v>195216</v>
      </c>
      <c r="T134" s="50" t="n">
        <f aca="false">SUMIF($V$109:$CE$109,T$109,$V134:$CE134)*U134</f>
        <v>1090.9</v>
      </c>
      <c r="U134" s="148" t="n">
        <f aca="false">U133</f>
        <v>1</v>
      </c>
      <c r="V134" s="135" t="n">
        <f aca="false">IF($A134&gt;=V$104,V$107*X134,0)</f>
        <v>90644.4</v>
      </c>
      <c r="W134" s="50" t="n">
        <f aca="false">IF($A134&gt;=V$104,V$105*X134,0)</f>
        <v>545</v>
      </c>
      <c r="X134" s="57" t="n">
        <v>1</v>
      </c>
      <c r="Y134" s="136" t="n">
        <f aca="false">IF($A134&gt;=Y$104,Y$107*AA134,0)</f>
        <v>93600</v>
      </c>
      <c r="Z134" s="50" t="n">
        <f aca="false">IF($A134&gt;=Y$104,Y$105*AA134,0)</f>
        <v>520</v>
      </c>
      <c r="AA134" s="57" t="n">
        <v>1</v>
      </c>
      <c r="AB134" s="136" t="n">
        <f aca="false">IF($A134&gt;=AB$104,AB$107*AD134,0)</f>
        <v>90000</v>
      </c>
      <c r="AC134" s="50" t="n">
        <f aca="false">IF($A134&gt;=AB$104,AB$105*AD134,0)</f>
        <v>500</v>
      </c>
      <c r="AD134" s="57" t="n">
        <v>1</v>
      </c>
      <c r="AE134" s="136"/>
      <c r="AF134" s="50"/>
      <c r="AG134" s="57"/>
      <c r="AH134" s="136" t="n">
        <f aca="false">IF($A134&gt;=AH$104,AH$107*AJ134,0)</f>
        <v>83400</v>
      </c>
      <c r="AI134" s="50" t="n">
        <f aca="false">IF($A134&gt;=AH$104,AH$105*AJ134,0)</f>
        <v>500</v>
      </c>
      <c r="AJ134" s="57" t="n">
        <v>1</v>
      </c>
      <c r="AK134" s="136" t="n">
        <f aca="false">IF($A134&gt;=AK$104,AK$107*AM134,0)</f>
        <v>90000</v>
      </c>
      <c r="AL134" s="50" t="n">
        <f aca="false">IF($A134&gt;=AK$104,AK$105*AM134,0)</f>
        <v>500</v>
      </c>
      <c r="AM134" s="57" t="n">
        <v>1</v>
      </c>
      <c r="AN134" s="136" t="n">
        <f aca="false">IF($A134&gt;=AN$104,AN$107*AP134,0)</f>
        <v>19440</v>
      </c>
      <c r="AO134" s="50" t="n">
        <f aca="false">IF($A134&gt;=AN$104,AN$105*AP134,0)</f>
        <v>81</v>
      </c>
      <c r="AP134" s="57" t="n">
        <v>0.9</v>
      </c>
      <c r="AQ134" s="136" t="n">
        <f aca="false">IF($A134&gt;=AQ$104,AQ$107*AS134,0)</f>
        <v>29160</v>
      </c>
      <c r="AR134" s="50" t="n">
        <f aca="false">IF($A134&gt;=AQ$104,AQ$105*AS134,0)</f>
        <v>121.5</v>
      </c>
      <c r="AS134" s="57" t="n">
        <v>0.9</v>
      </c>
      <c r="AT134" s="136" t="n">
        <f aca="false">IF($A134&gt;=AT$104,AT$107*AV134,0)</f>
        <v>87480</v>
      </c>
      <c r="AU134" s="50" t="n">
        <f aca="false">IF($A134&gt;=AT$104,AT$105*AV134,0)</f>
        <v>405</v>
      </c>
      <c r="AV134" s="57" t="n">
        <v>0.9</v>
      </c>
      <c r="AW134" s="136" t="n">
        <f aca="false">IF($A134&gt;=AW$104,AW$107*AY134,0)</f>
        <v>11016</v>
      </c>
      <c r="AX134" s="50" t="n">
        <f aca="false">IF($A134&gt;=AW$104,AW$105*AY134,0)</f>
        <v>45.9</v>
      </c>
      <c r="AY134" s="57" t="n">
        <v>0.9</v>
      </c>
      <c r="AZ134" s="136" t="n">
        <f aca="false">IF($A134&gt;=AZ$104,AZ$107*BB134,0)</f>
        <v>17280</v>
      </c>
      <c r="BA134" s="50" t="n">
        <f aca="false">IF($A134&gt;=AZ$104,AZ$105*BB134,0)</f>
        <v>72</v>
      </c>
      <c r="BB134" s="57" t="n">
        <v>0.9</v>
      </c>
      <c r="BC134" s="136" t="n">
        <f aca="false">IF($A134&gt;=BC$104,BC$107*BE134,0)</f>
        <v>10800</v>
      </c>
      <c r="BD134" s="50" t="n">
        <f aca="false">IF($A134&gt;=BC$104,BC$105*BE134,0)</f>
        <v>45</v>
      </c>
      <c r="BE134" s="57" t="n">
        <v>0.9</v>
      </c>
      <c r="BF134" s="136" t="n">
        <f aca="false">IF($A134&gt;=BF$104,BF$107*BH134,0)</f>
        <v>89100</v>
      </c>
      <c r="BG134" s="50" t="n">
        <f aca="false">IF($A134&gt;=BF$104,BF$105*BH134,0)</f>
        <v>550</v>
      </c>
      <c r="BH134" s="57" t="n">
        <v>1</v>
      </c>
      <c r="BI134" s="136" t="n">
        <f aca="false">IF($A134&gt;=BI$104,BI$107*BK134,0)</f>
        <v>80985.6</v>
      </c>
      <c r="BJ134" s="50" t="n">
        <f aca="false">IF($A134&gt;=BI$104,BI$105*BK134,0)</f>
        <v>320</v>
      </c>
      <c r="BK134" s="57" t="n">
        <v>1</v>
      </c>
      <c r="BL134" s="136" t="n">
        <f aca="false">IF($A134&gt;=BL$104,BL$107*BN134,0)</f>
        <v>21600</v>
      </c>
      <c r="BM134" s="50" t="n">
        <f aca="false">IF($A134&gt;=BL$104,BL$105*BN134,0)</f>
        <v>120</v>
      </c>
      <c r="BN134" s="57" t="n">
        <v>1</v>
      </c>
      <c r="BO134" s="136" t="n">
        <f aca="false">IF($A134&gt;=BO$104,BO$107*BQ134,0)</f>
        <v>84402</v>
      </c>
      <c r="BP134" s="50" t="n">
        <f aca="false">IF($A134&gt;=BO$104,BO$105*BQ134,0)</f>
        <v>521</v>
      </c>
      <c r="BQ134" s="57" t="n">
        <v>1</v>
      </c>
      <c r="BR134" s="136" t="n">
        <f aca="false">IF($A134&gt;=BR$104,BR$107*BT134,0)</f>
        <v>45000</v>
      </c>
      <c r="BS134" s="50" t="n">
        <f aca="false">IF($A134&gt;=BR$104,BR$105*BT134,0)</f>
        <v>250</v>
      </c>
      <c r="BT134" s="57" t="n">
        <v>1</v>
      </c>
      <c r="BU134" s="136" t="n">
        <f aca="false">IF($A134&gt;=BU$104,BU$107*BW134,0)</f>
        <v>84240</v>
      </c>
      <c r="BV134" s="50" t="n">
        <f aca="false">IF($A134&gt;=BU$104,BU$105*BW134,0)</f>
        <v>520</v>
      </c>
      <c r="BW134" s="57" t="n">
        <v>1</v>
      </c>
    </row>
    <row r="135" customFormat="false" ht="12.75" hidden="false" customHeight="false" outlineLevel="0" collapsed="false">
      <c r="A135" s="100" t="n">
        <v>37712</v>
      </c>
      <c r="B135" s="135" t="n">
        <f aca="false">SUMIF(D$110:U$110,B$110,D135:U135)</f>
        <v>1028148</v>
      </c>
      <c r="C135" s="49" t="n">
        <f aca="false">SUMIF(D$110:U$110,C$110,D135:U135)</f>
        <v>5616.4</v>
      </c>
      <c r="D135" s="50" t="n">
        <f aca="false">SUMIF($V$109:$CE$109,D$109,$V135:$CE135)*F135</f>
        <v>156600</v>
      </c>
      <c r="E135" s="50" t="n">
        <f aca="false">SUMIF($V$109:$CE$109,E$109,$V135:$CE135)*F135</f>
        <v>870</v>
      </c>
      <c r="F135" s="148" t="n">
        <f aca="false">F134</f>
        <v>1</v>
      </c>
      <c r="G135" s="136" t="n">
        <f aca="false">SUMIF($V$109:$CE$109,G$109,$V135:$CE135)*I135</f>
        <v>93600</v>
      </c>
      <c r="H135" s="50" t="n">
        <f aca="false">SUMIF($V$109:$CE$109,H$109,$V135:$CE135)*I135</f>
        <v>520</v>
      </c>
      <c r="I135" s="148" t="n">
        <f aca="false">I134</f>
        <v>1</v>
      </c>
      <c r="J135" s="136" t="n">
        <f aca="false">SUMIF($V$109:$CE$109,J$109,$V135:$CE135)*L135</f>
        <v>90644.4</v>
      </c>
      <c r="K135" s="50" t="n">
        <f aca="false">SUMIF($V$109:$CE$109,K$109,$V135:$CE135)*L135</f>
        <v>545</v>
      </c>
      <c r="L135" s="148" t="n">
        <f aca="false">L134</f>
        <v>1</v>
      </c>
      <c r="M135" s="136" t="n">
        <f aca="false">SUMIF($V$109:$CE$109,M$109,$V135:$CE135)*O135</f>
        <v>249627.6</v>
      </c>
      <c r="N135" s="50" t="n">
        <f aca="false">SUMIF($V$109:$CE$109,N$109,$V135:$CE135)*O135</f>
        <v>1361</v>
      </c>
      <c r="O135" s="148" t="n">
        <f aca="false">O134</f>
        <v>1</v>
      </c>
      <c r="P135" s="136" t="n">
        <f aca="false">SUMIF($V$109:$CE$109,P$109,$V135:$CE135)*R135</f>
        <v>242460</v>
      </c>
      <c r="Q135" s="50" t="n">
        <f aca="false">SUMIF($V$109:$CE$109,Q$109,$V135:$CE135)*R135</f>
        <v>1229.5</v>
      </c>
      <c r="R135" s="148" t="n">
        <f aca="false">R134</f>
        <v>1</v>
      </c>
      <c r="S135" s="136" t="n">
        <f aca="false">SUMIF($V$109:$CE$109,S$109,$V135:$CE135)*U135</f>
        <v>195216</v>
      </c>
      <c r="T135" s="50" t="n">
        <f aca="false">SUMIF($V$109:$CE$109,T$109,$V135:$CE135)*U135</f>
        <v>1090.9</v>
      </c>
      <c r="U135" s="148" t="n">
        <f aca="false">U134</f>
        <v>1</v>
      </c>
      <c r="V135" s="135" t="n">
        <f aca="false">IF($A135&gt;=V$104,V$107*X135,0)</f>
        <v>90644.4</v>
      </c>
      <c r="W135" s="50" t="n">
        <f aca="false">IF($A135&gt;=V$104,V$105*X135,0)</f>
        <v>545</v>
      </c>
      <c r="X135" s="57" t="n">
        <v>1</v>
      </c>
      <c r="Y135" s="136" t="n">
        <f aca="false">IF($A135&gt;=Y$104,Y$107*AA135,0)</f>
        <v>93600</v>
      </c>
      <c r="Z135" s="50" t="n">
        <f aca="false">IF($A135&gt;=Y$104,Y$105*AA135,0)</f>
        <v>520</v>
      </c>
      <c r="AA135" s="57" t="n">
        <v>1</v>
      </c>
      <c r="AB135" s="136" t="n">
        <f aca="false">IF($A135&gt;=AB$104,AB$107*AD135,0)</f>
        <v>90000</v>
      </c>
      <c r="AC135" s="50" t="n">
        <f aca="false">IF($A135&gt;=AB$104,AB$105*AD135,0)</f>
        <v>500</v>
      </c>
      <c r="AD135" s="57" t="n">
        <v>1</v>
      </c>
      <c r="AE135" s="136"/>
      <c r="AF135" s="50"/>
      <c r="AG135" s="57"/>
      <c r="AH135" s="136" t="n">
        <f aca="false">IF($A135&gt;=AH$104,AH$107*AJ135,0)</f>
        <v>83400</v>
      </c>
      <c r="AI135" s="50" t="n">
        <f aca="false">IF($A135&gt;=AH$104,AH$105*AJ135,0)</f>
        <v>500</v>
      </c>
      <c r="AJ135" s="57" t="n">
        <v>1</v>
      </c>
      <c r="AK135" s="136" t="n">
        <f aca="false">IF($A135&gt;=AK$104,AK$107*AM135,0)</f>
        <v>90000</v>
      </c>
      <c r="AL135" s="50" t="n">
        <f aca="false">IF($A135&gt;=AK$104,AK$105*AM135,0)</f>
        <v>500</v>
      </c>
      <c r="AM135" s="57" t="n">
        <v>1</v>
      </c>
      <c r="AN135" s="136" t="n">
        <f aca="false">IF($A135&gt;=AN$104,AN$107*AP135,0)</f>
        <v>19440</v>
      </c>
      <c r="AO135" s="50" t="n">
        <f aca="false">IF($A135&gt;=AN$104,AN$105*AP135,0)</f>
        <v>81</v>
      </c>
      <c r="AP135" s="57" t="n">
        <v>0.9</v>
      </c>
      <c r="AQ135" s="136" t="n">
        <f aca="false">IF($A135&gt;=AQ$104,AQ$107*AS135,0)</f>
        <v>29160</v>
      </c>
      <c r="AR135" s="50" t="n">
        <f aca="false">IF($A135&gt;=AQ$104,AQ$105*AS135,0)</f>
        <v>121.5</v>
      </c>
      <c r="AS135" s="57" t="n">
        <v>0.9</v>
      </c>
      <c r="AT135" s="136" t="n">
        <f aca="false">IF($A135&gt;=AT$104,AT$107*AV135,0)</f>
        <v>87480</v>
      </c>
      <c r="AU135" s="50" t="n">
        <f aca="false">IF($A135&gt;=AT$104,AT$105*AV135,0)</f>
        <v>405</v>
      </c>
      <c r="AV135" s="57" t="n">
        <v>0.9</v>
      </c>
      <c r="AW135" s="136" t="n">
        <f aca="false">IF($A135&gt;=AW$104,AW$107*AY135,0)</f>
        <v>11016</v>
      </c>
      <c r="AX135" s="50" t="n">
        <f aca="false">IF($A135&gt;=AW$104,AW$105*AY135,0)</f>
        <v>45.9</v>
      </c>
      <c r="AY135" s="57" t="n">
        <v>0.9</v>
      </c>
      <c r="AZ135" s="136" t="n">
        <f aca="false">IF($A135&gt;=AZ$104,AZ$107*BB135,0)</f>
        <v>17280</v>
      </c>
      <c r="BA135" s="50" t="n">
        <f aca="false">IF($A135&gt;=AZ$104,AZ$105*BB135,0)</f>
        <v>72</v>
      </c>
      <c r="BB135" s="57" t="n">
        <v>0.9</v>
      </c>
      <c r="BC135" s="136" t="n">
        <f aca="false">IF($A135&gt;=BC$104,BC$107*BE135,0)</f>
        <v>10800</v>
      </c>
      <c r="BD135" s="50" t="n">
        <f aca="false">IF($A135&gt;=BC$104,BC$105*BE135,0)</f>
        <v>45</v>
      </c>
      <c r="BE135" s="57" t="n">
        <v>0.9</v>
      </c>
      <c r="BF135" s="136" t="n">
        <f aca="false">IF($A135&gt;=BF$104,BF$107*BH135,0)</f>
        <v>89100</v>
      </c>
      <c r="BG135" s="50" t="n">
        <f aca="false">IF($A135&gt;=BF$104,BF$105*BH135,0)</f>
        <v>550</v>
      </c>
      <c r="BH135" s="57" t="n">
        <v>1</v>
      </c>
      <c r="BI135" s="136" t="n">
        <f aca="false">IF($A135&gt;=BI$104,BI$107*BK135,0)</f>
        <v>80985.6</v>
      </c>
      <c r="BJ135" s="50" t="n">
        <f aca="false">IF($A135&gt;=BI$104,BI$105*BK135,0)</f>
        <v>320</v>
      </c>
      <c r="BK135" s="57" t="n">
        <v>1</v>
      </c>
      <c r="BL135" s="136" t="n">
        <f aca="false">IF($A135&gt;=BL$104,BL$107*BN135,0)</f>
        <v>21600</v>
      </c>
      <c r="BM135" s="50" t="n">
        <f aca="false">IF($A135&gt;=BL$104,BL$105*BN135,0)</f>
        <v>120</v>
      </c>
      <c r="BN135" s="57" t="n">
        <v>1</v>
      </c>
      <c r="BO135" s="136" t="n">
        <f aca="false">IF($A135&gt;=BO$104,BO$107*BQ135,0)</f>
        <v>84402</v>
      </c>
      <c r="BP135" s="50" t="n">
        <f aca="false">IF($A135&gt;=BO$104,BO$105*BQ135,0)</f>
        <v>521</v>
      </c>
      <c r="BQ135" s="57" t="n">
        <v>1</v>
      </c>
      <c r="BR135" s="136" t="n">
        <f aca="false">IF($A135&gt;=BR$104,BR$107*BT135,0)</f>
        <v>45000</v>
      </c>
      <c r="BS135" s="50" t="n">
        <f aca="false">IF($A135&gt;=BR$104,BR$105*BT135,0)</f>
        <v>250</v>
      </c>
      <c r="BT135" s="57" t="n">
        <v>1</v>
      </c>
      <c r="BU135" s="136" t="n">
        <f aca="false">IF($A135&gt;=BU$104,BU$107*BW135,0)</f>
        <v>84240</v>
      </c>
      <c r="BV135" s="50" t="n">
        <f aca="false">IF($A135&gt;=BU$104,BU$105*BW135,0)</f>
        <v>520</v>
      </c>
      <c r="BW135" s="57" t="n">
        <v>1</v>
      </c>
    </row>
    <row r="136" customFormat="false" ht="12.75" hidden="false" customHeight="false" outlineLevel="0" collapsed="false">
      <c r="A136" s="100" t="n">
        <v>37742</v>
      </c>
      <c r="B136" s="135" t="n">
        <f aca="false">SUMIF(D$110:U$110,B$110,D136:U136)</f>
        <v>1028148</v>
      </c>
      <c r="C136" s="49" t="n">
        <f aca="false">SUMIF(D$110:U$110,C$110,D136:U136)</f>
        <v>5616.4</v>
      </c>
      <c r="D136" s="50" t="n">
        <f aca="false">SUMIF($V$109:$CE$109,D$109,$V136:$CE136)*F136</f>
        <v>156600</v>
      </c>
      <c r="E136" s="50" t="n">
        <f aca="false">SUMIF($V$109:$CE$109,E$109,$V136:$CE136)*F136</f>
        <v>870</v>
      </c>
      <c r="F136" s="148" t="n">
        <f aca="false">F135</f>
        <v>1</v>
      </c>
      <c r="G136" s="136" t="n">
        <f aca="false">SUMIF($V$109:$CE$109,G$109,$V136:$CE136)*I136</f>
        <v>93600</v>
      </c>
      <c r="H136" s="50" t="n">
        <f aca="false">SUMIF($V$109:$CE$109,H$109,$V136:$CE136)*I136</f>
        <v>520</v>
      </c>
      <c r="I136" s="148" t="n">
        <f aca="false">I135</f>
        <v>1</v>
      </c>
      <c r="J136" s="136" t="n">
        <f aca="false">SUMIF($V$109:$CE$109,J$109,$V136:$CE136)*L136</f>
        <v>90644.4</v>
      </c>
      <c r="K136" s="50" t="n">
        <f aca="false">SUMIF($V$109:$CE$109,K$109,$V136:$CE136)*L136</f>
        <v>545</v>
      </c>
      <c r="L136" s="148" t="n">
        <f aca="false">L135</f>
        <v>1</v>
      </c>
      <c r="M136" s="136" t="n">
        <f aca="false">SUMIF($V$109:$CE$109,M$109,$V136:$CE136)*O136</f>
        <v>249627.6</v>
      </c>
      <c r="N136" s="50" t="n">
        <f aca="false">SUMIF($V$109:$CE$109,N$109,$V136:$CE136)*O136</f>
        <v>1361</v>
      </c>
      <c r="O136" s="148" t="n">
        <f aca="false">O135</f>
        <v>1</v>
      </c>
      <c r="P136" s="136" t="n">
        <f aca="false">SUMIF($V$109:$CE$109,P$109,$V136:$CE136)*R136</f>
        <v>242460</v>
      </c>
      <c r="Q136" s="50" t="n">
        <f aca="false">SUMIF($V$109:$CE$109,Q$109,$V136:$CE136)*R136</f>
        <v>1229.5</v>
      </c>
      <c r="R136" s="148" t="n">
        <f aca="false">R135</f>
        <v>1</v>
      </c>
      <c r="S136" s="136" t="n">
        <f aca="false">SUMIF($V$109:$CE$109,S$109,$V136:$CE136)*U136</f>
        <v>195216</v>
      </c>
      <c r="T136" s="50" t="n">
        <f aca="false">SUMIF($V$109:$CE$109,T$109,$V136:$CE136)*U136</f>
        <v>1090.9</v>
      </c>
      <c r="U136" s="148" t="n">
        <f aca="false">U135</f>
        <v>1</v>
      </c>
      <c r="V136" s="135" t="n">
        <f aca="false">IF($A136&gt;=V$104,V$107*X136,0)</f>
        <v>90644.4</v>
      </c>
      <c r="W136" s="50" t="n">
        <f aca="false">IF($A136&gt;=V$104,V$105*X136,0)</f>
        <v>545</v>
      </c>
      <c r="X136" s="57" t="n">
        <v>1</v>
      </c>
      <c r="Y136" s="136" t="n">
        <f aca="false">IF($A136&gt;=Y$104,Y$107*AA136,0)</f>
        <v>93600</v>
      </c>
      <c r="Z136" s="50" t="n">
        <f aca="false">IF($A136&gt;=Y$104,Y$105*AA136,0)</f>
        <v>520</v>
      </c>
      <c r="AA136" s="57" t="n">
        <v>1</v>
      </c>
      <c r="AB136" s="136" t="n">
        <f aca="false">IF($A136&gt;=AB$104,AB$107*AD136,0)</f>
        <v>90000</v>
      </c>
      <c r="AC136" s="50" t="n">
        <f aca="false">IF($A136&gt;=AB$104,AB$105*AD136,0)</f>
        <v>500</v>
      </c>
      <c r="AD136" s="57" t="n">
        <v>1</v>
      </c>
      <c r="AE136" s="136"/>
      <c r="AF136" s="50"/>
      <c r="AG136" s="57"/>
      <c r="AH136" s="136" t="n">
        <f aca="false">IF($A136&gt;=AH$104,AH$107*AJ136,0)</f>
        <v>83400</v>
      </c>
      <c r="AI136" s="50" t="n">
        <f aca="false">IF($A136&gt;=AH$104,AH$105*AJ136,0)</f>
        <v>500</v>
      </c>
      <c r="AJ136" s="57" t="n">
        <v>1</v>
      </c>
      <c r="AK136" s="136" t="n">
        <f aca="false">IF($A136&gt;=AK$104,AK$107*AM136,0)</f>
        <v>90000</v>
      </c>
      <c r="AL136" s="50" t="n">
        <f aca="false">IF($A136&gt;=AK$104,AK$105*AM136,0)</f>
        <v>500</v>
      </c>
      <c r="AM136" s="57" t="n">
        <v>1</v>
      </c>
      <c r="AN136" s="136" t="n">
        <f aca="false">IF($A136&gt;=AN$104,AN$107*AP136,0)</f>
        <v>19440</v>
      </c>
      <c r="AO136" s="50" t="n">
        <f aca="false">IF($A136&gt;=AN$104,AN$105*AP136,0)</f>
        <v>81</v>
      </c>
      <c r="AP136" s="57" t="n">
        <v>0.9</v>
      </c>
      <c r="AQ136" s="136" t="n">
        <f aca="false">IF($A136&gt;=AQ$104,AQ$107*AS136,0)</f>
        <v>29160</v>
      </c>
      <c r="AR136" s="50" t="n">
        <f aca="false">IF($A136&gt;=AQ$104,AQ$105*AS136,0)</f>
        <v>121.5</v>
      </c>
      <c r="AS136" s="57" t="n">
        <v>0.9</v>
      </c>
      <c r="AT136" s="136" t="n">
        <f aca="false">IF($A136&gt;=AT$104,AT$107*AV136,0)</f>
        <v>87480</v>
      </c>
      <c r="AU136" s="50" t="n">
        <f aca="false">IF($A136&gt;=AT$104,AT$105*AV136,0)</f>
        <v>405</v>
      </c>
      <c r="AV136" s="57" t="n">
        <v>0.9</v>
      </c>
      <c r="AW136" s="136" t="n">
        <f aca="false">IF($A136&gt;=AW$104,AW$107*AY136,0)</f>
        <v>11016</v>
      </c>
      <c r="AX136" s="50" t="n">
        <f aca="false">IF($A136&gt;=AW$104,AW$105*AY136,0)</f>
        <v>45.9</v>
      </c>
      <c r="AY136" s="57" t="n">
        <v>0.9</v>
      </c>
      <c r="AZ136" s="136" t="n">
        <f aca="false">IF($A136&gt;=AZ$104,AZ$107*BB136,0)</f>
        <v>17280</v>
      </c>
      <c r="BA136" s="50" t="n">
        <f aca="false">IF($A136&gt;=AZ$104,AZ$105*BB136,0)</f>
        <v>72</v>
      </c>
      <c r="BB136" s="57" t="n">
        <v>0.9</v>
      </c>
      <c r="BC136" s="136" t="n">
        <f aca="false">IF($A136&gt;=BC$104,BC$107*BE136,0)</f>
        <v>10800</v>
      </c>
      <c r="BD136" s="50" t="n">
        <f aca="false">IF($A136&gt;=BC$104,BC$105*BE136,0)</f>
        <v>45</v>
      </c>
      <c r="BE136" s="57" t="n">
        <v>0.9</v>
      </c>
      <c r="BF136" s="136" t="n">
        <f aca="false">IF($A136&gt;=BF$104,BF$107*BH136,0)</f>
        <v>89100</v>
      </c>
      <c r="BG136" s="50" t="n">
        <f aca="false">IF($A136&gt;=BF$104,BF$105*BH136,0)</f>
        <v>550</v>
      </c>
      <c r="BH136" s="57" t="n">
        <v>1</v>
      </c>
      <c r="BI136" s="136" t="n">
        <f aca="false">IF($A136&gt;=BI$104,BI$107*BK136,0)</f>
        <v>80985.6</v>
      </c>
      <c r="BJ136" s="50" t="n">
        <f aca="false">IF($A136&gt;=BI$104,BI$105*BK136,0)</f>
        <v>320</v>
      </c>
      <c r="BK136" s="57" t="n">
        <v>1</v>
      </c>
      <c r="BL136" s="136" t="n">
        <f aca="false">IF($A136&gt;=BL$104,BL$107*BN136,0)</f>
        <v>21600</v>
      </c>
      <c r="BM136" s="50" t="n">
        <f aca="false">IF($A136&gt;=BL$104,BL$105*BN136,0)</f>
        <v>120</v>
      </c>
      <c r="BN136" s="57" t="n">
        <v>1</v>
      </c>
      <c r="BO136" s="136" t="n">
        <f aca="false">IF($A136&gt;=BO$104,BO$107*BQ136,0)</f>
        <v>84402</v>
      </c>
      <c r="BP136" s="50" t="n">
        <f aca="false">IF($A136&gt;=BO$104,BO$105*BQ136,0)</f>
        <v>521</v>
      </c>
      <c r="BQ136" s="57" t="n">
        <v>1</v>
      </c>
      <c r="BR136" s="136" t="n">
        <f aca="false">IF($A136&gt;=BR$104,BR$107*BT136,0)</f>
        <v>45000</v>
      </c>
      <c r="BS136" s="50" t="n">
        <f aca="false">IF($A136&gt;=BR$104,BR$105*BT136,0)</f>
        <v>250</v>
      </c>
      <c r="BT136" s="57" t="n">
        <v>1</v>
      </c>
      <c r="BU136" s="136" t="n">
        <f aca="false">IF($A136&gt;=BU$104,BU$107*BW136,0)</f>
        <v>84240</v>
      </c>
      <c r="BV136" s="50" t="n">
        <f aca="false">IF($A136&gt;=BU$104,BU$105*BW136,0)</f>
        <v>520</v>
      </c>
      <c r="BW136" s="57" t="n">
        <v>1</v>
      </c>
    </row>
    <row r="137" customFormat="false" ht="12.75" hidden="false" customHeight="false" outlineLevel="0" collapsed="false">
      <c r="A137" s="100" t="n">
        <v>37773</v>
      </c>
      <c r="B137" s="135" t="n">
        <f aca="false">SUMIF(D$110:U$110,B$110,D137:U137)</f>
        <v>1028148</v>
      </c>
      <c r="C137" s="49" t="n">
        <f aca="false">SUMIF(D$110:U$110,C$110,D137:U137)</f>
        <v>5616.4</v>
      </c>
      <c r="D137" s="50" t="n">
        <f aca="false">SUMIF($V$109:$CE$109,D$109,$V137:$CE137)*F137</f>
        <v>156600</v>
      </c>
      <c r="E137" s="50" t="n">
        <f aca="false">SUMIF($V$109:$CE$109,E$109,$V137:$CE137)*F137</f>
        <v>870</v>
      </c>
      <c r="F137" s="148" t="n">
        <f aca="false">F136</f>
        <v>1</v>
      </c>
      <c r="G137" s="136" t="n">
        <f aca="false">SUMIF($V$109:$CE$109,G$109,$V137:$CE137)*I137</f>
        <v>93600</v>
      </c>
      <c r="H137" s="50" t="n">
        <f aca="false">SUMIF($V$109:$CE$109,H$109,$V137:$CE137)*I137</f>
        <v>520</v>
      </c>
      <c r="I137" s="148" t="n">
        <f aca="false">I136</f>
        <v>1</v>
      </c>
      <c r="J137" s="136" t="n">
        <f aca="false">SUMIF($V$109:$CE$109,J$109,$V137:$CE137)*L137</f>
        <v>90644.4</v>
      </c>
      <c r="K137" s="50" t="n">
        <f aca="false">SUMIF($V$109:$CE$109,K$109,$V137:$CE137)*L137</f>
        <v>545</v>
      </c>
      <c r="L137" s="148" t="n">
        <f aca="false">L136</f>
        <v>1</v>
      </c>
      <c r="M137" s="136" t="n">
        <f aca="false">SUMIF($V$109:$CE$109,M$109,$V137:$CE137)*O137</f>
        <v>249627.6</v>
      </c>
      <c r="N137" s="50" t="n">
        <f aca="false">SUMIF($V$109:$CE$109,N$109,$V137:$CE137)*O137</f>
        <v>1361</v>
      </c>
      <c r="O137" s="148" t="n">
        <f aca="false">O136</f>
        <v>1</v>
      </c>
      <c r="P137" s="136" t="n">
        <f aca="false">SUMIF($V$109:$CE$109,P$109,$V137:$CE137)*R137</f>
        <v>242460</v>
      </c>
      <c r="Q137" s="50" t="n">
        <f aca="false">SUMIF($V$109:$CE$109,Q$109,$V137:$CE137)*R137</f>
        <v>1229.5</v>
      </c>
      <c r="R137" s="148" t="n">
        <f aca="false">R136</f>
        <v>1</v>
      </c>
      <c r="S137" s="136" t="n">
        <f aca="false">SUMIF($V$109:$CE$109,S$109,$V137:$CE137)*U137</f>
        <v>195216</v>
      </c>
      <c r="T137" s="50" t="n">
        <f aca="false">SUMIF($V$109:$CE$109,T$109,$V137:$CE137)*U137</f>
        <v>1090.9</v>
      </c>
      <c r="U137" s="148" t="n">
        <f aca="false">U136</f>
        <v>1</v>
      </c>
      <c r="V137" s="135" t="n">
        <f aca="false">IF($A137&gt;=V$104,V$107*X137,0)</f>
        <v>90644.4</v>
      </c>
      <c r="W137" s="50" t="n">
        <f aca="false">IF($A137&gt;=V$104,V$105*X137,0)</f>
        <v>545</v>
      </c>
      <c r="X137" s="57" t="n">
        <v>1</v>
      </c>
      <c r="Y137" s="136" t="n">
        <f aca="false">IF($A137&gt;=Y$104,Y$107*AA137,0)</f>
        <v>93600</v>
      </c>
      <c r="Z137" s="50" t="n">
        <f aca="false">IF($A137&gt;=Y$104,Y$105*AA137,0)</f>
        <v>520</v>
      </c>
      <c r="AA137" s="57" t="n">
        <v>1</v>
      </c>
      <c r="AB137" s="136" t="n">
        <f aca="false">IF($A137&gt;=AB$104,AB$107*AD137,0)</f>
        <v>90000</v>
      </c>
      <c r="AC137" s="50" t="n">
        <f aca="false">IF($A137&gt;=AB$104,AB$105*AD137,0)</f>
        <v>500</v>
      </c>
      <c r="AD137" s="57" t="n">
        <v>1</v>
      </c>
      <c r="AE137" s="136"/>
      <c r="AF137" s="50"/>
      <c r="AG137" s="57"/>
      <c r="AH137" s="136" t="n">
        <f aca="false">IF($A137&gt;=AH$104,AH$107*AJ137,0)</f>
        <v>83400</v>
      </c>
      <c r="AI137" s="50" t="n">
        <f aca="false">IF($A137&gt;=AH$104,AH$105*AJ137,0)</f>
        <v>500</v>
      </c>
      <c r="AJ137" s="57" t="n">
        <v>1</v>
      </c>
      <c r="AK137" s="136" t="n">
        <f aca="false">IF($A137&gt;=AK$104,AK$107*AM137,0)</f>
        <v>90000</v>
      </c>
      <c r="AL137" s="50" t="n">
        <f aca="false">IF($A137&gt;=AK$104,AK$105*AM137,0)</f>
        <v>500</v>
      </c>
      <c r="AM137" s="57" t="n">
        <v>1</v>
      </c>
      <c r="AN137" s="136" t="n">
        <f aca="false">IF($A137&gt;=AN$104,AN$107*AP137,0)</f>
        <v>19440</v>
      </c>
      <c r="AO137" s="50" t="n">
        <f aca="false">IF($A137&gt;=AN$104,AN$105*AP137,0)</f>
        <v>81</v>
      </c>
      <c r="AP137" s="57" t="n">
        <v>0.9</v>
      </c>
      <c r="AQ137" s="136" t="n">
        <f aca="false">IF($A137&gt;=AQ$104,AQ$107*AS137,0)</f>
        <v>29160</v>
      </c>
      <c r="AR137" s="50" t="n">
        <f aca="false">IF($A137&gt;=AQ$104,AQ$105*AS137,0)</f>
        <v>121.5</v>
      </c>
      <c r="AS137" s="57" t="n">
        <v>0.9</v>
      </c>
      <c r="AT137" s="136" t="n">
        <f aca="false">IF($A137&gt;=AT$104,AT$107*AV137,0)</f>
        <v>87480</v>
      </c>
      <c r="AU137" s="50" t="n">
        <f aca="false">IF($A137&gt;=AT$104,AT$105*AV137,0)</f>
        <v>405</v>
      </c>
      <c r="AV137" s="57" t="n">
        <v>0.9</v>
      </c>
      <c r="AW137" s="136" t="n">
        <f aca="false">IF($A137&gt;=AW$104,AW$107*AY137,0)</f>
        <v>11016</v>
      </c>
      <c r="AX137" s="50" t="n">
        <f aca="false">IF($A137&gt;=AW$104,AW$105*AY137,0)</f>
        <v>45.9</v>
      </c>
      <c r="AY137" s="57" t="n">
        <v>0.9</v>
      </c>
      <c r="AZ137" s="136" t="n">
        <f aca="false">IF($A137&gt;=AZ$104,AZ$107*BB137,0)</f>
        <v>17280</v>
      </c>
      <c r="BA137" s="50" t="n">
        <f aca="false">IF($A137&gt;=AZ$104,AZ$105*BB137,0)</f>
        <v>72</v>
      </c>
      <c r="BB137" s="57" t="n">
        <v>0.9</v>
      </c>
      <c r="BC137" s="136" t="n">
        <f aca="false">IF($A137&gt;=BC$104,BC$107*BE137,0)</f>
        <v>10800</v>
      </c>
      <c r="BD137" s="50" t="n">
        <f aca="false">IF($A137&gt;=BC$104,BC$105*BE137,0)</f>
        <v>45</v>
      </c>
      <c r="BE137" s="57" t="n">
        <v>0.9</v>
      </c>
      <c r="BF137" s="136" t="n">
        <f aca="false">IF($A137&gt;=BF$104,BF$107*BH137,0)</f>
        <v>89100</v>
      </c>
      <c r="BG137" s="50" t="n">
        <f aca="false">IF($A137&gt;=BF$104,BF$105*BH137,0)</f>
        <v>550</v>
      </c>
      <c r="BH137" s="57" t="n">
        <v>1</v>
      </c>
      <c r="BI137" s="136" t="n">
        <f aca="false">IF($A137&gt;=BI$104,BI$107*BK137,0)</f>
        <v>80985.6</v>
      </c>
      <c r="BJ137" s="50" t="n">
        <f aca="false">IF($A137&gt;=BI$104,BI$105*BK137,0)</f>
        <v>320</v>
      </c>
      <c r="BK137" s="57" t="n">
        <v>1</v>
      </c>
      <c r="BL137" s="136" t="n">
        <f aca="false">IF($A137&gt;=BL$104,BL$107*BN137,0)</f>
        <v>21600</v>
      </c>
      <c r="BM137" s="50" t="n">
        <f aca="false">IF($A137&gt;=BL$104,BL$105*BN137,0)</f>
        <v>120</v>
      </c>
      <c r="BN137" s="57" t="n">
        <v>1</v>
      </c>
      <c r="BO137" s="136" t="n">
        <f aca="false">IF($A137&gt;=BO$104,BO$107*BQ137,0)</f>
        <v>84402</v>
      </c>
      <c r="BP137" s="50" t="n">
        <f aca="false">IF($A137&gt;=BO$104,BO$105*BQ137,0)</f>
        <v>521</v>
      </c>
      <c r="BQ137" s="57" t="n">
        <v>1</v>
      </c>
      <c r="BR137" s="136" t="n">
        <f aca="false">IF($A137&gt;=BR$104,BR$107*BT137,0)</f>
        <v>45000</v>
      </c>
      <c r="BS137" s="50" t="n">
        <f aca="false">IF($A137&gt;=BR$104,BR$105*BT137,0)</f>
        <v>250</v>
      </c>
      <c r="BT137" s="57" t="n">
        <v>1</v>
      </c>
      <c r="BU137" s="136" t="n">
        <f aca="false">IF($A137&gt;=BU$104,BU$107*BW137,0)</f>
        <v>84240</v>
      </c>
      <c r="BV137" s="50" t="n">
        <f aca="false">IF($A137&gt;=BU$104,BU$105*BW137,0)</f>
        <v>520</v>
      </c>
      <c r="BW137" s="57" t="n">
        <v>1</v>
      </c>
    </row>
    <row r="138" customFormat="false" ht="12.75" hidden="false" customHeight="false" outlineLevel="0" collapsed="false">
      <c r="A138" s="100" t="n">
        <v>37803</v>
      </c>
      <c r="B138" s="135" t="n">
        <f aca="false">SUMIF(D$110:U$110,B$110,D138:U138)</f>
        <v>1028148</v>
      </c>
      <c r="C138" s="49" t="n">
        <f aca="false">SUMIF(D$110:U$110,C$110,D138:U138)</f>
        <v>5616.4</v>
      </c>
      <c r="D138" s="50" t="n">
        <f aca="false">SUMIF($V$109:$CE$109,D$109,$V138:$CE138)*F138</f>
        <v>156600</v>
      </c>
      <c r="E138" s="50" t="n">
        <f aca="false">SUMIF($V$109:$CE$109,E$109,$V138:$CE138)*F138</f>
        <v>870</v>
      </c>
      <c r="F138" s="148" t="n">
        <f aca="false">F137</f>
        <v>1</v>
      </c>
      <c r="G138" s="136" t="n">
        <f aca="false">SUMIF($V$109:$CE$109,G$109,$V138:$CE138)*I138</f>
        <v>93600</v>
      </c>
      <c r="H138" s="50" t="n">
        <f aca="false">SUMIF($V$109:$CE$109,H$109,$V138:$CE138)*I138</f>
        <v>520</v>
      </c>
      <c r="I138" s="148" t="n">
        <f aca="false">I137</f>
        <v>1</v>
      </c>
      <c r="J138" s="136" t="n">
        <f aca="false">SUMIF($V$109:$CE$109,J$109,$V138:$CE138)*L138</f>
        <v>90644.4</v>
      </c>
      <c r="K138" s="50" t="n">
        <f aca="false">SUMIF($V$109:$CE$109,K$109,$V138:$CE138)*L138</f>
        <v>545</v>
      </c>
      <c r="L138" s="148" t="n">
        <f aca="false">L137</f>
        <v>1</v>
      </c>
      <c r="M138" s="136" t="n">
        <f aca="false">SUMIF($V$109:$CE$109,M$109,$V138:$CE138)*O138</f>
        <v>249627.6</v>
      </c>
      <c r="N138" s="50" t="n">
        <f aca="false">SUMIF($V$109:$CE$109,N$109,$V138:$CE138)*O138</f>
        <v>1361</v>
      </c>
      <c r="O138" s="148" t="n">
        <f aca="false">O137</f>
        <v>1</v>
      </c>
      <c r="P138" s="136" t="n">
        <f aca="false">SUMIF($V$109:$CE$109,P$109,$V138:$CE138)*R138</f>
        <v>242460</v>
      </c>
      <c r="Q138" s="50" t="n">
        <f aca="false">SUMIF($V$109:$CE$109,Q$109,$V138:$CE138)*R138</f>
        <v>1229.5</v>
      </c>
      <c r="R138" s="148" t="n">
        <f aca="false">R137</f>
        <v>1</v>
      </c>
      <c r="S138" s="136" t="n">
        <f aca="false">SUMIF($V$109:$CE$109,S$109,$V138:$CE138)*U138</f>
        <v>195216</v>
      </c>
      <c r="T138" s="50" t="n">
        <f aca="false">SUMIF($V$109:$CE$109,T$109,$V138:$CE138)*U138</f>
        <v>1090.9</v>
      </c>
      <c r="U138" s="148" t="n">
        <f aca="false">U137</f>
        <v>1</v>
      </c>
      <c r="V138" s="135" t="n">
        <f aca="false">IF($A138&gt;=V$104,V$107*X138,0)</f>
        <v>90644.4</v>
      </c>
      <c r="W138" s="50" t="n">
        <f aca="false">IF($A138&gt;=V$104,V$105*X138,0)</f>
        <v>545</v>
      </c>
      <c r="X138" s="57" t="n">
        <v>1</v>
      </c>
      <c r="Y138" s="136" t="n">
        <f aca="false">IF($A138&gt;=Y$104,Y$107*AA138,0)</f>
        <v>93600</v>
      </c>
      <c r="Z138" s="50" t="n">
        <f aca="false">IF($A138&gt;=Y$104,Y$105*AA138,0)</f>
        <v>520</v>
      </c>
      <c r="AA138" s="57" t="n">
        <v>1</v>
      </c>
      <c r="AB138" s="136" t="n">
        <f aca="false">IF($A138&gt;=AB$104,AB$107*AD138,0)</f>
        <v>90000</v>
      </c>
      <c r="AC138" s="50" t="n">
        <f aca="false">IF($A138&gt;=AB$104,AB$105*AD138,0)</f>
        <v>500</v>
      </c>
      <c r="AD138" s="57" t="n">
        <v>1</v>
      </c>
      <c r="AE138" s="136"/>
      <c r="AF138" s="50"/>
      <c r="AG138" s="57"/>
      <c r="AH138" s="136" t="n">
        <f aca="false">IF($A138&gt;=AH$104,AH$107*AJ138,0)</f>
        <v>83400</v>
      </c>
      <c r="AI138" s="50" t="n">
        <f aca="false">IF($A138&gt;=AH$104,AH$105*AJ138,0)</f>
        <v>500</v>
      </c>
      <c r="AJ138" s="57" t="n">
        <v>1</v>
      </c>
      <c r="AK138" s="136" t="n">
        <f aca="false">IF($A138&gt;=AK$104,AK$107*AM138,0)</f>
        <v>90000</v>
      </c>
      <c r="AL138" s="50" t="n">
        <f aca="false">IF($A138&gt;=AK$104,AK$105*AM138,0)</f>
        <v>500</v>
      </c>
      <c r="AM138" s="57" t="n">
        <v>1</v>
      </c>
      <c r="AN138" s="136" t="n">
        <f aca="false">IF($A138&gt;=AN$104,AN$107*AP138,0)</f>
        <v>19440</v>
      </c>
      <c r="AO138" s="50" t="n">
        <f aca="false">IF($A138&gt;=AN$104,AN$105*AP138,0)</f>
        <v>81</v>
      </c>
      <c r="AP138" s="57" t="n">
        <v>0.9</v>
      </c>
      <c r="AQ138" s="136" t="n">
        <f aca="false">IF($A138&gt;=AQ$104,AQ$107*AS138,0)</f>
        <v>29160</v>
      </c>
      <c r="AR138" s="50" t="n">
        <f aca="false">IF($A138&gt;=AQ$104,AQ$105*AS138,0)</f>
        <v>121.5</v>
      </c>
      <c r="AS138" s="57" t="n">
        <v>0.9</v>
      </c>
      <c r="AT138" s="136" t="n">
        <f aca="false">IF($A138&gt;=AT$104,AT$107*AV138,0)</f>
        <v>87480</v>
      </c>
      <c r="AU138" s="50" t="n">
        <f aca="false">IF($A138&gt;=AT$104,AT$105*AV138,0)</f>
        <v>405</v>
      </c>
      <c r="AV138" s="57" t="n">
        <v>0.9</v>
      </c>
      <c r="AW138" s="136" t="n">
        <f aca="false">IF($A138&gt;=AW$104,AW$107*AY138,0)</f>
        <v>11016</v>
      </c>
      <c r="AX138" s="50" t="n">
        <f aca="false">IF($A138&gt;=AW$104,AW$105*AY138,0)</f>
        <v>45.9</v>
      </c>
      <c r="AY138" s="57" t="n">
        <v>0.9</v>
      </c>
      <c r="AZ138" s="136" t="n">
        <f aca="false">IF($A138&gt;=AZ$104,AZ$107*BB138,0)</f>
        <v>17280</v>
      </c>
      <c r="BA138" s="50" t="n">
        <f aca="false">IF($A138&gt;=AZ$104,AZ$105*BB138,0)</f>
        <v>72</v>
      </c>
      <c r="BB138" s="57" t="n">
        <v>0.9</v>
      </c>
      <c r="BC138" s="136" t="n">
        <f aca="false">IF($A138&gt;=BC$104,BC$107*BE138,0)</f>
        <v>10800</v>
      </c>
      <c r="BD138" s="50" t="n">
        <f aca="false">IF($A138&gt;=BC$104,BC$105*BE138,0)</f>
        <v>45</v>
      </c>
      <c r="BE138" s="57" t="n">
        <v>0.9</v>
      </c>
      <c r="BF138" s="136" t="n">
        <f aca="false">IF($A138&gt;=BF$104,BF$107*BH138,0)</f>
        <v>89100</v>
      </c>
      <c r="BG138" s="50" t="n">
        <f aca="false">IF($A138&gt;=BF$104,BF$105*BH138,0)</f>
        <v>550</v>
      </c>
      <c r="BH138" s="57" t="n">
        <v>1</v>
      </c>
      <c r="BI138" s="136" t="n">
        <f aca="false">IF($A138&gt;=BI$104,BI$107*BK138,0)</f>
        <v>80985.6</v>
      </c>
      <c r="BJ138" s="50" t="n">
        <f aca="false">IF($A138&gt;=BI$104,BI$105*BK138,0)</f>
        <v>320</v>
      </c>
      <c r="BK138" s="57" t="n">
        <v>1</v>
      </c>
      <c r="BL138" s="136" t="n">
        <f aca="false">IF($A138&gt;=BL$104,BL$107*BN138,0)</f>
        <v>21600</v>
      </c>
      <c r="BM138" s="50" t="n">
        <f aca="false">IF($A138&gt;=BL$104,BL$105*BN138,0)</f>
        <v>120</v>
      </c>
      <c r="BN138" s="57" t="n">
        <v>1</v>
      </c>
      <c r="BO138" s="136" t="n">
        <f aca="false">IF($A138&gt;=BO$104,BO$107*BQ138,0)</f>
        <v>84402</v>
      </c>
      <c r="BP138" s="50" t="n">
        <f aca="false">IF($A138&gt;=BO$104,BO$105*BQ138,0)</f>
        <v>521</v>
      </c>
      <c r="BQ138" s="57" t="n">
        <v>1</v>
      </c>
      <c r="BR138" s="136" t="n">
        <f aca="false">IF($A138&gt;=BR$104,BR$107*BT138,0)</f>
        <v>45000</v>
      </c>
      <c r="BS138" s="50" t="n">
        <f aca="false">IF($A138&gt;=BR$104,BR$105*BT138,0)</f>
        <v>250</v>
      </c>
      <c r="BT138" s="57" t="n">
        <v>1</v>
      </c>
      <c r="BU138" s="136" t="n">
        <f aca="false">IF($A138&gt;=BU$104,BU$107*BW138,0)</f>
        <v>84240</v>
      </c>
      <c r="BV138" s="50" t="n">
        <f aca="false">IF($A138&gt;=BU$104,BU$105*BW138,0)</f>
        <v>520</v>
      </c>
      <c r="BW138" s="57" t="n">
        <v>1</v>
      </c>
    </row>
    <row r="139" customFormat="false" ht="12.75" hidden="false" customHeight="false" outlineLevel="0" collapsed="false">
      <c r="A139" s="100" t="n">
        <v>37834</v>
      </c>
      <c r="B139" s="135" t="n">
        <f aca="false">SUMIF(D$110:U$110,B$110,D139:U139)</f>
        <v>1028148</v>
      </c>
      <c r="C139" s="49" t="n">
        <f aca="false">SUMIF(D$110:U$110,C$110,D139:U139)</f>
        <v>5616.4</v>
      </c>
      <c r="D139" s="50" t="n">
        <f aca="false">SUMIF($V$109:$CE$109,D$109,$V139:$CE139)*F139</f>
        <v>156600</v>
      </c>
      <c r="E139" s="50" t="n">
        <f aca="false">SUMIF($V$109:$CE$109,E$109,$V139:$CE139)*F139</f>
        <v>870</v>
      </c>
      <c r="F139" s="148" t="n">
        <f aca="false">F138</f>
        <v>1</v>
      </c>
      <c r="G139" s="136" t="n">
        <f aca="false">SUMIF($V$109:$CE$109,G$109,$V139:$CE139)*I139</f>
        <v>93600</v>
      </c>
      <c r="H139" s="50" t="n">
        <f aca="false">SUMIF($V$109:$CE$109,H$109,$V139:$CE139)*I139</f>
        <v>520</v>
      </c>
      <c r="I139" s="148" t="n">
        <f aca="false">I138</f>
        <v>1</v>
      </c>
      <c r="J139" s="136" t="n">
        <f aca="false">SUMIF($V$109:$CE$109,J$109,$V139:$CE139)*L139</f>
        <v>90644.4</v>
      </c>
      <c r="K139" s="50" t="n">
        <f aca="false">SUMIF($V$109:$CE$109,K$109,$V139:$CE139)*L139</f>
        <v>545</v>
      </c>
      <c r="L139" s="148" t="n">
        <f aca="false">L138</f>
        <v>1</v>
      </c>
      <c r="M139" s="136" t="n">
        <f aca="false">SUMIF($V$109:$CE$109,M$109,$V139:$CE139)*O139</f>
        <v>249627.6</v>
      </c>
      <c r="N139" s="50" t="n">
        <f aca="false">SUMIF($V$109:$CE$109,N$109,$V139:$CE139)*O139</f>
        <v>1361</v>
      </c>
      <c r="O139" s="148" t="n">
        <f aca="false">O138</f>
        <v>1</v>
      </c>
      <c r="P139" s="136" t="n">
        <f aca="false">SUMIF($V$109:$CE$109,P$109,$V139:$CE139)*R139</f>
        <v>242460</v>
      </c>
      <c r="Q139" s="50" t="n">
        <f aca="false">SUMIF($V$109:$CE$109,Q$109,$V139:$CE139)*R139</f>
        <v>1229.5</v>
      </c>
      <c r="R139" s="148" t="n">
        <f aca="false">R138</f>
        <v>1</v>
      </c>
      <c r="S139" s="136" t="n">
        <f aca="false">SUMIF($V$109:$CE$109,S$109,$V139:$CE139)*U139</f>
        <v>195216</v>
      </c>
      <c r="T139" s="50" t="n">
        <f aca="false">SUMIF($V$109:$CE$109,T$109,$V139:$CE139)*U139</f>
        <v>1090.9</v>
      </c>
      <c r="U139" s="148" t="n">
        <f aca="false">U138</f>
        <v>1</v>
      </c>
      <c r="V139" s="135" t="n">
        <f aca="false">IF($A139&gt;=V$104,V$107*X139,0)</f>
        <v>90644.4</v>
      </c>
      <c r="W139" s="50" t="n">
        <f aca="false">IF($A139&gt;=V$104,V$105*X139,0)</f>
        <v>545</v>
      </c>
      <c r="X139" s="57" t="n">
        <v>1</v>
      </c>
      <c r="Y139" s="136" t="n">
        <f aca="false">IF($A139&gt;=Y$104,Y$107*AA139,0)</f>
        <v>93600</v>
      </c>
      <c r="Z139" s="50" t="n">
        <f aca="false">IF($A139&gt;=Y$104,Y$105*AA139,0)</f>
        <v>520</v>
      </c>
      <c r="AA139" s="57" t="n">
        <v>1</v>
      </c>
      <c r="AB139" s="136" t="n">
        <f aca="false">IF($A139&gt;=AB$104,AB$107*AD139,0)</f>
        <v>90000</v>
      </c>
      <c r="AC139" s="50" t="n">
        <f aca="false">IF($A139&gt;=AB$104,AB$105*AD139,0)</f>
        <v>500</v>
      </c>
      <c r="AD139" s="57" t="n">
        <v>1</v>
      </c>
      <c r="AE139" s="136"/>
      <c r="AF139" s="50"/>
      <c r="AG139" s="57"/>
      <c r="AH139" s="136" t="n">
        <f aca="false">IF($A139&gt;=AH$104,AH$107*AJ139,0)</f>
        <v>83400</v>
      </c>
      <c r="AI139" s="50" t="n">
        <f aca="false">IF($A139&gt;=AH$104,AH$105*AJ139,0)</f>
        <v>500</v>
      </c>
      <c r="AJ139" s="57" t="n">
        <v>1</v>
      </c>
      <c r="AK139" s="136" t="n">
        <f aca="false">IF($A139&gt;=AK$104,AK$107*AM139,0)</f>
        <v>90000</v>
      </c>
      <c r="AL139" s="50" t="n">
        <f aca="false">IF($A139&gt;=AK$104,AK$105*AM139,0)</f>
        <v>500</v>
      </c>
      <c r="AM139" s="57" t="n">
        <v>1</v>
      </c>
      <c r="AN139" s="136" t="n">
        <f aca="false">IF($A139&gt;=AN$104,AN$107*AP139,0)</f>
        <v>19440</v>
      </c>
      <c r="AO139" s="50" t="n">
        <f aca="false">IF($A139&gt;=AN$104,AN$105*AP139,0)</f>
        <v>81</v>
      </c>
      <c r="AP139" s="57" t="n">
        <v>0.9</v>
      </c>
      <c r="AQ139" s="136" t="n">
        <f aca="false">IF($A139&gt;=AQ$104,AQ$107*AS139,0)</f>
        <v>29160</v>
      </c>
      <c r="AR139" s="50" t="n">
        <f aca="false">IF($A139&gt;=AQ$104,AQ$105*AS139,0)</f>
        <v>121.5</v>
      </c>
      <c r="AS139" s="57" t="n">
        <v>0.9</v>
      </c>
      <c r="AT139" s="136" t="n">
        <f aca="false">IF($A139&gt;=AT$104,AT$107*AV139,0)</f>
        <v>87480</v>
      </c>
      <c r="AU139" s="50" t="n">
        <f aca="false">IF($A139&gt;=AT$104,AT$105*AV139,0)</f>
        <v>405</v>
      </c>
      <c r="AV139" s="57" t="n">
        <v>0.9</v>
      </c>
      <c r="AW139" s="136" t="n">
        <f aca="false">IF($A139&gt;=AW$104,AW$107*AY139,0)</f>
        <v>11016</v>
      </c>
      <c r="AX139" s="50" t="n">
        <f aca="false">IF($A139&gt;=AW$104,AW$105*AY139,0)</f>
        <v>45.9</v>
      </c>
      <c r="AY139" s="57" t="n">
        <v>0.9</v>
      </c>
      <c r="AZ139" s="136" t="n">
        <f aca="false">IF($A139&gt;=AZ$104,AZ$107*BB139,0)</f>
        <v>17280</v>
      </c>
      <c r="BA139" s="50" t="n">
        <f aca="false">IF($A139&gt;=AZ$104,AZ$105*BB139,0)</f>
        <v>72</v>
      </c>
      <c r="BB139" s="57" t="n">
        <v>0.9</v>
      </c>
      <c r="BC139" s="136" t="n">
        <f aca="false">IF($A139&gt;=BC$104,BC$107*BE139,0)</f>
        <v>10800</v>
      </c>
      <c r="BD139" s="50" t="n">
        <f aca="false">IF($A139&gt;=BC$104,BC$105*BE139,0)</f>
        <v>45</v>
      </c>
      <c r="BE139" s="57" t="n">
        <v>0.9</v>
      </c>
      <c r="BF139" s="136" t="n">
        <f aca="false">IF($A139&gt;=BF$104,BF$107*BH139,0)</f>
        <v>89100</v>
      </c>
      <c r="BG139" s="50" t="n">
        <f aca="false">IF($A139&gt;=BF$104,BF$105*BH139,0)</f>
        <v>550</v>
      </c>
      <c r="BH139" s="57" t="n">
        <v>1</v>
      </c>
      <c r="BI139" s="136" t="n">
        <f aca="false">IF($A139&gt;=BI$104,BI$107*BK139,0)</f>
        <v>80985.6</v>
      </c>
      <c r="BJ139" s="50" t="n">
        <f aca="false">IF($A139&gt;=BI$104,BI$105*BK139,0)</f>
        <v>320</v>
      </c>
      <c r="BK139" s="57" t="n">
        <v>1</v>
      </c>
      <c r="BL139" s="136" t="n">
        <f aca="false">IF($A139&gt;=BL$104,BL$107*BN139,0)</f>
        <v>21600</v>
      </c>
      <c r="BM139" s="50" t="n">
        <f aca="false">IF($A139&gt;=BL$104,BL$105*BN139,0)</f>
        <v>120</v>
      </c>
      <c r="BN139" s="57" t="n">
        <v>1</v>
      </c>
      <c r="BO139" s="136" t="n">
        <f aca="false">IF($A139&gt;=BO$104,BO$107*BQ139,0)</f>
        <v>84402</v>
      </c>
      <c r="BP139" s="50" t="n">
        <f aca="false">IF($A139&gt;=BO$104,BO$105*BQ139,0)</f>
        <v>521</v>
      </c>
      <c r="BQ139" s="57" t="n">
        <v>1</v>
      </c>
      <c r="BR139" s="136" t="n">
        <f aca="false">IF($A139&gt;=BR$104,BR$107*BT139,0)</f>
        <v>45000</v>
      </c>
      <c r="BS139" s="50" t="n">
        <f aca="false">IF($A139&gt;=BR$104,BR$105*BT139,0)</f>
        <v>250</v>
      </c>
      <c r="BT139" s="57" t="n">
        <v>1</v>
      </c>
      <c r="BU139" s="136" t="n">
        <f aca="false">IF($A139&gt;=BU$104,BU$107*BW139,0)</f>
        <v>84240</v>
      </c>
      <c r="BV139" s="50" t="n">
        <f aca="false">IF($A139&gt;=BU$104,BU$105*BW139,0)</f>
        <v>520</v>
      </c>
      <c r="BW139" s="57" t="n">
        <v>1</v>
      </c>
    </row>
    <row r="140" customFormat="false" ht="12.75" hidden="false" customHeight="false" outlineLevel="0" collapsed="false">
      <c r="A140" s="100" t="n">
        <v>37865</v>
      </c>
      <c r="B140" s="135" t="n">
        <f aca="false">SUMIF(D$110:U$110,B$110,D140:U140)</f>
        <v>1028148</v>
      </c>
      <c r="C140" s="49" t="n">
        <f aca="false">SUMIF(D$110:U$110,C$110,D140:U140)</f>
        <v>5616.4</v>
      </c>
      <c r="D140" s="50" t="n">
        <f aca="false">SUMIF($V$109:$CE$109,D$109,$V140:$CE140)*F140</f>
        <v>156600</v>
      </c>
      <c r="E140" s="50" t="n">
        <f aca="false">SUMIF($V$109:$CE$109,E$109,$V140:$CE140)*F140</f>
        <v>870</v>
      </c>
      <c r="F140" s="148" t="n">
        <f aca="false">F139</f>
        <v>1</v>
      </c>
      <c r="G140" s="136" t="n">
        <f aca="false">SUMIF($V$109:$CE$109,G$109,$V140:$CE140)*I140</f>
        <v>93600</v>
      </c>
      <c r="H140" s="50" t="n">
        <f aca="false">SUMIF($V$109:$CE$109,H$109,$V140:$CE140)*I140</f>
        <v>520</v>
      </c>
      <c r="I140" s="148" t="n">
        <f aca="false">I139</f>
        <v>1</v>
      </c>
      <c r="J140" s="136" t="n">
        <f aca="false">SUMIF($V$109:$CE$109,J$109,$V140:$CE140)*L140</f>
        <v>90644.4</v>
      </c>
      <c r="K140" s="50" t="n">
        <f aca="false">SUMIF($V$109:$CE$109,K$109,$V140:$CE140)*L140</f>
        <v>545</v>
      </c>
      <c r="L140" s="148" t="n">
        <f aca="false">L139</f>
        <v>1</v>
      </c>
      <c r="M140" s="136" t="n">
        <f aca="false">SUMIF($V$109:$CE$109,M$109,$V140:$CE140)*O140</f>
        <v>249627.6</v>
      </c>
      <c r="N140" s="50" t="n">
        <f aca="false">SUMIF($V$109:$CE$109,N$109,$V140:$CE140)*O140</f>
        <v>1361</v>
      </c>
      <c r="O140" s="148" t="n">
        <f aca="false">O139</f>
        <v>1</v>
      </c>
      <c r="P140" s="136" t="n">
        <f aca="false">SUMIF($V$109:$CE$109,P$109,$V140:$CE140)*R140</f>
        <v>242460</v>
      </c>
      <c r="Q140" s="50" t="n">
        <f aca="false">SUMIF($V$109:$CE$109,Q$109,$V140:$CE140)*R140</f>
        <v>1229.5</v>
      </c>
      <c r="R140" s="148" t="n">
        <f aca="false">R139</f>
        <v>1</v>
      </c>
      <c r="S140" s="136" t="n">
        <f aca="false">SUMIF($V$109:$CE$109,S$109,$V140:$CE140)*U140</f>
        <v>195216</v>
      </c>
      <c r="T140" s="50" t="n">
        <f aca="false">SUMIF($V$109:$CE$109,T$109,$V140:$CE140)*U140</f>
        <v>1090.9</v>
      </c>
      <c r="U140" s="148" t="n">
        <f aca="false">U139</f>
        <v>1</v>
      </c>
      <c r="V140" s="135" t="n">
        <f aca="false">IF($A140&gt;=V$104,V$107*X140,0)</f>
        <v>90644.4</v>
      </c>
      <c r="W140" s="50" t="n">
        <f aca="false">IF($A140&gt;=V$104,V$105*X140,0)</f>
        <v>545</v>
      </c>
      <c r="X140" s="57" t="n">
        <v>1</v>
      </c>
      <c r="Y140" s="136" t="n">
        <f aca="false">IF($A140&gt;=Y$104,Y$107*AA140,0)</f>
        <v>93600</v>
      </c>
      <c r="Z140" s="50" t="n">
        <f aca="false">IF($A140&gt;=Y$104,Y$105*AA140,0)</f>
        <v>520</v>
      </c>
      <c r="AA140" s="57" t="n">
        <v>1</v>
      </c>
      <c r="AB140" s="136" t="n">
        <f aca="false">IF($A140&gt;=AB$104,AB$107*AD140,0)</f>
        <v>90000</v>
      </c>
      <c r="AC140" s="50" t="n">
        <f aca="false">IF($A140&gt;=AB$104,AB$105*AD140,0)</f>
        <v>500</v>
      </c>
      <c r="AD140" s="57" t="n">
        <v>1</v>
      </c>
      <c r="AE140" s="136"/>
      <c r="AF140" s="50"/>
      <c r="AG140" s="57"/>
      <c r="AH140" s="136" t="n">
        <f aca="false">IF($A140&gt;=AH$104,AH$107*AJ140,0)</f>
        <v>83400</v>
      </c>
      <c r="AI140" s="50" t="n">
        <f aca="false">IF($A140&gt;=AH$104,AH$105*AJ140,0)</f>
        <v>500</v>
      </c>
      <c r="AJ140" s="57" t="n">
        <v>1</v>
      </c>
      <c r="AK140" s="136" t="n">
        <f aca="false">IF($A140&gt;=AK$104,AK$107*AM140,0)</f>
        <v>90000</v>
      </c>
      <c r="AL140" s="50" t="n">
        <f aca="false">IF($A140&gt;=AK$104,AK$105*AM140,0)</f>
        <v>500</v>
      </c>
      <c r="AM140" s="57" t="n">
        <v>1</v>
      </c>
      <c r="AN140" s="136" t="n">
        <f aca="false">IF($A140&gt;=AN$104,AN$107*AP140,0)</f>
        <v>19440</v>
      </c>
      <c r="AO140" s="50" t="n">
        <f aca="false">IF($A140&gt;=AN$104,AN$105*AP140,0)</f>
        <v>81</v>
      </c>
      <c r="AP140" s="57" t="n">
        <v>0.9</v>
      </c>
      <c r="AQ140" s="136" t="n">
        <f aca="false">IF($A140&gt;=AQ$104,AQ$107*AS140,0)</f>
        <v>29160</v>
      </c>
      <c r="AR140" s="50" t="n">
        <f aca="false">IF($A140&gt;=AQ$104,AQ$105*AS140,0)</f>
        <v>121.5</v>
      </c>
      <c r="AS140" s="57" t="n">
        <v>0.9</v>
      </c>
      <c r="AT140" s="136" t="n">
        <f aca="false">IF($A140&gt;=AT$104,AT$107*AV140,0)</f>
        <v>87480</v>
      </c>
      <c r="AU140" s="50" t="n">
        <f aca="false">IF($A140&gt;=AT$104,AT$105*AV140,0)</f>
        <v>405</v>
      </c>
      <c r="AV140" s="57" t="n">
        <v>0.9</v>
      </c>
      <c r="AW140" s="136" t="n">
        <f aca="false">IF($A140&gt;=AW$104,AW$107*AY140,0)</f>
        <v>11016</v>
      </c>
      <c r="AX140" s="50" t="n">
        <f aca="false">IF($A140&gt;=AW$104,AW$105*AY140,0)</f>
        <v>45.9</v>
      </c>
      <c r="AY140" s="57" t="n">
        <v>0.9</v>
      </c>
      <c r="AZ140" s="136" t="n">
        <f aca="false">IF($A140&gt;=AZ$104,AZ$107*BB140,0)</f>
        <v>17280</v>
      </c>
      <c r="BA140" s="50" t="n">
        <f aca="false">IF($A140&gt;=AZ$104,AZ$105*BB140,0)</f>
        <v>72</v>
      </c>
      <c r="BB140" s="57" t="n">
        <v>0.9</v>
      </c>
      <c r="BC140" s="136" t="n">
        <f aca="false">IF($A140&gt;=BC$104,BC$107*BE140,0)</f>
        <v>10800</v>
      </c>
      <c r="BD140" s="50" t="n">
        <f aca="false">IF($A140&gt;=BC$104,BC$105*BE140,0)</f>
        <v>45</v>
      </c>
      <c r="BE140" s="57" t="n">
        <v>0.9</v>
      </c>
      <c r="BF140" s="136" t="n">
        <f aca="false">IF($A140&gt;=BF$104,BF$107*BH140,0)</f>
        <v>89100</v>
      </c>
      <c r="BG140" s="50" t="n">
        <f aca="false">IF($A140&gt;=BF$104,BF$105*BH140,0)</f>
        <v>550</v>
      </c>
      <c r="BH140" s="57" t="n">
        <v>1</v>
      </c>
      <c r="BI140" s="136" t="n">
        <f aca="false">IF($A140&gt;=BI$104,BI$107*BK140,0)</f>
        <v>80985.6</v>
      </c>
      <c r="BJ140" s="50" t="n">
        <f aca="false">IF($A140&gt;=BI$104,BI$105*BK140,0)</f>
        <v>320</v>
      </c>
      <c r="BK140" s="57" t="n">
        <v>1</v>
      </c>
      <c r="BL140" s="136" t="n">
        <f aca="false">IF($A140&gt;=BL$104,BL$107*BN140,0)</f>
        <v>21600</v>
      </c>
      <c r="BM140" s="50" t="n">
        <f aca="false">IF($A140&gt;=BL$104,BL$105*BN140,0)</f>
        <v>120</v>
      </c>
      <c r="BN140" s="57" t="n">
        <v>1</v>
      </c>
      <c r="BO140" s="136" t="n">
        <f aca="false">IF($A140&gt;=BO$104,BO$107*BQ140,0)</f>
        <v>84402</v>
      </c>
      <c r="BP140" s="50" t="n">
        <f aca="false">IF($A140&gt;=BO$104,BO$105*BQ140,0)</f>
        <v>521</v>
      </c>
      <c r="BQ140" s="57" t="n">
        <v>1</v>
      </c>
      <c r="BR140" s="136" t="n">
        <f aca="false">IF($A140&gt;=BR$104,BR$107*BT140,0)</f>
        <v>45000</v>
      </c>
      <c r="BS140" s="50" t="n">
        <f aca="false">IF($A140&gt;=BR$104,BR$105*BT140,0)</f>
        <v>250</v>
      </c>
      <c r="BT140" s="57" t="n">
        <v>1</v>
      </c>
      <c r="BU140" s="136" t="n">
        <f aca="false">IF($A140&gt;=BU$104,BU$107*BW140,0)</f>
        <v>84240</v>
      </c>
      <c r="BV140" s="50" t="n">
        <f aca="false">IF($A140&gt;=BU$104,BU$105*BW140,0)</f>
        <v>520</v>
      </c>
      <c r="BW140" s="57" t="n">
        <v>1</v>
      </c>
    </row>
    <row r="141" customFormat="false" ht="12.75" hidden="false" customHeight="false" outlineLevel="0" collapsed="false">
      <c r="A141" s="100" t="n">
        <v>37895</v>
      </c>
      <c r="B141" s="135" t="n">
        <f aca="false">SUMIF(D$110:U$110,B$110,D141:U141)</f>
        <v>1028148</v>
      </c>
      <c r="C141" s="49" t="n">
        <f aca="false">SUMIF(D$110:U$110,C$110,D141:U141)</f>
        <v>5616.4</v>
      </c>
      <c r="D141" s="50" t="n">
        <f aca="false">SUMIF($V$109:$CE$109,D$109,$V141:$CE141)*F141</f>
        <v>156600</v>
      </c>
      <c r="E141" s="50" t="n">
        <f aca="false">SUMIF($V$109:$CE$109,E$109,$V141:$CE141)*F141</f>
        <v>870</v>
      </c>
      <c r="F141" s="148" t="n">
        <f aca="false">F140</f>
        <v>1</v>
      </c>
      <c r="G141" s="136" t="n">
        <f aca="false">SUMIF($V$109:$CE$109,G$109,$V141:$CE141)*I141</f>
        <v>93600</v>
      </c>
      <c r="H141" s="50" t="n">
        <f aca="false">SUMIF($V$109:$CE$109,H$109,$V141:$CE141)*I141</f>
        <v>520</v>
      </c>
      <c r="I141" s="148" t="n">
        <f aca="false">I140</f>
        <v>1</v>
      </c>
      <c r="J141" s="136" t="n">
        <f aca="false">SUMIF($V$109:$CE$109,J$109,$V141:$CE141)*L141</f>
        <v>90644.4</v>
      </c>
      <c r="K141" s="50" t="n">
        <f aca="false">SUMIF($V$109:$CE$109,K$109,$V141:$CE141)*L141</f>
        <v>545</v>
      </c>
      <c r="L141" s="148" t="n">
        <f aca="false">L140</f>
        <v>1</v>
      </c>
      <c r="M141" s="136" t="n">
        <f aca="false">SUMIF($V$109:$CE$109,M$109,$V141:$CE141)*O141</f>
        <v>249627.6</v>
      </c>
      <c r="N141" s="50" t="n">
        <f aca="false">SUMIF($V$109:$CE$109,N$109,$V141:$CE141)*O141</f>
        <v>1361</v>
      </c>
      <c r="O141" s="148" t="n">
        <f aca="false">O140</f>
        <v>1</v>
      </c>
      <c r="P141" s="136" t="n">
        <f aca="false">SUMIF($V$109:$CE$109,P$109,$V141:$CE141)*R141</f>
        <v>242460</v>
      </c>
      <c r="Q141" s="50" t="n">
        <f aca="false">SUMIF($V$109:$CE$109,Q$109,$V141:$CE141)*R141</f>
        <v>1229.5</v>
      </c>
      <c r="R141" s="148" t="n">
        <f aca="false">R140</f>
        <v>1</v>
      </c>
      <c r="S141" s="136" t="n">
        <f aca="false">SUMIF($V$109:$CE$109,S$109,$V141:$CE141)*U141</f>
        <v>195216</v>
      </c>
      <c r="T141" s="50" t="n">
        <f aca="false">SUMIF($V$109:$CE$109,T$109,$V141:$CE141)*U141</f>
        <v>1090.9</v>
      </c>
      <c r="U141" s="148" t="n">
        <f aca="false">U140</f>
        <v>1</v>
      </c>
      <c r="V141" s="135" t="n">
        <f aca="false">IF($A141&gt;=V$104,V$107*X141,0)</f>
        <v>90644.4</v>
      </c>
      <c r="W141" s="50" t="n">
        <f aca="false">IF($A141&gt;=V$104,V$105*X141,0)</f>
        <v>545</v>
      </c>
      <c r="X141" s="57" t="n">
        <v>1</v>
      </c>
      <c r="Y141" s="136" t="n">
        <f aca="false">IF($A141&gt;=Y$104,Y$107*AA141,0)</f>
        <v>93600</v>
      </c>
      <c r="Z141" s="50" t="n">
        <f aca="false">IF($A141&gt;=Y$104,Y$105*AA141,0)</f>
        <v>520</v>
      </c>
      <c r="AA141" s="57" t="n">
        <v>1</v>
      </c>
      <c r="AB141" s="136" t="n">
        <f aca="false">IF($A141&gt;=AB$104,AB$107*AD141,0)</f>
        <v>90000</v>
      </c>
      <c r="AC141" s="50" t="n">
        <f aca="false">IF($A141&gt;=AB$104,AB$105*AD141,0)</f>
        <v>500</v>
      </c>
      <c r="AD141" s="57" t="n">
        <v>1</v>
      </c>
      <c r="AE141" s="136"/>
      <c r="AF141" s="50"/>
      <c r="AG141" s="57"/>
      <c r="AH141" s="136" t="n">
        <f aca="false">IF($A141&gt;=AH$104,AH$107*AJ141,0)</f>
        <v>83400</v>
      </c>
      <c r="AI141" s="50" t="n">
        <f aca="false">IF($A141&gt;=AH$104,AH$105*AJ141,0)</f>
        <v>500</v>
      </c>
      <c r="AJ141" s="57" t="n">
        <v>1</v>
      </c>
      <c r="AK141" s="136" t="n">
        <f aca="false">IF($A141&gt;=AK$104,AK$107*AM141,0)</f>
        <v>90000</v>
      </c>
      <c r="AL141" s="50" t="n">
        <f aca="false">IF($A141&gt;=AK$104,AK$105*AM141,0)</f>
        <v>500</v>
      </c>
      <c r="AM141" s="57" t="n">
        <v>1</v>
      </c>
      <c r="AN141" s="136" t="n">
        <f aca="false">IF($A141&gt;=AN$104,AN$107*AP141,0)</f>
        <v>19440</v>
      </c>
      <c r="AO141" s="50" t="n">
        <f aca="false">IF($A141&gt;=AN$104,AN$105*AP141,0)</f>
        <v>81</v>
      </c>
      <c r="AP141" s="57" t="n">
        <v>0.9</v>
      </c>
      <c r="AQ141" s="136" t="n">
        <f aca="false">IF($A141&gt;=AQ$104,AQ$107*AS141,0)</f>
        <v>29160</v>
      </c>
      <c r="AR141" s="50" t="n">
        <f aca="false">IF($A141&gt;=AQ$104,AQ$105*AS141,0)</f>
        <v>121.5</v>
      </c>
      <c r="AS141" s="57" t="n">
        <v>0.9</v>
      </c>
      <c r="AT141" s="136" t="n">
        <f aca="false">IF($A141&gt;=AT$104,AT$107*AV141,0)</f>
        <v>87480</v>
      </c>
      <c r="AU141" s="50" t="n">
        <f aca="false">IF($A141&gt;=AT$104,AT$105*AV141,0)</f>
        <v>405</v>
      </c>
      <c r="AV141" s="57" t="n">
        <v>0.9</v>
      </c>
      <c r="AW141" s="136" t="n">
        <f aca="false">IF($A141&gt;=AW$104,AW$107*AY141,0)</f>
        <v>11016</v>
      </c>
      <c r="AX141" s="50" t="n">
        <f aca="false">IF($A141&gt;=AW$104,AW$105*AY141,0)</f>
        <v>45.9</v>
      </c>
      <c r="AY141" s="57" t="n">
        <v>0.9</v>
      </c>
      <c r="AZ141" s="136" t="n">
        <f aca="false">IF($A141&gt;=AZ$104,AZ$107*BB141,0)</f>
        <v>17280</v>
      </c>
      <c r="BA141" s="50" t="n">
        <f aca="false">IF($A141&gt;=AZ$104,AZ$105*BB141,0)</f>
        <v>72</v>
      </c>
      <c r="BB141" s="57" t="n">
        <v>0.9</v>
      </c>
      <c r="BC141" s="136" t="n">
        <f aca="false">IF($A141&gt;=BC$104,BC$107*BE141,0)</f>
        <v>10800</v>
      </c>
      <c r="BD141" s="50" t="n">
        <f aca="false">IF($A141&gt;=BC$104,BC$105*BE141,0)</f>
        <v>45</v>
      </c>
      <c r="BE141" s="57" t="n">
        <v>0.9</v>
      </c>
      <c r="BF141" s="136" t="n">
        <f aca="false">IF($A141&gt;=BF$104,BF$107*BH141,0)</f>
        <v>89100</v>
      </c>
      <c r="BG141" s="50" t="n">
        <f aca="false">IF($A141&gt;=BF$104,BF$105*BH141,0)</f>
        <v>550</v>
      </c>
      <c r="BH141" s="57" t="n">
        <v>1</v>
      </c>
      <c r="BI141" s="136" t="n">
        <f aca="false">IF($A141&gt;=BI$104,BI$107*BK141,0)</f>
        <v>80985.6</v>
      </c>
      <c r="BJ141" s="50" t="n">
        <f aca="false">IF($A141&gt;=BI$104,BI$105*BK141,0)</f>
        <v>320</v>
      </c>
      <c r="BK141" s="57" t="n">
        <v>1</v>
      </c>
      <c r="BL141" s="136" t="n">
        <f aca="false">IF($A141&gt;=BL$104,BL$107*BN141,0)</f>
        <v>21600</v>
      </c>
      <c r="BM141" s="50" t="n">
        <f aca="false">IF($A141&gt;=BL$104,BL$105*BN141,0)</f>
        <v>120</v>
      </c>
      <c r="BN141" s="57" t="n">
        <v>1</v>
      </c>
      <c r="BO141" s="136" t="n">
        <f aca="false">IF($A141&gt;=BO$104,BO$107*BQ141,0)</f>
        <v>84402</v>
      </c>
      <c r="BP141" s="50" t="n">
        <f aca="false">IF($A141&gt;=BO$104,BO$105*BQ141,0)</f>
        <v>521</v>
      </c>
      <c r="BQ141" s="57" t="n">
        <v>1</v>
      </c>
      <c r="BR141" s="136" t="n">
        <f aca="false">IF($A141&gt;=BR$104,BR$107*BT141,0)</f>
        <v>45000</v>
      </c>
      <c r="BS141" s="50" t="n">
        <f aca="false">IF($A141&gt;=BR$104,BR$105*BT141,0)</f>
        <v>250</v>
      </c>
      <c r="BT141" s="57" t="n">
        <v>1</v>
      </c>
      <c r="BU141" s="136" t="n">
        <f aca="false">IF($A141&gt;=BU$104,BU$107*BW141,0)</f>
        <v>84240</v>
      </c>
      <c r="BV141" s="50" t="n">
        <f aca="false">IF($A141&gt;=BU$104,BU$105*BW141,0)</f>
        <v>520</v>
      </c>
      <c r="BW141" s="57" t="n">
        <v>1</v>
      </c>
    </row>
    <row r="142" customFormat="false" ht="12.75" hidden="false" customHeight="false" outlineLevel="0" collapsed="false">
      <c r="A142" s="100" t="n">
        <v>37926</v>
      </c>
      <c r="B142" s="135" t="n">
        <f aca="false">SUMIF(D$110:U$110,B$110,D142:U142)</f>
        <v>1028148</v>
      </c>
      <c r="C142" s="49" t="n">
        <f aca="false">SUMIF(D$110:U$110,C$110,D142:U142)</f>
        <v>5616.4</v>
      </c>
      <c r="D142" s="50" t="n">
        <f aca="false">SUMIF($V$109:$CE$109,D$109,$V142:$CE142)*F142</f>
        <v>156600</v>
      </c>
      <c r="E142" s="50" t="n">
        <f aca="false">SUMIF($V$109:$CE$109,E$109,$V142:$CE142)*F142</f>
        <v>870</v>
      </c>
      <c r="F142" s="148" t="n">
        <f aca="false">F141</f>
        <v>1</v>
      </c>
      <c r="G142" s="136" t="n">
        <f aca="false">SUMIF($V$109:$CE$109,G$109,$V142:$CE142)*I142</f>
        <v>93600</v>
      </c>
      <c r="H142" s="50" t="n">
        <f aca="false">SUMIF($V$109:$CE$109,H$109,$V142:$CE142)*I142</f>
        <v>520</v>
      </c>
      <c r="I142" s="148" t="n">
        <f aca="false">I141</f>
        <v>1</v>
      </c>
      <c r="J142" s="136" t="n">
        <f aca="false">SUMIF($V$109:$CE$109,J$109,$V142:$CE142)*L142</f>
        <v>90644.4</v>
      </c>
      <c r="K142" s="50" t="n">
        <f aca="false">SUMIF($V$109:$CE$109,K$109,$V142:$CE142)*L142</f>
        <v>545</v>
      </c>
      <c r="L142" s="148" t="n">
        <f aca="false">L141</f>
        <v>1</v>
      </c>
      <c r="M142" s="136" t="n">
        <f aca="false">SUMIF($V$109:$CE$109,M$109,$V142:$CE142)*O142</f>
        <v>249627.6</v>
      </c>
      <c r="N142" s="50" t="n">
        <f aca="false">SUMIF($V$109:$CE$109,N$109,$V142:$CE142)*O142</f>
        <v>1361</v>
      </c>
      <c r="O142" s="148" t="n">
        <f aca="false">O141</f>
        <v>1</v>
      </c>
      <c r="P142" s="136" t="n">
        <f aca="false">SUMIF($V$109:$CE$109,P$109,$V142:$CE142)*R142</f>
        <v>242460</v>
      </c>
      <c r="Q142" s="50" t="n">
        <f aca="false">SUMIF($V$109:$CE$109,Q$109,$V142:$CE142)*R142</f>
        <v>1229.5</v>
      </c>
      <c r="R142" s="148" t="n">
        <f aca="false">R141</f>
        <v>1</v>
      </c>
      <c r="S142" s="136" t="n">
        <f aca="false">SUMIF($V$109:$CE$109,S$109,$V142:$CE142)*U142</f>
        <v>195216</v>
      </c>
      <c r="T142" s="50" t="n">
        <f aca="false">SUMIF($V$109:$CE$109,T$109,$V142:$CE142)*U142</f>
        <v>1090.9</v>
      </c>
      <c r="U142" s="148" t="n">
        <f aca="false">U141</f>
        <v>1</v>
      </c>
      <c r="V142" s="135" t="n">
        <f aca="false">IF($A142&gt;=V$104,V$107*X142,0)</f>
        <v>90644.4</v>
      </c>
      <c r="W142" s="50" t="n">
        <f aca="false">IF($A142&gt;=V$104,V$105*X142,0)</f>
        <v>545</v>
      </c>
      <c r="X142" s="57" t="n">
        <v>1</v>
      </c>
      <c r="Y142" s="136" t="n">
        <f aca="false">IF($A142&gt;=Y$104,Y$107*AA142,0)</f>
        <v>93600</v>
      </c>
      <c r="Z142" s="50" t="n">
        <f aca="false">IF($A142&gt;=Y$104,Y$105*AA142,0)</f>
        <v>520</v>
      </c>
      <c r="AA142" s="57" t="n">
        <v>1</v>
      </c>
      <c r="AB142" s="136" t="n">
        <f aca="false">IF($A142&gt;=AB$104,AB$107*AD142,0)</f>
        <v>90000</v>
      </c>
      <c r="AC142" s="50" t="n">
        <f aca="false">IF($A142&gt;=AB$104,AB$105*AD142,0)</f>
        <v>500</v>
      </c>
      <c r="AD142" s="57" t="n">
        <v>1</v>
      </c>
      <c r="AE142" s="136"/>
      <c r="AF142" s="50"/>
      <c r="AG142" s="57"/>
      <c r="AH142" s="136" t="n">
        <f aca="false">IF($A142&gt;=AH$104,AH$107*AJ142,0)</f>
        <v>83400</v>
      </c>
      <c r="AI142" s="50" t="n">
        <f aca="false">IF($A142&gt;=AH$104,AH$105*AJ142,0)</f>
        <v>500</v>
      </c>
      <c r="AJ142" s="57" t="n">
        <v>1</v>
      </c>
      <c r="AK142" s="136" t="n">
        <f aca="false">IF($A142&gt;=AK$104,AK$107*AM142,0)</f>
        <v>90000</v>
      </c>
      <c r="AL142" s="50" t="n">
        <f aca="false">IF($A142&gt;=AK$104,AK$105*AM142,0)</f>
        <v>500</v>
      </c>
      <c r="AM142" s="57" t="n">
        <v>1</v>
      </c>
      <c r="AN142" s="136" t="n">
        <f aca="false">IF($A142&gt;=AN$104,AN$107*AP142,0)</f>
        <v>19440</v>
      </c>
      <c r="AO142" s="50" t="n">
        <f aca="false">IF($A142&gt;=AN$104,AN$105*AP142,0)</f>
        <v>81</v>
      </c>
      <c r="AP142" s="57" t="n">
        <v>0.9</v>
      </c>
      <c r="AQ142" s="136" t="n">
        <f aca="false">IF($A142&gt;=AQ$104,AQ$107*AS142,0)</f>
        <v>29160</v>
      </c>
      <c r="AR142" s="50" t="n">
        <f aca="false">IF($A142&gt;=AQ$104,AQ$105*AS142,0)</f>
        <v>121.5</v>
      </c>
      <c r="AS142" s="57" t="n">
        <v>0.9</v>
      </c>
      <c r="AT142" s="136" t="n">
        <f aca="false">IF($A142&gt;=AT$104,AT$107*AV142,0)</f>
        <v>87480</v>
      </c>
      <c r="AU142" s="50" t="n">
        <f aca="false">IF($A142&gt;=AT$104,AT$105*AV142,0)</f>
        <v>405</v>
      </c>
      <c r="AV142" s="57" t="n">
        <v>0.9</v>
      </c>
      <c r="AW142" s="136" t="n">
        <f aca="false">IF($A142&gt;=AW$104,AW$107*AY142,0)</f>
        <v>11016</v>
      </c>
      <c r="AX142" s="50" t="n">
        <f aca="false">IF($A142&gt;=AW$104,AW$105*AY142,0)</f>
        <v>45.9</v>
      </c>
      <c r="AY142" s="57" t="n">
        <v>0.9</v>
      </c>
      <c r="AZ142" s="136" t="n">
        <f aca="false">IF($A142&gt;=AZ$104,AZ$107*BB142,0)</f>
        <v>17280</v>
      </c>
      <c r="BA142" s="50" t="n">
        <f aca="false">IF($A142&gt;=AZ$104,AZ$105*BB142,0)</f>
        <v>72</v>
      </c>
      <c r="BB142" s="57" t="n">
        <v>0.9</v>
      </c>
      <c r="BC142" s="136" t="n">
        <f aca="false">IF($A142&gt;=BC$104,BC$107*BE142,0)</f>
        <v>10800</v>
      </c>
      <c r="BD142" s="50" t="n">
        <f aca="false">IF($A142&gt;=BC$104,BC$105*BE142,0)</f>
        <v>45</v>
      </c>
      <c r="BE142" s="57" t="n">
        <v>0.9</v>
      </c>
      <c r="BF142" s="136" t="n">
        <f aca="false">IF($A142&gt;=BF$104,BF$107*BH142,0)</f>
        <v>89100</v>
      </c>
      <c r="BG142" s="50" t="n">
        <f aca="false">IF($A142&gt;=BF$104,BF$105*BH142,0)</f>
        <v>550</v>
      </c>
      <c r="BH142" s="57" t="n">
        <v>1</v>
      </c>
      <c r="BI142" s="136" t="n">
        <f aca="false">IF($A142&gt;=BI$104,BI$107*BK142,0)</f>
        <v>80985.6</v>
      </c>
      <c r="BJ142" s="50" t="n">
        <f aca="false">IF($A142&gt;=BI$104,BI$105*BK142,0)</f>
        <v>320</v>
      </c>
      <c r="BK142" s="57" t="n">
        <v>1</v>
      </c>
      <c r="BL142" s="136" t="n">
        <f aca="false">IF($A142&gt;=BL$104,BL$107*BN142,0)</f>
        <v>21600</v>
      </c>
      <c r="BM142" s="50" t="n">
        <f aca="false">IF($A142&gt;=BL$104,BL$105*BN142,0)</f>
        <v>120</v>
      </c>
      <c r="BN142" s="57" t="n">
        <v>1</v>
      </c>
      <c r="BO142" s="136" t="n">
        <f aca="false">IF($A142&gt;=BO$104,BO$107*BQ142,0)</f>
        <v>84402</v>
      </c>
      <c r="BP142" s="50" t="n">
        <f aca="false">IF($A142&gt;=BO$104,BO$105*BQ142,0)</f>
        <v>521</v>
      </c>
      <c r="BQ142" s="57" t="n">
        <v>1</v>
      </c>
      <c r="BR142" s="136" t="n">
        <f aca="false">IF($A142&gt;=BR$104,BR$107*BT142,0)</f>
        <v>45000</v>
      </c>
      <c r="BS142" s="50" t="n">
        <f aca="false">IF($A142&gt;=BR$104,BR$105*BT142,0)</f>
        <v>250</v>
      </c>
      <c r="BT142" s="57" t="n">
        <v>1</v>
      </c>
      <c r="BU142" s="136" t="n">
        <f aca="false">IF($A142&gt;=BU$104,BU$107*BW142,0)</f>
        <v>84240</v>
      </c>
      <c r="BV142" s="50" t="n">
        <f aca="false">IF($A142&gt;=BU$104,BU$105*BW142,0)</f>
        <v>520</v>
      </c>
      <c r="BW142" s="57" t="n">
        <v>1</v>
      </c>
    </row>
    <row r="143" customFormat="false" ht="12.75" hidden="false" customHeight="false" outlineLevel="0" collapsed="false">
      <c r="A143" s="100" t="n">
        <v>37956</v>
      </c>
      <c r="B143" s="135" t="n">
        <f aca="false">SUMIF(D$110:U$110,B$110,D143:U143)</f>
        <v>1028148</v>
      </c>
      <c r="C143" s="49" t="n">
        <f aca="false">SUMIF(D$110:U$110,C$110,D143:U143)</f>
        <v>5616.4</v>
      </c>
      <c r="D143" s="50" t="n">
        <f aca="false">SUMIF($V$109:$CE$109,D$109,$V143:$CE143)*F143</f>
        <v>156600</v>
      </c>
      <c r="E143" s="50" t="n">
        <f aca="false">SUMIF($V$109:$CE$109,E$109,$V143:$CE143)*F143</f>
        <v>870</v>
      </c>
      <c r="F143" s="148" t="n">
        <f aca="false">F142</f>
        <v>1</v>
      </c>
      <c r="G143" s="136" t="n">
        <f aca="false">SUMIF($V$109:$CE$109,G$109,$V143:$CE143)*I143</f>
        <v>93600</v>
      </c>
      <c r="H143" s="50" t="n">
        <f aca="false">SUMIF($V$109:$CE$109,H$109,$V143:$CE143)*I143</f>
        <v>520</v>
      </c>
      <c r="I143" s="148" t="n">
        <f aca="false">I142</f>
        <v>1</v>
      </c>
      <c r="J143" s="136" t="n">
        <f aca="false">SUMIF($V$109:$CE$109,J$109,$V143:$CE143)*L143</f>
        <v>90644.4</v>
      </c>
      <c r="K143" s="50" t="n">
        <f aca="false">SUMIF($V$109:$CE$109,K$109,$V143:$CE143)*L143</f>
        <v>545</v>
      </c>
      <c r="L143" s="148" t="n">
        <f aca="false">L142</f>
        <v>1</v>
      </c>
      <c r="M143" s="136" t="n">
        <f aca="false">SUMIF($V$109:$CE$109,M$109,$V143:$CE143)*O143</f>
        <v>249627.6</v>
      </c>
      <c r="N143" s="50" t="n">
        <f aca="false">SUMIF($V$109:$CE$109,N$109,$V143:$CE143)*O143</f>
        <v>1361</v>
      </c>
      <c r="O143" s="148" t="n">
        <f aca="false">O142</f>
        <v>1</v>
      </c>
      <c r="P143" s="136" t="n">
        <f aca="false">SUMIF($V$109:$CE$109,P$109,$V143:$CE143)*R143</f>
        <v>242460</v>
      </c>
      <c r="Q143" s="50" t="n">
        <f aca="false">SUMIF($V$109:$CE$109,Q$109,$V143:$CE143)*R143</f>
        <v>1229.5</v>
      </c>
      <c r="R143" s="148" t="n">
        <f aca="false">R142</f>
        <v>1</v>
      </c>
      <c r="S143" s="136" t="n">
        <f aca="false">SUMIF($V$109:$CE$109,S$109,$V143:$CE143)*U143</f>
        <v>195216</v>
      </c>
      <c r="T143" s="50" t="n">
        <f aca="false">SUMIF($V$109:$CE$109,T$109,$V143:$CE143)*U143</f>
        <v>1090.9</v>
      </c>
      <c r="U143" s="148" t="n">
        <f aca="false">U142</f>
        <v>1</v>
      </c>
      <c r="V143" s="135" t="n">
        <f aca="false">IF($A143&gt;=V$104,V$107*X143,0)</f>
        <v>90644.4</v>
      </c>
      <c r="W143" s="50" t="n">
        <f aca="false">IF($A143&gt;=V$104,V$105*X143,0)</f>
        <v>545</v>
      </c>
      <c r="X143" s="57" t="n">
        <v>1</v>
      </c>
      <c r="Y143" s="136" t="n">
        <f aca="false">IF($A143&gt;=Y$104,Y$107*AA143,0)</f>
        <v>93600</v>
      </c>
      <c r="Z143" s="50" t="n">
        <f aca="false">IF($A143&gt;=Y$104,Y$105*AA143,0)</f>
        <v>520</v>
      </c>
      <c r="AA143" s="57" t="n">
        <v>1</v>
      </c>
      <c r="AB143" s="136" t="n">
        <f aca="false">IF($A143&gt;=AB$104,AB$107*AD143,0)</f>
        <v>90000</v>
      </c>
      <c r="AC143" s="50" t="n">
        <f aca="false">IF($A143&gt;=AB$104,AB$105*AD143,0)</f>
        <v>500</v>
      </c>
      <c r="AD143" s="57" t="n">
        <v>1</v>
      </c>
      <c r="AE143" s="136"/>
      <c r="AF143" s="50"/>
      <c r="AG143" s="57"/>
      <c r="AH143" s="136" t="n">
        <f aca="false">IF($A143&gt;=AH$104,AH$107*AJ143,0)</f>
        <v>83400</v>
      </c>
      <c r="AI143" s="50" t="n">
        <f aca="false">IF($A143&gt;=AH$104,AH$105*AJ143,0)</f>
        <v>500</v>
      </c>
      <c r="AJ143" s="57" t="n">
        <v>1</v>
      </c>
      <c r="AK143" s="136" t="n">
        <f aca="false">IF($A143&gt;=AK$104,AK$107*AM143,0)</f>
        <v>90000</v>
      </c>
      <c r="AL143" s="50" t="n">
        <f aca="false">IF($A143&gt;=AK$104,AK$105*AM143,0)</f>
        <v>500</v>
      </c>
      <c r="AM143" s="57" t="n">
        <v>1</v>
      </c>
      <c r="AN143" s="136" t="n">
        <f aca="false">IF($A143&gt;=AN$104,AN$107*AP143,0)</f>
        <v>19440</v>
      </c>
      <c r="AO143" s="50" t="n">
        <f aca="false">IF($A143&gt;=AN$104,AN$105*AP143,0)</f>
        <v>81</v>
      </c>
      <c r="AP143" s="57" t="n">
        <v>0.9</v>
      </c>
      <c r="AQ143" s="136" t="n">
        <f aca="false">IF($A143&gt;=AQ$104,AQ$107*AS143,0)</f>
        <v>29160</v>
      </c>
      <c r="AR143" s="50" t="n">
        <f aca="false">IF($A143&gt;=AQ$104,AQ$105*AS143,0)</f>
        <v>121.5</v>
      </c>
      <c r="AS143" s="57" t="n">
        <v>0.9</v>
      </c>
      <c r="AT143" s="136" t="n">
        <f aca="false">IF($A143&gt;=AT$104,AT$107*AV143,0)</f>
        <v>87480</v>
      </c>
      <c r="AU143" s="50" t="n">
        <f aca="false">IF($A143&gt;=AT$104,AT$105*AV143,0)</f>
        <v>405</v>
      </c>
      <c r="AV143" s="57" t="n">
        <v>0.9</v>
      </c>
      <c r="AW143" s="136" t="n">
        <f aca="false">IF($A143&gt;=AW$104,AW$107*AY143,0)</f>
        <v>11016</v>
      </c>
      <c r="AX143" s="50" t="n">
        <f aca="false">IF($A143&gt;=AW$104,AW$105*AY143,0)</f>
        <v>45.9</v>
      </c>
      <c r="AY143" s="57" t="n">
        <v>0.9</v>
      </c>
      <c r="AZ143" s="136" t="n">
        <f aca="false">IF($A143&gt;=AZ$104,AZ$107*BB143,0)</f>
        <v>17280</v>
      </c>
      <c r="BA143" s="50" t="n">
        <f aca="false">IF($A143&gt;=AZ$104,AZ$105*BB143,0)</f>
        <v>72</v>
      </c>
      <c r="BB143" s="57" t="n">
        <v>0.9</v>
      </c>
      <c r="BC143" s="136" t="n">
        <f aca="false">IF($A143&gt;=BC$104,BC$107*BE143,0)</f>
        <v>10800</v>
      </c>
      <c r="BD143" s="50" t="n">
        <f aca="false">IF($A143&gt;=BC$104,BC$105*BE143,0)</f>
        <v>45</v>
      </c>
      <c r="BE143" s="57" t="n">
        <v>0.9</v>
      </c>
      <c r="BF143" s="136" t="n">
        <f aca="false">IF($A143&gt;=BF$104,BF$107*BH143,0)</f>
        <v>89100</v>
      </c>
      <c r="BG143" s="50" t="n">
        <f aca="false">IF($A143&gt;=BF$104,BF$105*BH143,0)</f>
        <v>550</v>
      </c>
      <c r="BH143" s="57" t="n">
        <v>1</v>
      </c>
      <c r="BI143" s="136" t="n">
        <f aca="false">IF($A143&gt;=BI$104,BI$107*BK143,0)</f>
        <v>80985.6</v>
      </c>
      <c r="BJ143" s="50" t="n">
        <f aca="false">IF($A143&gt;=BI$104,BI$105*BK143,0)</f>
        <v>320</v>
      </c>
      <c r="BK143" s="57" t="n">
        <v>1</v>
      </c>
      <c r="BL143" s="136" t="n">
        <f aca="false">IF($A143&gt;=BL$104,BL$107*BN143,0)</f>
        <v>21600</v>
      </c>
      <c r="BM143" s="50" t="n">
        <f aca="false">IF($A143&gt;=BL$104,BL$105*BN143,0)</f>
        <v>120</v>
      </c>
      <c r="BN143" s="57" t="n">
        <v>1</v>
      </c>
      <c r="BO143" s="136" t="n">
        <f aca="false">IF($A143&gt;=BO$104,BO$107*BQ143,0)</f>
        <v>84402</v>
      </c>
      <c r="BP143" s="50" t="n">
        <f aca="false">IF($A143&gt;=BO$104,BO$105*BQ143,0)</f>
        <v>521</v>
      </c>
      <c r="BQ143" s="57" t="n">
        <v>1</v>
      </c>
      <c r="BR143" s="136" t="n">
        <f aca="false">IF($A143&gt;=BR$104,BR$107*BT143,0)</f>
        <v>45000</v>
      </c>
      <c r="BS143" s="50" t="n">
        <f aca="false">IF($A143&gt;=BR$104,BR$105*BT143,0)</f>
        <v>250</v>
      </c>
      <c r="BT143" s="57" t="n">
        <v>1</v>
      </c>
      <c r="BU143" s="136" t="n">
        <f aca="false">IF($A143&gt;=BU$104,BU$107*BW143,0)</f>
        <v>84240</v>
      </c>
      <c r="BV143" s="50" t="n">
        <f aca="false">IF($A143&gt;=BU$104,BU$105*BW143,0)</f>
        <v>520</v>
      </c>
      <c r="BW143" s="57" t="n">
        <v>1</v>
      </c>
    </row>
    <row r="144" customFormat="false" ht="12.75" hidden="false" customHeight="false" outlineLevel="0" collapsed="false">
      <c r="B144" s="149"/>
      <c r="C144" s="150"/>
      <c r="D144" s="138"/>
      <c r="E144" s="50" t="n">
        <f aca="false">SUMIF($V$109:$CE$109,E$109,$V144:$CE144)*F144</f>
        <v>0</v>
      </c>
      <c r="F144" s="57"/>
      <c r="G144" s="137"/>
      <c r="H144" s="50" t="n">
        <f aca="false">SUMIF($V$109:$CE$109,H$109,$V144:$CE144)*I144</f>
        <v>0</v>
      </c>
      <c r="I144" s="57"/>
      <c r="J144" s="137"/>
      <c r="K144" s="50" t="n">
        <f aca="false">SUMIF($V$109:$CE$109,K$109,$V144:$CE144)*L144</f>
        <v>0</v>
      </c>
      <c r="L144" s="57"/>
      <c r="M144" s="137"/>
      <c r="N144" s="50" t="n">
        <f aca="false">SUMIF($V$109:$CE$109,N$109,$V144:$CE144)*O144</f>
        <v>0</v>
      </c>
      <c r="O144" s="57"/>
      <c r="P144" s="137"/>
      <c r="Q144" s="50" t="n">
        <f aca="false">SUMIF($V$109:$CE$109,Q$109,$V144:$CE144)*R144</f>
        <v>0</v>
      </c>
      <c r="R144" s="57"/>
      <c r="S144" s="137"/>
      <c r="T144" s="50" t="n">
        <f aca="false">SUMIF($V$109:$CE$109,T$109,$V144:$CE144)*U144</f>
        <v>0</v>
      </c>
      <c r="U144" s="57"/>
      <c r="V144" s="120"/>
      <c r="W144" s="121"/>
      <c r="X144" s="23"/>
      <c r="Y144" s="122"/>
      <c r="Z144" s="121"/>
      <c r="AA144" s="23"/>
      <c r="AB144" s="122"/>
      <c r="AC144" s="121"/>
      <c r="AD144" s="23"/>
      <c r="AE144" s="122"/>
      <c r="AF144" s="121"/>
      <c r="AG144" s="23"/>
      <c r="AH144" s="122"/>
      <c r="AI144" s="121"/>
      <c r="AJ144" s="23"/>
      <c r="AK144" s="122"/>
      <c r="AL144" s="121"/>
      <c r="AM144" s="23"/>
      <c r="AN144" s="122"/>
      <c r="AO144" s="121"/>
      <c r="AP144" s="23"/>
      <c r="AQ144" s="122"/>
      <c r="AR144" s="121"/>
      <c r="AS144" s="23"/>
      <c r="AT144" s="122"/>
      <c r="AU144" s="121"/>
      <c r="AV144" s="23"/>
      <c r="AW144" s="122"/>
      <c r="AX144" s="121"/>
      <c r="AY144" s="23"/>
      <c r="AZ144" s="122"/>
      <c r="BA144" s="121"/>
      <c r="BB144" s="23"/>
      <c r="BC144" s="122"/>
      <c r="BD144" s="121"/>
      <c r="BE144" s="23"/>
      <c r="BF144" s="122"/>
      <c r="BG144" s="121"/>
      <c r="BH144" s="23"/>
      <c r="BI144" s="122"/>
      <c r="BJ144" s="121"/>
      <c r="BK144" s="23"/>
      <c r="BL144" s="122"/>
      <c r="BM144" s="121"/>
      <c r="BN144" s="23"/>
      <c r="BO144" s="151"/>
      <c r="BP144" s="94"/>
      <c r="BR144" s="151"/>
      <c r="BS144" s="94"/>
      <c r="BU144" s="151"/>
      <c r="BV144" s="94"/>
    </row>
    <row r="145" customFormat="false" ht="12.75" hidden="false" customHeight="false" outlineLevel="0" collapsed="false">
      <c r="B145" s="149"/>
      <c r="C145" s="150"/>
      <c r="D145" s="138"/>
      <c r="E145" s="50" t="n">
        <f aca="false">SUMIF($V$109:$CE$109,E$109,$V145:$CE145)*F145</f>
        <v>0</v>
      </c>
      <c r="F145" s="57"/>
      <c r="G145" s="137"/>
      <c r="H145" s="50" t="n">
        <f aca="false">SUMIF($V$109:$CE$109,H$109,$V145:$CE145)*I145</f>
        <v>0</v>
      </c>
      <c r="I145" s="57"/>
      <c r="J145" s="137"/>
      <c r="K145" s="50" t="n">
        <f aca="false">SUMIF($V$109:$CE$109,K$109,$V145:$CE145)*L145</f>
        <v>0</v>
      </c>
      <c r="L145" s="57"/>
      <c r="M145" s="137"/>
      <c r="N145" s="50" t="n">
        <f aca="false">SUMIF($V$109:$CE$109,N$109,$V145:$CE145)*O145</f>
        <v>0</v>
      </c>
      <c r="O145" s="57"/>
      <c r="P145" s="137"/>
      <c r="Q145" s="50" t="n">
        <f aca="false">SUMIF($V$109:$CE$109,Q$109,$V145:$CE145)*R145</f>
        <v>0</v>
      </c>
      <c r="R145" s="57"/>
      <c r="S145" s="137"/>
      <c r="T145" s="50" t="n">
        <f aca="false">SUMIF($V$109:$CE$109,T$109,$V145:$CE145)*U145</f>
        <v>0</v>
      </c>
      <c r="U145" s="57"/>
      <c r="V145" s="120"/>
      <c r="W145" s="121"/>
      <c r="X145" s="23"/>
      <c r="Y145" s="122"/>
      <c r="Z145" s="121"/>
      <c r="AA145" s="23"/>
      <c r="AB145" s="122"/>
      <c r="AC145" s="121"/>
      <c r="AD145" s="23"/>
      <c r="AE145" s="122"/>
      <c r="AF145" s="121"/>
      <c r="AG145" s="23"/>
      <c r="AH145" s="122"/>
      <c r="AI145" s="121"/>
      <c r="AJ145" s="23"/>
      <c r="AK145" s="122"/>
      <c r="AL145" s="121"/>
      <c r="AM145" s="23"/>
      <c r="AN145" s="122"/>
      <c r="AO145" s="121"/>
      <c r="AP145" s="23"/>
      <c r="AQ145" s="122"/>
      <c r="AR145" s="121"/>
      <c r="AS145" s="23"/>
      <c r="AT145" s="122"/>
      <c r="AU145" s="121"/>
      <c r="AV145" s="23"/>
      <c r="AW145" s="122"/>
      <c r="AX145" s="121"/>
      <c r="AY145" s="23"/>
      <c r="AZ145" s="122"/>
      <c r="BA145" s="121"/>
      <c r="BB145" s="23"/>
      <c r="BC145" s="122"/>
      <c r="BD145" s="121"/>
      <c r="BE145" s="23"/>
      <c r="BF145" s="122"/>
      <c r="BG145" s="121"/>
      <c r="BH145" s="23"/>
      <c r="BI145" s="122"/>
      <c r="BJ145" s="121"/>
      <c r="BK145" s="23"/>
      <c r="BL145" s="122"/>
      <c r="BM145" s="121"/>
      <c r="BN145" s="23"/>
      <c r="BO145" s="151"/>
      <c r="BP145" s="94"/>
      <c r="BR145" s="151"/>
      <c r="BS145" s="94"/>
      <c r="BU145" s="151"/>
      <c r="BV145" s="94"/>
    </row>
    <row r="146" customFormat="false" ht="12.75" hidden="false" customHeight="false" outlineLevel="0" collapsed="false">
      <c r="B146" s="23"/>
      <c r="D146" s="23"/>
      <c r="E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85"/>
      <c r="W146" s="85"/>
      <c r="X146" s="23"/>
      <c r="Y146" s="85"/>
      <c r="Z146" s="85"/>
      <c r="AA146" s="23"/>
      <c r="AB146" s="85"/>
      <c r="AC146" s="85"/>
      <c r="AD146" s="23"/>
      <c r="AE146" s="85"/>
      <c r="AF146" s="85"/>
      <c r="AG146" s="23"/>
      <c r="AH146" s="85"/>
      <c r="AI146" s="85"/>
      <c r="AJ146" s="23"/>
      <c r="AK146" s="85"/>
      <c r="AL146" s="85"/>
      <c r="AM146" s="23"/>
      <c r="AN146" s="85"/>
      <c r="AO146" s="85"/>
      <c r="AP146" s="23"/>
      <c r="AQ146" s="85"/>
      <c r="AR146" s="85"/>
      <c r="AS146" s="23"/>
      <c r="AT146" s="85"/>
      <c r="AU146" s="85"/>
      <c r="AV146" s="23"/>
      <c r="AW146" s="85"/>
      <c r="AX146" s="85"/>
      <c r="AY146" s="23"/>
      <c r="AZ146" s="85"/>
      <c r="BA146" s="85"/>
      <c r="BB146" s="23"/>
      <c r="BC146" s="85"/>
      <c r="BD146" s="85"/>
      <c r="BE146" s="23"/>
      <c r="BF146" s="85"/>
      <c r="BG146" s="85"/>
      <c r="BH146" s="23"/>
      <c r="BI146" s="85"/>
      <c r="BJ146" s="85"/>
      <c r="BK146" s="23"/>
      <c r="BL146" s="85"/>
      <c r="BM146" s="85"/>
      <c r="BN146" s="23"/>
    </row>
    <row r="147" customFormat="false" ht="12.75" hidden="false" customHeight="false" outlineLevel="0" collapsed="false">
      <c r="B147" s="23"/>
      <c r="D147" s="23"/>
      <c r="E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85"/>
      <c r="W147" s="85"/>
      <c r="X147" s="23"/>
      <c r="Y147" s="85"/>
      <c r="Z147" s="85"/>
      <c r="AA147" s="23"/>
      <c r="AB147" s="85"/>
      <c r="AC147" s="85"/>
      <c r="AD147" s="23"/>
      <c r="AE147" s="85"/>
      <c r="AF147" s="85"/>
      <c r="AG147" s="23"/>
      <c r="AH147" s="85"/>
      <c r="AI147" s="85"/>
      <c r="AJ147" s="23"/>
      <c r="AK147" s="85"/>
      <c r="AL147" s="85"/>
      <c r="AM147" s="23"/>
      <c r="AN147" s="85"/>
      <c r="AO147" s="85"/>
      <c r="AP147" s="23"/>
      <c r="AQ147" s="85"/>
      <c r="AR147" s="85"/>
      <c r="AS147" s="23"/>
      <c r="AT147" s="23"/>
      <c r="AU147" s="23"/>
      <c r="AV147" s="23"/>
      <c r="AW147" s="85"/>
      <c r="AX147" s="85"/>
      <c r="AY147" s="23"/>
      <c r="AZ147" s="85"/>
      <c r="BA147" s="85"/>
      <c r="BB147" s="23"/>
      <c r="BC147" s="85"/>
      <c r="BD147" s="85"/>
      <c r="BE147" s="23"/>
      <c r="BF147" s="85"/>
      <c r="BG147" s="85"/>
      <c r="BH147" s="23"/>
      <c r="BI147" s="85"/>
      <c r="BJ147" s="85"/>
      <c r="BK147" s="23"/>
      <c r="BL147" s="85"/>
      <c r="BM147" s="85"/>
      <c r="BN147" s="23"/>
    </row>
    <row r="148" customFormat="false" ht="12.75" hidden="false" customHeight="false" outlineLevel="0" collapsed="false">
      <c r="B148" s="23"/>
      <c r="D148" s="23"/>
      <c r="E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85"/>
      <c r="T148" s="85"/>
      <c r="U148" s="85"/>
      <c r="V148" s="23"/>
      <c r="W148" s="23"/>
      <c r="X148" s="85"/>
      <c r="Y148" s="23"/>
      <c r="Z148" s="23"/>
      <c r="AA148" s="85"/>
      <c r="AB148" s="23"/>
      <c r="AC148" s="23"/>
      <c r="AD148" s="85"/>
      <c r="AE148" s="23"/>
      <c r="AF148" s="23"/>
      <c r="AG148" s="85"/>
      <c r="AH148" s="23"/>
      <c r="AI148" s="23"/>
      <c r="AJ148" s="85"/>
      <c r="AK148" s="23"/>
      <c r="AL148" s="23"/>
      <c r="AM148" s="85"/>
      <c r="AN148" s="23"/>
      <c r="AO148" s="23"/>
      <c r="AP148" s="85"/>
      <c r="AQ148" s="23"/>
      <c r="AR148" s="23"/>
      <c r="AS148" s="85"/>
      <c r="AT148" s="85"/>
      <c r="AU148" s="85"/>
      <c r="AV148" s="85"/>
      <c r="AW148" s="23"/>
      <c r="AX148" s="23"/>
      <c r="AY148" s="85"/>
      <c r="AZ148" s="23"/>
      <c r="BA148" s="23"/>
      <c r="BB148" s="85"/>
      <c r="BC148" s="23"/>
      <c r="BD148" s="23"/>
      <c r="BE148" s="85"/>
      <c r="BF148" s="23"/>
      <c r="BG148" s="23"/>
      <c r="BH148" s="85"/>
      <c r="BI148" s="23"/>
      <c r="BJ148" s="23"/>
      <c r="BK148" s="85"/>
      <c r="BL148" s="23"/>
      <c r="BM148" s="23"/>
      <c r="BN148" s="85"/>
      <c r="BO148" s="23"/>
      <c r="BP148" s="23"/>
      <c r="BQ148" s="85"/>
      <c r="BR148" s="23"/>
      <c r="BS148" s="23"/>
      <c r="BT148" s="85"/>
      <c r="BU148" s="23"/>
      <c r="BV148" s="23"/>
    </row>
    <row r="149" customFormat="false" ht="12.75" hidden="false" customHeight="false" outlineLevel="0" collapsed="false">
      <c r="B149" s="23"/>
      <c r="D149" s="23"/>
      <c r="E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85"/>
      <c r="T149" s="85"/>
      <c r="U149" s="85"/>
      <c r="V149" s="23"/>
      <c r="W149" s="85"/>
      <c r="X149" s="23"/>
      <c r="Y149" s="85"/>
      <c r="Z149" s="85"/>
      <c r="AA149" s="23"/>
      <c r="AB149" s="85"/>
      <c r="AC149" s="85"/>
      <c r="AD149" s="23"/>
      <c r="AE149" s="85"/>
      <c r="AF149" s="85"/>
      <c r="AG149" s="23"/>
      <c r="AH149" s="85"/>
      <c r="AI149" s="85"/>
      <c r="AJ149" s="23"/>
      <c r="AK149" s="85"/>
      <c r="AL149" s="85"/>
      <c r="AM149" s="23"/>
      <c r="AN149" s="85"/>
      <c r="AO149" s="85"/>
      <c r="AP149" s="23"/>
      <c r="AQ149" s="85"/>
      <c r="AR149" s="85"/>
      <c r="AS149" s="23"/>
      <c r="AT149" s="23"/>
      <c r="AU149" s="23"/>
      <c r="AV149" s="23"/>
      <c r="AW149" s="85"/>
      <c r="AX149" s="85"/>
      <c r="AY149" s="23"/>
      <c r="AZ149" s="85"/>
      <c r="BA149" s="85"/>
      <c r="BB149" s="23"/>
      <c r="BC149" s="85"/>
      <c r="BD149" s="85"/>
      <c r="BE149" s="23"/>
      <c r="BF149" s="85"/>
      <c r="BG149" s="85"/>
      <c r="BH149" s="23"/>
      <c r="BI149" s="85"/>
      <c r="BJ149" s="85"/>
      <c r="BK149" s="23"/>
      <c r="BL149" s="85"/>
      <c r="BM149" s="85"/>
      <c r="BN149" s="23"/>
      <c r="BO149" s="85"/>
      <c r="BP149" s="85"/>
      <c r="BQ149" s="23"/>
      <c r="BR149" s="85"/>
      <c r="BS149" s="85"/>
      <c r="BT149" s="23"/>
    </row>
    <row r="150" customFormat="false" ht="12.75" hidden="false" customHeight="false" outlineLevel="0" collapsed="false">
      <c r="B150" s="23"/>
      <c r="D150" s="23"/>
      <c r="E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85"/>
      <c r="T150" s="85"/>
      <c r="U150" s="85"/>
      <c r="V150" s="23"/>
      <c r="W150" s="85"/>
      <c r="X150" s="23"/>
      <c r="Y150" s="85"/>
      <c r="Z150" s="85"/>
      <c r="AA150" s="23"/>
      <c r="AB150" s="85"/>
      <c r="AC150" s="85"/>
      <c r="AD150" s="23"/>
      <c r="AE150" s="85"/>
      <c r="AF150" s="85"/>
      <c r="AG150" s="23"/>
      <c r="AH150" s="85"/>
      <c r="AI150" s="85"/>
      <c r="AJ150" s="23"/>
      <c r="AK150" s="85"/>
      <c r="AL150" s="85"/>
      <c r="AM150" s="23"/>
      <c r="AN150" s="85"/>
      <c r="AO150" s="85"/>
      <c r="AP150" s="23"/>
      <c r="AQ150" s="85"/>
      <c r="AR150" s="85"/>
      <c r="AS150" s="23"/>
      <c r="AT150" s="23"/>
      <c r="AU150" s="23"/>
      <c r="AV150" s="23"/>
      <c r="AW150" s="85"/>
      <c r="AX150" s="85"/>
      <c r="AY150" s="23"/>
      <c r="AZ150" s="85"/>
      <c r="BA150" s="85"/>
      <c r="BB150" s="23"/>
      <c r="BC150" s="85"/>
      <c r="BD150" s="85"/>
      <c r="BE150" s="23"/>
      <c r="BF150" s="85"/>
      <c r="BG150" s="85"/>
      <c r="BH150" s="23"/>
      <c r="BI150" s="85"/>
      <c r="BJ150" s="85"/>
      <c r="BK150" s="23"/>
      <c r="BL150" s="85"/>
      <c r="BM150" s="85"/>
      <c r="BN150" s="23"/>
      <c r="BO150" s="85"/>
      <c r="BP150" s="85"/>
      <c r="BQ150" s="23"/>
    </row>
    <row r="151" customFormat="false" ht="12.75" hidden="false" customHeight="false" outlineLevel="0" collapsed="false">
      <c r="B151" s="23"/>
      <c r="D151" s="23"/>
      <c r="E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85"/>
      <c r="T151" s="85"/>
      <c r="U151" s="85"/>
      <c r="V151" s="23"/>
      <c r="W151" s="85"/>
      <c r="X151" s="23"/>
      <c r="Y151" s="85"/>
      <c r="Z151" s="85"/>
      <c r="AA151" s="23"/>
      <c r="AB151" s="85"/>
      <c r="AC151" s="85"/>
      <c r="AD151" s="23"/>
      <c r="AE151" s="85"/>
      <c r="AF151" s="85"/>
      <c r="AG151" s="23"/>
      <c r="AH151" s="85"/>
      <c r="AI151" s="85"/>
      <c r="AJ151" s="23"/>
      <c r="AK151" s="85"/>
      <c r="AL151" s="85"/>
      <c r="AM151" s="23"/>
      <c r="AN151" s="85"/>
      <c r="AO151" s="85"/>
      <c r="AP151" s="23"/>
      <c r="AQ151" s="85"/>
      <c r="AR151" s="85"/>
      <c r="AS151" s="23"/>
      <c r="AT151" s="23"/>
      <c r="AU151" s="23"/>
      <c r="AV151" s="23"/>
      <c r="AW151" s="85"/>
      <c r="AX151" s="85"/>
      <c r="AY151" s="23"/>
      <c r="AZ151" s="85"/>
      <c r="BA151" s="85"/>
      <c r="BB151" s="23"/>
      <c r="BC151" s="85"/>
      <c r="BD151" s="85"/>
      <c r="BE151" s="23"/>
      <c r="BF151" s="85"/>
      <c r="BG151" s="85"/>
      <c r="BH151" s="23"/>
      <c r="BI151" s="85"/>
      <c r="BJ151" s="85"/>
      <c r="BK151" s="23"/>
      <c r="BL151" s="85"/>
      <c r="BM151" s="85"/>
      <c r="BN151" s="23"/>
      <c r="BO151" s="85"/>
      <c r="BP151" s="85"/>
      <c r="BQ151" s="23"/>
    </row>
    <row r="152" customFormat="false" ht="12.75" hidden="false" customHeight="false" outlineLevel="0" collapsed="false">
      <c r="B152" s="23"/>
      <c r="D152" s="23"/>
      <c r="E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85"/>
      <c r="S152" s="23"/>
      <c r="T152" s="23"/>
      <c r="U152" s="85"/>
      <c r="V152" s="23"/>
      <c r="W152" s="85"/>
      <c r="X152" s="23"/>
      <c r="Y152" s="23"/>
      <c r="Z152" s="85"/>
      <c r="AA152" s="23"/>
      <c r="AB152" s="23"/>
      <c r="AC152" s="85"/>
      <c r="AD152" s="23"/>
      <c r="AE152" s="23"/>
      <c r="AF152" s="85"/>
      <c r="AG152" s="23"/>
      <c r="AH152" s="23"/>
      <c r="AI152" s="85"/>
      <c r="AJ152" s="23"/>
      <c r="AK152" s="23"/>
      <c r="AL152" s="85"/>
      <c r="AM152" s="23"/>
      <c r="AN152" s="23"/>
      <c r="AO152" s="85"/>
      <c r="AP152" s="23"/>
      <c r="AQ152" s="85"/>
      <c r="AR152" s="23"/>
      <c r="AS152" s="85"/>
      <c r="AT152" s="85"/>
      <c r="AU152" s="85"/>
      <c r="AV152" s="85"/>
      <c r="AW152" s="85"/>
      <c r="AX152" s="23"/>
      <c r="AY152" s="85"/>
      <c r="AZ152" s="85"/>
      <c r="BA152" s="23"/>
      <c r="BB152" s="85"/>
      <c r="BC152" s="85"/>
      <c r="BD152" s="23"/>
      <c r="BE152" s="85"/>
      <c r="BF152" s="85"/>
      <c r="BG152" s="23"/>
      <c r="BH152" s="85"/>
      <c r="BI152" s="85"/>
      <c r="BJ152" s="85"/>
      <c r="BK152" s="85"/>
      <c r="BL152" s="85"/>
      <c r="BM152" s="23"/>
    </row>
    <row r="153" customFormat="false" ht="12.75" hidden="false" customHeight="false" outlineLevel="0" collapsed="false">
      <c r="B153" s="23"/>
      <c r="D153" s="23"/>
      <c r="E153" s="23"/>
      <c r="H153" s="23"/>
      <c r="I153" s="23"/>
      <c r="J153" s="23"/>
      <c r="K153" s="23"/>
      <c r="L153" s="23"/>
      <c r="M153" s="23"/>
      <c r="N153" s="23"/>
      <c r="O153" s="85"/>
      <c r="P153" s="23"/>
      <c r="Q153" s="85"/>
      <c r="R153" s="23"/>
      <c r="S153" s="85"/>
      <c r="T153" s="23"/>
      <c r="U153" s="85"/>
      <c r="V153" s="85"/>
      <c r="W153" s="23"/>
      <c r="X153" s="85"/>
      <c r="Y153" s="85"/>
      <c r="Z153" s="23"/>
      <c r="AA153" s="85"/>
      <c r="AB153" s="85"/>
      <c r="AC153" s="23"/>
      <c r="AD153" s="85"/>
      <c r="AE153" s="85"/>
      <c r="AF153" s="23"/>
      <c r="AG153" s="85"/>
      <c r="AH153" s="85"/>
      <c r="AI153" s="23"/>
      <c r="AJ153" s="85"/>
      <c r="AK153" s="85"/>
      <c r="AL153" s="23"/>
      <c r="AM153" s="85"/>
      <c r="AN153" s="23"/>
      <c r="AO153" s="85"/>
      <c r="AP153" s="23"/>
      <c r="AQ153" s="23"/>
      <c r="AR153" s="85"/>
      <c r="AS153" s="85"/>
      <c r="AT153" s="85"/>
      <c r="AU153" s="85"/>
      <c r="AV153" s="85"/>
      <c r="AW153" s="23"/>
      <c r="AX153" s="85"/>
      <c r="AY153" s="85"/>
      <c r="AZ153" s="23"/>
      <c r="BA153" s="85"/>
      <c r="BB153" s="85"/>
      <c r="BC153" s="23"/>
      <c r="BD153" s="85"/>
      <c r="BE153" s="85"/>
      <c r="BF153" s="85"/>
      <c r="BG153" s="85"/>
      <c r="BH153" s="23"/>
      <c r="BI153" s="23"/>
    </row>
    <row r="154" customFormat="false" ht="12.75" hidden="false" customHeight="false" outlineLevel="0" collapsed="false">
      <c r="B154" s="23"/>
      <c r="D154" s="23"/>
      <c r="E154" s="23"/>
      <c r="H154" s="23"/>
      <c r="I154" s="23"/>
      <c r="J154" s="23"/>
      <c r="K154" s="23"/>
      <c r="L154" s="23"/>
      <c r="M154" s="23"/>
      <c r="N154" s="85"/>
      <c r="O154" s="23"/>
      <c r="P154" s="85"/>
      <c r="Q154" s="23"/>
      <c r="R154" s="85"/>
      <c r="S154" s="23"/>
      <c r="T154" s="85"/>
      <c r="U154" s="23"/>
      <c r="V154" s="85"/>
      <c r="W154" s="23"/>
      <c r="X154" s="23"/>
      <c r="Y154" s="85"/>
      <c r="Z154" s="23"/>
      <c r="AA154" s="23"/>
      <c r="AB154" s="85"/>
      <c r="AC154" s="23"/>
      <c r="AD154" s="23"/>
      <c r="AE154" s="85"/>
      <c r="AF154" s="23"/>
      <c r="AG154" s="23"/>
      <c r="AH154" s="85"/>
      <c r="AI154" s="23"/>
      <c r="AJ154" s="23"/>
      <c r="AK154" s="85"/>
      <c r="AL154" s="23"/>
      <c r="AM154" s="85"/>
      <c r="AN154" s="23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23"/>
    </row>
    <row r="155" customFormat="false" ht="12.75" hidden="false" customHeight="false" outlineLevel="0" collapsed="false">
      <c r="B155" s="23"/>
      <c r="D155" s="23"/>
      <c r="E155" s="23"/>
      <c r="H155" s="23"/>
      <c r="I155" s="23"/>
      <c r="J155" s="23"/>
      <c r="K155" s="23"/>
      <c r="L155" s="23"/>
      <c r="M155" s="85"/>
      <c r="N155" s="23"/>
      <c r="O155" s="85"/>
      <c r="P155" s="23"/>
      <c r="Q155" s="85"/>
      <c r="R155" s="23"/>
      <c r="S155" s="85"/>
      <c r="T155" s="23"/>
      <c r="U155" s="85"/>
      <c r="V155" s="23"/>
      <c r="W155" s="85"/>
      <c r="X155" s="23"/>
      <c r="Y155" s="85"/>
      <c r="Z155" s="23"/>
      <c r="AA155" s="85"/>
      <c r="AB155" s="23"/>
      <c r="AC155" s="85"/>
      <c r="AD155" s="85"/>
      <c r="AE155" s="23"/>
      <c r="AF155" s="85"/>
      <c r="AG155" s="23"/>
      <c r="AH155" s="85"/>
      <c r="AI155" s="23"/>
      <c r="AJ155" s="23"/>
      <c r="AK155" s="85"/>
      <c r="AL155" s="85"/>
      <c r="AM155" s="85"/>
      <c r="AN155" s="23"/>
    </row>
    <row r="156" customFormat="false" ht="12.75" hidden="false" customHeight="false" outlineLevel="0" collapsed="false">
      <c r="B156" s="23"/>
      <c r="D156" s="23"/>
      <c r="E156" s="23"/>
      <c r="H156" s="23"/>
      <c r="I156" s="23"/>
      <c r="J156" s="23"/>
      <c r="K156" s="85"/>
      <c r="L156" s="23"/>
      <c r="M156" s="85"/>
      <c r="N156" s="23"/>
      <c r="O156" s="85"/>
      <c r="P156" s="23"/>
      <c r="Q156" s="85"/>
      <c r="R156" s="23"/>
      <c r="S156" s="85"/>
      <c r="T156" s="23"/>
      <c r="U156" s="85"/>
      <c r="V156" s="23"/>
      <c r="W156" s="85"/>
      <c r="X156" s="23"/>
      <c r="Y156" s="85"/>
      <c r="Z156" s="23"/>
      <c r="AA156" s="85"/>
      <c r="AB156" s="85"/>
      <c r="AC156" s="23"/>
      <c r="AD156" s="85"/>
      <c r="AE156" s="23"/>
      <c r="AF156" s="85"/>
      <c r="AG156" s="23"/>
      <c r="AH156" s="23"/>
      <c r="AI156" s="85"/>
      <c r="AJ156" s="85"/>
      <c r="AK156" s="85"/>
      <c r="AL156" s="23"/>
    </row>
    <row r="157" customFormat="false" ht="12.75" hidden="false" customHeight="false" outlineLevel="0" collapsed="false">
      <c r="B157" s="23"/>
      <c r="D157" s="23"/>
      <c r="E157" s="23"/>
      <c r="H157" s="23"/>
      <c r="I157" s="85"/>
      <c r="J157" s="85"/>
      <c r="K157" s="23"/>
      <c r="L157" s="85"/>
      <c r="M157" s="23"/>
      <c r="N157" s="85"/>
      <c r="O157" s="23"/>
      <c r="P157" s="85"/>
      <c r="Q157" s="23"/>
      <c r="R157" s="85"/>
      <c r="S157" s="23"/>
      <c r="T157" s="85"/>
      <c r="U157" s="23"/>
      <c r="V157" s="85"/>
      <c r="W157" s="23"/>
      <c r="X157" s="85"/>
      <c r="Y157" s="23"/>
      <c r="Z157" s="85"/>
      <c r="AA157" s="23"/>
      <c r="AB157" s="23"/>
      <c r="AC157" s="85"/>
      <c r="AD157" s="23"/>
      <c r="AE157" s="85"/>
      <c r="AF157" s="23"/>
      <c r="AG157" s="85"/>
      <c r="AH157" s="85"/>
      <c r="AI157" s="85"/>
      <c r="AJ157" s="23"/>
    </row>
    <row r="158" customFormat="false" ht="12.75" hidden="false" customHeight="false" outlineLevel="0" collapsed="false">
      <c r="B158" s="23"/>
      <c r="D158" s="23"/>
      <c r="E158" s="23"/>
      <c r="H158" s="23"/>
      <c r="I158" s="85"/>
      <c r="J158" s="85"/>
      <c r="K158" s="23"/>
      <c r="L158" s="85"/>
      <c r="M158" s="23"/>
      <c r="N158" s="85"/>
      <c r="O158" s="23"/>
      <c r="P158" s="85"/>
      <c r="Q158" s="23"/>
      <c r="R158" s="85"/>
      <c r="S158" s="23"/>
      <c r="T158" s="85"/>
      <c r="U158" s="23"/>
      <c r="V158" s="85"/>
      <c r="W158" s="23"/>
      <c r="X158" s="85"/>
      <c r="Y158" s="23"/>
      <c r="Z158" s="85"/>
      <c r="AA158" s="23"/>
      <c r="AB158" s="85"/>
      <c r="AC158" s="23"/>
      <c r="AD158" s="85"/>
      <c r="AE158" s="23"/>
      <c r="AF158" s="85"/>
      <c r="AG158" s="85"/>
      <c r="AH158" s="85"/>
      <c r="AI158" s="23"/>
    </row>
    <row r="159" customFormat="false" ht="12.75" hidden="false" customHeight="false" outlineLevel="0" collapsed="false">
      <c r="B159" s="23"/>
      <c r="D159" s="23"/>
      <c r="E159" s="23"/>
      <c r="H159" s="23"/>
      <c r="I159" s="85"/>
      <c r="J159" s="23"/>
      <c r="K159" s="85"/>
      <c r="L159" s="23"/>
      <c r="M159" s="85"/>
      <c r="N159" s="23"/>
      <c r="O159" s="85"/>
      <c r="P159" s="23"/>
      <c r="Q159" s="85"/>
      <c r="R159" s="23"/>
      <c r="S159" s="85"/>
      <c r="T159" s="23"/>
      <c r="U159" s="85"/>
      <c r="V159" s="23"/>
      <c r="W159" s="85"/>
      <c r="X159" s="23"/>
      <c r="Y159" s="85"/>
      <c r="Z159" s="23"/>
      <c r="AA159" s="85"/>
      <c r="AB159" s="23"/>
      <c r="AC159" s="85"/>
      <c r="AD159" s="23"/>
      <c r="AE159" s="85"/>
      <c r="AF159" s="85"/>
      <c r="AG159" s="85"/>
      <c r="AH159" s="23"/>
    </row>
    <row r="160" customFormat="false" ht="12.75" hidden="false" customHeight="false" outlineLevel="0" collapsed="false">
      <c r="B160" s="23"/>
      <c r="D160" s="23"/>
      <c r="E160" s="23"/>
      <c r="H160" s="23"/>
      <c r="I160" s="85"/>
      <c r="J160" s="23"/>
      <c r="K160" s="85"/>
      <c r="L160" s="23"/>
      <c r="M160" s="85"/>
      <c r="N160" s="23"/>
      <c r="O160" s="85"/>
      <c r="P160" s="23"/>
      <c r="Q160" s="85"/>
      <c r="R160" s="23"/>
      <c r="S160" s="85"/>
      <c r="T160" s="23"/>
      <c r="U160" s="85"/>
      <c r="V160" s="23"/>
      <c r="W160" s="85"/>
      <c r="X160" s="23"/>
      <c r="Y160" s="85"/>
      <c r="Z160" s="23"/>
      <c r="AA160" s="85"/>
      <c r="AB160" s="23"/>
      <c r="AC160" s="85"/>
      <c r="AD160" s="23"/>
      <c r="AE160" s="85"/>
      <c r="AF160" s="85"/>
      <c r="AG160" s="85"/>
      <c r="AH160" s="23"/>
    </row>
    <row r="161" customFormat="false" ht="12.75" hidden="false" customHeight="false" outlineLevel="0" collapsed="false">
      <c r="B161" s="23"/>
      <c r="D161" s="23"/>
      <c r="E161" s="23"/>
      <c r="H161" s="23"/>
      <c r="I161" s="85"/>
      <c r="J161" s="23"/>
      <c r="K161" s="85"/>
      <c r="L161" s="23"/>
      <c r="M161" s="85"/>
      <c r="N161" s="23"/>
      <c r="O161" s="85"/>
      <c r="P161" s="23"/>
      <c r="Q161" s="85"/>
      <c r="R161" s="23"/>
      <c r="S161" s="85"/>
      <c r="T161" s="23"/>
      <c r="U161" s="85"/>
      <c r="V161" s="23"/>
      <c r="W161" s="85"/>
      <c r="X161" s="23"/>
      <c r="Y161" s="85"/>
      <c r="Z161" s="23"/>
      <c r="AA161" s="85"/>
      <c r="AB161" s="23"/>
      <c r="AC161" s="85"/>
      <c r="AD161" s="23"/>
      <c r="AE161" s="85"/>
      <c r="AF161" s="85"/>
      <c r="AG161" s="85"/>
      <c r="AH161" s="23"/>
    </row>
    <row r="162" customFormat="false" ht="12.75" hidden="false" customHeight="false" outlineLevel="0" collapsed="false">
      <c r="B162" s="23"/>
      <c r="D162" s="23"/>
      <c r="E162" s="23"/>
      <c r="H162" s="23"/>
      <c r="I162" s="85"/>
      <c r="J162" s="23"/>
      <c r="K162" s="85"/>
      <c r="L162" s="23"/>
      <c r="M162" s="85"/>
      <c r="N162" s="23"/>
      <c r="O162" s="85"/>
      <c r="P162" s="23"/>
      <c r="Q162" s="85"/>
      <c r="R162" s="23"/>
      <c r="S162" s="85"/>
      <c r="T162" s="23"/>
      <c r="U162" s="85"/>
      <c r="V162" s="23"/>
      <c r="W162" s="85"/>
      <c r="X162" s="23"/>
      <c r="Y162" s="85"/>
      <c r="Z162" s="23"/>
      <c r="AA162" s="85"/>
      <c r="AB162" s="23"/>
      <c r="AC162" s="85"/>
      <c r="AD162" s="23"/>
      <c r="AE162" s="85"/>
      <c r="AF162" s="85"/>
      <c r="AG162" s="85"/>
      <c r="AH162" s="23"/>
    </row>
    <row r="163" customFormat="false" ht="12.75" hidden="false" customHeight="false" outlineLevel="0" collapsed="false">
      <c r="B163" s="23"/>
      <c r="D163" s="23"/>
      <c r="E163" s="23"/>
      <c r="H163" s="23"/>
      <c r="I163" s="85"/>
      <c r="J163" s="23"/>
      <c r="K163" s="85"/>
      <c r="L163" s="23"/>
      <c r="M163" s="85"/>
      <c r="N163" s="23"/>
      <c r="O163" s="85"/>
      <c r="P163" s="23"/>
      <c r="Q163" s="85"/>
      <c r="R163" s="23"/>
      <c r="S163" s="85"/>
      <c r="T163" s="23"/>
      <c r="U163" s="85"/>
      <c r="V163" s="23"/>
      <c r="W163" s="85"/>
      <c r="X163" s="23"/>
      <c r="Y163" s="85"/>
      <c r="Z163" s="23"/>
      <c r="AA163" s="85"/>
      <c r="AB163" s="23"/>
      <c r="AC163" s="85"/>
      <c r="AD163" s="23"/>
      <c r="AE163" s="85"/>
      <c r="AF163" s="85"/>
      <c r="AG163" s="85"/>
      <c r="AH163" s="23"/>
    </row>
    <row r="164" customFormat="false" ht="12.75" hidden="false" customHeight="false" outlineLevel="0" collapsed="false">
      <c r="B164" s="23"/>
      <c r="D164" s="23"/>
      <c r="E164" s="23"/>
      <c r="H164" s="23"/>
      <c r="I164" s="85"/>
      <c r="J164" s="23"/>
      <c r="K164" s="85"/>
      <c r="L164" s="23"/>
      <c r="M164" s="85"/>
      <c r="N164" s="23"/>
      <c r="O164" s="85"/>
      <c r="P164" s="23"/>
      <c r="Q164" s="85"/>
      <c r="R164" s="23"/>
      <c r="S164" s="85"/>
      <c r="T164" s="23"/>
      <c r="U164" s="85"/>
      <c r="V164" s="23"/>
      <c r="W164" s="85"/>
      <c r="X164" s="23"/>
      <c r="Y164" s="85"/>
      <c r="Z164" s="23"/>
      <c r="AA164" s="85"/>
      <c r="AB164" s="23"/>
      <c r="AC164" s="85"/>
      <c r="AD164" s="23"/>
      <c r="AE164" s="85"/>
      <c r="AF164" s="85"/>
      <c r="AG164" s="85"/>
      <c r="AH164" s="23"/>
    </row>
    <row r="165" customFormat="false" ht="12.75" hidden="false" customHeight="false" outlineLevel="0" collapsed="false">
      <c r="B165" s="23"/>
      <c r="D165" s="23"/>
      <c r="E165" s="23"/>
      <c r="H165" s="23"/>
      <c r="I165" s="85"/>
      <c r="J165" s="23"/>
      <c r="K165" s="85"/>
      <c r="L165" s="23"/>
      <c r="M165" s="85"/>
      <c r="N165" s="23"/>
      <c r="O165" s="85"/>
      <c r="P165" s="23"/>
      <c r="Q165" s="85"/>
      <c r="R165" s="23"/>
      <c r="S165" s="85"/>
      <c r="T165" s="23"/>
      <c r="U165" s="85"/>
      <c r="V165" s="23"/>
      <c r="W165" s="85"/>
      <c r="X165" s="23"/>
      <c r="Y165" s="85"/>
      <c r="Z165" s="23"/>
      <c r="AA165" s="85"/>
      <c r="AB165" s="23"/>
      <c r="AC165" s="85"/>
      <c r="AD165" s="23"/>
      <c r="AE165" s="85"/>
      <c r="AF165" s="85"/>
      <c r="AG165" s="85"/>
      <c r="AH165" s="23"/>
    </row>
    <row r="166" customFormat="false" ht="12.75" hidden="false" customHeight="false" outlineLevel="0" collapsed="false">
      <c r="B166" s="23"/>
      <c r="D166" s="23"/>
      <c r="E166" s="23"/>
      <c r="H166" s="23"/>
      <c r="I166" s="85"/>
      <c r="J166" s="23"/>
      <c r="K166" s="85"/>
      <c r="L166" s="23"/>
      <c r="M166" s="85"/>
      <c r="N166" s="23"/>
      <c r="O166" s="85"/>
      <c r="P166" s="23"/>
      <c r="Q166" s="85"/>
      <c r="R166" s="23"/>
      <c r="S166" s="85"/>
      <c r="T166" s="23"/>
      <c r="U166" s="85"/>
      <c r="V166" s="23"/>
      <c r="W166" s="85"/>
      <c r="X166" s="23"/>
      <c r="Y166" s="85"/>
      <c r="Z166" s="23"/>
      <c r="AA166" s="85"/>
      <c r="AB166" s="23"/>
      <c r="AC166" s="85"/>
      <c r="AD166" s="23"/>
      <c r="AE166" s="85"/>
      <c r="AF166" s="23"/>
    </row>
    <row r="167" customFormat="false" ht="12.75" hidden="false" customHeight="false" outlineLevel="0" collapsed="false">
      <c r="B167" s="23"/>
      <c r="D167" s="23"/>
      <c r="E167" s="23"/>
      <c r="H167" s="85"/>
      <c r="I167" s="23"/>
      <c r="J167" s="85"/>
      <c r="K167" s="23"/>
      <c r="L167" s="85"/>
      <c r="M167" s="23"/>
      <c r="N167" s="85"/>
      <c r="O167" s="23"/>
      <c r="P167" s="85"/>
      <c r="Q167" s="23"/>
      <c r="R167" s="85"/>
      <c r="S167" s="23"/>
      <c r="T167" s="85"/>
      <c r="U167" s="23"/>
      <c r="V167" s="85"/>
      <c r="W167" s="23"/>
      <c r="X167" s="85"/>
      <c r="Y167" s="23"/>
      <c r="Z167" s="85"/>
      <c r="AA167" s="23"/>
      <c r="AB167" s="85"/>
      <c r="AC167" s="23"/>
      <c r="AD167" s="85"/>
      <c r="AE167" s="23"/>
    </row>
    <row r="168" customFormat="false" ht="12.75" hidden="false" customHeight="false" outlineLevel="0" collapsed="false">
      <c r="B168" s="23"/>
      <c r="D168" s="23"/>
      <c r="E168" s="23"/>
      <c r="H168" s="85"/>
      <c r="I168" s="23"/>
      <c r="J168" s="85"/>
      <c r="K168" s="23"/>
      <c r="L168" s="85"/>
      <c r="M168" s="23"/>
      <c r="N168" s="85"/>
      <c r="O168" s="23"/>
      <c r="P168" s="85"/>
      <c r="Q168" s="23"/>
      <c r="R168" s="85"/>
      <c r="S168" s="23"/>
      <c r="T168" s="85"/>
      <c r="U168" s="23"/>
      <c r="V168" s="85"/>
      <c r="W168" s="23"/>
      <c r="X168" s="85"/>
      <c r="Y168" s="23"/>
      <c r="Z168" s="85"/>
      <c r="AA168" s="23"/>
      <c r="AB168" s="85"/>
      <c r="AC168" s="23"/>
      <c r="AD168" s="85"/>
      <c r="AE168" s="23"/>
    </row>
    <row r="169" customFormat="false" ht="12.75" hidden="false" customHeight="false" outlineLevel="0" collapsed="false">
      <c r="B169" s="23"/>
      <c r="D169" s="23"/>
      <c r="E169" s="23"/>
      <c r="H169" s="85"/>
      <c r="I169" s="23"/>
      <c r="J169" s="85"/>
      <c r="K169" s="23"/>
      <c r="L169" s="85"/>
      <c r="M169" s="23"/>
      <c r="N169" s="85"/>
      <c r="O169" s="23"/>
      <c r="P169" s="85"/>
      <c r="Q169" s="23"/>
      <c r="R169" s="85"/>
      <c r="S169" s="23"/>
      <c r="T169" s="85"/>
      <c r="U169" s="23"/>
      <c r="V169" s="85"/>
      <c r="W169" s="23"/>
      <c r="X169" s="85"/>
      <c r="Y169" s="23"/>
      <c r="Z169" s="85"/>
      <c r="AA169" s="23"/>
      <c r="AB169" s="85"/>
      <c r="AC169" s="23"/>
      <c r="AD169" s="85"/>
      <c r="AE169" s="23"/>
    </row>
    <row r="170" customFormat="false" ht="12.75" hidden="false" customHeight="false" outlineLevel="0" collapsed="false">
      <c r="B170" s="23"/>
      <c r="D170" s="23"/>
      <c r="E170" s="23"/>
      <c r="H170" s="85"/>
      <c r="J170" s="85"/>
      <c r="L170" s="85"/>
      <c r="N170" s="85"/>
      <c r="P170" s="85"/>
      <c r="R170" s="85"/>
      <c r="T170" s="85"/>
      <c r="V170" s="85"/>
      <c r="X170" s="85"/>
      <c r="Z170" s="85"/>
      <c r="AB170" s="85"/>
      <c r="AD170" s="85"/>
      <c r="AF170" s="85"/>
    </row>
    <row r="171" customFormat="false" ht="12.75" hidden="false" customHeight="false" outlineLevel="0" collapsed="false">
      <c r="B171" s="23"/>
      <c r="D171" s="23"/>
      <c r="E171" s="23"/>
      <c r="H171" s="85"/>
      <c r="Q171" s="23"/>
      <c r="R171" s="23"/>
      <c r="S171" s="23"/>
      <c r="U171" s="23"/>
      <c r="W171" s="23"/>
      <c r="Z171" s="23"/>
    </row>
    <row r="172" customFormat="false" ht="12.75" hidden="false" customHeight="false" outlineLevel="0" collapsed="false">
      <c r="C172" s="0"/>
      <c r="D172" s="0"/>
      <c r="E172" s="0"/>
      <c r="F172" s="0"/>
      <c r="G172" s="0"/>
      <c r="L172" s="23"/>
      <c r="M172" s="23"/>
      <c r="N172" s="23"/>
      <c r="P172" s="23"/>
      <c r="R172" s="23"/>
    </row>
    <row r="173" customFormat="false" ht="12.75" hidden="false" customHeight="false" outlineLevel="0" collapsed="false">
      <c r="C173" s="0"/>
      <c r="D173" s="0"/>
      <c r="E173" s="0"/>
      <c r="F173" s="0"/>
      <c r="G173" s="0"/>
      <c r="L173" s="23"/>
      <c r="M173" s="23"/>
      <c r="N173" s="23"/>
      <c r="O173" s="23"/>
      <c r="P173" s="23"/>
      <c r="Q173" s="23"/>
    </row>
    <row r="174" customFormat="false" ht="12.75" hidden="false" customHeight="false" outlineLevel="0" collapsed="false">
      <c r="D174" s="23"/>
      <c r="E174" s="23"/>
      <c r="H174" s="23"/>
      <c r="I174" s="7"/>
      <c r="J174" s="7"/>
      <c r="K174" s="23"/>
      <c r="L174" s="23"/>
      <c r="M174" s="23"/>
      <c r="N174" s="23"/>
      <c r="O174" s="23"/>
      <c r="P174" s="23"/>
      <c r="Q174" s="23"/>
    </row>
    <row r="175" customFormat="false" ht="12.75" hidden="false" customHeight="false" outlineLevel="0" collapsed="false">
      <c r="D175" s="23"/>
      <c r="E175" s="23"/>
      <c r="H175" s="23"/>
      <c r="I175" s="7"/>
      <c r="J175" s="7"/>
      <c r="K175" s="23"/>
      <c r="L175" s="23"/>
      <c r="M175" s="23"/>
      <c r="N175" s="23"/>
      <c r="O175" s="23"/>
      <c r="P175" s="23"/>
      <c r="Q175" s="23"/>
    </row>
    <row r="176" customFormat="false" ht="12.75" hidden="false" customHeight="false" outlineLevel="0" collapsed="false">
      <c r="D176" s="23"/>
      <c r="E176" s="23"/>
      <c r="H176" s="23"/>
      <c r="I176" s="7"/>
      <c r="J176" s="7"/>
      <c r="K176" s="23"/>
      <c r="L176" s="23"/>
      <c r="M176" s="23"/>
      <c r="N176" s="23"/>
      <c r="O176" s="23"/>
      <c r="P176" s="23"/>
      <c r="Q176" s="23"/>
    </row>
    <row r="177" customFormat="false" ht="12.75" hidden="false" customHeight="false" outlineLevel="0" collapsed="false">
      <c r="D177" s="23"/>
      <c r="E177" s="23"/>
      <c r="H177" s="23"/>
      <c r="I177" s="7"/>
      <c r="J177" s="7"/>
      <c r="K177" s="23"/>
      <c r="L177" s="23"/>
    </row>
    <row r="178" customFormat="false" ht="12.75" hidden="false" customHeight="false" outlineLevel="0" collapsed="false">
      <c r="D178" s="23"/>
      <c r="E178" s="23"/>
      <c r="H178" s="23"/>
      <c r="I178" s="7"/>
      <c r="J178" s="7"/>
      <c r="K178" s="23"/>
      <c r="L178" s="23"/>
    </row>
    <row r="179" customFormat="false" ht="12.75" hidden="false" customHeight="false" outlineLevel="0" collapsed="false">
      <c r="D179" s="23"/>
      <c r="E179" s="23"/>
      <c r="H179" s="23"/>
      <c r="I179" s="7"/>
      <c r="J179" s="7"/>
      <c r="K179" s="23"/>
      <c r="L179" s="23"/>
    </row>
    <row r="180" customFormat="false" ht="12.75" hidden="false" customHeight="false" outlineLevel="0" collapsed="false">
      <c r="D180" s="23"/>
      <c r="E180" s="23"/>
      <c r="H180" s="23"/>
      <c r="I180" s="7"/>
      <c r="J180" s="7"/>
      <c r="K180" s="23"/>
      <c r="L180" s="23"/>
    </row>
    <row r="181" customFormat="false" ht="12.75" hidden="false" customHeight="false" outlineLevel="0" collapsed="false">
      <c r="D181" s="23"/>
      <c r="E181" s="23"/>
      <c r="H181" s="23"/>
      <c r="I181" s="7"/>
      <c r="J181" s="7"/>
      <c r="K181" s="23"/>
      <c r="L181" s="23"/>
    </row>
    <row r="182" customFormat="false" ht="12.75" hidden="false" customHeight="false" outlineLevel="0" collapsed="false">
      <c r="D182" s="23"/>
      <c r="E182" s="23"/>
      <c r="H182" s="23"/>
      <c r="I182" s="7"/>
      <c r="J182" s="7"/>
      <c r="K182" s="23"/>
      <c r="L182" s="23"/>
    </row>
    <row r="183" customFormat="false" ht="12.75" hidden="false" customHeight="false" outlineLevel="0" collapsed="false">
      <c r="D183" s="23"/>
      <c r="E183" s="23"/>
      <c r="H183" s="23"/>
      <c r="I183" s="7"/>
      <c r="J183" s="7"/>
      <c r="K183" s="23"/>
      <c r="L183" s="23"/>
    </row>
    <row r="184" customFormat="false" ht="12.75" hidden="false" customHeight="false" outlineLevel="0" collapsed="false">
      <c r="D184" s="23"/>
      <c r="E184" s="23"/>
      <c r="H184" s="23"/>
      <c r="I184" s="7"/>
      <c r="J184" s="7"/>
      <c r="K184" s="23"/>
      <c r="L184" s="23"/>
    </row>
    <row r="185" customFormat="false" ht="12.75" hidden="false" customHeight="false" outlineLevel="0" collapsed="false">
      <c r="D185" s="23"/>
      <c r="E185" s="23"/>
      <c r="H185" s="23"/>
      <c r="I185" s="7"/>
      <c r="J185" s="7"/>
      <c r="K185" s="23"/>
      <c r="L185" s="23"/>
    </row>
    <row r="186" customFormat="false" ht="12.75" hidden="false" customHeight="false" outlineLevel="0" collapsed="false">
      <c r="D186" s="23"/>
      <c r="E186" s="23"/>
      <c r="H186" s="23"/>
      <c r="I186" s="7"/>
      <c r="J186" s="7"/>
      <c r="K186" s="23"/>
      <c r="L186" s="23"/>
    </row>
    <row r="187" customFormat="false" ht="12.75" hidden="false" customHeight="false" outlineLevel="0" collapsed="false">
      <c r="D187" s="23"/>
      <c r="E187" s="23"/>
      <c r="H187" s="23"/>
      <c r="I187" s="7"/>
      <c r="J187" s="7"/>
      <c r="K187" s="23"/>
      <c r="L187" s="23"/>
    </row>
    <row r="188" customFormat="false" ht="12.75" hidden="false" customHeight="false" outlineLevel="0" collapsed="false">
      <c r="D188" s="23"/>
      <c r="E188" s="23"/>
      <c r="H188" s="23"/>
      <c r="I188" s="7"/>
      <c r="J188" s="7"/>
      <c r="K188" s="23"/>
      <c r="L188" s="23"/>
    </row>
    <row r="189" customFormat="false" ht="12.75" hidden="false" customHeight="false" outlineLevel="0" collapsed="false">
      <c r="D189" s="23"/>
      <c r="E189" s="23"/>
      <c r="H189" s="23"/>
      <c r="I189" s="7"/>
      <c r="J189" s="7"/>
      <c r="K189" s="23"/>
      <c r="L189" s="23"/>
    </row>
    <row r="190" customFormat="false" ht="12.75" hidden="false" customHeight="false" outlineLevel="0" collapsed="false">
      <c r="D190" s="23"/>
      <c r="E190" s="23"/>
      <c r="H190" s="23"/>
      <c r="I190" s="7"/>
      <c r="J190" s="7"/>
      <c r="K190" s="23"/>
      <c r="L190" s="23"/>
    </row>
    <row r="191" customFormat="false" ht="12.75" hidden="false" customHeight="false" outlineLevel="0" collapsed="false">
      <c r="D191" s="23"/>
      <c r="E191" s="23"/>
      <c r="H191" s="23"/>
      <c r="I191" s="7"/>
      <c r="J191" s="7"/>
      <c r="K191" s="23"/>
      <c r="L191" s="23"/>
    </row>
    <row r="192" customFormat="false" ht="12.75" hidden="false" customHeight="false" outlineLevel="0" collapsed="false">
      <c r="D192" s="23"/>
      <c r="E192" s="23"/>
      <c r="H192" s="23"/>
      <c r="I192" s="7"/>
      <c r="J192" s="7"/>
      <c r="K192" s="23"/>
      <c r="L192" s="23"/>
    </row>
    <row r="193" customFormat="false" ht="12.75" hidden="false" customHeight="false" outlineLevel="0" collapsed="false">
      <c r="D193" s="23"/>
      <c r="E193" s="23"/>
      <c r="H193" s="23"/>
      <c r="I193" s="7"/>
      <c r="J193" s="7"/>
      <c r="K193" s="23"/>
      <c r="L193" s="23"/>
    </row>
    <row r="194" customFormat="false" ht="12.75" hidden="false" customHeight="false" outlineLevel="0" collapsed="false">
      <c r="D194" s="23"/>
      <c r="E194" s="23"/>
      <c r="H194" s="23"/>
      <c r="I194" s="7"/>
      <c r="J194" s="7"/>
      <c r="K194" s="23"/>
      <c r="L194" s="23"/>
    </row>
    <row r="195" customFormat="false" ht="12.75" hidden="false" customHeight="false" outlineLevel="0" collapsed="false">
      <c r="D195" s="23"/>
      <c r="E195" s="23"/>
      <c r="H195" s="23"/>
      <c r="I195" s="7"/>
      <c r="J195" s="7"/>
      <c r="K195" s="23"/>
      <c r="L195" s="23"/>
    </row>
    <row r="196" customFormat="false" ht="12.75" hidden="false" customHeight="false" outlineLevel="0" collapsed="false">
      <c r="D196" s="23"/>
      <c r="E196" s="23"/>
      <c r="H196" s="23"/>
      <c r="I196" s="7"/>
      <c r="J196" s="7"/>
      <c r="K196" s="23"/>
      <c r="L196" s="23"/>
    </row>
    <row r="197" customFormat="false" ht="12.75" hidden="false" customHeight="false" outlineLevel="0" collapsed="false">
      <c r="D197" s="23"/>
      <c r="E197" s="23"/>
      <c r="H197" s="23"/>
      <c r="I197" s="7"/>
      <c r="J197" s="7"/>
      <c r="K197" s="23"/>
      <c r="L197" s="23"/>
    </row>
    <row r="198" customFormat="false" ht="12.75" hidden="false" customHeight="false" outlineLevel="0" collapsed="false">
      <c r="D198" s="23"/>
      <c r="E198" s="23"/>
      <c r="H198" s="23"/>
      <c r="I198" s="7"/>
      <c r="J198" s="7"/>
      <c r="K198" s="23"/>
      <c r="L198" s="23"/>
    </row>
    <row r="199" customFormat="false" ht="12.75" hidden="false" customHeight="false" outlineLevel="0" collapsed="false">
      <c r="D199" s="23"/>
      <c r="E199" s="23"/>
      <c r="H199" s="23"/>
      <c r="I199" s="7"/>
      <c r="J199" s="7"/>
      <c r="K199" s="23"/>
      <c r="L199" s="23"/>
    </row>
    <row r="200" customFormat="false" ht="12.75" hidden="false" customHeight="false" outlineLevel="0" collapsed="false">
      <c r="D200" s="23"/>
      <c r="E200" s="23"/>
      <c r="H200" s="23"/>
      <c r="I200" s="7"/>
      <c r="J200" s="7"/>
      <c r="K200" s="23"/>
      <c r="L200" s="23"/>
    </row>
    <row r="201" customFormat="false" ht="12.75" hidden="false" customHeight="false" outlineLevel="0" collapsed="false">
      <c r="D201" s="23"/>
      <c r="E201" s="23"/>
      <c r="H201" s="23"/>
      <c r="I201" s="7"/>
      <c r="J201" s="7"/>
      <c r="K201" s="23"/>
      <c r="L201" s="23"/>
    </row>
    <row r="202" customFormat="false" ht="12.75" hidden="false" customHeight="false" outlineLevel="0" collapsed="false">
      <c r="D202" s="23"/>
      <c r="E202" s="23"/>
      <c r="H202" s="23"/>
      <c r="I202" s="7"/>
      <c r="J202" s="7"/>
      <c r="K202" s="23"/>
      <c r="L202" s="23"/>
    </row>
    <row r="203" customFormat="false" ht="12.75" hidden="false" customHeight="false" outlineLevel="0" collapsed="false">
      <c r="D203" s="23"/>
      <c r="E203" s="23"/>
      <c r="H203" s="23"/>
      <c r="I203" s="7"/>
      <c r="J203" s="7"/>
      <c r="K203" s="23"/>
      <c r="L203" s="23"/>
    </row>
    <row r="204" customFormat="false" ht="12.75" hidden="false" customHeight="false" outlineLevel="0" collapsed="false">
      <c r="F204" s="7"/>
      <c r="H204" s="23"/>
    </row>
    <row r="205" customFormat="false" ht="12.75" hidden="false" customHeight="false" outlineLevel="0" collapsed="false">
      <c r="F205" s="7"/>
      <c r="H205" s="23"/>
    </row>
    <row r="206" customFormat="false" ht="12.75" hidden="false" customHeight="false" outlineLevel="0" collapsed="false">
      <c r="F206" s="7"/>
      <c r="H206" s="23"/>
    </row>
    <row r="207" customFormat="false" ht="12.75" hidden="false" customHeight="false" outlineLevel="0" collapsed="false">
      <c r="F207" s="7"/>
      <c r="H207" s="23"/>
    </row>
    <row r="208" customFormat="false" ht="12.75" hidden="false" customHeight="false" outlineLevel="0" collapsed="false">
      <c r="F208" s="7"/>
      <c r="H208" s="23"/>
    </row>
    <row r="209" customFormat="false" ht="12.75" hidden="false" customHeight="false" outlineLevel="0" collapsed="false">
      <c r="F209" s="7"/>
      <c r="H209" s="23"/>
    </row>
    <row r="210" customFormat="false" ht="12.75" hidden="false" customHeight="false" outlineLevel="0" collapsed="false">
      <c r="F210" s="7"/>
      <c r="H210" s="23"/>
    </row>
    <row r="211" customFormat="false" ht="12.75" hidden="false" customHeight="false" outlineLevel="0" collapsed="false">
      <c r="F211" s="7"/>
      <c r="H211" s="23"/>
    </row>
    <row r="212" customFormat="false" ht="12.75" hidden="false" customHeight="false" outlineLevel="0" collapsed="false">
      <c r="F212" s="7"/>
      <c r="H212" s="23"/>
    </row>
    <row r="213" customFormat="false" ht="12.75" hidden="false" customHeight="false" outlineLevel="0" collapsed="false">
      <c r="F213" s="7"/>
      <c r="H213" s="23"/>
    </row>
    <row r="214" customFormat="false" ht="12.75" hidden="false" customHeight="false" outlineLevel="0" collapsed="false">
      <c r="F214" s="7"/>
      <c r="H214" s="23"/>
    </row>
    <row r="215" customFormat="false" ht="12.75" hidden="false" customHeight="false" outlineLevel="0" collapsed="false">
      <c r="F215" s="7"/>
      <c r="H215" s="23"/>
    </row>
    <row r="216" customFormat="false" ht="12.75" hidden="false" customHeight="false" outlineLevel="0" collapsed="false">
      <c r="F216" s="7"/>
      <c r="H216" s="23"/>
    </row>
    <row r="217" customFormat="false" ht="12.75" hidden="false" customHeight="false" outlineLevel="0" collapsed="false">
      <c r="F217" s="7"/>
      <c r="H217" s="23"/>
    </row>
    <row r="218" customFormat="false" ht="12.75" hidden="false" customHeight="false" outlineLevel="0" collapsed="false">
      <c r="F218" s="7"/>
      <c r="H218" s="23"/>
    </row>
    <row r="219" customFormat="false" ht="12.75" hidden="false" customHeight="false" outlineLevel="0" collapsed="false">
      <c r="F219" s="7"/>
      <c r="H219" s="23"/>
    </row>
    <row r="220" customFormat="false" ht="12.75" hidden="false" customHeight="false" outlineLevel="0" collapsed="false">
      <c r="F220" s="7"/>
      <c r="H220" s="23"/>
    </row>
    <row r="221" customFormat="false" ht="12.75" hidden="false" customHeight="false" outlineLevel="0" collapsed="false">
      <c r="F221" s="7"/>
      <c r="H221" s="23"/>
    </row>
    <row r="222" customFormat="false" ht="12.75" hidden="false" customHeight="false" outlineLevel="0" collapsed="false">
      <c r="F222" s="7"/>
      <c r="H222" s="23"/>
    </row>
    <row r="223" customFormat="false" ht="12.75" hidden="false" customHeight="false" outlineLevel="0" collapsed="false">
      <c r="F223" s="7"/>
      <c r="H223" s="23"/>
    </row>
    <row r="224" customFormat="false" ht="12.75" hidden="false" customHeight="false" outlineLevel="0" collapsed="false">
      <c r="F224" s="7"/>
      <c r="H224" s="23"/>
    </row>
  </sheetData>
  <autoFilter ref="A1:J2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85" width="9.14"/>
    <col collapsed="false" customWidth="true" hidden="false" outlineLevel="0" max="3" min="3" style="17" width="9.85"/>
    <col collapsed="false" customWidth="true" hidden="false" outlineLevel="0" max="4" min="4" style="23" width="18.99"/>
    <col collapsed="false" customWidth="true" hidden="false" outlineLevel="0" max="5" min="5" style="23" width="12.14"/>
  </cols>
  <sheetData>
    <row r="1" customFormat="false" ht="12.75" hidden="false" customHeight="false" outlineLevel="0" collapsed="false">
      <c r="A1" s="35" t="s">
        <v>87</v>
      </c>
      <c r="B1" s="86" t="s">
        <v>83</v>
      </c>
      <c r="C1" s="34" t="s">
        <v>172</v>
      </c>
      <c r="D1" s="34" t="s">
        <v>173</v>
      </c>
      <c r="E1" s="34" t="s">
        <v>174</v>
      </c>
      <c r="F1" s="35"/>
      <c r="G1" s="35"/>
    </row>
    <row r="2" customFormat="false" ht="12.75" hidden="false" customHeight="false" outlineLevel="0" collapsed="false">
      <c r="A2" s="0" t="s">
        <v>113</v>
      </c>
      <c r="B2" s="85" t="n">
        <v>37073</v>
      </c>
      <c r="C2" s="17" t="n">
        <v>135000</v>
      </c>
      <c r="D2" s="23" t="s">
        <v>175</v>
      </c>
      <c r="E2" s="23" t="s">
        <v>112</v>
      </c>
    </row>
    <row r="3" customFormat="false" ht="12.75" hidden="false" customHeight="false" outlineLevel="0" collapsed="false">
      <c r="A3" s="0" t="s">
        <v>113</v>
      </c>
      <c r="B3" s="85" t="n">
        <v>37742</v>
      </c>
      <c r="C3" s="17" t="n">
        <v>900000</v>
      </c>
      <c r="D3" s="23" t="s">
        <v>175</v>
      </c>
      <c r="E3" s="23" t="s">
        <v>112</v>
      </c>
    </row>
    <row r="4" customFormat="false" ht="12.75" hidden="false" customHeight="false" outlineLevel="0" collapsed="false">
      <c r="A4" s="0" t="s">
        <v>176</v>
      </c>
      <c r="B4" s="85" t="n">
        <v>37165</v>
      </c>
      <c r="C4" s="17" t="n">
        <v>230000</v>
      </c>
      <c r="D4" s="23" t="s">
        <v>177</v>
      </c>
      <c r="E4" s="23" t="s">
        <v>178</v>
      </c>
    </row>
    <row r="5" customFormat="false" ht="12.75" hidden="false" customHeight="false" outlineLevel="0" collapsed="false">
      <c r="A5" s="0" t="s">
        <v>36</v>
      </c>
      <c r="B5" s="85" t="n">
        <v>37377</v>
      </c>
      <c r="C5" s="17" t="n">
        <v>80000</v>
      </c>
      <c r="D5" s="23" t="s">
        <v>179</v>
      </c>
      <c r="E5" s="23" t="s">
        <v>180</v>
      </c>
      <c r="F5" s="0" t="s">
        <v>181</v>
      </c>
    </row>
    <row r="6" customFormat="false" ht="12.75" hidden="false" customHeight="false" outlineLevel="0" collapsed="false">
      <c r="A6" s="0" t="s">
        <v>182</v>
      </c>
      <c r="B6" s="85" t="n">
        <v>37104</v>
      </c>
      <c r="C6" s="17" t="n">
        <v>130000</v>
      </c>
      <c r="D6" s="23" t="s">
        <v>183</v>
      </c>
      <c r="E6" s="23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2001-02-17T15:44:14Z</dcterms:created>
  <dc:creator>kholst</dc:creator>
  <dc:description>- Oracle 8i ODBC QueryFix Applied</dc:description>
  <dc:language>en-US</dc:language>
  <cp:lastModifiedBy>kholst</cp:lastModifiedBy>
  <cp:lastPrinted>2001-04-05T15:11:15Z</cp:lastPrinted>
  <dcterms:modified xsi:type="dcterms:W3CDTF">2001-05-14T12:11:49Z</dcterms:modified>
  <cp:revision>0</cp:revision>
  <dc:subject/>
  <dc:title/>
</cp:coreProperties>
</file>