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2002" sheetId="1" state="visible" r:id="rId3"/>
  </sheets>
  <externalReferences>
    <externalReference r:id="rId4"/>
  </externalReferences>
  <definedNames>
    <definedName function="false" hidden="false" name="CGT" vbProcedure="false">[1]A!$FS44720</definedName>
    <definedName function="false" hidden="false" name="COLGULF" vbProcedure="false">[1]A!$FS44720</definedName>
    <definedName function="false" hidden="false" name="EXXONT3G" vbProcedure="false">[1]A!HE54229</definedName>
    <definedName function="false" hidden="false" name="EXXONV3G" vbProcedure="false">[1]A!HE54229</definedName>
    <definedName function="false" hidden="false" name="FGTIF1H" vbProcedure="false">[1]A!$FM43178</definedName>
    <definedName function="false" hidden="false" name="FGTIF1L" vbProcedure="false">[1]A!$FM43178</definedName>
    <definedName function="false" hidden="false" name="FGTIF3H" vbProcedure="false">[1]A!$FQ44206</definedName>
    <definedName function="false" hidden="false" name="FGTIFZ2H" vbProcedure="false">[1]A!$FO43692</definedName>
    <definedName function="false" hidden="false" name="FGTIFZ2L" vbProcedure="false">[1]A!$FO43692</definedName>
    <definedName function="false" hidden="false" name="HIINDEX" vbProcedure="false">[1]A!$FO43692</definedName>
    <definedName function="false" hidden="false" name="NGPL" vbProcedure="false">[1]A!$FS44720</definedName>
    <definedName function="false" hidden="false" name="NGWZ1BID" vbProcedure="false">[1]A!$A$44976</definedName>
    <definedName function="false" hidden="false" name="NGWZ2BID" vbProcedure="false">[1]A!$A$45233</definedName>
    <definedName function="false" hidden="false" name="NGWZ3BID" vbProcedure="false">[1]A!$A$45490</definedName>
    <definedName function="false" hidden="false" name="NGWZN1WK1" vbProcedure="false">[1]A!$A$45747</definedName>
    <definedName function="false" hidden="false" name="NGWZN2WK1" vbProcedure="false">[1]A!$A$46004</definedName>
    <definedName function="false" hidden="false" name="NGWZN3WK1" vbProcedure="false">[1]A!$A$46261</definedName>
    <definedName function="false" hidden="false" name="NGWZN3WK2" vbProcedure="false">[1]A!$A$46518</definedName>
    <definedName function="false" hidden="false" name="NGWZN3WK3" vbProcedure="false">[1]A!$A$46775</definedName>
    <definedName function="false" hidden="false" name="NGWZN3WK4" vbProcedure="false">[1]A!$A$47032</definedName>
    <definedName function="false" hidden="false" name="NGWZN3WK5" vbProcedure="false">[1]A!$A$47289</definedName>
    <definedName function="false" hidden="false" name="TENN" vbProcedure="false">[1]A!$FS44720</definedName>
    <definedName function="false" hidden="false" name="TGP2" vbProcedure="false">[1]A!$FU45234</definedName>
    <definedName function="false" hidden="false" name="TGP3" vbProcedure="false">[1]A!$FU45234</definedName>
    <definedName function="false" hidden="false" name="_Key1" vbProcedure="false">[1]A!$EY39580</definedName>
    <definedName function="false" hidden="false" name="_Key2" vbProcedure="false">[1]A!$EY39580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<sst xmlns="http://schemas.openxmlformats.org/spreadsheetml/2006/main" count="50" uniqueCount="39">
  <si>
    <t xml:space="preserve">PLATTS'S OIL GRAM</t>
  </si>
  <si>
    <t xml:space="preserve">ESTIMATED U.S. GULF COST SPOT WATERBORNE</t>
  </si>
  <si>
    <t xml:space="preserve">1% SULPHUR RESIDUAL FUEL OIL</t>
  </si>
  <si>
    <t xml:space="preserve">March 2002</t>
  </si>
  <si>
    <t xml:space="preserve">DAYS IN MONTH</t>
  </si>
  <si>
    <t xml:space="preserve">E</t>
  </si>
  <si>
    <t xml:space="preserve">WEIGHTED</t>
  </si>
  <si>
    <t xml:space="preserve">MONTHLY</t>
  </si>
  <si>
    <t xml:space="preserve">S</t>
  </si>
  <si>
    <t xml:space="preserve">ACCUM</t>
  </si>
  <si>
    <t xml:space="preserve">DAILY</t>
  </si>
  <si>
    <t xml:space="preserve">AVG</t>
  </si>
  <si>
    <t xml:space="preserve">DAY</t>
  </si>
  <si>
    <t xml:space="preserve">T</t>
  </si>
  <si>
    <t xml:space="preserve">LOW</t>
  </si>
  <si>
    <t xml:space="preserve">HIGH</t>
  </si>
  <si>
    <t xml:space="preserve">AVG RND</t>
  </si>
  <si>
    <t xml:space="preserve"> </t>
  </si>
  <si>
    <t xml:space="preserve">MID-MONTH DAILY AVERAGE</t>
  </si>
  <si>
    <t xml:space="preserve">MID-MONTH FORMULA PRICE</t>
  </si>
  <si>
    <t xml:space="preserve">FORMULA PRICE =  Pm= ((R*.925)/6.3)-.25</t>
  </si>
  <si>
    <t xml:space="preserve">AVERAGE OF DAILY LOW/HIGH (R)</t>
  </si>
  <si>
    <t xml:space="preserve">FLOOR PRICE (Po)</t>
  </si>
  <si>
    <t xml:space="preserve">FORMULA PRICE (Pm)</t>
  </si>
  <si>
    <t xml:space="preserve">EXXON GAS PURCHASE PRICING</t>
  </si>
  <si>
    <t xml:space="preserve">EXXON CONTRACT #101</t>
  </si>
  <si>
    <t xml:space="preserve">(PEARL RIVER AND FANNY CHURCH)</t>
  </si>
  <si>
    <t xml:space="preserve">PLATT'S MONTHLY AMOUNT (WT. AVG. LOWS)</t>
  </si>
  <si>
    <t xml:space="preserve">EQUIVALENT PRICE</t>
  </si>
  <si>
    <t xml:space="preserve">FLOOR PRICE</t>
  </si>
  <si>
    <t xml:space="preserve">HIGHER OF: EQUIVALENT OR FLOOR PRICE</t>
  </si>
  <si>
    <t xml:space="preserve">EXXON CONTRACT #103</t>
  </si>
  <si>
    <t xml:space="preserve">(ST. REGIS/JAY PLANT, FLOM/CHAVERS CREEK)</t>
  </si>
  <si>
    <t xml:space="preserve">4 INDEX AVERAGE:</t>
  </si>
  <si>
    <t xml:space="preserve">INSIDE FERC - GULF SOUTH/LA INDEX</t>
  </si>
  <si>
    <t xml:space="preserve">INSIDE FERC - SO NAT/LA INDEX</t>
  </si>
  <si>
    <t xml:space="preserve">INSIDE FERC - TRANSCO MS/AL INDEX</t>
  </si>
  <si>
    <t xml:space="preserve">INSIDE FERC - FGT ZONE 3</t>
  </si>
  <si>
    <t xml:space="preserve">HIGHER OF: EQUIVALENT OR 4 INDEX AVG.</t>
  </si>
</sst>
</file>

<file path=xl/styles.xml><?xml version="1.0" encoding="utf-8"?>
<styleSheet xmlns="http://schemas.openxmlformats.org/spreadsheetml/2006/main">
  <numFmts count="5">
    <numFmt numFmtId="164" formatCode="General_)"/>
    <numFmt numFmtId="165" formatCode="\$#,##0.0000_);&quot;($&quot;#,##0.0000\)"/>
    <numFmt numFmtId="166" formatCode="hh:mm\ AM/PM_)"/>
    <numFmt numFmtId="167" formatCode="\$#,##0.00_);&quot;($&quot;#,##0.00\)"/>
    <numFmt numFmtId="168" formatCode="\$#,##0.000_);&quot;($&quot;#,##0.000\)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general" vertical="top" textRotation="255" wrapText="tru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tore/Platts/1999/ECONOMIC/MAY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515625" defaultRowHeight="12.75" customHeight="true" zeroHeight="false" outlineLevelRow="0" outlineLevelCol="0"/>
  <cols>
    <col collapsed="false" customWidth="false" hidden="false" outlineLevel="0" max="1" min="1" style="1" width="10.35"/>
    <col collapsed="false" customWidth="true" hidden="false" outlineLevel="0" max="2" min="2" style="1" width="3.32"/>
    <col collapsed="false" customWidth="false" hidden="false" outlineLevel="0" max="3" min="3" style="1" width="10.35"/>
    <col collapsed="false" customWidth="true" hidden="false" outlineLevel="0" max="4" min="4" style="1" width="11.46"/>
    <col collapsed="false" customWidth="true" hidden="false" outlineLevel="0" max="5" min="5" style="1" width="5.17"/>
    <col collapsed="false" customWidth="true" hidden="true" outlineLevel="0" max="6" min="6" style="2" width="12.57"/>
    <col collapsed="false" customWidth="true" hidden="false" outlineLevel="0" max="7" min="7" style="1" width="15.16"/>
    <col collapsed="false" customWidth="true" hidden="false" outlineLevel="0" max="8" min="8" style="1" width="12.2"/>
    <col collapsed="false" customWidth="true" hidden="false" outlineLevel="0" max="9" min="9" style="1" width="4.24"/>
    <col collapsed="false" customWidth="true" hidden="false" outlineLevel="0" max="10" min="10" style="1" width="14.79"/>
    <col collapsed="false" customWidth="true" hidden="false" outlineLevel="0" max="11" min="11" style="1" width="15.34"/>
    <col collapsed="false" customWidth="false" hidden="false" outlineLevel="0" max="257" min="12" style="1" width="10.35"/>
  </cols>
  <sheetData>
    <row r="1" customFormat="false" ht="12.75" hidden="false" customHeight="false" outlineLevel="0" collapsed="false">
      <c r="A1" s="3" t="s">
        <v>0</v>
      </c>
      <c r="K1" s="4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3" t="s">
        <v>3</v>
      </c>
      <c r="G4" s="1" t="s">
        <v>4</v>
      </c>
      <c r="I4" s="1" t="n">
        <v>31</v>
      </c>
    </row>
    <row r="6" customFormat="false" ht="12.75" hidden="false" customHeight="false" outlineLevel="0" collapsed="false">
      <c r="A6" s="5"/>
      <c r="B6" s="6" t="s">
        <v>5</v>
      </c>
      <c r="C6" s="7"/>
      <c r="D6" s="7"/>
      <c r="E6" s="7"/>
      <c r="F6" s="8"/>
      <c r="G6" s="7"/>
      <c r="H6" s="7"/>
      <c r="I6" s="7"/>
      <c r="J6" s="6" t="s">
        <v>6</v>
      </c>
      <c r="K6" s="9" t="s">
        <v>7</v>
      </c>
    </row>
    <row r="7" customFormat="false" ht="12.75" hidden="false" customHeight="false" outlineLevel="0" collapsed="false">
      <c r="A7" s="10"/>
      <c r="B7" s="11" t="s">
        <v>8</v>
      </c>
      <c r="C7" s="12"/>
      <c r="D7" s="12"/>
      <c r="E7" s="12"/>
      <c r="F7" s="13" t="s">
        <v>9</v>
      </c>
      <c r="G7" s="11" t="s">
        <v>9</v>
      </c>
      <c r="H7" s="11" t="s">
        <v>10</v>
      </c>
      <c r="I7" s="12"/>
      <c r="J7" s="14" t="s">
        <v>11</v>
      </c>
      <c r="K7" s="15" t="s">
        <v>11</v>
      </c>
    </row>
    <row r="8" customFormat="false" ht="12.75" hidden="false" customHeight="false" outlineLevel="0" collapsed="false">
      <c r="A8" s="16" t="s">
        <v>12</v>
      </c>
      <c r="B8" s="17" t="s">
        <v>13</v>
      </c>
      <c r="C8" s="18" t="s">
        <v>14</v>
      </c>
      <c r="D8" s="18" t="s">
        <v>15</v>
      </c>
      <c r="E8" s="19"/>
      <c r="F8" s="20" t="s">
        <v>16</v>
      </c>
      <c r="G8" s="18" t="s">
        <v>11</v>
      </c>
      <c r="H8" s="18" t="s">
        <v>11</v>
      </c>
      <c r="I8" s="19"/>
      <c r="J8" s="18" t="s">
        <v>14</v>
      </c>
      <c r="K8" s="21" t="s">
        <v>14</v>
      </c>
    </row>
    <row r="9" customFormat="false" ht="12.75" hidden="false" customHeight="false" outlineLevel="0" collapsed="false">
      <c r="A9" s="22"/>
      <c r="B9" s="23"/>
      <c r="C9" s="22"/>
      <c r="D9" s="22"/>
      <c r="E9" s="23"/>
      <c r="F9" s="24"/>
      <c r="G9" s="22"/>
      <c r="H9" s="22"/>
      <c r="I9" s="23"/>
      <c r="J9" s="22"/>
      <c r="K9" s="25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4.25" hidden="false" customHeight="false" outlineLevel="0" collapsed="false">
      <c r="A10" s="1" t="n">
        <v>1</v>
      </c>
      <c r="C10" s="27" t="n">
        <v>17.5</v>
      </c>
      <c r="D10" s="27" t="n">
        <v>18</v>
      </c>
      <c r="F10" s="2" t="n">
        <f aca="false">ROUND(G10,4)</f>
        <v>17.75</v>
      </c>
      <c r="G10" s="28" t="n">
        <f aca="false">H10</f>
        <v>17.75</v>
      </c>
      <c r="H10" s="28" t="n">
        <f aca="false">(+C10+D10)/2</f>
        <v>17.75</v>
      </c>
      <c r="I10" s="2"/>
      <c r="J10" s="28" t="n">
        <f aca="false">C10</f>
        <v>17.5</v>
      </c>
      <c r="K10" s="29" t="n">
        <f aca="false">C10</f>
        <v>17.5</v>
      </c>
    </row>
    <row r="11" customFormat="false" ht="14.25" hidden="false" customHeight="false" outlineLevel="0" collapsed="false">
      <c r="A11" s="1" t="n">
        <f aca="false">A10+1</f>
        <v>2</v>
      </c>
      <c r="C11" s="27" t="n">
        <f aca="false">C10</f>
        <v>17.5</v>
      </c>
      <c r="D11" s="27" t="n">
        <f aca="false">D10</f>
        <v>18</v>
      </c>
      <c r="F11" s="2" t="n">
        <f aca="false">ROUND(G11,4)</f>
        <v>17.75</v>
      </c>
      <c r="G11" s="28" t="n">
        <f aca="false">SUM(H10:H11)/2</f>
        <v>17.75</v>
      </c>
      <c r="H11" s="28" t="n">
        <f aca="false">(+C11+D11)/2</f>
        <v>17.75</v>
      </c>
      <c r="I11" s="2"/>
      <c r="J11" s="28" t="n">
        <f aca="false">+(J10+C11)/2</f>
        <v>17.5</v>
      </c>
      <c r="K11" s="29" t="n">
        <f aca="false">SUM($C$10:C11)/A11</f>
        <v>17.5</v>
      </c>
    </row>
    <row r="12" customFormat="false" ht="12.75" hidden="false" customHeight="true" outlineLevel="0" collapsed="false">
      <c r="A12" s="1" t="n">
        <f aca="false">A11+1</f>
        <v>3</v>
      </c>
      <c r="C12" s="27" t="n">
        <f aca="false">C11</f>
        <v>17.5</v>
      </c>
      <c r="D12" s="27" t="n">
        <f aca="false">D11</f>
        <v>18</v>
      </c>
      <c r="F12" s="2" t="n">
        <f aca="false">ROUND(G12,4)</f>
        <v>17.75</v>
      </c>
      <c r="G12" s="28" t="n">
        <f aca="false">SUM(H10:H12)/3</f>
        <v>17.75</v>
      </c>
      <c r="H12" s="28" t="n">
        <f aca="false">(+C12+D12)/2</f>
        <v>17.75</v>
      </c>
      <c r="I12" s="2"/>
      <c r="J12" s="28" t="n">
        <f aca="false">+(J11+C12)/2</f>
        <v>17.5</v>
      </c>
      <c r="K12" s="29" t="n">
        <f aca="false">SUM($C$10:C12)/A12</f>
        <v>17.5</v>
      </c>
    </row>
    <row r="13" customFormat="false" ht="14.25" hidden="false" customHeight="false" outlineLevel="0" collapsed="false">
      <c r="A13" s="1" t="n">
        <f aca="false">A12+1</f>
        <v>4</v>
      </c>
      <c r="C13" s="27" t="n">
        <f aca="false">C12</f>
        <v>17.5</v>
      </c>
      <c r="D13" s="27" t="n">
        <f aca="false">D12</f>
        <v>18</v>
      </c>
      <c r="F13" s="2" t="n">
        <f aca="false">ROUND(G13,4)</f>
        <v>17.75</v>
      </c>
      <c r="G13" s="28" t="n">
        <f aca="false">SUM(H10:H13)/4</f>
        <v>17.75</v>
      </c>
      <c r="H13" s="28" t="n">
        <f aca="false">(+C13+D13)/2</f>
        <v>17.75</v>
      </c>
      <c r="I13" s="2"/>
      <c r="J13" s="28" t="n">
        <f aca="false">+(J12+C13)/2</f>
        <v>17.5</v>
      </c>
      <c r="K13" s="29" t="n">
        <f aca="false">SUM($C$10:C13)/A13</f>
        <v>17.5</v>
      </c>
    </row>
    <row r="14" customFormat="false" ht="14.25" hidden="false" customHeight="false" outlineLevel="0" collapsed="false">
      <c r="A14" s="1" t="n">
        <f aca="false">A13+1</f>
        <v>5</v>
      </c>
      <c r="C14" s="27" t="n">
        <v>18.25</v>
      </c>
      <c r="D14" s="27" t="n">
        <v>18.75</v>
      </c>
      <c r="F14" s="2" t="n">
        <f aca="false">ROUND(G14,4)</f>
        <v>17.9</v>
      </c>
      <c r="G14" s="28" t="n">
        <f aca="false">SUM(H10:H14)/5</f>
        <v>17.9</v>
      </c>
      <c r="H14" s="28" t="n">
        <f aca="false">(+C14+D14)/2</f>
        <v>18.5</v>
      </c>
      <c r="I14" s="2"/>
      <c r="J14" s="28" t="n">
        <f aca="false">+(J13+C14)/2</f>
        <v>17.875</v>
      </c>
      <c r="K14" s="29" t="n">
        <f aca="false">SUM($C$10:C14)/A14</f>
        <v>17.65</v>
      </c>
    </row>
    <row r="15" customFormat="false" ht="14.25" hidden="false" customHeight="false" outlineLevel="0" collapsed="false">
      <c r="A15" s="1" t="n">
        <f aca="false">A14+1</f>
        <v>6</v>
      </c>
      <c r="C15" s="27" t="n">
        <f aca="false">C14</f>
        <v>18.25</v>
      </c>
      <c r="D15" s="27" t="n">
        <f aca="false">D14</f>
        <v>18.75</v>
      </c>
      <c r="F15" s="2" t="n">
        <f aca="false">ROUND(G15,4)</f>
        <v>18</v>
      </c>
      <c r="G15" s="28" t="n">
        <f aca="false">SUM(H10:H15)/6</f>
        <v>18</v>
      </c>
      <c r="H15" s="28" t="n">
        <f aca="false">(+C15+D15)/2</f>
        <v>18.5</v>
      </c>
      <c r="I15" s="2"/>
      <c r="J15" s="28" t="n">
        <f aca="false">+(J14+C15)/2</f>
        <v>18.0625</v>
      </c>
      <c r="K15" s="29" t="n">
        <f aca="false">SUM($C$10:C15)/A15</f>
        <v>17.75</v>
      </c>
    </row>
    <row r="16" customFormat="false" ht="14.25" hidden="false" customHeight="false" outlineLevel="0" collapsed="false">
      <c r="A16" s="1" t="n">
        <f aca="false">A15+1</f>
        <v>7</v>
      </c>
      <c r="C16" s="27" t="n">
        <v>18.7</v>
      </c>
      <c r="D16" s="27" t="n">
        <v>19.2</v>
      </c>
      <c r="F16" s="2" t="n">
        <f aca="false">ROUND(G16,4)</f>
        <v>18.1357</v>
      </c>
      <c r="G16" s="28" t="n">
        <f aca="false">SUM(H10:H16)/7</f>
        <v>18.1357142857143</v>
      </c>
      <c r="H16" s="28" t="n">
        <f aca="false">(+C16+D16)/2</f>
        <v>18.95</v>
      </c>
      <c r="I16" s="2"/>
      <c r="J16" s="28" t="n">
        <f aca="false">+(J15+C16)/2</f>
        <v>18.38125</v>
      </c>
      <c r="K16" s="29" t="n">
        <f aca="false">SUM($C$10:C16)/A16</f>
        <v>17.8857142857143</v>
      </c>
    </row>
    <row r="17" customFormat="false" ht="14.25" hidden="false" customHeight="false" outlineLevel="0" collapsed="false">
      <c r="A17" s="1" t="n">
        <f aca="false">A16+1</f>
        <v>8</v>
      </c>
      <c r="C17" s="27" t="n">
        <v>18</v>
      </c>
      <c r="D17" s="27" t="n">
        <v>18.5</v>
      </c>
      <c r="F17" s="2" t="n">
        <f aca="false">ROUND(G17,4)</f>
        <v>18.15</v>
      </c>
      <c r="G17" s="28" t="n">
        <f aca="false">SUM(H10:H17)/8</f>
        <v>18.15</v>
      </c>
      <c r="H17" s="28" t="n">
        <f aca="false">(+C17+D17)/2</f>
        <v>18.25</v>
      </c>
      <c r="I17" s="2"/>
      <c r="J17" s="28" t="n">
        <f aca="false">+(J16+C17)/2</f>
        <v>18.190625</v>
      </c>
      <c r="K17" s="29" t="n">
        <f aca="false">SUM($C$10:C17)/A17</f>
        <v>17.9</v>
      </c>
    </row>
    <row r="18" customFormat="false" ht="14.25" hidden="false" customHeight="false" outlineLevel="0" collapsed="false">
      <c r="A18" s="1" t="n">
        <f aca="false">A17+1</f>
        <v>9</v>
      </c>
      <c r="C18" s="27" t="n">
        <f aca="false">C17</f>
        <v>18</v>
      </c>
      <c r="D18" s="27" t="n">
        <f aca="false">D17</f>
        <v>18.5</v>
      </c>
      <c r="F18" s="2" t="n">
        <f aca="false">ROUND(G18,4)</f>
        <v>18.1611</v>
      </c>
      <c r="G18" s="28" t="n">
        <f aca="false">SUM(H10:H18)/9</f>
        <v>18.1611111111111</v>
      </c>
      <c r="H18" s="28" t="n">
        <f aca="false">(+C18+D18)/2</f>
        <v>18.25</v>
      </c>
      <c r="I18" s="2"/>
      <c r="J18" s="28" t="n">
        <f aca="false">+(J17+C18)/2</f>
        <v>18.0953125</v>
      </c>
      <c r="K18" s="29" t="n">
        <f aca="false">SUM($C$10:C18)/A18</f>
        <v>17.9111111111111</v>
      </c>
    </row>
    <row r="19" customFormat="false" ht="14.25" hidden="false" customHeight="false" outlineLevel="0" collapsed="false">
      <c r="A19" s="1" t="n">
        <f aca="false">A18+1</f>
        <v>10</v>
      </c>
      <c r="C19" s="27" t="n">
        <f aca="false">C18</f>
        <v>18</v>
      </c>
      <c r="D19" s="27" t="n">
        <f aca="false">D18</f>
        <v>18.5</v>
      </c>
      <c r="F19" s="2" t="n">
        <f aca="false">ROUND(G19,4)</f>
        <v>18.17</v>
      </c>
      <c r="G19" s="28" t="n">
        <f aca="false">SUM(H10:H19)/10</f>
        <v>18.17</v>
      </c>
      <c r="H19" s="28" t="n">
        <f aca="false">(+C19+D19)/2</f>
        <v>18.25</v>
      </c>
      <c r="I19" s="2"/>
      <c r="J19" s="28" t="n">
        <f aca="false">+(J18+C19)/2</f>
        <v>18.04765625</v>
      </c>
      <c r="K19" s="29" t="n">
        <f aca="false">SUM($C$10:C19)/A19</f>
        <v>17.92</v>
      </c>
    </row>
    <row r="20" customFormat="false" ht="14.25" hidden="false" customHeight="false" outlineLevel="0" collapsed="false">
      <c r="A20" s="1" t="n">
        <f aca="false">A19+1</f>
        <v>11</v>
      </c>
      <c r="C20" s="27" t="n">
        <v>18.25</v>
      </c>
      <c r="D20" s="27" t="n">
        <v>18.9</v>
      </c>
      <c r="F20" s="2" t="n">
        <f aca="false">ROUND(G20,4)</f>
        <v>18.2068</v>
      </c>
      <c r="G20" s="28" t="n">
        <f aca="false">SUM(H10:H20)/11</f>
        <v>18.2068181818182</v>
      </c>
      <c r="H20" s="28" t="n">
        <f aca="false">(+C20+D20)/2</f>
        <v>18.575</v>
      </c>
      <c r="I20" s="2"/>
      <c r="J20" s="28" t="n">
        <f aca="false">+(J19+C20)/2</f>
        <v>18.148828125</v>
      </c>
      <c r="K20" s="29" t="n">
        <f aca="false">SUM($C$10:C20)/A20</f>
        <v>17.95</v>
      </c>
    </row>
    <row r="21" customFormat="false" ht="14.25" hidden="false" customHeight="false" outlineLevel="0" collapsed="false">
      <c r="A21" s="1" t="n">
        <f aca="false">A20+1</f>
        <v>12</v>
      </c>
      <c r="C21" s="27" t="n">
        <v>18.5</v>
      </c>
      <c r="D21" s="27" t="n">
        <v>19</v>
      </c>
      <c r="F21" s="2" t="n">
        <f aca="false">ROUND(G21,4)</f>
        <v>18.2521</v>
      </c>
      <c r="G21" s="28" t="n">
        <f aca="false">SUM(H10:H21)/12</f>
        <v>18.2520833333333</v>
      </c>
      <c r="H21" s="28" t="n">
        <f aca="false">(+C21+D21)/2</f>
        <v>18.75</v>
      </c>
      <c r="I21" s="2"/>
      <c r="J21" s="28" t="n">
        <f aca="false">+(J20+C21)/2</f>
        <v>18.3244140625</v>
      </c>
      <c r="K21" s="29" t="n">
        <f aca="false">SUM($C$10:C21)/A21</f>
        <v>17.9958333333333</v>
      </c>
    </row>
    <row r="22" customFormat="false" ht="14.25" hidden="false" customHeight="false" outlineLevel="0" collapsed="false">
      <c r="A22" s="1" t="n">
        <f aca="false">A21+1</f>
        <v>13</v>
      </c>
      <c r="C22" s="27" t="n">
        <f aca="false">C21</f>
        <v>18.5</v>
      </c>
      <c r="D22" s="27" t="n">
        <f aca="false">D21</f>
        <v>19</v>
      </c>
      <c r="F22" s="2" t="n">
        <f aca="false">ROUND(G22,4)</f>
        <v>18.2904</v>
      </c>
      <c r="G22" s="28" t="n">
        <f aca="false">SUM(H10:H22)/13</f>
        <v>18.2903846153846</v>
      </c>
      <c r="H22" s="28" t="n">
        <f aca="false">(+C22+D22)/2</f>
        <v>18.75</v>
      </c>
      <c r="I22" s="2"/>
      <c r="J22" s="28" t="n">
        <f aca="false">+(J21+C22)/2</f>
        <v>18.41220703125</v>
      </c>
      <c r="K22" s="29" t="n">
        <f aca="false">SUM($C$10:C22)/A22</f>
        <v>18.0346153846154</v>
      </c>
    </row>
    <row r="23" customFormat="false" ht="14.25" hidden="false" customHeight="false" outlineLevel="0" collapsed="false">
      <c r="A23" s="1" t="n">
        <f aca="false">A22+1</f>
        <v>14</v>
      </c>
      <c r="C23" s="27" t="n">
        <f aca="false">C22</f>
        <v>18.5</v>
      </c>
      <c r="D23" s="27" t="n">
        <f aca="false">D22</f>
        <v>19</v>
      </c>
      <c r="F23" s="2" t="n">
        <f aca="false">ROUND(G23,4)</f>
        <v>18.3232</v>
      </c>
      <c r="G23" s="28" t="n">
        <f aca="false">SUM(H10:H23)/14</f>
        <v>18.3232142857143</v>
      </c>
      <c r="H23" s="28" t="n">
        <f aca="false">(+C23+D23)/2</f>
        <v>18.75</v>
      </c>
      <c r="I23" s="2"/>
      <c r="J23" s="28" t="n">
        <f aca="false">+(J22+C23)/2</f>
        <v>18.456103515625</v>
      </c>
      <c r="K23" s="29" t="n">
        <f aca="false">SUM($C$10:C23)/A23</f>
        <v>18.0678571428571</v>
      </c>
    </row>
    <row r="24" customFormat="false" ht="14.25" hidden="false" customHeight="false" outlineLevel="0" collapsed="false">
      <c r="A24" s="1" t="n">
        <f aca="false">A23+1</f>
        <v>15</v>
      </c>
      <c r="C24" s="27" t="n">
        <f aca="false">C23</f>
        <v>18.5</v>
      </c>
      <c r="D24" s="27" t="n">
        <f aca="false">D23</f>
        <v>19</v>
      </c>
      <c r="F24" s="2" t="n">
        <f aca="false">ROUND(G24,4)</f>
        <v>18.3517</v>
      </c>
      <c r="G24" s="30" t="n">
        <f aca="false">SUM(H10:H24)/15</f>
        <v>18.3516666666667</v>
      </c>
      <c r="H24" s="28" t="n">
        <f aca="false">(+C24+D24)/2</f>
        <v>18.75</v>
      </c>
      <c r="I24" s="2"/>
      <c r="J24" s="28" t="n">
        <f aca="false">+(J23+C24)/2</f>
        <v>18.4780517578125</v>
      </c>
      <c r="K24" s="29" t="n">
        <f aca="false">SUM($C$10:C24)/A24</f>
        <v>18.0966666666667</v>
      </c>
    </row>
    <row r="25" customFormat="false" ht="14.25" hidden="false" customHeight="false" outlineLevel="0" collapsed="false">
      <c r="A25" s="1" t="n">
        <f aca="false">A24+1</f>
        <v>16</v>
      </c>
      <c r="C25" s="27" t="n">
        <f aca="false">C24</f>
        <v>18.5</v>
      </c>
      <c r="D25" s="27" t="n">
        <f aca="false">D24</f>
        <v>19</v>
      </c>
      <c r="F25" s="2" t="n">
        <f aca="false">ROUND(G25,4)</f>
        <v>18.3766</v>
      </c>
      <c r="G25" s="28" t="n">
        <f aca="false">SUM(H10:H25)/16</f>
        <v>18.3765625</v>
      </c>
      <c r="H25" s="28" t="n">
        <f aca="false">(+C25+D25)/2</f>
        <v>18.75</v>
      </c>
      <c r="I25" s="2"/>
      <c r="J25" s="28" t="n">
        <f aca="false">+(J24+C25)/2</f>
        <v>18.4890258789063</v>
      </c>
      <c r="K25" s="29" t="n">
        <f aca="false">SUM($C$10:C25)/A25</f>
        <v>18.121875</v>
      </c>
    </row>
    <row r="26" customFormat="false" ht="14.25" hidden="false" customHeight="false" outlineLevel="0" collapsed="false">
      <c r="A26" s="1" t="n">
        <f aca="false">A25+1</f>
        <v>17</v>
      </c>
      <c r="B26" s="1" t="s">
        <v>17</v>
      </c>
      <c r="C26" s="27" t="n">
        <f aca="false">C25</f>
        <v>18.5</v>
      </c>
      <c r="D26" s="27" t="n">
        <f aca="false">D25</f>
        <v>19</v>
      </c>
      <c r="F26" s="2" t="n">
        <f aca="false">ROUND(G26,4)</f>
        <v>18.3985</v>
      </c>
      <c r="G26" s="28" t="n">
        <f aca="false">SUM(H10:H26)/17</f>
        <v>18.3985294117647</v>
      </c>
      <c r="H26" s="28" t="n">
        <f aca="false">(+C26+D26)/2</f>
        <v>18.75</v>
      </c>
      <c r="I26" s="2"/>
      <c r="J26" s="28" t="n">
        <f aca="false">+(J25+C26)/2</f>
        <v>18.4945129394531</v>
      </c>
      <c r="K26" s="29" t="n">
        <f aca="false">SUM($C$10:C26)/A26</f>
        <v>18.1441176470588</v>
      </c>
    </row>
    <row r="27" customFormat="false" ht="14.25" hidden="false" customHeight="false" outlineLevel="0" collapsed="false">
      <c r="A27" s="1" t="n">
        <f aca="false">A26+1</f>
        <v>18</v>
      </c>
      <c r="B27" s="1" t="str">
        <f aca="false">+B26</f>
        <v> </v>
      </c>
      <c r="C27" s="27" t="n">
        <f aca="false">C26</f>
        <v>18.5</v>
      </c>
      <c r="D27" s="27" t="n">
        <f aca="false">D26</f>
        <v>19</v>
      </c>
      <c r="F27" s="2" t="n">
        <f aca="false">ROUND(G27,4)</f>
        <v>18.4181</v>
      </c>
      <c r="G27" s="28" t="n">
        <f aca="false">SUM(H10:H27)/18</f>
        <v>18.4180555555556</v>
      </c>
      <c r="H27" s="28" t="n">
        <f aca="false">(+C27+D27)/2</f>
        <v>18.75</v>
      </c>
      <c r="I27" s="2"/>
      <c r="J27" s="28" t="n">
        <f aca="false">+(J26+C27)/2</f>
        <v>18.4972564697266</v>
      </c>
      <c r="K27" s="29" t="n">
        <f aca="false">SUM($C$10:C27)/A27</f>
        <v>18.1638888888889</v>
      </c>
    </row>
    <row r="28" customFormat="false" ht="14.25" hidden="false" customHeight="false" outlineLevel="0" collapsed="false">
      <c r="A28" s="1" t="n">
        <f aca="false">A27+1</f>
        <v>19</v>
      </c>
      <c r="C28" s="27" t="n">
        <f aca="false">C27</f>
        <v>18.5</v>
      </c>
      <c r="D28" s="27" t="n">
        <f aca="false">D27</f>
        <v>19</v>
      </c>
      <c r="F28" s="2" t="n">
        <f aca="false">ROUND(G28,4)</f>
        <v>18.4355</v>
      </c>
      <c r="G28" s="28" t="n">
        <f aca="false">SUM(H10:H28)/19</f>
        <v>18.4355263157895</v>
      </c>
      <c r="H28" s="28" t="n">
        <f aca="false">(+C28+D28)/2</f>
        <v>18.75</v>
      </c>
      <c r="I28" s="2"/>
      <c r="J28" s="28" t="n">
        <f aca="false">+(J27+C28)/2</f>
        <v>18.4986282348633</v>
      </c>
      <c r="K28" s="29" t="n">
        <f aca="false">SUM($C$10:C28)/A28</f>
        <v>18.1815789473684</v>
      </c>
    </row>
    <row r="29" customFormat="false" ht="14.25" hidden="false" customHeight="false" outlineLevel="0" collapsed="false">
      <c r="A29" s="1" t="n">
        <f aca="false">A28+1</f>
        <v>20</v>
      </c>
      <c r="C29" s="27" t="n">
        <f aca="false">C28</f>
        <v>18.5</v>
      </c>
      <c r="D29" s="27" t="n">
        <f aca="false">D28</f>
        <v>19</v>
      </c>
      <c r="F29" s="2" t="n">
        <f aca="false">ROUND(G29,4)</f>
        <v>18.4513</v>
      </c>
      <c r="G29" s="28" t="n">
        <f aca="false">SUM(H10:H29)/20</f>
        <v>18.45125</v>
      </c>
      <c r="H29" s="28" t="n">
        <f aca="false">(+C29+D29)/2</f>
        <v>18.75</v>
      </c>
      <c r="I29" s="2"/>
      <c r="J29" s="28" t="n">
        <f aca="false">+(J28+C29)/2</f>
        <v>18.4993141174316</v>
      </c>
      <c r="K29" s="29" t="n">
        <f aca="false">SUM($C$10:C29)/A29</f>
        <v>18.1975</v>
      </c>
    </row>
    <row r="30" customFormat="false" ht="14.25" hidden="false" customHeight="false" outlineLevel="0" collapsed="false">
      <c r="A30" s="1" t="n">
        <f aca="false">A29+1</f>
        <v>21</v>
      </c>
      <c r="C30" s="27" t="n">
        <f aca="false">C29</f>
        <v>18.5</v>
      </c>
      <c r="D30" s="27" t="n">
        <f aca="false">D29</f>
        <v>19</v>
      </c>
      <c r="F30" s="2" t="n">
        <f aca="false">ROUND(G30,4)</f>
        <v>18.4655</v>
      </c>
      <c r="G30" s="28" t="n">
        <f aca="false">SUM(H10:H30)/21</f>
        <v>18.4654761904762</v>
      </c>
      <c r="H30" s="28" t="n">
        <f aca="false">(+C30+D30)/2</f>
        <v>18.75</v>
      </c>
      <c r="I30" s="2"/>
      <c r="J30" s="28" t="n">
        <f aca="false">+(J29+C30)/2</f>
        <v>18.4996570587158</v>
      </c>
      <c r="K30" s="29" t="n">
        <f aca="false">SUM($C$10:C30)/A30</f>
        <v>18.2119047619048</v>
      </c>
    </row>
    <row r="31" customFormat="false" ht="14.25" hidden="false" customHeight="false" outlineLevel="0" collapsed="false">
      <c r="A31" s="1" t="n">
        <f aca="false">A30+1</f>
        <v>22</v>
      </c>
      <c r="C31" s="27" t="n">
        <f aca="false">C30</f>
        <v>18.5</v>
      </c>
      <c r="D31" s="27" t="n">
        <f aca="false">D30</f>
        <v>19</v>
      </c>
      <c r="F31" s="2" t="n">
        <f aca="false">ROUND(G31,4)</f>
        <v>18.4784</v>
      </c>
      <c r="G31" s="28" t="n">
        <f aca="false">SUM(H10:H31)/22</f>
        <v>18.4784090909091</v>
      </c>
      <c r="H31" s="28" t="n">
        <f aca="false">(+C31+D31)/2</f>
        <v>18.75</v>
      </c>
      <c r="I31" s="2"/>
      <c r="J31" s="28" t="n">
        <f aca="false">+(J30+C31)/2</f>
        <v>18.4998285293579</v>
      </c>
      <c r="K31" s="29" t="n">
        <f aca="false">SUM($C$10:C31)/A31</f>
        <v>18.225</v>
      </c>
    </row>
    <row r="32" customFormat="false" ht="14.25" hidden="false" customHeight="false" outlineLevel="0" collapsed="false">
      <c r="A32" s="1" t="n">
        <f aca="false">A31+1</f>
        <v>23</v>
      </c>
      <c r="C32" s="27" t="n">
        <f aca="false">C31</f>
        <v>18.5</v>
      </c>
      <c r="D32" s="27" t="n">
        <f aca="false">D31</f>
        <v>19</v>
      </c>
      <c r="F32" s="2" t="n">
        <f aca="false">ROUND(G32,4)</f>
        <v>18.4902</v>
      </c>
      <c r="G32" s="28" t="n">
        <f aca="false">SUM(H10:H32)/23</f>
        <v>18.4902173913044</v>
      </c>
      <c r="H32" s="28" t="n">
        <f aca="false">(+C32+D32)/2</f>
        <v>18.75</v>
      </c>
      <c r="I32" s="2"/>
      <c r="J32" s="28" t="n">
        <f aca="false">+(J31+C32)/2</f>
        <v>18.499914264679</v>
      </c>
      <c r="K32" s="29" t="n">
        <f aca="false">SUM($C$10:C32)/A32</f>
        <v>18.2369565217391</v>
      </c>
    </row>
    <row r="33" customFormat="false" ht="14.25" hidden="false" customHeight="false" outlineLevel="0" collapsed="false">
      <c r="A33" s="1" t="n">
        <f aca="false">A32+1</f>
        <v>24</v>
      </c>
      <c r="C33" s="27" t="n">
        <f aca="false">C32</f>
        <v>18.5</v>
      </c>
      <c r="D33" s="27" t="n">
        <f aca="false">D32</f>
        <v>19</v>
      </c>
      <c r="F33" s="2" t="n">
        <f aca="false">ROUND(G33,4)</f>
        <v>18.501</v>
      </c>
      <c r="G33" s="28" t="n">
        <f aca="false">SUM(H10:H33)/24</f>
        <v>18.5010416666667</v>
      </c>
      <c r="H33" s="28" t="n">
        <f aca="false">(+C33+D33)/2</f>
        <v>18.75</v>
      </c>
      <c r="I33" s="2"/>
      <c r="J33" s="28" t="n">
        <f aca="false">+(J32+C33)/2</f>
        <v>18.4999571323395</v>
      </c>
      <c r="K33" s="29" t="n">
        <f aca="false">SUM($C$10:C33)/A33</f>
        <v>18.2479166666667</v>
      </c>
    </row>
    <row r="34" customFormat="false" ht="14.25" hidden="false" customHeight="false" outlineLevel="0" collapsed="false">
      <c r="A34" s="1" t="n">
        <f aca="false">A33+1</f>
        <v>25</v>
      </c>
      <c r="C34" s="27" t="n">
        <f aca="false">C33</f>
        <v>18.5</v>
      </c>
      <c r="D34" s="27" t="n">
        <f aca="false">D33</f>
        <v>19</v>
      </c>
      <c r="F34" s="2" t="n">
        <f aca="false">ROUND(G34,4)</f>
        <v>18.511</v>
      </c>
      <c r="G34" s="28" t="n">
        <f aca="false">SUM(H10:H34)/25</f>
        <v>18.511</v>
      </c>
      <c r="H34" s="28" t="n">
        <f aca="false">(+C34+D34)/2</f>
        <v>18.75</v>
      </c>
      <c r="I34" s="2"/>
      <c r="J34" s="28" t="n">
        <f aca="false">+(J33+C34)/2</f>
        <v>18.4999785661697</v>
      </c>
      <c r="K34" s="29" t="n">
        <f aca="false">SUM($C$10:C34)/A34</f>
        <v>18.258</v>
      </c>
    </row>
    <row r="35" customFormat="false" ht="14.25" hidden="false" customHeight="false" outlineLevel="0" collapsed="false">
      <c r="A35" s="1" t="n">
        <f aca="false">A34+1</f>
        <v>26</v>
      </c>
      <c r="C35" s="27" t="n">
        <f aca="false">C34</f>
        <v>18.5</v>
      </c>
      <c r="D35" s="27" t="n">
        <f aca="false">D34</f>
        <v>19</v>
      </c>
      <c r="F35" s="2" t="n">
        <f aca="false">ROUND(G35,4)</f>
        <v>18.5202</v>
      </c>
      <c r="G35" s="28" t="n">
        <f aca="false">SUM(H10:H35)/26</f>
        <v>18.5201923076923</v>
      </c>
      <c r="H35" s="28" t="n">
        <f aca="false">(+C35+D35)/2</f>
        <v>18.75</v>
      </c>
      <c r="I35" s="2"/>
      <c r="J35" s="28" t="n">
        <f aca="false">+(J34+C35)/2</f>
        <v>18.4999892830849</v>
      </c>
      <c r="K35" s="29" t="n">
        <f aca="false">SUM($C$10:C35)/A35</f>
        <v>18.2673076923077</v>
      </c>
    </row>
    <row r="36" customFormat="false" ht="14.25" hidden="false" customHeight="false" outlineLevel="0" collapsed="false">
      <c r="A36" s="1" t="n">
        <f aca="false">A35+1</f>
        <v>27</v>
      </c>
      <c r="C36" s="27" t="n">
        <f aca="false">C35</f>
        <v>18.5</v>
      </c>
      <c r="D36" s="27" t="n">
        <f aca="false">D35</f>
        <v>19</v>
      </c>
      <c r="E36" s="31"/>
      <c r="F36" s="2" t="n">
        <f aca="false">ROUND(G36,4)</f>
        <v>18.5287</v>
      </c>
      <c r="G36" s="28" t="n">
        <f aca="false">SUM(H10:H36)/27</f>
        <v>18.5287037037037</v>
      </c>
      <c r="H36" s="28" t="n">
        <f aca="false">(+C36+D36)/2</f>
        <v>18.75</v>
      </c>
      <c r="I36" s="2"/>
      <c r="J36" s="28" t="n">
        <f aca="false">+(J35+C36)/2</f>
        <v>18.4999946415424</v>
      </c>
      <c r="K36" s="29" t="n">
        <f aca="false">SUM($C$10:C36)/A36</f>
        <v>18.2759259259259</v>
      </c>
    </row>
    <row r="37" customFormat="false" ht="14.25" hidden="false" customHeight="false" outlineLevel="0" collapsed="false">
      <c r="A37" s="1" t="n">
        <f aca="false">A36+1</f>
        <v>28</v>
      </c>
      <c r="C37" s="27" t="n">
        <f aca="false">C36</f>
        <v>18.5</v>
      </c>
      <c r="D37" s="27" t="n">
        <f aca="false">D36</f>
        <v>19</v>
      </c>
      <c r="E37" s="31"/>
      <c r="F37" s="2" t="n">
        <f aca="false">ROUND(G37,4)</f>
        <v>18.5366</v>
      </c>
      <c r="G37" s="28" t="n">
        <f aca="false">SUM(H10:H37)/28</f>
        <v>18.5366071428571</v>
      </c>
      <c r="H37" s="28" t="n">
        <f aca="false">(+C37+D37)/2</f>
        <v>18.75</v>
      </c>
      <c r="I37" s="2"/>
      <c r="J37" s="28" t="n">
        <f aca="false">+(J36+C37)/2</f>
        <v>18.4999973207712</v>
      </c>
      <c r="K37" s="29" t="n">
        <f aca="false">SUM($C$10:C37)/A37</f>
        <v>18.2839285714286</v>
      </c>
    </row>
    <row r="38" customFormat="false" ht="14.25" hidden="false" customHeight="false" outlineLevel="0" collapsed="false">
      <c r="A38" s="1" t="n">
        <f aca="false">A37+1</f>
        <v>29</v>
      </c>
      <c r="C38" s="27" t="n">
        <f aca="false">C37</f>
        <v>18.5</v>
      </c>
      <c r="D38" s="27" t="n">
        <f aca="false">D37</f>
        <v>19</v>
      </c>
      <c r="E38" s="31"/>
      <c r="F38" s="2" t="n">
        <f aca="false">ROUND(G38,4)</f>
        <v>18.544</v>
      </c>
      <c r="G38" s="28" t="n">
        <f aca="false">SUM(H10:H38)/29</f>
        <v>18.5439655172414</v>
      </c>
      <c r="H38" s="28" t="n">
        <f aca="false">(+C38+D38)/2</f>
        <v>18.75</v>
      </c>
      <c r="I38" s="2"/>
      <c r="J38" s="28" t="n">
        <f aca="false">+(J37+C38)/2</f>
        <v>18.4999986603856</v>
      </c>
      <c r="K38" s="29" t="n">
        <f aca="false">SUM($C$10:C38)/A38</f>
        <v>18.2913793103448</v>
      </c>
    </row>
    <row r="39" customFormat="false" ht="14.25" hidden="false" customHeight="false" outlineLevel="0" collapsed="false">
      <c r="A39" s="1" t="n">
        <f aca="false">A38+1</f>
        <v>30</v>
      </c>
      <c r="C39" s="27" t="n">
        <f aca="false">C38</f>
        <v>18.5</v>
      </c>
      <c r="D39" s="27" t="n">
        <f aca="false">D38</f>
        <v>19</v>
      </c>
      <c r="E39" s="31"/>
      <c r="F39" s="2" t="n">
        <f aca="false">ROUND(G39,4)</f>
        <v>18.5508</v>
      </c>
      <c r="G39" s="28" t="n">
        <f aca="false">SUM(H10:H39)/30</f>
        <v>18.5508333333333</v>
      </c>
      <c r="H39" s="28" t="n">
        <f aca="false">(+C39+D39)/2</f>
        <v>18.75</v>
      </c>
      <c r="I39" s="2"/>
      <c r="J39" s="28" t="n">
        <f aca="false">+(J38+C39)/2</f>
        <v>18.4999993301928</v>
      </c>
      <c r="K39" s="29" t="n">
        <f aca="false">SUM($C$10:C39)/A39</f>
        <v>18.2983333333333</v>
      </c>
    </row>
    <row r="40" customFormat="false" ht="14.25" hidden="false" customHeight="false" outlineLevel="0" collapsed="false">
      <c r="A40" s="1" t="n">
        <f aca="false">A39+1</f>
        <v>31</v>
      </c>
      <c r="C40" s="27" t="n">
        <f aca="false">C39</f>
        <v>18.5</v>
      </c>
      <c r="D40" s="27" t="n">
        <f aca="false">D39</f>
        <v>19</v>
      </c>
      <c r="E40" s="31"/>
      <c r="F40" s="2" t="n">
        <f aca="false">ROUND(G40,4)</f>
        <v>18.5573</v>
      </c>
      <c r="G40" s="28" t="n">
        <f aca="false">SUM(H10:H40)/31</f>
        <v>18.5572580645161</v>
      </c>
      <c r="H40" s="28" t="n">
        <f aca="false">(+C40+D40)/2</f>
        <v>18.75</v>
      </c>
      <c r="I40" s="2"/>
      <c r="J40" s="28" t="n">
        <f aca="false">+(J39+C40)/2</f>
        <v>18.4999996650964</v>
      </c>
      <c r="K40" s="29" t="n">
        <f aca="false">SUM($C$10:C40)/A40</f>
        <v>18.3048387096774</v>
      </c>
    </row>
    <row r="41" customFormat="false" ht="14.25" hidden="false" customHeight="false" outlineLevel="0" collapsed="false">
      <c r="C41" s="27"/>
      <c r="D41" s="27"/>
      <c r="E41" s="31"/>
      <c r="G41" s="28"/>
      <c r="H41" s="28"/>
      <c r="I41" s="2"/>
      <c r="J41" s="28"/>
      <c r="K41" s="29"/>
    </row>
    <row r="42" customFormat="false" ht="12.75" hidden="false" customHeight="false" outlineLevel="0" collapsed="false">
      <c r="C42" s="1" t="s">
        <v>18</v>
      </c>
      <c r="D42" s="0"/>
      <c r="H42" s="2" t="n">
        <f aca="false">F24</f>
        <v>18.3517</v>
      </c>
      <c r="K42" s="0"/>
      <c r="L42" s="0"/>
    </row>
    <row r="43" customFormat="false" ht="12.75" hidden="false" customHeight="false" outlineLevel="0" collapsed="false">
      <c r="C43" s="1" t="s">
        <v>19</v>
      </c>
      <c r="H43" s="2" t="n">
        <f aca="false">((H42*0.925)/6.3)-0.25</f>
        <v>2.44449563492064</v>
      </c>
      <c r="K43" s="0"/>
      <c r="L43" s="0"/>
    </row>
    <row r="44" customFormat="false" ht="12.75" hidden="false" customHeight="false" outlineLevel="0" collapsed="false">
      <c r="H44" s="2"/>
      <c r="K44" s="0"/>
      <c r="L44" s="0"/>
    </row>
    <row r="45" customFormat="false" ht="12.75" hidden="false" customHeight="false" outlineLevel="0" collapsed="false">
      <c r="C45" s="1" t="s">
        <v>20</v>
      </c>
      <c r="H45" s="2"/>
      <c r="K45" s="0"/>
      <c r="L45" s="0"/>
    </row>
    <row r="46" customFormat="false" ht="12.75" hidden="false" customHeight="false" outlineLevel="0" collapsed="false">
      <c r="C46" s="1" t="s">
        <v>21</v>
      </c>
      <c r="H46" s="2" t="n">
        <f aca="false">F40</f>
        <v>18.5573</v>
      </c>
      <c r="K46" s="0"/>
      <c r="L46" s="0"/>
    </row>
    <row r="47" customFormat="false" ht="12.75" hidden="false" customHeight="false" outlineLevel="0" collapsed="false">
      <c r="C47" s="1" t="s">
        <v>22</v>
      </c>
      <c r="H47" s="32" t="n">
        <v>2</v>
      </c>
      <c r="K47" s="0"/>
      <c r="L47" s="0"/>
    </row>
    <row r="48" customFormat="false" ht="12.75" hidden="false" customHeight="false" outlineLevel="0" collapsed="false">
      <c r="C48" s="1" t="s">
        <v>23</v>
      </c>
      <c r="H48" s="33" t="n">
        <f aca="false">((H46*0.925)/6.3)-0.25</f>
        <v>2.47468293650794</v>
      </c>
      <c r="K48" s="0"/>
      <c r="L48" s="0"/>
    </row>
    <row r="49" customFormat="false" ht="12.75" hidden="false" customHeight="false" outlineLevel="0" collapsed="false">
      <c r="H49" s="1" t="s">
        <v>17</v>
      </c>
    </row>
    <row r="50" customFormat="false" ht="12.75" hidden="false" customHeight="false" outlineLevel="0" collapsed="false">
      <c r="H50" s="1" t="s">
        <v>17</v>
      </c>
    </row>
    <row r="52" customFormat="false" ht="12.75" hidden="false" customHeight="false" outlineLevel="0" collapsed="false">
      <c r="C52" s="1" t="s">
        <v>24</v>
      </c>
    </row>
    <row r="54" customFormat="false" ht="12.75" hidden="false" customHeight="false" outlineLevel="0" collapsed="false">
      <c r="C54" s="1" t="s">
        <v>25</v>
      </c>
    </row>
    <row r="55" customFormat="false" ht="12.75" hidden="false" customHeight="false" outlineLevel="0" collapsed="false">
      <c r="C55" s="1" t="s">
        <v>26</v>
      </c>
    </row>
    <row r="57" customFormat="false" ht="12.75" hidden="false" customHeight="false" outlineLevel="0" collapsed="false">
      <c r="C57" s="1" t="s">
        <v>27</v>
      </c>
      <c r="K57" s="2" t="n">
        <f aca="false">K40</f>
        <v>18.3048387096774</v>
      </c>
    </row>
    <row r="59" customFormat="false" ht="12.75" hidden="false" customHeight="false" outlineLevel="0" collapsed="false">
      <c r="C59" s="1" t="s">
        <v>28</v>
      </c>
      <c r="K59" s="2" t="n">
        <f aca="false">0.75*(K57/6.3)</f>
        <v>2.17914746543779</v>
      </c>
    </row>
    <row r="61" customFormat="false" ht="12.75" hidden="false" customHeight="false" outlineLevel="0" collapsed="false">
      <c r="C61" s="1" t="s">
        <v>29</v>
      </c>
      <c r="K61" s="32" t="n">
        <v>1.5</v>
      </c>
    </row>
    <row r="63" customFormat="false" ht="12.75" hidden="false" customHeight="false" outlineLevel="0" collapsed="false">
      <c r="C63" s="1" t="s">
        <v>30</v>
      </c>
      <c r="K63" s="2" t="n">
        <f aca="false">IF(K59&gt;K61,K59,K61)</f>
        <v>2.17914746543779</v>
      </c>
    </row>
    <row r="66" customFormat="false" ht="12.75" hidden="false" customHeight="false" outlineLevel="0" collapsed="false">
      <c r="C66" s="1" t="s">
        <v>24</v>
      </c>
    </row>
    <row r="68" customFormat="false" ht="12.75" hidden="false" customHeight="false" outlineLevel="0" collapsed="false">
      <c r="C68" s="1" t="s">
        <v>31</v>
      </c>
    </row>
    <row r="69" customFormat="false" ht="12.75" hidden="false" customHeight="false" outlineLevel="0" collapsed="false">
      <c r="C69" s="1" t="s">
        <v>32</v>
      </c>
    </row>
    <row r="71" customFormat="false" ht="12.75" hidden="false" customHeight="false" outlineLevel="0" collapsed="false">
      <c r="C71" s="1" t="s">
        <v>27</v>
      </c>
      <c r="K71" s="2" t="n">
        <f aca="false">K40</f>
        <v>18.3048387096774</v>
      </c>
    </row>
    <row r="73" customFormat="false" ht="12.75" hidden="false" customHeight="false" outlineLevel="0" collapsed="false">
      <c r="C73" s="1" t="s">
        <v>28</v>
      </c>
      <c r="K73" s="34" t="n">
        <f aca="false">0.75*(K71/6.3)</f>
        <v>2.17914746543779</v>
      </c>
    </row>
    <row r="75" customFormat="false" ht="12.75" hidden="false" customHeight="false" outlineLevel="0" collapsed="false">
      <c r="C75" s="1" t="s">
        <v>33</v>
      </c>
      <c r="K75" s="2" t="n">
        <f aca="false">AVERAGE(J76:J79)</f>
        <v>2.375</v>
      </c>
    </row>
    <row r="76" customFormat="false" ht="12.75" hidden="false" customHeight="false" outlineLevel="0" collapsed="false">
      <c r="D76" s="1" t="s">
        <v>34</v>
      </c>
      <c r="J76" s="32" t="n">
        <v>2.34</v>
      </c>
    </row>
    <row r="77" customFormat="false" ht="12.75" hidden="false" customHeight="false" outlineLevel="0" collapsed="false">
      <c r="D77" s="1" t="s">
        <v>35</v>
      </c>
      <c r="J77" s="32" t="n">
        <v>2.37</v>
      </c>
    </row>
    <row r="78" customFormat="false" ht="12.75" hidden="false" customHeight="false" outlineLevel="0" collapsed="false">
      <c r="D78" s="1" t="s">
        <v>36</v>
      </c>
      <c r="J78" s="32" t="n">
        <v>2.44</v>
      </c>
    </row>
    <row r="79" customFormat="false" ht="12.75" hidden="false" customHeight="false" outlineLevel="0" collapsed="false">
      <c r="D79" s="1" t="s">
        <v>37</v>
      </c>
      <c r="J79" s="32" t="n">
        <v>2.35</v>
      </c>
    </row>
    <row r="81" customFormat="false" ht="12.75" hidden="false" customHeight="false" outlineLevel="0" collapsed="false">
      <c r="C81" s="1" t="s">
        <v>38</v>
      </c>
      <c r="K81" s="2" t="n">
        <f aca="false">IF(K75&gt;K73,K75,K73)</f>
        <v>2.375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&amp;L&amp;8&amp;F&amp;C&amp;8Page &amp;P&amp;R&amp;8&amp;D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1998-05-26T12:16:06Z</dcterms:created>
  <dc:creator>ECT</dc:creator>
  <dc:description/>
  <dc:language>en-US</dc:language>
  <cp:lastModifiedBy>mdoner</cp:lastModifiedBy>
  <cp:lastPrinted>2000-04-03T11:09:22Z</cp:lastPrinted>
  <dcterms:modified xsi:type="dcterms:W3CDTF">2002-03-14T18:53:33Z</dcterms:modified>
  <cp:revision>0</cp:revision>
  <dc:subject/>
  <dc:title/>
</cp:coreProperties>
</file>