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Graph" sheetId="2" state="visible" r:id="rId4"/>
    <sheet name="NNG-Income-Sum" sheetId="3" state="visible" r:id="rId5"/>
    <sheet name="NNG-VARIANCE" sheetId="4" state="visible" r:id="rId6"/>
    <sheet name="TW-Income-Sum" sheetId="5" state="visible" r:id="rId7"/>
    <sheet name="TW-VARIANCE" sheetId="6" state="visible" r:id="rId8"/>
    <sheet name="ET&amp;S-O&amp;M" sheetId="7" state="visible" r:id="rId9"/>
    <sheet name="NNG-O&amp;M" sheetId="8" state="visible" r:id="rId10"/>
    <sheet name="TW-O&amp;M" sheetId="9" state="visible" r:id="rId11"/>
    <sheet name="updown" sheetId="10" state="visible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function="false" hidden="false" localSheetId="0" name="_xlnm.Print_Area" vbProcedure="false">Cover!$A$1:$M$18</definedName>
    <definedName function="false" hidden="false" localSheetId="6" name="_xlnm.Print_Area" vbProcedure="false">'ET&amp;S-O&amp;M'!$A$1:$M$47</definedName>
    <definedName function="false" hidden="false" localSheetId="1" name="_xlnm.Print_Area" vbProcedure="false">Graph!$A$1:$H$22</definedName>
    <definedName function="false" hidden="false" localSheetId="2" name="_xlnm.Print_Area" vbProcedure="false">'NNG-Income-Sum'!$A$1:$N$52</definedName>
    <definedName function="false" hidden="false" localSheetId="2" name="_xlnm.Print_Titles" vbProcedure="false">'NNG-Income-Sum'!$1:$5</definedName>
    <definedName function="false" hidden="false" localSheetId="7" name="_xlnm.Print_Area" vbProcedure="false">'NNG-O&amp;M'!$A$1:$N$48</definedName>
    <definedName function="false" hidden="false" localSheetId="4" name="_xlnm.Print_Area" vbProcedure="false">'TW-Income-Sum'!$A$1:$N$40</definedName>
    <definedName function="false" hidden="false" localSheetId="4" name="_xlnm.Print_Titles" vbProcedure="false">'TW-Income-Sum'!$1:$5</definedName>
    <definedName function="false" hidden="false" localSheetId="8" name="_xlnm.Print_Area" vbProcedure="false">'TW-O&amp;M'!$A$1:$L$48</definedName>
    <definedName function="false" hidden="false" localSheetId="9" name="_xlnm.Print_Area" vbProcedure="false">updown!$A$1:$N$47</definedName>
    <definedName function="false" hidden="false" name="Print_Titles_MI" vbProcedure="false">'[1]'!$A$1:$XFD$7</definedName>
    <definedName function="false" hidden="false" localSheetId="9" name="Print_Titles_MI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<sst xmlns="http://schemas.openxmlformats.org/spreadsheetml/2006/main" count="404" uniqueCount="235">
  <si>
    <t xml:space="preserve">ENRON TRANSPORTATION &amp; STORAGE</t>
  </si>
  <si>
    <t xml:space="preserve">2000 FIRST QUARTER FORECAST</t>
  </si>
  <si>
    <t xml:space="preserve">GRAPH</t>
  </si>
  <si>
    <t xml:space="preserve">NORTHERN NATURAL GAS GROUP</t>
  </si>
  <si>
    <t xml:space="preserve">(Millions of Dollars)</t>
  </si>
  <si>
    <t xml:space="preserve">1st Qtr</t>
  </si>
  <si>
    <t xml:space="preserve">2nd Qtr</t>
  </si>
  <si>
    <t xml:space="preserve">3rd Qtr</t>
  </si>
  <si>
    <t xml:space="preserve">4th Qtr</t>
  </si>
  <si>
    <t xml:space="preserve">Total</t>
  </si>
  <si>
    <t xml:space="preserve"> Income Before Interest &amp; Taxes - Plan</t>
  </si>
  <si>
    <t xml:space="preserve">    Margins - See Schedule Page 3 for 1st Qtr. Variance.</t>
  </si>
  <si>
    <t xml:space="preserve">    O&amp;M - See Schedule Page 7 for 1st Qtr. Variance.</t>
  </si>
  <si>
    <t xml:space="preserve">    Base Gas Sale</t>
  </si>
  <si>
    <t xml:space="preserve">    SBA Fees (Base Gas Monetization)</t>
  </si>
  <si>
    <t xml:space="preserve">    Structured Products - Non Recurring</t>
  </si>
  <si>
    <t xml:space="preserve">    Helium Sales</t>
  </si>
  <si>
    <t xml:space="preserve">    WIC Shipper Credit</t>
  </si>
  <si>
    <t xml:space="preserve">    TBPL Shipper Credit ('98 &amp; '99)</t>
  </si>
  <si>
    <t xml:space="preserve">    FAS 125 Adjustment (Partnership Income)</t>
  </si>
  <si>
    <t xml:space="preserve">    Trailblazer Ptnrshp Income Add'l 1/3 Interest</t>
  </si>
  <si>
    <t xml:space="preserve">    GRI Discount Adjustments in Addition to Plan of .5</t>
  </si>
  <si>
    <t xml:space="preserve">    Overthrust Equity Income </t>
  </si>
  <si>
    <t xml:space="preserve">    Sale of Overthrust Partnership </t>
  </si>
  <si>
    <t xml:space="preserve">    MOPS </t>
  </si>
  <si>
    <t xml:space="preserve">    ECS Deals (Hubbard)</t>
  </si>
  <si>
    <t xml:space="preserve">    Depreciation </t>
  </si>
  <si>
    <t xml:space="preserve">    Ad Valorem Taxes (.5 Credit for '99, .3 Minnesota Reserve Reversal) </t>
  </si>
  <si>
    <t xml:space="preserve">    Loss on Zavala Sale </t>
  </si>
  <si>
    <t xml:space="preserve">    Kingman Co. Land Sale</t>
  </si>
  <si>
    <t xml:space="preserve">    Reserve C/O in Plan</t>
  </si>
  <si>
    <t xml:space="preserve">    Reserve Building ('2000)</t>
  </si>
  <si>
    <t xml:space="preserve">    Additional Stretch</t>
  </si>
  <si>
    <t xml:space="preserve">    Regulatory Stretch</t>
  </si>
  <si>
    <t xml:space="preserve">    Others, (Net)</t>
  </si>
  <si>
    <t xml:space="preserve">Subtotal</t>
  </si>
  <si>
    <t xml:space="preserve"> Income Before Interest &amp; Taxes - First Quarter Forecast - March</t>
  </si>
  <si>
    <t xml:space="preserve"> Net Income - Plan</t>
  </si>
  <si>
    <t xml:space="preserve">   IBIT Adjustments After Income Tax</t>
  </si>
  <si>
    <t xml:space="preserve">   Intercompany Interest (Net)</t>
  </si>
  <si>
    <t xml:space="preserve">   Interest Rate Differential (Net)</t>
  </si>
  <si>
    <t xml:space="preserve">   Current Tax Adjustment</t>
  </si>
  <si>
    <t xml:space="preserve">   Others, net</t>
  </si>
  <si>
    <t xml:space="preserve"> Net Income - First Quarter Forecast - March</t>
  </si>
  <si>
    <t xml:space="preserve">Enron Transportation &amp; Storage - Marketing</t>
  </si>
  <si>
    <t xml:space="preserve">First Quarter Forecast</t>
  </si>
  <si>
    <t xml:space="preserve">Margins</t>
  </si>
  <si>
    <t xml:space="preserve">Millions of Dollars</t>
  </si>
  <si>
    <t xml:space="preserve">NORTHERN NATURAL GAS COMPANY</t>
  </si>
  <si>
    <t xml:space="preserve">Jan</t>
  </si>
  <si>
    <t xml:space="preserve">Feb</t>
  </si>
  <si>
    <t xml:space="preserve">March</t>
  </si>
  <si>
    <t xml:space="preserve">Mid Am capacity Option &amp; East Leg Spreads</t>
  </si>
  <si>
    <t xml:space="preserve">Price Spreads</t>
  </si>
  <si>
    <t xml:space="preserve">Noram Seasonal Rate shaping</t>
  </si>
  <si>
    <t xml:space="preserve">Will be offset in summer</t>
  </si>
  <si>
    <t xml:space="preserve">New Contracts</t>
  </si>
  <si>
    <t xml:space="preserve">Firm contract replacing overun -offset in summer</t>
  </si>
  <si>
    <t xml:space="preserve">UCU CCI no turnback</t>
  </si>
  <si>
    <t xml:space="preserve">Contract did not terminate</t>
  </si>
  <si>
    <t xml:space="preserve">MDQ variances</t>
  </si>
  <si>
    <t xml:space="preserve">Various Omaha</t>
  </si>
  <si>
    <t xml:space="preserve">Seasonal rate PPA's</t>
  </si>
  <si>
    <t xml:space="preserve">Terra, MN Corn, US Gypsum (11/99-1/00)</t>
  </si>
  <si>
    <t xml:space="preserve">South Onshore Demarc Strategy</t>
  </si>
  <si>
    <t xml:space="preserve">Demarc Strategy (ENA etc.)</t>
  </si>
  <si>
    <t xml:space="preserve">G/L vs. Acctg Mo difference</t>
  </si>
  <si>
    <t xml:space="preserve">Subtotal Demand</t>
  </si>
  <si>
    <t xml:space="preserve">Midwest Commodity</t>
  </si>
  <si>
    <t xml:space="preserve">Assumes normal weather in Mar</t>
  </si>
  <si>
    <t xml:space="preserve">Offshore commodity</t>
  </si>
  <si>
    <t xml:space="preserve">Production decline</t>
  </si>
  <si>
    <t xml:space="preserve">South Onshore Commodity </t>
  </si>
  <si>
    <t xml:space="preserve">Price variance on TF</t>
  </si>
  <si>
    <t xml:space="preserve">Subtotal Commodity</t>
  </si>
  <si>
    <t xml:space="preserve">Storage IDD Timing</t>
  </si>
  <si>
    <t xml:space="preserve">Timing from second quarter</t>
  </si>
  <si>
    <t xml:space="preserve">Operational Storage Purchase Options</t>
  </si>
  <si>
    <t xml:space="preserve">Storage options</t>
  </si>
  <si>
    <t xml:space="preserve">Subtotal Storage Commodity</t>
  </si>
  <si>
    <t xml:space="preserve">UCU Deferral</t>
  </si>
  <si>
    <t xml:space="preserve">Defer UCU Nov-Mar for Oct payment per agmt</t>
  </si>
  <si>
    <t xml:space="preserve">PAGUS/Wisconsin Gas</t>
  </si>
  <si>
    <t xml:space="preserve">PAGUS PPA/Wisconsin Gas reserve</t>
  </si>
  <si>
    <t xml:space="preserve">Structured Products</t>
  </si>
  <si>
    <t xml:space="preserve">Assumes zero SP</t>
  </si>
  <si>
    <t xml:space="preserve">PPA</t>
  </si>
  <si>
    <t xml:space="preserve">Coral MDQ correction</t>
  </si>
  <si>
    <t xml:space="preserve">DDVC</t>
  </si>
  <si>
    <t xml:space="preserve">Assumes zero DDVC</t>
  </si>
  <si>
    <t xml:space="preserve">Total Variance</t>
  </si>
  <si>
    <t xml:space="preserve">TRANSWESTERN PIPELINE GROUP</t>
  </si>
  <si>
    <t xml:space="preserve">   Margins - See Schedule Page 5 for 1st Qtr. Variance</t>
  </si>
  <si>
    <t xml:space="preserve">   O&amp;M  See Schedule Page 8 for 1st Qtr. Variance.</t>
  </si>
  <si>
    <t xml:space="preserve">   Net Fuel - See Schedule Page 5 for 1st Qtr. Variance</t>
  </si>
  <si>
    <t xml:space="preserve">   UAF Reserve Reversal - See Schedule Page 5.</t>
  </si>
  <si>
    <t xml:space="preserve">   Fuel Imbalance</t>
  </si>
  <si>
    <t xml:space="preserve">   Imbalance Reserve Reversal</t>
  </si>
  <si>
    <t xml:space="preserve">   Depreciation</t>
  </si>
  <si>
    <t xml:space="preserve">   Ad Valorem Tax Credit for 1999</t>
  </si>
  <si>
    <t xml:space="preserve">   Others, (Net)</t>
  </si>
  <si>
    <t xml:space="preserve">Fuel Prices - 1st Quarter Forecast</t>
  </si>
  <si>
    <t xml:space="preserve">Hedged Price - Plan (15/Day)</t>
  </si>
  <si>
    <t xml:space="preserve">Unhedged Avg Price - Plan</t>
  </si>
  <si>
    <t xml:space="preserve">Average Fuel Rate - 1st Qtr Forecast</t>
  </si>
  <si>
    <t xml:space="preserve">   Other, (Net)</t>
  </si>
  <si>
    <t xml:space="preserve">TRANSWESTERN PIPELINE COMPANY </t>
  </si>
  <si>
    <t xml:space="preserve">Error in plan</t>
  </si>
  <si>
    <t xml:space="preserve">Duplication (Bayless ctrc)</t>
  </si>
  <si>
    <t xml:space="preserve">Unsubscribed</t>
  </si>
  <si>
    <t xml:space="preserve">(9,000/d EOT-WOT &amp; 25,000/d SLaPl-Bl)</t>
  </si>
  <si>
    <t xml:space="preserve">Interim resubscription</t>
  </si>
  <si>
    <t xml:space="preserve">Ctrc exp end of Jan - short-term rate $.05 vs. $12 (49,475/d EOT-WOT)</t>
  </si>
  <si>
    <t xml:space="preserve">El Paso Field Services</t>
  </si>
  <si>
    <t xml:space="preserve">Interconnect delayed on EPFS side</t>
  </si>
  <si>
    <t xml:space="preserve">Southwest Gas</t>
  </si>
  <si>
    <t xml:space="preserve">Pending FERC approval on SWGas side</t>
  </si>
  <si>
    <t xml:space="preserve">Enhanced Firm Backhaul</t>
  </si>
  <si>
    <t xml:space="preserve">Pending FERC approval</t>
  </si>
  <si>
    <t xml:space="preserve">Market Center Service</t>
  </si>
  <si>
    <t xml:space="preserve">Ctrc exp end of Feb - short-term rate $.06 vs. $.10 (15,000/d BL-TH)</t>
  </si>
  <si>
    <t xml:space="preserve">Subscribed at higher rates and volumes</t>
  </si>
  <si>
    <t xml:space="preserve">Limited Term Firm,Texaco, Southern</t>
  </si>
  <si>
    <t xml:space="preserve">30-day deals and Daily FT</t>
  </si>
  <si>
    <t xml:space="preserve">Lower Volumes EOT to WOT</t>
  </si>
  <si>
    <t xml:space="preserve">Lower throughput from East of Thoreau to West of Thoreau</t>
  </si>
  <si>
    <t xml:space="preserve">Retroactive Billing Adj.</t>
  </si>
  <si>
    <t xml:space="preserve">TOTAL MARGIN</t>
  </si>
  <si>
    <t xml:space="preserve">Fuel  Price Variance </t>
  </si>
  <si>
    <t xml:space="preserve">January variance due to UAF reserve reversal of .244 and UAF lower than plan by .150</t>
  </si>
  <si>
    <t xml:space="preserve">Fuel Volume Variance</t>
  </si>
  <si>
    <t xml:space="preserve">Hedging Adjustment</t>
  </si>
  <si>
    <t xml:space="preserve">TOTAL FUEL</t>
  </si>
  <si>
    <t xml:space="preserve">Total Transwestern</t>
  </si>
  <si>
    <t xml:space="preserve">2000 O &amp; M EXPENSE (000'S) - NET - 1st QUARTER</t>
  </si>
  <si>
    <t xml:space="preserve">1999 Actuals</t>
  </si>
  <si>
    <t xml:space="preserve">Prior Forecast</t>
  </si>
  <si>
    <t xml:space="preserve">Forecast</t>
  </si>
  <si>
    <t xml:space="preserve">Plan</t>
  </si>
  <si>
    <t xml:space="preserve">Var.from Plan</t>
  </si>
  <si>
    <t xml:space="preserve">Description</t>
  </si>
  <si>
    <t xml:space="preserve">Direct Costs</t>
  </si>
  <si>
    <t xml:space="preserve">Executive</t>
  </si>
  <si>
    <t xml:space="preserve">Finance &amp; Accounting</t>
  </si>
  <si>
    <t xml:space="preserve">Savings distribution</t>
  </si>
  <si>
    <t xml:space="preserve">Systems</t>
  </si>
  <si>
    <t xml:space="preserve">Transportation Marketing</t>
  </si>
  <si>
    <t xml:space="preserve">Savings distribution; $100 Keyex prepmt</t>
  </si>
  <si>
    <t xml:space="preserve">Business Services</t>
  </si>
  <si>
    <t xml:space="preserve">Market Services</t>
  </si>
  <si>
    <t xml:space="preserve">Regulatory Affairs &amp; Administration</t>
  </si>
  <si>
    <t xml:space="preserve">TW Commercial Group</t>
  </si>
  <si>
    <t xml:space="preserve">Operations</t>
  </si>
  <si>
    <t xml:space="preserve">DOT fees reversal $1,226M;  Timing</t>
  </si>
  <si>
    <t xml:space="preserve">General &amp; Administrative</t>
  </si>
  <si>
    <t xml:space="preserve">$(200) reduction of Fuji lease offset in  Corp. overview</t>
  </si>
  <si>
    <t xml:space="preserve">Stretch</t>
  </si>
  <si>
    <t xml:space="preserve">Total Direct Costs</t>
  </si>
  <si>
    <t xml:space="preserve">GPG Allocations</t>
  </si>
  <si>
    <t xml:space="preserve">Legal  (Co.  508)</t>
  </si>
  <si>
    <t xml:space="preserve">OH reclass, Grynberg $(200)</t>
  </si>
  <si>
    <t xml:space="preserve">Finance &amp; Accounting  (Co. 422)</t>
  </si>
  <si>
    <t xml:space="preserve">OH reclass</t>
  </si>
  <si>
    <t xml:space="preserve">Operations Technical Services  (Co. 423)</t>
  </si>
  <si>
    <t xml:space="preserve">Human Resources  (Co. 507)</t>
  </si>
  <si>
    <t xml:space="preserve">To payroll taxes $(30), OH reclass</t>
  </si>
  <si>
    <t xml:space="preserve">Executive  </t>
  </si>
  <si>
    <t xml:space="preserve">Aviation true-up $(35), OH reclass $439, Ad Val Taxes reclass $101, OH rev $201</t>
  </si>
  <si>
    <t xml:space="preserve">Other</t>
  </si>
  <si>
    <t xml:space="preserve">Total GPG Allocations</t>
  </si>
  <si>
    <t xml:space="preserve">Corporate Allocations</t>
  </si>
  <si>
    <t xml:space="preserve">MMF</t>
  </si>
  <si>
    <t xml:space="preserve">ECM</t>
  </si>
  <si>
    <t xml:space="preserve">Offset in Corp overview</t>
  </si>
  <si>
    <t xml:space="preserve">Insurance</t>
  </si>
  <si>
    <t xml:space="preserve">Direct - EMI Co 001</t>
  </si>
  <si>
    <t xml:space="preserve">Direct - Corp Co 011</t>
  </si>
  <si>
    <t xml:space="preserve">Ad Valorem reclass  $(101)</t>
  </si>
  <si>
    <t xml:space="preserve">Aviation</t>
  </si>
  <si>
    <t xml:space="preserve">EIS</t>
  </si>
  <si>
    <t xml:space="preserve">$(270) reserve reversal, savings $(200) offset in corp. overview</t>
  </si>
  <si>
    <t xml:space="preserve">EPSC - Co 901</t>
  </si>
  <si>
    <t xml:space="preserve">Reclass to capital $(48)</t>
  </si>
  <si>
    <t xml:space="preserve">EDS Delta</t>
  </si>
  <si>
    <t xml:space="preserve">Capitalization deferred to 1st Qtr</t>
  </si>
  <si>
    <t xml:space="preserve">Total Corporate Allocations</t>
  </si>
  <si>
    <t xml:space="preserve">Total O&amp;M Expense</t>
  </si>
  <si>
    <t xml:space="preserve">2000 O &amp; M EXPENSE (000'S) - NET - 1ST QUARTER</t>
  </si>
  <si>
    <t xml:space="preserve">Var. from Plan</t>
  </si>
  <si>
    <t xml:space="preserve">DOT fees reversal $1,072M, Timing</t>
  </si>
  <si>
    <t xml:space="preserve">Payroll taxes allocation, OH reclass</t>
  </si>
  <si>
    <t xml:space="preserve">Aviation True-up $(35), OH reclass $310, Ad Val.Tax reclass $72;  rev. OH $144</t>
  </si>
  <si>
    <t xml:space="preserve">     </t>
  </si>
  <si>
    <t xml:space="preserve">savings, offset in corp. overview</t>
  </si>
  <si>
    <t xml:space="preserve">Ad Valorem Tax reclass $(72); </t>
  </si>
  <si>
    <t xml:space="preserve">$(270) reversal,  $(200) offset in corp. overview</t>
  </si>
  <si>
    <t xml:space="preserve">Reclass to cap $(43)</t>
  </si>
  <si>
    <t xml:space="preserve">Capitaliztion deferred to 1st  Qtr</t>
  </si>
  <si>
    <t xml:space="preserve">TRANSWESTERN PIPELINE COMPANY</t>
  </si>
  <si>
    <t xml:space="preserve">DOT fees reserve reversal, $153M, Timing</t>
  </si>
  <si>
    <t xml:space="preserve">$(200) Fuji lease reduction offset in corp. overview</t>
  </si>
  <si>
    <t xml:space="preserve">OH reclass, $(200) Grynberg reversal</t>
  </si>
  <si>
    <t xml:space="preserve">OH reclass, Ad Valorem Tax reclass $30; rev. OH $57</t>
  </si>
  <si>
    <t xml:space="preserve">Ad Valorem  reclass $(30)</t>
  </si>
  <si>
    <t xml:space="preserve">UPSIDE / DOWNSIDE LIST</t>
  </si>
  <si>
    <t xml:space="preserve">Favorable / (Unfavorable)</t>
  </si>
  <si>
    <t xml:space="preserve">Net</t>
  </si>
  <si>
    <t xml:space="preserve">Funds</t>
  </si>
  <si>
    <t xml:space="preserve">QTR</t>
  </si>
  <si>
    <t xml:space="preserve">IBIT</t>
  </si>
  <si>
    <t xml:space="preserve">Income</t>
  </si>
  <si>
    <t xml:space="preserve">Flow</t>
  </si>
  <si>
    <t xml:space="preserve">Obligations</t>
  </si>
  <si>
    <t xml:space="preserve">Northern Natural Gas Company</t>
  </si>
  <si>
    <t xml:space="preserve">Margins - (Timing)</t>
  </si>
  <si>
    <t xml:space="preserve">2nd &amp; 3rd</t>
  </si>
  <si>
    <t xml:space="preserve">KN/GPM Contract Indemnification Claim</t>
  </si>
  <si>
    <t xml:space="preserve">?</t>
  </si>
  <si>
    <t xml:space="preserve">O&amp;M</t>
  </si>
  <si>
    <t xml:space="preserve">Depreciation</t>
  </si>
  <si>
    <t xml:space="preserve">Remove Trailblazer 1/3 Ownership Purchase</t>
  </si>
  <si>
    <t xml:space="preserve">1st</t>
  </si>
  <si>
    <t xml:space="preserve">Incl.</t>
  </si>
  <si>
    <t xml:space="preserve">31.0</t>
  </si>
  <si>
    <t xml:space="preserve">Other Items, Net</t>
  </si>
  <si>
    <t xml:space="preserve">Full Yr.</t>
  </si>
  <si>
    <t xml:space="preserve">-</t>
  </si>
  <si>
    <t xml:space="preserve">4.8</t>
  </si>
  <si>
    <t xml:space="preserve">(7.4)</t>
  </si>
  <si>
    <t xml:space="preserve">Overthrust Sale</t>
  </si>
  <si>
    <t xml:space="preserve">3.2</t>
  </si>
  <si>
    <t xml:space="preserve">Transwestern Pipeline Company</t>
  </si>
  <si>
    <t xml:space="preserve">Margins </t>
  </si>
  <si>
    <t xml:space="preserve">Y2K Costs</t>
  </si>
  <si>
    <t xml:space="preserve">(5.1)</t>
  </si>
</sst>
</file>

<file path=xl/styles.xml><?xml version="1.0" encoding="utf-8"?>
<styleSheet xmlns="http://schemas.openxmlformats.org/spreadsheetml/2006/main">
  <numFmts count="24">
    <numFmt numFmtId="164" formatCode="General"/>
    <numFmt numFmtId="165" formatCode="[$-409]#,##0_);[RED]\(#,##0\)"/>
    <numFmt numFmtId="166" formatCode="_(* #,##0_);_(* \(#,##0\);_(* \-_);_(@_)"/>
    <numFmt numFmtId="167" formatCode="[$-409]#,##0.00_);[RED]\(#,##0.00\)"/>
    <numFmt numFmtId="168" formatCode="_(* #,##0.00_);_(* \(#,##0.00\);_(* \-??_);_(@_)"/>
    <numFmt numFmtId="169" formatCode="\$#,##0_);[RED]&quot;($&quot;#,##0\)"/>
    <numFmt numFmtId="170" formatCode="_(\$* #,##0_);_(\$* \(#,##0\);_(\$* \-_);_(@_)"/>
    <numFmt numFmtId="171" formatCode="\$#,##0.00_);[RED]&quot;($&quot;#,##0.00\)"/>
    <numFmt numFmtId="172" formatCode="_(\$* #,##0.00_);_(\$* \(#,##0.00\);_(\$* \-??_);_(@_)"/>
    <numFmt numFmtId="173" formatCode="#,##0.0_);\(#,##0.0\)"/>
    <numFmt numFmtId="174" formatCode="[$-409]#,##0_);\(#,##0\)"/>
    <numFmt numFmtId="175" formatCode="General_)"/>
    <numFmt numFmtId="176" formatCode="[$-409]d\-mmm\-yy"/>
    <numFmt numFmtId="177" formatCode="mmmm\ d&quot;, &quot;yyyy"/>
    <numFmt numFmtId="178" formatCode="0.0_);\(0.0\)"/>
    <numFmt numFmtId="179" formatCode="_(* #,##0.0_);_(* \(#,##0.0\);_(* \-??_);_(@_)"/>
    <numFmt numFmtId="180" formatCode="_(\$* #,##0.0_);_(\$* \(#,##0.0\);_(\$* \-??_);_(@_)"/>
    <numFmt numFmtId="181" formatCode="\$#,##0.00_);&quot;($&quot;#,##0.00\)"/>
    <numFmt numFmtId="182" formatCode="\$#,##0.000_);&quot;($&quot;#,##0.000\)"/>
    <numFmt numFmtId="183" formatCode="#,##0.000_);\(#,##0.000\)"/>
    <numFmt numFmtId="184" formatCode="@"/>
    <numFmt numFmtId="185" formatCode="[$-409]m/d/yyyy\ h:mm"/>
    <numFmt numFmtId="186" formatCode="#,##0.00"/>
    <numFmt numFmtId="187" formatCode="[$-409]h:mm\ AM/PM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sz val="12"/>
      <name val="Arial MT"/>
      <family val="0"/>
    </font>
    <font>
      <sz val="11"/>
      <name val="Arial"/>
      <family val="0"/>
    </font>
    <font>
      <sz val="8"/>
      <name val="Arial"/>
      <family val="0"/>
    </font>
    <font>
      <sz val="12"/>
      <name val="Arial"/>
      <family val="0"/>
    </font>
    <font>
      <sz val="12"/>
      <name val="SWISS"/>
      <family val="0"/>
    </font>
    <font>
      <sz val="10"/>
      <name val="Courier New"/>
      <family val="0"/>
    </font>
    <font>
      <sz val="8"/>
      <name val="Arial"/>
      <family val="2"/>
    </font>
    <font>
      <sz val="10"/>
      <name val="Times New Roman"/>
      <family val="1"/>
    </font>
    <font>
      <sz val="14"/>
      <name val="Times New Roman"/>
      <family val="1"/>
    </font>
    <font>
      <b val="true"/>
      <sz val="28"/>
      <name val="Times New Roman"/>
      <family val="1"/>
    </font>
    <font>
      <b val="true"/>
      <sz val="22"/>
      <name val="Times New Roman"/>
      <family val="1"/>
    </font>
    <font>
      <b val="true"/>
      <sz val="2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22"/>
      <name val="Arial"/>
      <family val="2"/>
    </font>
    <font>
      <b val="true"/>
      <sz val="14"/>
      <name val="Arial"/>
      <family val="2"/>
    </font>
    <font>
      <sz val="12"/>
      <name val="Arial"/>
      <family val="2"/>
    </font>
    <font>
      <b val="true"/>
      <sz val="11"/>
      <name val="Arial"/>
      <family val="2"/>
    </font>
    <font>
      <sz val="11"/>
      <name val="Arial"/>
      <family val="2"/>
    </font>
    <font>
      <b val="true"/>
      <sz val="10"/>
      <name val="Arial"/>
      <family val="0"/>
    </font>
    <font>
      <b val="true"/>
      <sz val="11"/>
      <color rgb="FF0000FF"/>
      <name val="Arial"/>
      <family val="2"/>
    </font>
    <font>
      <sz val="11"/>
      <color rgb="FF0000FF"/>
      <name val="Arial"/>
      <family val="2"/>
    </font>
    <font>
      <sz val="6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 val="true"/>
      <sz val="16"/>
      <name val="Arial"/>
      <family val="2"/>
    </font>
    <font>
      <sz val="10"/>
      <color rgb="FFFF0000"/>
      <name val="Arial"/>
      <family val="2"/>
    </font>
    <font>
      <u val="single"/>
      <sz val="10"/>
      <name val="Arial"/>
      <family val="2"/>
    </font>
    <font>
      <u val="single"/>
      <sz val="10"/>
      <color rgb="FFFF0000"/>
      <name val="Arial"/>
      <family val="2"/>
    </font>
    <font>
      <b val="true"/>
      <sz val="12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</borders>
  <cellStyleXfs count="11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3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5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8" fontId="22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8" fontId="22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8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8" fontId="2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2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8" fontId="22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2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8" fontId="22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3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5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22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22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3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2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22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2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22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23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29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2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2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2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2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2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10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0091" xfId="20"/>
    <cellStyle name="Comma [0]_00091_UNITS 1-4" xfId="21"/>
    <cellStyle name="Comma [0]_00091_UNITS 5 &amp; 6" xfId="22"/>
    <cellStyle name="Comma [0]_D" xfId="23"/>
    <cellStyle name="Comma [0]_LOCATION_00009" xfId="24"/>
    <cellStyle name="Comma [0]_MOBIL D LINE SALE" xfId="25"/>
    <cellStyle name="Comma [0]_Seagull Shoreline System" xfId="26"/>
    <cellStyle name="Comma [0]_UNITS 1-4" xfId="27"/>
    <cellStyle name="Comma [0]_UNITS 5 &amp; 6" xfId="28"/>
    <cellStyle name="Comma [0]_Variance" xfId="29"/>
    <cellStyle name="Comma_00091" xfId="30"/>
    <cellStyle name="Comma_00091_UNITS 1-4" xfId="31"/>
    <cellStyle name="Comma_00091_UNITS 5 &amp; 6" xfId="32"/>
    <cellStyle name="Comma_D" xfId="33"/>
    <cellStyle name="Comma_LOCATION_00009" xfId="34"/>
    <cellStyle name="Comma_MOBIL D LINE SALE" xfId="35"/>
    <cellStyle name="Comma_Seagull Shoreline System" xfId="36"/>
    <cellStyle name="Comma_UNITS 1-4" xfId="37"/>
    <cellStyle name="Comma_UNITS 5 &amp; 6" xfId="38"/>
    <cellStyle name="Comma_Variance" xfId="39"/>
    <cellStyle name="Currency [0]_00091" xfId="40"/>
    <cellStyle name="Currency [0]_00091_UNITS 1-4" xfId="41"/>
    <cellStyle name="Currency [0]_00091_UNITS 5 &amp; 6" xfId="42"/>
    <cellStyle name="Currency [0]_D" xfId="43"/>
    <cellStyle name="Currency [0]_LOCATION_00009" xfId="44"/>
    <cellStyle name="Currency [0]_MOBIL D LINE SALE" xfId="45"/>
    <cellStyle name="Currency [0]_Seagull Shoreline System" xfId="46"/>
    <cellStyle name="Currency [0]_UNITS 1-4" xfId="47"/>
    <cellStyle name="Currency [0]_UNITS 5 &amp; 6" xfId="48"/>
    <cellStyle name="Currency [0]_Variance" xfId="49"/>
    <cellStyle name="Currency_00091" xfId="50"/>
    <cellStyle name="Currency_00091_UNITS 1-4" xfId="51"/>
    <cellStyle name="Currency_00091_UNITS 5 &amp; 6" xfId="52"/>
    <cellStyle name="Currency_D" xfId="53"/>
    <cellStyle name="Currency_LOCATION_00009" xfId="54"/>
    <cellStyle name="Currency_MOBIL D LINE SALE" xfId="55"/>
    <cellStyle name="Currency_Seagull Shoreline System" xfId="56"/>
    <cellStyle name="Currency_UNITS 1-4" xfId="57"/>
    <cellStyle name="Currency_UNITS 5 &amp; 6" xfId="58"/>
    <cellStyle name="Currency_Variance" xfId="59"/>
    <cellStyle name="Normal_00091" xfId="60"/>
    <cellStyle name="Normal_00091_1" xfId="61"/>
    <cellStyle name="Normal_00091_UNITS 1-4" xfId="62"/>
    <cellStyle name="Normal_00091_UNITS 5 &amp; 6" xfId="63"/>
    <cellStyle name="Normal_1CE_VARI" xfId="64"/>
    <cellStyle name="Normal_1CErecn" xfId="65"/>
    <cellStyle name="Normal_1Qfcst" xfId="66"/>
    <cellStyle name="Normal_1QfcstGPG_feb" xfId="67"/>
    <cellStyle name="Normal_1Qfcstjan" xfId="68"/>
    <cellStyle name="Normal_1st_CE" xfId="69"/>
    <cellStyle name="Normal_2CE recn" xfId="70"/>
    <cellStyle name="Normal_2Qfcst-june" xfId="71"/>
    <cellStyle name="Normal_2QfcstApr" xfId="72"/>
    <cellStyle name="Normal_2QfcstMay" xfId="73"/>
    <cellStyle name="Normal_3Qfcstjuly" xfId="74"/>
    <cellStyle name="Normal_4Qfcstnov" xfId="75"/>
    <cellStyle name="Normal_4Qfcstoct" xfId="76"/>
    <cellStyle name="Normal_4Qfcstsept" xfId="77"/>
    <cellStyle name="Normal_99-1CE" xfId="78"/>
    <cellStyle name="Normal_99-2CE" xfId="79"/>
    <cellStyle name="Normal_99capplan" xfId="80"/>
    <cellStyle name="Normal_apr2Qfcst" xfId="81"/>
    <cellStyle name="Normal_BK1 1296" xfId="82"/>
    <cellStyle name="Normal_burton" xfId="83"/>
    <cellStyle name="Normal_CAPEX_AN" xfId="84"/>
    <cellStyle name="Normal_CFGPG99CE" xfId="85"/>
    <cellStyle name="Normal_Compressor 18 Hugoton, Kansas" xfId="86"/>
    <cellStyle name="Normal_D" xfId="87"/>
    <cellStyle name="Normal_DEPR" xfId="88"/>
    <cellStyle name="Normal_forecast" xfId="89"/>
    <cellStyle name="Normal_GAIN" xfId="90"/>
    <cellStyle name="Normal_gpg_fmt" xfId="91"/>
    <cellStyle name="Normal_LOCATION_00009" xfId="92"/>
    <cellStyle name="Normal_M.A. 1st CE to F.P." xfId="93"/>
    <cellStyle name="Normal_M.A. 1st CE to F.P. (2)" xfId="94"/>
    <cellStyle name="Normal_MAJASSUM" xfId="95"/>
    <cellStyle name="Normal_MayQtrfcst" xfId="96"/>
    <cellStyle name="Normal_MKTG_BKUP" xfId="97"/>
    <cellStyle name="Normal_MOBIL D LINE SALE" xfId="98"/>
    <cellStyle name="Normal_nbv" xfId="99"/>
    <cellStyle name="Normal_Net Tax Basis Summary" xfId="100"/>
    <cellStyle name="Normal_NNG-6" xfId="101"/>
    <cellStyle name="Normal_PG&amp;ETW" xfId="102"/>
    <cellStyle name="Normal_PG&amp;ETW (2)" xfId="103"/>
    <cellStyle name="Normal_reconcilation" xfId="104"/>
    <cellStyle name="Normal_rev. gener. conc." xfId="105"/>
    <cellStyle name="Normal_Seagull Shoreline System" xfId="106"/>
    <cellStyle name="Normal_Sheet1" xfId="107"/>
    <cellStyle name="Normal_Sheet1_burton" xfId="108"/>
    <cellStyle name="Normal_Sheet1_GAIN" xfId="109"/>
    <cellStyle name="Normal_stretch detail" xfId="110"/>
    <cellStyle name="Normal_TW99-2CE" xfId="111"/>
    <cellStyle name="Normal_UNITS 1-4" xfId="112"/>
    <cellStyle name="Normal_UNITS 5 &amp; 6" xfId="113"/>
    <cellStyle name="Normal_Variance" xfId="114"/>
    <cellStyle name="Normal_WGR OFFER NBV (2)" xfId="115"/>
    <cellStyle name="Normal_wilber" xfId="11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externalLink" Target="externalLinks/externalLink1.xml"/><Relationship Id="rId14" Type="http://schemas.openxmlformats.org/officeDocument/2006/relationships/externalLink" Target="externalLinks/externalLink2.xml"/><Relationship Id="rId15" Type="http://schemas.openxmlformats.org/officeDocument/2006/relationships/externalLink" Target="externalLinks/externalLink3.xml"/><Relationship Id="rId16" Type="http://schemas.openxmlformats.org/officeDocument/2006/relationships/externalLink" Target="externalLinks/externalLink4.xml"/><Relationship Id="rId17" Type="http://schemas.openxmlformats.org/officeDocument/2006/relationships/externalLink" Target="externalLinks/externalLink5.xml"/><Relationship Id="rId18" Type="http://schemas.openxmlformats.org/officeDocument/2006/relationships/externalLink" Target="externalLinks/externalLink6.xml"/><Relationship Id="rId1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1999ce/3rdce/GPGSCHEDULE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&amp;M/2000/An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&amp;M/1999/ETS99OM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&amp;M/2000/Prior%20Fcst/ETS00OM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&amp;M/2000/ETS00OM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&amp;M/2000/Plan/ETS00OM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NG-Plan Var."/>
      <sheetName val="TW-Plan Var."/>
      <sheetName val="NNG-1998 Var."/>
      <sheetName val="TW-1998 Var."/>
      <sheetName val="updown"/>
      <sheetName val="Reserves-NNG"/>
      <sheetName val="NNG-CF Var."/>
      <sheetName val="TW-CF Var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QNNG"/>
      <sheetName val="1QTW"/>
      <sheetName val="ET&amp;S"/>
      <sheetName val="1CENNG"/>
      <sheetName val="1CETW"/>
      <sheetName val="1CEET&amp;S"/>
    </sheetNames>
    <sheetDataSet>
      <sheetData sheetId="0">
        <row r="8">
          <cell r="C8">
            <v>80.625</v>
          </cell>
        </row>
        <row r="8">
          <cell r="E8">
            <v>67.2653333333333</v>
          </cell>
        </row>
        <row r="8">
          <cell r="G8">
            <v>67.4056666666667</v>
          </cell>
        </row>
        <row r="8">
          <cell r="I8">
            <v>67.3233333333333</v>
          </cell>
        </row>
        <row r="8">
          <cell r="K8">
            <v>0.0823333333333238</v>
          </cell>
        </row>
        <row r="9">
          <cell r="C9">
            <v>364</v>
          </cell>
        </row>
        <row r="9">
          <cell r="E9">
            <v>351.057</v>
          </cell>
        </row>
        <row r="9">
          <cell r="G9">
            <v>350.472</v>
          </cell>
        </row>
        <row r="9">
          <cell r="I9">
            <v>388.63</v>
          </cell>
        </row>
        <row r="9">
          <cell r="K9">
            <v>-38.158</v>
          </cell>
        </row>
        <row r="10">
          <cell r="C10">
            <v>1807.958</v>
          </cell>
        </row>
        <row r="10">
          <cell r="E10">
            <v>1378.879</v>
          </cell>
        </row>
        <row r="10">
          <cell r="G10">
            <v>1379.161</v>
          </cell>
        </row>
        <row r="10">
          <cell r="I10">
            <v>1528.875</v>
          </cell>
        </row>
        <row r="10">
          <cell r="K10">
            <v>-149.714</v>
          </cell>
        </row>
        <row r="11">
          <cell r="C11">
            <v>1462</v>
          </cell>
        </row>
        <row r="11">
          <cell r="E11">
            <v>2250.67433333333</v>
          </cell>
        </row>
        <row r="11">
          <cell r="G11">
            <v>2250.79366666667</v>
          </cell>
        </row>
        <row r="11">
          <cell r="I11">
            <v>2524.7</v>
          </cell>
        </row>
        <row r="11">
          <cell r="K11">
            <v>-273.906333333333</v>
          </cell>
        </row>
        <row r="12">
          <cell r="C12">
            <v>848</v>
          </cell>
        </row>
        <row r="12">
          <cell r="E12">
            <v>1030.132</v>
          </cell>
        </row>
        <row r="12">
          <cell r="G12">
            <v>1029.771</v>
          </cell>
        </row>
        <row r="12">
          <cell r="I12">
            <v>1072.652</v>
          </cell>
        </row>
        <row r="12">
          <cell r="K12">
            <v>-42.8810000000001</v>
          </cell>
        </row>
        <row r="13">
          <cell r="C13">
            <v>1313.608</v>
          </cell>
        </row>
        <row r="13">
          <cell r="E13">
            <v>1306.73366666667</v>
          </cell>
        </row>
        <row r="13">
          <cell r="G13">
            <v>1306.32333333333</v>
          </cell>
        </row>
        <row r="13">
          <cell r="I13">
            <v>1306.75</v>
          </cell>
        </row>
        <row r="13">
          <cell r="K13">
            <v>-0.426666666666733</v>
          </cell>
        </row>
        <row r="14">
          <cell r="C14">
            <v>308</v>
          </cell>
        </row>
        <row r="14">
          <cell r="E14">
            <v>316.569</v>
          </cell>
        </row>
        <row r="14">
          <cell r="G14">
            <v>316.591</v>
          </cell>
        </row>
        <row r="14">
          <cell r="I14">
            <v>348.385</v>
          </cell>
        </row>
        <row r="14">
          <cell r="K14">
            <v>-31.794</v>
          </cell>
        </row>
        <row r="15">
          <cell r="C15">
            <v>147</v>
          </cell>
        </row>
        <row r="15">
          <cell r="E15">
            <v>17.7373333333333</v>
          </cell>
        </row>
        <row r="15">
          <cell r="G15">
            <v>18.2696666666667</v>
          </cell>
        </row>
        <row r="15">
          <cell r="I15">
            <v>20</v>
          </cell>
        </row>
        <row r="15">
          <cell r="K15">
            <v>-1.73033333333333</v>
          </cell>
        </row>
        <row r="16">
          <cell r="C16">
            <v>18823.932</v>
          </cell>
        </row>
        <row r="16">
          <cell r="E16">
            <v>20958.585</v>
          </cell>
        </row>
        <row r="16">
          <cell r="G16">
            <v>17998.509</v>
          </cell>
        </row>
        <row r="16">
          <cell r="I16">
            <v>21990.7</v>
          </cell>
        </row>
        <row r="16">
          <cell r="K16">
            <v>-3992.191</v>
          </cell>
        </row>
        <row r="17">
          <cell r="C17">
            <v>1205.614</v>
          </cell>
        </row>
        <row r="17">
          <cell r="E17">
            <v>1012.834</v>
          </cell>
        </row>
        <row r="17">
          <cell r="G17">
            <v>1020.13533333333</v>
          </cell>
        </row>
        <row r="17">
          <cell r="I17">
            <v>1015.854</v>
          </cell>
        </row>
        <row r="17">
          <cell r="K17">
            <v>4.28133333333324</v>
          </cell>
        </row>
        <row r="18">
          <cell r="C18">
            <v>175.333333333333</v>
          </cell>
        </row>
        <row r="18">
          <cell r="E18">
            <v>-61.9</v>
          </cell>
        </row>
        <row r="18">
          <cell r="G18">
            <v>-61.9</v>
          </cell>
        </row>
        <row r="18">
          <cell r="I18">
            <v>-500</v>
          </cell>
        </row>
        <row r="18">
          <cell r="K18">
            <v>438.1</v>
          </cell>
        </row>
        <row r="19">
          <cell r="E19">
            <v>28628.5666666667</v>
          </cell>
        </row>
        <row r="22">
          <cell r="C22">
            <v>618.82</v>
          </cell>
        </row>
        <row r="22">
          <cell r="E22">
            <v>321.981666666667</v>
          </cell>
        </row>
        <row r="22">
          <cell r="G22">
            <v>522.160083333333</v>
          </cell>
        </row>
        <row r="22">
          <cell r="I22">
            <v>628.96525</v>
          </cell>
        </row>
        <row r="22">
          <cell r="K22">
            <v>-106.805166666667</v>
          </cell>
        </row>
        <row r="23">
          <cell r="C23">
            <v>1075.346</v>
          </cell>
        </row>
        <row r="23">
          <cell r="E23">
            <v>829.285833333333</v>
          </cell>
        </row>
        <row r="23">
          <cell r="G23">
            <v>828.798083333333</v>
          </cell>
        </row>
        <row r="23">
          <cell r="I23">
            <v>927.85925</v>
          </cell>
        </row>
        <row r="23">
          <cell r="K23">
            <v>-99.0611666666667</v>
          </cell>
        </row>
        <row r="24">
          <cell r="C24">
            <v>775.727</v>
          </cell>
        </row>
        <row r="24">
          <cell r="E24">
            <v>1156.025</v>
          </cell>
        </row>
        <row r="24">
          <cell r="G24">
            <v>1155.925</v>
          </cell>
        </row>
        <row r="24">
          <cell r="I24">
            <v>1155.525</v>
          </cell>
        </row>
        <row r="24">
          <cell r="K24">
            <v>0.399999999999864</v>
          </cell>
        </row>
        <row r="25">
          <cell r="C25">
            <v>438.361</v>
          </cell>
        </row>
        <row r="25">
          <cell r="E25">
            <v>458.6775</v>
          </cell>
        </row>
        <row r="25">
          <cell r="G25">
            <v>459.007416666667</v>
          </cell>
        </row>
        <row r="25">
          <cell r="I25">
            <v>591.58175</v>
          </cell>
        </row>
        <row r="25">
          <cell r="K25">
            <v>-132.574333333333</v>
          </cell>
        </row>
        <row r="26">
          <cell r="C26">
            <v>417.055</v>
          </cell>
        </row>
        <row r="26">
          <cell r="E26">
            <v>757.002666666667</v>
          </cell>
        </row>
        <row r="26">
          <cell r="G26">
            <v>886.501833333333</v>
          </cell>
        </row>
        <row r="26">
          <cell r="I26">
            <v>410.9225</v>
          </cell>
        </row>
        <row r="26">
          <cell r="K26">
            <v>475.579333333333</v>
          </cell>
        </row>
        <row r="27">
          <cell r="C27">
            <v>297</v>
          </cell>
        </row>
        <row r="27">
          <cell r="E27">
            <v>0</v>
          </cell>
        </row>
        <row r="27">
          <cell r="G27">
            <v>0</v>
          </cell>
        </row>
        <row r="27">
          <cell r="I27">
            <v>0</v>
          </cell>
        </row>
        <row r="27">
          <cell r="K27">
            <v>0</v>
          </cell>
        </row>
        <row r="28">
          <cell r="E28">
            <v>3522.97266666667</v>
          </cell>
        </row>
        <row r="31">
          <cell r="C31">
            <v>1911.3</v>
          </cell>
        </row>
        <row r="31">
          <cell r="E31">
            <v>1605.7</v>
          </cell>
        </row>
        <row r="31">
          <cell r="G31">
            <v>1605.9</v>
          </cell>
        </row>
        <row r="31">
          <cell r="I31">
            <v>1605.5</v>
          </cell>
        </row>
        <row r="31">
          <cell r="K31">
            <v>0.400000000000091</v>
          </cell>
        </row>
        <row r="32">
          <cell r="C32">
            <v>109.918</v>
          </cell>
        </row>
        <row r="32">
          <cell r="E32">
            <v>47.9699999999999</v>
          </cell>
        </row>
        <row r="32">
          <cell r="G32">
            <v>104.11</v>
          </cell>
        </row>
        <row r="32">
          <cell r="I32">
            <v>132.25</v>
          </cell>
        </row>
        <row r="32">
          <cell r="K32">
            <v>-28.14</v>
          </cell>
        </row>
        <row r="33">
          <cell r="C33">
            <v>1196.7</v>
          </cell>
        </row>
        <row r="33">
          <cell r="E33">
            <v>1326.125</v>
          </cell>
        </row>
        <row r="33">
          <cell r="G33">
            <v>1326.125</v>
          </cell>
        </row>
        <row r="33">
          <cell r="I33">
            <v>1326.125</v>
          </cell>
        </row>
        <row r="33">
          <cell r="K33">
            <v>0</v>
          </cell>
        </row>
        <row r="34">
          <cell r="C34">
            <v>105.5</v>
          </cell>
        </row>
        <row r="34">
          <cell r="E34">
            <v>106.35</v>
          </cell>
        </row>
        <row r="34">
          <cell r="G34">
            <v>104.35</v>
          </cell>
        </row>
        <row r="34">
          <cell r="I34">
            <v>106.55</v>
          </cell>
        </row>
        <row r="34">
          <cell r="K34">
            <v>-2.2</v>
          </cell>
        </row>
        <row r="35">
          <cell r="C35">
            <v>1339.60766666667</v>
          </cell>
        </row>
        <row r="35">
          <cell r="E35">
            <v>2025.84166666667</v>
          </cell>
        </row>
        <row r="35">
          <cell r="G35">
            <v>2149.76175</v>
          </cell>
        </row>
        <row r="35">
          <cell r="I35">
            <v>1965.88925</v>
          </cell>
        </row>
        <row r="35">
          <cell r="K35">
            <v>183.8725</v>
          </cell>
        </row>
        <row r="36">
          <cell r="C36">
            <v>490.9</v>
          </cell>
        </row>
        <row r="36">
          <cell r="E36">
            <v>415.763333333333</v>
          </cell>
        </row>
        <row r="36">
          <cell r="G36">
            <v>415.254666666667</v>
          </cell>
        </row>
        <row r="36">
          <cell r="I36">
            <v>415.625</v>
          </cell>
        </row>
        <row r="36">
          <cell r="K36">
            <v>-0.370333333333349</v>
          </cell>
        </row>
        <row r="37">
          <cell r="C37">
            <v>464</v>
          </cell>
        </row>
        <row r="37">
          <cell r="E37">
            <v>160.224666666667</v>
          </cell>
        </row>
        <row r="37">
          <cell r="G37">
            <v>27.8783333333333</v>
          </cell>
        </row>
        <row r="37">
          <cell r="I37">
            <v>477.925</v>
          </cell>
        </row>
        <row r="37">
          <cell r="K37">
            <v>-450.046666666667</v>
          </cell>
        </row>
        <row r="38">
          <cell r="C38">
            <v>575.76</v>
          </cell>
        </row>
        <row r="38">
          <cell r="E38">
            <v>544.594666666667</v>
          </cell>
        </row>
        <row r="38">
          <cell r="G38">
            <v>531.811333333333</v>
          </cell>
        </row>
        <row r="38">
          <cell r="I38">
            <v>583.5895</v>
          </cell>
        </row>
        <row r="38">
          <cell r="K38">
            <v>-51.7781666666667</v>
          </cell>
        </row>
        <row r="39">
          <cell r="C39">
            <v>373.584</v>
          </cell>
        </row>
        <row r="39">
          <cell r="E39">
            <v>125</v>
          </cell>
        </row>
        <row r="39">
          <cell r="G39">
            <v>125</v>
          </cell>
        </row>
        <row r="39">
          <cell r="I39">
            <v>373.03175</v>
          </cell>
        </row>
        <row r="39">
          <cell r="K39">
            <v>-248.03175</v>
          </cell>
        </row>
        <row r="40">
          <cell r="C40">
            <v>224</v>
          </cell>
        </row>
        <row r="40">
          <cell r="E40">
            <v>0</v>
          </cell>
        </row>
        <row r="40">
          <cell r="G40">
            <v>0</v>
          </cell>
        </row>
        <row r="40">
          <cell r="I40">
            <v>0</v>
          </cell>
        </row>
        <row r="40">
          <cell r="K40">
            <v>0</v>
          </cell>
        </row>
        <row r="42">
          <cell r="E42">
            <v>6357.56933333333</v>
          </cell>
        </row>
      </sheetData>
      <sheetData sheetId="1">
        <row r="8">
          <cell r="C8">
            <v>0</v>
          </cell>
        </row>
        <row r="8">
          <cell r="E8">
            <v>21.2466666666667</v>
          </cell>
        </row>
        <row r="8">
          <cell r="G8">
            <v>20.7723333333333</v>
          </cell>
        </row>
        <row r="8">
          <cell r="I8">
            <v>21.25</v>
          </cell>
        </row>
        <row r="8">
          <cell r="K8">
            <v>-0.477666666666664</v>
          </cell>
        </row>
        <row r="9">
          <cell r="C9">
            <v>100.425</v>
          </cell>
        </row>
        <row r="9">
          <cell r="E9">
            <v>106.216</v>
          </cell>
        </row>
        <row r="9">
          <cell r="G9">
            <v>106.752</v>
          </cell>
        </row>
        <row r="9">
          <cell r="I9">
            <v>118.684</v>
          </cell>
        </row>
        <row r="9">
          <cell r="K9">
            <v>-11.932</v>
          </cell>
        </row>
        <row r="10">
          <cell r="C10">
            <v>287.245</v>
          </cell>
        </row>
        <row r="10">
          <cell r="E10">
            <v>330.859</v>
          </cell>
        </row>
        <row r="10">
          <cell r="G10">
            <v>331.204</v>
          </cell>
        </row>
        <row r="10">
          <cell r="I10">
            <v>330.825</v>
          </cell>
        </row>
        <row r="10">
          <cell r="K10">
            <v>0.379000000000019</v>
          </cell>
        </row>
        <row r="11">
          <cell r="C11">
            <v>191</v>
          </cell>
        </row>
        <row r="11">
          <cell r="E11">
            <v>216.321333333333</v>
          </cell>
        </row>
        <row r="11">
          <cell r="G11">
            <v>216.024666666667</v>
          </cell>
        </row>
        <row r="11">
          <cell r="I11">
            <v>241.325</v>
          </cell>
        </row>
        <row r="11">
          <cell r="K11">
            <v>-25.3003333333333</v>
          </cell>
        </row>
        <row r="12">
          <cell r="C12">
            <v>96</v>
          </cell>
        </row>
        <row r="12">
          <cell r="E12">
            <v>97.278</v>
          </cell>
        </row>
        <row r="12">
          <cell r="G12">
            <v>96.563</v>
          </cell>
        </row>
        <row r="12">
          <cell r="I12">
            <v>104.783</v>
          </cell>
        </row>
        <row r="12">
          <cell r="K12">
            <v>-8.22000000000001</v>
          </cell>
        </row>
        <row r="13">
          <cell r="C13">
            <v>298</v>
          </cell>
        </row>
        <row r="13">
          <cell r="E13">
            <v>415.275333333333</v>
          </cell>
        </row>
        <row r="13">
          <cell r="G13">
            <v>415.389666666667</v>
          </cell>
        </row>
        <row r="13">
          <cell r="I13">
            <v>415.25</v>
          </cell>
        </row>
        <row r="13">
          <cell r="K13">
            <v>0.139666666666699</v>
          </cell>
        </row>
        <row r="14">
          <cell r="C14">
            <v>45.4</v>
          </cell>
        </row>
        <row r="14">
          <cell r="E14">
            <v>58.531</v>
          </cell>
        </row>
        <row r="14">
          <cell r="G14">
            <v>58.673</v>
          </cell>
        </row>
        <row r="14">
          <cell r="I14">
            <v>61.942</v>
          </cell>
        </row>
        <row r="14">
          <cell r="K14">
            <v>-3.26900000000001</v>
          </cell>
        </row>
        <row r="15">
          <cell r="C15">
            <v>156</v>
          </cell>
        </row>
        <row r="15">
          <cell r="E15">
            <v>280.305</v>
          </cell>
        </row>
        <row r="15">
          <cell r="G15">
            <v>279.37</v>
          </cell>
        </row>
        <row r="15">
          <cell r="I15">
            <v>302.842</v>
          </cell>
        </row>
        <row r="15">
          <cell r="K15">
            <v>-23.472</v>
          </cell>
        </row>
        <row r="16">
          <cell r="C16">
            <v>4716.962</v>
          </cell>
        </row>
        <row r="16">
          <cell r="E16">
            <v>4943.099</v>
          </cell>
        </row>
        <row r="16">
          <cell r="G16">
            <v>4500.006</v>
          </cell>
        </row>
        <row r="16">
          <cell r="I16">
            <v>5096.5</v>
          </cell>
        </row>
        <row r="16">
          <cell r="K16">
            <v>-596.494000000001</v>
          </cell>
        </row>
        <row r="17">
          <cell r="C17">
            <v>751.062</v>
          </cell>
        </row>
        <row r="17">
          <cell r="E17">
            <v>836.025</v>
          </cell>
        </row>
        <row r="17">
          <cell r="G17">
            <v>649.125</v>
          </cell>
        </row>
        <row r="17">
          <cell r="I17">
            <v>830.431</v>
          </cell>
        </row>
        <row r="17">
          <cell r="K17">
            <v>-181.306</v>
          </cell>
        </row>
        <row r="18">
          <cell r="C18">
            <v>-361</v>
          </cell>
        </row>
        <row r="18">
          <cell r="E18">
            <v>20.944</v>
          </cell>
        </row>
        <row r="18">
          <cell r="G18">
            <v>20.944</v>
          </cell>
        </row>
        <row r="18">
          <cell r="I18">
            <v>-50</v>
          </cell>
        </row>
        <row r="18">
          <cell r="K18">
            <v>70.944</v>
          </cell>
        </row>
        <row r="19">
          <cell r="E19">
            <v>7326.10033333333</v>
          </cell>
        </row>
        <row r="22">
          <cell r="C22">
            <v>343.291</v>
          </cell>
        </row>
        <row r="22">
          <cell r="E22">
            <v>290.893</v>
          </cell>
        </row>
        <row r="22">
          <cell r="G22">
            <v>91.1143333333333</v>
          </cell>
        </row>
        <row r="22">
          <cell r="I22">
            <v>373.008</v>
          </cell>
        </row>
        <row r="22">
          <cell r="K22">
            <v>-281.893666666667</v>
          </cell>
        </row>
        <row r="23">
          <cell r="C23">
            <v>319.605</v>
          </cell>
        </row>
        <row r="23">
          <cell r="E23">
            <v>289.897333333333</v>
          </cell>
        </row>
        <row r="23">
          <cell r="G23">
            <v>290.161916666667</v>
          </cell>
        </row>
        <row r="23">
          <cell r="I23">
            <v>321.917</v>
          </cell>
        </row>
        <row r="23">
          <cell r="K23">
            <v>-31.7550833333333</v>
          </cell>
        </row>
        <row r="24">
          <cell r="C24">
            <v>172.033</v>
          </cell>
        </row>
        <row r="24">
          <cell r="E24">
            <v>405.98</v>
          </cell>
        </row>
        <row r="24">
          <cell r="G24">
            <v>405.464</v>
          </cell>
        </row>
        <row r="24">
          <cell r="I24">
            <v>405.65</v>
          </cell>
        </row>
        <row r="24">
          <cell r="K24">
            <v>-0.185999999999979</v>
          </cell>
        </row>
        <row r="25">
          <cell r="C25">
            <v>90.106</v>
          </cell>
        </row>
        <row r="25">
          <cell r="E25">
            <v>85.01975</v>
          </cell>
        </row>
        <row r="25">
          <cell r="G25">
            <v>85.5575</v>
          </cell>
        </row>
        <row r="25">
          <cell r="I25">
            <v>100.06975</v>
          </cell>
        </row>
        <row r="25">
          <cell r="K25">
            <v>-14.51225</v>
          </cell>
        </row>
        <row r="26">
          <cell r="C26">
            <v>205.603</v>
          </cell>
        </row>
        <row r="26">
          <cell r="E26">
            <v>358.148833333333</v>
          </cell>
        </row>
        <row r="26">
          <cell r="G26">
            <v>415.633083333333</v>
          </cell>
        </row>
        <row r="26">
          <cell r="I26">
            <v>197.88425</v>
          </cell>
        </row>
        <row r="26">
          <cell r="K26">
            <v>217.748833333333</v>
          </cell>
        </row>
        <row r="27">
          <cell r="C27">
            <v>84</v>
          </cell>
        </row>
        <row r="27">
          <cell r="E27">
            <v>0</v>
          </cell>
        </row>
        <row r="27">
          <cell r="G27">
            <v>0</v>
          </cell>
        </row>
        <row r="27">
          <cell r="I27">
            <v>0</v>
          </cell>
        </row>
        <row r="27">
          <cell r="K27">
            <v>0</v>
          </cell>
        </row>
        <row r="28">
          <cell r="E28">
            <v>1429.93891666667</v>
          </cell>
        </row>
        <row r="31">
          <cell r="C31">
            <v>559.6166666667</v>
          </cell>
        </row>
        <row r="31">
          <cell r="E31">
            <v>476.1</v>
          </cell>
        </row>
        <row r="31">
          <cell r="G31">
            <v>476.1</v>
          </cell>
        </row>
        <row r="31">
          <cell r="I31">
            <v>476.1</v>
          </cell>
        </row>
        <row r="31">
          <cell r="K31">
            <v>0</v>
          </cell>
        </row>
        <row r="32">
          <cell r="C32">
            <v>23.6</v>
          </cell>
        </row>
        <row r="32">
          <cell r="E32">
            <v>3.93399999999997</v>
          </cell>
        </row>
        <row r="32">
          <cell r="G32">
            <v>27.285</v>
          </cell>
        </row>
        <row r="32">
          <cell r="I32">
            <v>27.25</v>
          </cell>
        </row>
        <row r="32">
          <cell r="K32">
            <v>0.0349999999999966</v>
          </cell>
        </row>
        <row r="33">
          <cell r="C33">
            <v>249.6</v>
          </cell>
        </row>
        <row r="33">
          <cell r="E33">
            <v>448.05</v>
          </cell>
        </row>
        <row r="33">
          <cell r="G33">
            <v>447.833</v>
          </cell>
        </row>
        <row r="33">
          <cell r="I33">
            <v>448.05</v>
          </cell>
        </row>
        <row r="33">
          <cell r="K33">
            <v>-0.216999999999985</v>
          </cell>
        </row>
        <row r="34">
          <cell r="C34">
            <v>24.3</v>
          </cell>
        </row>
        <row r="34">
          <cell r="E34">
            <v>20</v>
          </cell>
        </row>
        <row r="34">
          <cell r="G34">
            <v>20</v>
          </cell>
        </row>
        <row r="34">
          <cell r="I34">
            <v>20</v>
          </cell>
        </row>
        <row r="34">
          <cell r="K34">
            <v>0</v>
          </cell>
        </row>
        <row r="35">
          <cell r="C35">
            <v>366.394333333333</v>
          </cell>
        </row>
        <row r="35">
          <cell r="E35">
            <v>455.117666666667</v>
          </cell>
        </row>
        <row r="35">
          <cell r="G35">
            <v>655.496666666667</v>
          </cell>
        </row>
        <row r="35">
          <cell r="I35">
            <v>462.345</v>
          </cell>
        </row>
        <row r="35">
          <cell r="K35">
            <v>193.151666666667</v>
          </cell>
        </row>
        <row r="36">
          <cell r="C36">
            <v>0</v>
          </cell>
        </row>
        <row r="36">
          <cell r="E36">
            <v>104.250333333333</v>
          </cell>
        </row>
        <row r="36">
          <cell r="G36">
            <v>104.470666666667</v>
          </cell>
        </row>
        <row r="36">
          <cell r="I36">
            <v>104</v>
          </cell>
        </row>
        <row r="36">
          <cell r="K36">
            <v>0.470666666666659</v>
          </cell>
        </row>
        <row r="37">
          <cell r="C37">
            <v>25.702</v>
          </cell>
        </row>
        <row r="37">
          <cell r="E37">
            <v>45.2206666666667</v>
          </cell>
        </row>
        <row r="37">
          <cell r="G37">
            <v>46.0206666666667</v>
          </cell>
        </row>
        <row r="37">
          <cell r="I37">
            <v>45.475</v>
          </cell>
        </row>
        <row r="37">
          <cell r="K37">
            <v>0.545666666666662</v>
          </cell>
        </row>
        <row r="38">
          <cell r="C38">
            <v>125.909</v>
          </cell>
        </row>
        <row r="38">
          <cell r="E38">
            <v>125.551333333333</v>
          </cell>
        </row>
        <row r="38">
          <cell r="G38">
            <v>121.23</v>
          </cell>
        </row>
        <row r="38">
          <cell r="I38">
            <v>121.301</v>
          </cell>
        </row>
        <row r="38">
          <cell r="K38">
            <v>-0.070999999999998</v>
          </cell>
        </row>
        <row r="39">
          <cell r="C39">
            <v>77.4</v>
          </cell>
        </row>
        <row r="39">
          <cell r="E39">
            <v>25.058</v>
          </cell>
        </row>
        <row r="39">
          <cell r="G39">
            <v>25.03</v>
          </cell>
        </row>
        <row r="39">
          <cell r="I39">
            <v>68.25</v>
          </cell>
        </row>
        <row r="39">
          <cell r="K39">
            <v>-43.22</v>
          </cell>
        </row>
        <row r="40">
          <cell r="C40">
            <v>260</v>
          </cell>
        </row>
        <row r="40">
          <cell r="E40">
            <v>0</v>
          </cell>
        </row>
        <row r="40">
          <cell r="G40">
            <v>0</v>
          </cell>
        </row>
        <row r="40">
          <cell r="I40">
            <v>0</v>
          </cell>
        </row>
        <row r="40">
          <cell r="K40">
            <v>0</v>
          </cell>
        </row>
        <row r="42">
          <cell r="E42">
            <v>1703.282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T&amp;S Sum"/>
      <sheetName val="NNGSummary"/>
      <sheetName val="NNGDirect"/>
      <sheetName val="NNGGPG"/>
      <sheetName val="NNGMMF"/>
      <sheetName val="NNGDIR"/>
      <sheetName val="TW SUMMARY"/>
      <sheetName val="TWDirect"/>
      <sheetName val="TWGPG"/>
      <sheetName val="TWMMF"/>
      <sheetName val="TWDIR"/>
    </sheetNames>
    <sheetDataSet>
      <sheetData sheetId="0"/>
      <sheetData sheetId="1">
        <row r="11">
          <cell r="D11">
            <v>24.8</v>
          </cell>
          <cell r="E11">
            <v>25</v>
          </cell>
          <cell r="F11">
            <v>30.825</v>
          </cell>
        </row>
        <row r="12">
          <cell r="D12">
            <v>112.9</v>
          </cell>
          <cell r="E12">
            <v>126</v>
          </cell>
          <cell r="F12">
            <v>125.1</v>
          </cell>
        </row>
        <row r="13">
          <cell r="D13">
            <v>490.3</v>
          </cell>
          <cell r="E13">
            <v>672</v>
          </cell>
          <cell r="F13">
            <v>645.658</v>
          </cell>
        </row>
        <row r="14">
          <cell r="D14">
            <v>383</v>
          </cell>
          <cell r="E14">
            <v>462</v>
          </cell>
          <cell r="F14">
            <v>617</v>
          </cell>
        </row>
        <row r="15">
          <cell r="D15">
            <v>415.9</v>
          </cell>
          <cell r="E15">
            <v>434.834</v>
          </cell>
          <cell r="F15">
            <v>462.874</v>
          </cell>
        </row>
        <row r="16">
          <cell r="D16">
            <v>685</v>
          </cell>
          <cell r="E16">
            <v>126</v>
          </cell>
          <cell r="F16">
            <v>37</v>
          </cell>
        </row>
        <row r="17">
          <cell r="D17">
            <v>93</v>
          </cell>
          <cell r="E17">
            <v>104</v>
          </cell>
          <cell r="F17">
            <v>111</v>
          </cell>
        </row>
        <row r="18">
          <cell r="D18">
            <v>78</v>
          </cell>
          <cell r="E18">
            <v>24</v>
          </cell>
          <cell r="F18">
            <v>45</v>
          </cell>
        </row>
        <row r="19">
          <cell r="D19">
            <v>6085.7</v>
          </cell>
          <cell r="E19">
            <v>6791.809</v>
          </cell>
          <cell r="F19">
            <v>5946.423</v>
          </cell>
        </row>
        <row r="20">
          <cell r="D20">
            <v>217.4</v>
          </cell>
          <cell r="E20">
            <v>259.24</v>
          </cell>
          <cell r="F20">
            <v>728.974</v>
          </cell>
        </row>
        <row r="21">
          <cell r="D21">
            <v>0</v>
          </cell>
          <cell r="E21">
            <v>0</v>
          </cell>
          <cell r="F21">
            <v>0</v>
          </cell>
        </row>
        <row r="22">
          <cell r="D22">
            <v>0</v>
          </cell>
          <cell r="E22">
            <v>-0.333333333333336</v>
          </cell>
          <cell r="F22">
            <v>0</v>
          </cell>
        </row>
        <row r="23">
          <cell r="D23">
            <v>0</v>
          </cell>
          <cell r="E23">
            <v>-0.333333333333329</v>
          </cell>
          <cell r="F23">
            <v>0</v>
          </cell>
        </row>
        <row r="24">
          <cell r="D24">
            <v>0</v>
          </cell>
          <cell r="E24">
            <v>0</v>
          </cell>
          <cell r="F24">
            <v>176</v>
          </cell>
        </row>
        <row r="28">
          <cell r="D28">
            <v>211.7</v>
          </cell>
          <cell r="E28">
            <v>212</v>
          </cell>
          <cell r="F28">
            <v>195.12</v>
          </cell>
        </row>
        <row r="29">
          <cell r="D29">
            <v>323.6</v>
          </cell>
          <cell r="E29">
            <v>382.746</v>
          </cell>
          <cell r="F29">
            <v>369</v>
          </cell>
        </row>
        <row r="30">
          <cell r="D30">
            <v>246.69</v>
          </cell>
          <cell r="E30">
            <v>315.625</v>
          </cell>
          <cell r="F30">
            <v>213.412</v>
          </cell>
        </row>
        <row r="31">
          <cell r="D31">
            <v>192</v>
          </cell>
          <cell r="E31">
            <v>195.383</v>
          </cell>
          <cell r="F31">
            <v>50.978</v>
          </cell>
        </row>
        <row r="32">
          <cell r="D32">
            <v>114.3</v>
          </cell>
          <cell r="E32">
            <v>174.421</v>
          </cell>
          <cell r="F32">
            <v>128.334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</row>
        <row r="35">
          <cell r="D35">
            <v>0</v>
          </cell>
          <cell r="E35">
            <v>0</v>
          </cell>
          <cell r="F35">
            <v>297</v>
          </cell>
        </row>
        <row r="39">
          <cell r="D39">
            <v>637.1</v>
          </cell>
          <cell r="E39">
            <v>637.1</v>
          </cell>
          <cell r="F39">
            <v>637.1</v>
          </cell>
        </row>
        <row r="40">
          <cell r="D40">
            <v>437.2</v>
          </cell>
          <cell r="E40">
            <v>437.2</v>
          </cell>
          <cell r="F40">
            <v>432.218</v>
          </cell>
        </row>
        <row r="41">
          <cell r="D41">
            <v>0</v>
          </cell>
          <cell r="E41">
            <v>74.6</v>
          </cell>
          <cell r="F41">
            <v>30.9</v>
          </cell>
        </row>
        <row r="42">
          <cell r="D42">
            <v>504.6</v>
          </cell>
          <cell r="E42">
            <v>482.353333333333</v>
          </cell>
          <cell r="F42">
            <v>-597.002666666667</v>
          </cell>
        </row>
        <row r="43">
          <cell r="D43">
            <v>0</v>
          </cell>
          <cell r="E43">
            <v>370.929</v>
          </cell>
          <cell r="F43">
            <v>119.971</v>
          </cell>
        </row>
        <row r="44">
          <cell r="D44">
            <v>91</v>
          </cell>
          <cell r="E44">
            <v>291.115</v>
          </cell>
          <cell r="F44">
            <v>81.885</v>
          </cell>
        </row>
        <row r="45">
          <cell r="D45">
            <v>153.3</v>
          </cell>
          <cell r="E45">
            <v>213.454</v>
          </cell>
          <cell r="F45">
            <v>111.006</v>
          </cell>
        </row>
        <row r="46">
          <cell r="D46">
            <v>207.3</v>
          </cell>
          <cell r="E46">
            <v>207.284</v>
          </cell>
          <cell r="F46">
            <v>-41</v>
          </cell>
        </row>
        <row r="47">
          <cell r="D47">
            <v>374.9</v>
          </cell>
          <cell r="E47">
            <v>-12.189</v>
          </cell>
          <cell r="F47">
            <v>-382.054</v>
          </cell>
        </row>
        <row r="48">
          <cell r="D48">
            <v>0</v>
          </cell>
          <cell r="E48">
            <v>0</v>
          </cell>
          <cell r="F48">
            <v>1291</v>
          </cell>
        </row>
      </sheetData>
      <sheetData sheetId="2"/>
      <sheetData sheetId="3"/>
      <sheetData sheetId="4">
        <row r="67">
          <cell r="D67">
            <v>398.9</v>
          </cell>
          <cell r="E67">
            <v>398.9</v>
          </cell>
          <cell r="F67">
            <v>398.9</v>
          </cell>
        </row>
      </sheetData>
      <sheetData sheetId="5"/>
      <sheetData sheetId="6">
        <row r="11">
          <cell r="D11">
            <v>0</v>
          </cell>
          <cell r="E11">
            <v>0</v>
          </cell>
          <cell r="F11">
            <v>0</v>
          </cell>
        </row>
        <row r="12">
          <cell r="D12">
            <v>32.2</v>
          </cell>
          <cell r="E12">
            <v>34.525</v>
          </cell>
          <cell r="F12">
            <v>33.7</v>
          </cell>
        </row>
        <row r="13">
          <cell r="D13">
            <v>14.8</v>
          </cell>
          <cell r="E13">
            <v>191.745</v>
          </cell>
          <cell r="F13">
            <v>80.7</v>
          </cell>
        </row>
        <row r="14">
          <cell r="D14">
            <v>51</v>
          </cell>
          <cell r="E14">
            <v>66</v>
          </cell>
          <cell r="F14">
            <v>74</v>
          </cell>
        </row>
        <row r="15">
          <cell r="D15">
            <v>91.8</v>
          </cell>
          <cell r="E15">
            <v>95.2</v>
          </cell>
          <cell r="F15">
            <v>111</v>
          </cell>
        </row>
        <row r="16">
          <cell r="D16">
            <v>31</v>
          </cell>
          <cell r="E16">
            <v>34</v>
          </cell>
          <cell r="F16">
            <v>31</v>
          </cell>
        </row>
        <row r="17">
          <cell r="D17">
            <v>13.9</v>
          </cell>
          <cell r="E17">
            <v>15</v>
          </cell>
          <cell r="F17">
            <v>16.5</v>
          </cell>
        </row>
        <row r="18">
          <cell r="D18">
            <v>50</v>
          </cell>
          <cell r="E18">
            <v>53</v>
          </cell>
          <cell r="F18">
            <v>53</v>
          </cell>
        </row>
        <row r="19">
          <cell r="D19">
            <v>1602.8</v>
          </cell>
          <cell r="E19">
            <v>1499.762</v>
          </cell>
          <cell r="F19">
            <v>1614.4</v>
          </cell>
        </row>
        <row r="20">
          <cell r="D20">
            <v>206.6</v>
          </cell>
          <cell r="E20">
            <v>211.014</v>
          </cell>
          <cell r="F20">
            <v>333.448</v>
          </cell>
        </row>
        <row r="21">
          <cell r="D21">
            <v>0</v>
          </cell>
          <cell r="E21">
            <v>0</v>
          </cell>
          <cell r="F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</row>
        <row r="23">
          <cell r="D23">
            <v>0</v>
          </cell>
          <cell r="E23">
            <v>0</v>
          </cell>
          <cell r="F23">
            <v>-361</v>
          </cell>
        </row>
        <row r="27">
          <cell r="D27">
            <v>117.6</v>
          </cell>
          <cell r="E27">
            <v>117.3</v>
          </cell>
          <cell r="F27">
            <v>108.391</v>
          </cell>
        </row>
        <row r="28">
          <cell r="D28">
            <v>90.9</v>
          </cell>
          <cell r="E28">
            <v>108.508</v>
          </cell>
          <cell r="F28">
            <v>120.197</v>
          </cell>
        </row>
        <row r="29">
          <cell r="D29">
            <v>58.282</v>
          </cell>
          <cell r="E29">
            <v>61.77</v>
          </cell>
          <cell r="F29">
            <v>51.981</v>
          </cell>
        </row>
        <row r="30">
          <cell r="D30">
            <v>40.1</v>
          </cell>
          <cell r="E30">
            <v>42.069</v>
          </cell>
          <cell r="F30">
            <v>7.937</v>
          </cell>
        </row>
        <row r="31">
          <cell r="D31">
            <v>78.6</v>
          </cell>
          <cell r="E31">
            <v>71.803</v>
          </cell>
          <cell r="F31">
            <v>55.2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84</v>
          </cell>
        </row>
        <row r="38">
          <cell r="D38">
            <v>186.7166666667</v>
          </cell>
          <cell r="E38">
            <v>186.7</v>
          </cell>
          <cell r="F38">
            <v>186.2</v>
          </cell>
        </row>
        <row r="39">
          <cell r="D39">
            <v>91.4</v>
          </cell>
          <cell r="E39">
            <v>91.4</v>
          </cell>
          <cell r="F39">
            <v>90.4</v>
          </cell>
        </row>
        <row r="40">
          <cell r="D40">
            <v>0</v>
          </cell>
          <cell r="E40">
            <v>16.2</v>
          </cell>
          <cell r="F40">
            <v>8.1</v>
          </cell>
        </row>
        <row r="41">
          <cell r="D41">
            <v>257.3</v>
          </cell>
          <cell r="E41">
            <v>127.836666666667</v>
          </cell>
          <cell r="F41">
            <v>-269.316333333333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5.4</v>
          </cell>
          <cell r="E43">
            <v>12.225</v>
          </cell>
          <cell r="F43">
            <v>8.077</v>
          </cell>
        </row>
        <row r="44">
          <cell r="D44">
            <v>33.66</v>
          </cell>
          <cell r="E44">
            <v>46.851</v>
          </cell>
          <cell r="F44">
            <v>24.398</v>
          </cell>
        </row>
        <row r="45">
          <cell r="D45">
            <v>43</v>
          </cell>
          <cell r="E45">
            <v>43</v>
          </cell>
          <cell r="F45">
            <v>-8.6</v>
          </cell>
        </row>
        <row r="46">
          <cell r="D46">
            <v>83.196</v>
          </cell>
          <cell r="E46">
            <v>-1.551</v>
          </cell>
          <cell r="F46">
            <v>-75.071</v>
          </cell>
        </row>
        <row r="47">
          <cell r="D47">
            <v>0</v>
          </cell>
          <cell r="E47">
            <v>0</v>
          </cell>
          <cell r="F47">
            <v>525</v>
          </cell>
        </row>
      </sheetData>
      <sheetData sheetId="7"/>
      <sheetData sheetId="8"/>
      <sheetData sheetId="9">
        <row r="67">
          <cell r="D67">
            <v>83.2</v>
          </cell>
          <cell r="E67">
            <v>83.2</v>
          </cell>
          <cell r="F67">
            <v>83.2</v>
          </cell>
        </row>
      </sheetData>
      <sheetData sheetId="1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T&amp;S Sum"/>
      <sheetName val="NNGSummary"/>
      <sheetName val="NNGDirect"/>
      <sheetName val="NNGGPG"/>
      <sheetName val="NNGMMF"/>
      <sheetName val="NNGDIR"/>
      <sheetName val="TW SUMMARY"/>
      <sheetName val="TWDirect"/>
      <sheetName val="TWGPG"/>
      <sheetName val="TWMMF"/>
      <sheetName val="TWDIR"/>
    </sheetNames>
    <sheetDataSet>
      <sheetData sheetId="0"/>
      <sheetData sheetId="1">
        <row r="11">
          <cell r="D11">
            <v>16.582</v>
          </cell>
          <cell r="E11">
            <v>22.4416666666667</v>
          </cell>
          <cell r="F11">
            <v>28.2416666666667</v>
          </cell>
        </row>
        <row r="12">
          <cell r="D12">
            <v>122.575</v>
          </cell>
          <cell r="E12">
            <v>117.892</v>
          </cell>
          <cell r="F12">
            <v>110.59</v>
          </cell>
        </row>
        <row r="13">
          <cell r="D13">
            <v>467.229</v>
          </cell>
          <cell r="E13">
            <v>509.625</v>
          </cell>
          <cell r="F13">
            <v>402.025</v>
          </cell>
        </row>
        <row r="14">
          <cell r="D14">
            <v>494.341</v>
          </cell>
          <cell r="E14">
            <v>776.566666666667</v>
          </cell>
          <cell r="F14">
            <v>979.766666666667</v>
          </cell>
        </row>
        <row r="15">
          <cell r="D15">
            <v>769.612</v>
          </cell>
          <cell r="E15">
            <v>210.465</v>
          </cell>
          <cell r="F15">
            <v>50.055</v>
          </cell>
        </row>
        <row r="16">
          <cell r="D16">
            <v>482.667</v>
          </cell>
          <cell r="E16">
            <v>435.583333333333</v>
          </cell>
          <cell r="F16">
            <v>388.483333333333</v>
          </cell>
        </row>
        <row r="17">
          <cell r="D17">
            <v>145.586</v>
          </cell>
          <cell r="E17">
            <v>106.704</v>
          </cell>
          <cell r="F17">
            <v>64.279</v>
          </cell>
        </row>
        <row r="18">
          <cell r="D18">
            <v>10.04</v>
          </cell>
          <cell r="E18">
            <v>5.89866666666667</v>
          </cell>
          <cell r="F18">
            <v>1.79866666666667</v>
          </cell>
        </row>
        <row r="19">
          <cell r="D19">
            <v>4884.885</v>
          </cell>
          <cell r="E19">
            <v>7330.7</v>
          </cell>
          <cell r="F19">
            <v>8743</v>
          </cell>
        </row>
        <row r="20">
          <cell r="D20">
            <v>420.93</v>
          </cell>
          <cell r="E20">
            <v>423.952</v>
          </cell>
          <cell r="F20">
            <v>167.952</v>
          </cell>
        </row>
        <row r="21">
          <cell r="D21">
            <v>0</v>
          </cell>
          <cell r="E21">
            <v>0</v>
          </cell>
          <cell r="F21">
            <v>-61.9</v>
          </cell>
        </row>
        <row r="25">
          <cell r="D25">
            <v>174.2715</v>
          </cell>
          <cell r="E25">
            <v>173.855083333333</v>
          </cell>
          <cell r="F25">
            <v>-26.1449166666667</v>
          </cell>
        </row>
        <row r="26">
          <cell r="D26">
            <v>334.913</v>
          </cell>
          <cell r="E26">
            <v>276.186416666667</v>
          </cell>
          <cell r="F26">
            <v>218.186416666667</v>
          </cell>
        </row>
        <row r="27">
          <cell r="D27">
            <v>91.8249999999999</v>
          </cell>
          <cell r="E27">
            <v>385.175</v>
          </cell>
          <cell r="F27">
            <v>679.025</v>
          </cell>
        </row>
        <row r="28">
          <cell r="D28">
            <v>215.038</v>
          </cell>
          <cell r="E28">
            <v>148.712916666667</v>
          </cell>
          <cell r="F28">
            <v>94.9265833333333</v>
          </cell>
        </row>
        <row r="29">
          <cell r="D29">
            <v>262.821</v>
          </cell>
          <cell r="E29">
            <v>272.090833333333</v>
          </cell>
          <cell r="F29">
            <v>222.090833333333</v>
          </cell>
        </row>
        <row r="30">
          <cell r="D30">
            <v>0</v>
          </cell>
          <cell r="E30">
            <v>0</v>
          </cell>
          <cell r="F30">
            <v>0</v>
          </cell>
        </row>
        <row r="34">
          <cell r="D34">
            <v>535.366666666667</v>
          </cell>
          <cell r="E34">
            <v>535.166666666667</v>
          </cell>
          <cell r="F34">
            <v>535.166666666667</v>
          </cell>
        </row>
        <row r="35">
          <cell r="D35">
            <v>15.4033333333333</v>
          </cell>
          <cell r="E35">
            <v>16.2833333333333</v>
          </cell>
          <cell r="F35">
            <v>16.2833333333333</v>
          </cell>
        </row>
        <row r="36">
          <cell r="D36">
            <v>442.041666666667</v>
          </cell>
          <cell r="E36">
            <v>442.041666666667</v>
          </cell>
          <cell r="F36">
            <v>442.041666666667</v>
          </cell>
        </row>
        <row r="37">
          <cell r="D37">
            <v>33.3166666666667</v>
          </cell>
          <cell r="E37">
            <v>35.5166666666667</v>
          </cell>
          <cell r="F37">
            <v>37.5166666666667</v>
          </cell>
        </row>
        <row r="38">
          <cell r="D38">
            <v>862.882166666667</v>
          </cell>
          <cell r="E38">
            <v>773.37975</v>
          </cell>
          <cell r="F38">
            <v>389.57975</v>
          </cell>
        </row>
        <row r="39">
          <cell r="D39">
            <v>87.48</v>
          </cell>
          <cell r="E39">
            <v>138.541666666667</v>
          </cell>
          <cell r="F39">
            <v>189.741666666667</v>
          </cell>
        </row>
        <row r="40">
          <cell r="D40">
            <v>77.208</v>
          </cell>
          <cell r="E40">
            <v>193.708333333333</v>
          </cell>
          <cell r="F40">
            <v>-110.691666666667</v>
          </cell>
        </row>
        <row r="41">
          <cell r="D41">
            <v>155.535</v>
          </cell>
          <cell r="E41">
            <v>194.529833333333</v>
          </cell>
          <cell r="F41">
            <v>194.529833333333</v>
          </cell>
        </row>
        <row r="42">
          <cell r="D42">
            <v>207</v>
          </cell>
          <cell r="E42">
            <v>207</v>
          </cell>
          <cell r="F42">
            <v>-289</v>
          </cell>
        </row>
        <row r="43">
          <cell r="D43">
            <v>0</v>
          </cell>
          <cell r="E43">
            <v>0</v>
          </cell>
          <cell r="F43">
            <v>0</v>
          </cell>
        </row>
      </sheetData>
      <sheetData sheetId="2"/>
      <sheetData sheetId="3"/>
      <sheetData sheetId="4"/>
      <sheetData sheetId="5"/>
      <sheetData sheetId="6">
        <row r="11">
          <cell r="D11">
            <v>8.88</v>
          </cell>
          <cell r="E11">
            <v>7.08333333333333</v>
          </cell>
          <cell r="F11">
            <v>5.28333333333333</v>
          </cell>
        </row>
        <row r="12">
          <cell r="D12">
            <v>36.757</v>
          </cell>
          <cell r="E12">
            <v>34.985</v>
          </cell>
          <cell r="F12">
            <v>34.474</v>
          </cell>
        </row>
        <row r="13">
          <cell r="D13">
            <v>-17.091</v>
          </cell>
          <cell r="E13">
            <v>110.275</v>
          </cell>
          <cell r="F13">
            <v>237.675</v>
          </cell>
        </row>
        <row r="14">
          <cell r="D14">
            <v>80.538</v>
          </cell>
          <cell r="E14">
            <v>70.4416666666667</v>
          </cell>
          <cell r="F14">
            <v>65.3416666666667</v>
          </cell>
        </row>
        <row r="15">
          <cell r="D15">
            <v>26.15</v>
          </cell>
          <cell r="E15">
            <v>32.594</v>
          </cell>
          <cell r="F15">
            <v>38.534</v>
          </cell>
        </row>
        <row r="16">
          <cell r="D16">
            <v>113.042</v>
          </cell>
          <cell r="E16">
            <v>138.416666666667</v>
          </cell>
          <cell r="F16">
            <v>163.816666666667</v>
          </cell>
        </row>
        <row r="17">
          <cell r="D17">
            <v>16.505</v>
          </cell>
          <cell r="E17">
            <v>19.563</v>
          </cell>
          <cell r="F17">
            <v>22.463</v>
          </cell>
        </row>
        <row r="18">
          <cell r="D18">
            <v>52.332</v>
          </cell>
          <cell r="E18">
            <v>87.636</v>
          </cell>
          <cell r="F18">
            <v>140.337</v>
          </cell>
        </row>
        <row r="19">
          <cell r="D19">
            <v>1315.299</v>
          </cell>
          <cell r="E19">
            <v>1669.5</v>
          </cell>
          <cell r="F19">
            <v>1958.3</v>
          </cell>
        </row>
        <row r="20">
          <cell r="D20">
            <v>228.760666666667</v>
          </cell>
          <cell r="E20">
            <v>264.697666666667</v>
          </cell>
          <cell r="F20">
            <v>342.566666666667</v>
          </cell>
        </row>
        <row r="21">
          <cell r="D21">
            <v>0</v>
          </cell>
          <cell r="E21">
            <v>0</v>
          </cell>
          <cell r="F21">
            <v>0</v>
          </cell>
        </row>
        <row r="22">
          <cell r="D22">
            <v>0</v>
          </cell>
          <cell r="E22">
            <v>0</v>
          </cell>
          <cell r="F22">
            <v>20.944</v>
          </cell>
        </row>
        <row r="27">
          <cell r="D27">
            <v>97.021</v>
          </cell>
          <cell r="E27">
            <v>96.936</v>
          </cell>
          <cell r="F27">
            <v>96.936</v>
          </cell>
        </row>
        <row r="28">
          <cell r="D28">
            <v>112.686</v>
          </cell>
          <cell r="E28">
            <v>96.6056666666667</v>
          </cell>
          <cell r="F28">
            <v>80.6056666666667</v>
          </cell>
        </row>
        <row r="29">
          <cell r="D29">
            <v>35.0736666666667</v>
          </cell>
          <cell r="E29">
            <v>135.216666666667</v>
          </cell>
          <cell r="F29">
            <v>235.689666666667</v>
          </cell>
        </row>
        <row r="30">
          <cell r="D30">
            <v>34.7065833333333</v>
          </cell>
          <cell r="E30">
            <v>21.9565833333333</v>
          </cell>
          <cell r="F30">
            <v>28.3565833333333</v>
          </cell>
        </row>
        <row r="31">
          <cell r="D31">
            <v>132.026</v>
          </cell>
          <cell r="E31">
            <v>119.061416666667</v>
          </cell>
          <cell r="F31">
            <v>107.061416666667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8">
          <cell r="D38">
            <v>158.7</v>
          </cell>
          <cell r="E38">
            <v>158.7</v>
          </cell>
          <cell r="F38">
            <v>158.7</v>
          </cell>
        </row>
        <row r="39">
          <cell r="D39">
            <v>1.31133333333332</v>
          </cell>
          <cell r="E39">
            <v>1.31133333333332</v>
          </cell>
          <cell r="F39">
            <v>1.31133333333332</v>
          </cell>
        </row>
        <row r="40">
          <cell r="D40">
            <v>149.35</v>
          </cell>
          <cell r="E40">
            <v>149.35</v>
          </cell>
          <cell r="F40">
            <v>149.35</v>
          </cell>
        </row>
        <row r="41">
          <cell r="D41">
            <v>6.66666666666667</v>
          </cell>
          <cell r="E41">
            <v>6.66666666666667</v>
          </cell>
          <cell r="F41">
            <v>6.66666666666667</v>
          </cell>
        </row>
        <row r="42">
          <cell r="D42">
            <v>236.754333333333</v>
          </cell>
          <cell r="E42">
            <v>98.5316666666667</v>
          </cell>
          <cell r="F42">
            <v>119.831666666667</v>
          </cell>
        </row>
        <row r="43">
          <cell r="D43">
            <v>17.917</v>
          </cell>
          <cell r="E43">
            <v>34.6666666666667</v>
          </cell>
          <cell r="F43">
            <v>51.6666666666667</v>
          </cell>
        </row>
        <row r="44">
          <cell r="D44">
            <v>14.904</v>
          </cell>
          <cell r="E44">
            <v>15.1583333333333</v>
          </cell>
          <cell r="F44">
            <v>15.1583333333333</v>
          </cell>
        </row>
        <row r="45">
          <cell r="D45">
            <v>44.684</v>
          </cell>
          <cell r="E45">
            <v>40.4336666666667</v>
          </cell>
          <cell r="F45">
            <v>40.4336666666667</v>
          </cell>
        </row>
        <row r="46">
          <cell r="D46">
            <v>43.029</v>
          </cell>
          <cell r="E46">
            <v>43.029</v>
          </cell>
          <cell r="F46">
            <v>-61</v>
          </cell>
        </row>
        <row r="47">
          <cell r="D47">
            <v>0</v>
          </cell>
          <cell r="E47">
            <v>0</v>
          </cell>
          <cell r="F47">
            <v>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ET&amp;S Sum"/>
      <sheetName val="NNGSummary"/>
      <sheetName val="NNGDirect"/>
      <sheetName val="NNGGPG"/>
      <sheetName val="NNGMMF"/>
      <sheetName val="NNGDIR"/>
      <sheetName val="TW SUMMARY"/>
      <sheetName val="TWDirect"/>
      <sheetName val="TWGPG"/>
      <sheetName val="TWMMF"/>
      <sheetName val="TWDIR"/>
    </sheetNames>
    <sheetDataSet>
      <sheetData sheetId="0"/>
      <sheetData sheetId="1">
        <row r="11">
          <cell r="D11">
            <v>16.582</v>
          </cell>
          <cell r="E11">
            <v>16.582</v>
          </cell>
          <cell r="F11">
            <v>34.2416666666667</v>
          </cell>
        </row>
        <row r="12">
          <cell r="D12">
            <v>122.575</v>
          </cell>
          <cell r="E12">
            <v>37.307</v>
          </cell>
          <cell r="F12">
            <v>190.59</v>
          </cell>
        </row>
        <row r="13">
          <cell r="D13">
            <v>467.229</v>
          </cell>
          <cell r="E13">
            <v>597.907</v>
          </cell>
          <cell r="F13">
            <v>314.025</v>
          </cell>
        </row>
        <row r="14">
          <cell r="D14">
            <v>494.341</v>
          </cell>
          <cell r="E14">
            <v>590.686</v>
          </cell>
          <cell r="F14">
            <v>1165.76666666667</v>
          </cell>
        </row>
        <row r="15">
          <cell r="D15">
            <v>769.612</v>
          </cell>
          <cell r="E15">
            <v>83.104</v>
          </cell>
          <cell r="F15">
            <v>177.055</v>
          </cell>
        </row>
        <row r="16">
          <cell r="D16">
            <v>482.667</v>
          </cell>
          <cell r="E16">
            <v>478.173</v>
          </cell>
          <cell r="F16">
            <v>345.483333333333</v>
          </cell>
        </row>
        <row r="17">
          <cell r="D17">
            <v>145.586</v>
          </cell>
          <cell r="E17">
            <v>67.726</v>
          </cell>
          <cell r="F17">
            <v>103.279</v>
          </cell>
        </row>
        <row r="18">
          <cell r="D18">
            <v>10.04</v>
          </cell>
          <cell r="E18">
            <v>10.431</v>
          </cell>
          <cell r="F18">
            <v>-2.20133333333333</v>
          </cell>
        </row>
        <row r="19">
          <cell r="D19">
            <v>4884.885</v>
          </cell>
          <cell r="E19">
            <v>6707.624</v>
          </cell>
          <cell r="F19">
            <v>6406</v>
          </cell>
        </row>
        <row r="20">
          <cell r="D20">
            <v>420.93</v>
          </cell>
          <cell r="E20">
            <v>431.253333333333</v>
          </cell>
          <cell r="F20">
            <v>167.952</v>
          </cell>
        </row>
        <row r="21">
          <cell r="D21">
            <v>0</v>
          </cell>
          <cell r="E21">
            <v>0</v>
          </cell>
          <cell r="F21">
            <v>-61.9</v>
          </cell>
        </row>
        <row r="25">
          <cell r="D25">
            <v>174.2715</v>
          </cell>
          <cell r="E25">
            <v>181.0335</v>
          </cell>
          <cell r="F25">
            <v>166.855083333333</v>
          </cell>
        </row>
        <row r="26">
          <cell r="D26">
            <v>334.913</v>
          </cell>
          <cell r="E26">
            <v>338.698666666667</v>
          </cell>
          <cell r="F26">
            <v>155.186416666667</v>
          </cell>
        </row>
        <row r="27">
          <cell r="D27">
            <v>91.8249999999999</v>
          </cell>
          <cell r="E27">
            <v>499.175</v>
          </cell>
          <cell r="F27">
            <v>564.925</v>
          </cell>
        </row>
        <row r="28">
          <cell r="D28">
            <v>215.038</v>
          </cell>
          <cell r="E28">
            <v>157.042833333333</v>
          </cell>
          <cell r="F28">
            <v>86.9265833333333</v>
          </cell>
        </row>
        <row r="29">
          <cell r="D29">
            <v>262.821</v>
          </cell>
          <cell r="E29">
            <v>302.69</v>
          </cell>
          <cell r="F29">
            <v>320.990833333333</v>
          </cell>
        </row>
        <row r="30">
          <cell r="D30">
            <v>0</v>
          </cell>
          <cell r="E30">
            <v>0</v>
          </cell>
          <cell r="F30">
            <v>0</v>
          </cell>
        </row>
        <row r="34">
          <cell r="D34">
            <v>535.366666666667</v>
          </cell>
          <cell r="E34">
            <v>535.366666666667</v>
          </cell>
          <cell r="F34">
            <v>535.166666666667</v>
          </cell>
        </row>
        <row r="35">
          <cell r="D35">
            <v>34.7033333333333</v>
          </cell>
          <cell r="E35">
            <v>34.7033333333333</v>
          </cell>
          <cell r="F35">
            <v>34.7033333333333</v>
          </cell>
        </row>
        <row r="36">
          <cell r="D36">
            <v>442.041666666667</v>
          </cell>
          <cell r="E36">
            <v>442.041666666667</v>
          </cell>
          <cell r="F36">
            <v>442.041666666667</v>
          </cell>
        </row>
        <row r="37">
          <cell r="D37">
            <v>33.3166666666667</v>
          </cell>
          <cell r="E37">
            <v>35.5166666666667</v>
          </cell>
          <cell r="F37">
            <v>35.5166666666667</v>
          </cell>
        </row>
        <row r="38">
          <cell r="D38">
            <v>843.682166666667</v>
          </cell>
          <cell r="E38">
            <v>644.038666666667</v>
          </cell>
          <cell r="F38">
            <v>662.040916666667</v>
          </cell>
        </row>
        <row r="39">
          <cell r="D39">
            <v>87.48</v>
          </cell>
          <cell r="E39">
            <v>141.033</v>
          </cell>
          <cell r="F39">
            <v>186.741666666667</v>
          </cell>
        </row>
        <row r="40">
          <cell r="D40">
            <v>77.208</v>
          </cell>
          <cell r="E40">
            <v>61.362</v>
          </cell>
          <cell r="F40">
            <v>-110.691666666667</v>
          </cell>
        </row>
        <row r="41">
          <cell r="D41">
            <v>155.535</v>
          </cell>
          <cell r="E41">
            <v>181.7465</v>
          </cell>
          <cell r="F41">
            <v>194.529833333333</v>
          </cell>
        </row>
        <row r="42">
          <cell r="D42">
            <v>207</v>
          </cell>
          <cell r="E42">
            <v>207</v>
          </cell>
          <cell r="F42">
            <v>-289</v>
          </cell>
        </row>
        <row r="43">
          <cell r="D43">
            <v>0</v>
          </cell>
          <cell r="E43">
            <v>0</v>
          </cell>
          <cell r="F43">
            <v>0</v>
          </cell>
        </row>
      </sheetData>
      <sheetData sheetId="2"/>
      <sheetData sheetId="3"/>
      <sheetData sheetId="4"/>
      <sheetData sheetId="5"/>
      <sheetData sheetId="6">
        <row r="11">
          <cell r="D11">
            <v>8.88</v>
          </cell>
          <cell r="E11">
            <v>9.609</v>
          </cell>
          <cell r="F11">
            <v>2.28333333333333</v>
          </cell>
        </row>
        <row r="12">
          <cell r="D12">
            <v>36.757</v>
          </cell>
          <cell r="E12">
            <v>11.521</v>
          </cell>
          <cell r="F12">
            <v>58.474</v>
          </cell>
        </row>
        <row r="13">
          <cell r="D13">
            <v>-17.091</v>
          </cell>
          <cell r="E13">
            <v>140.62</v>
          </cell>
          <cell r="F13">
            <v>207.675</v>
          </cell>
        </row>
        <row r="14">
          <cell r="D14">
            <v>80.538</v>
          </cell>
          <cell r="E14">
            <v>80.145</v>
          </cell>
          <cell r="F14">
            <v>55.3416666666667</v>
          </cell>
        </row>
        <row r="15">
          <cell r="D15">
            <v>26.15</v>
          </cell>
          <cell r="E15">
            <v>37.879</v>
          </cell>
          <cell r="F15">
            <v>32.534</v>
          </cell>
        </row>
        <row r="16">
          <cell r="D16">
            <v>113.042</v>
          </cell>
          <cell r="E16">
            <v>107.531</v>
          </cell>
          <cell r="F16">
            <v>194.816666666667</v>
          </cell>
        </row>
        <row r="17">
          <cell r="D17">
            <v>16.505</v>
          </cell>
          <cell r="E17">
            <v>18.705</v>
          </cell>
          <cell r="F17">
            <v>23.463</v>
          </cell>
        </row>
        <row r="18">
          <cell r="D18">
            <v>52.332</v>
          </cell>
          <cell r="E18">
            <v>52.701</v>
          </cell>
          <cell r="F18">
            <v>174.337</v>
          </cell>
        </row>
        <row r="19">
          <cell r="D19">
            <v>1332.264</v>
          </cell>
          <cell r="E19">
            <v>1471.407</v>
          </cell>
          <cell r="F19">
            <v>1696.335</v>
          </cell>
        </row>
        <row r="20">
          <cell r="D20">
            <v>228.760666666667</v>
          </cell>
          <cell r="E20">
            <v>174.190666666667</v>
          </cell>
          <cell r="F20">
            <v>246.173666666667</v>
          </cell>
        </row>
        <row r="21">
          <cell r="D21">
            <v>0</v>
          </cell>
          <cell r="E21">
            <v>0</v>
          </cell>
          <cell r="F21">
            <v>0</v>
          </cell>
        </row>
        <row r="22">
          <cell r="D22">
            <v>0</v>
          </cell>
          <cell r="E22">
            <v>0</v>
          </cell>
          <cell r="F22">
            <v>20.944</v>
          </cell>
        </row>
        <row r="23">
          <cell r="D23">
            <v>0</v>
          </cell>
          <cell r="E23">
            <v>0</v>
          </cell>
          <cell r="F23">
            <v>0</v>
          </cell>
        </row>
        <row r="27">
          <cell r="D27">
            <v>97.021</v>
          </cell>
          <cell r="E27">
            <v>102.157333333333</v>
          </cell>
          <cell r="F27">
            <v>-108.064</v>
          </cell>
        </row>
        <row r="28">
          <cell r="D28">
            <v>112.686</v>
          </cell>
          <cell r="E28">
            <v>113.87025</v>
          </cell>
          <cell r="F28">
            <v>63.6056666666667</v>
          </cell>
        </row>
        <row r="29">
          <cell r="D29">
            <v>35.0736666666667</v>
          </cell>
          <cell r="E29">
            <v>143.173666666667</v>
          </cell>
          <cell r="F29">
            <v>227.216666666667</v>
          </cell>
        </row>
        <row r="30">
          <cell r="D30">
            <v>34.7065833333333</v>
          </cell>
          <cell r="E30">
            <v>27.7585833333333</v>
          </cell>
          <cell r="F30">
            <v>23.0923333333333</v>
          </cell>
        </row>
        <row r="31">
          <cell r="D31">
            <v>132.026</v>
          </cell>
          <cell r="E31">
            <v>130.445666666667</v>
          </cell>
          <cell r="F31">
            <v>153.161416666667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</row>
        <row r="38">
          <cell r="D38">
            <v>158.7</v>
          </cell>
          <cell r="E38">
            <v>158.7</v>
          </cell>
          <cell r="F38">
            <v>158.7</v>
          </cell>
        </row>
        <row r="39">
          <cell r="D39">
            <v>8.96000000000001</v>
          </cell>
          <cell r="E39">
            <v>9.36500000000001</v>
          </cell>
          <cell r="F39">
            <v>8.96000000000001</v>
          </cell>
        </row>
        <row r="40">
          <cell r="D40">
            <v>149.333</v>
          </cell>
          <cell r="E40">
            <v>149.25</v>
          </cell>
          <cell r="F40">
            <v>149.25</v>
          </cell>
        </row>
        <row r="41">
          <cell r="D41">
            <v>6.66666666666667</v>
          </cell>
          <cell r="E41">
            <v>6.66666666666667</v>
          </cell>
          <cell r="F41">
            <v>6.66666666666667</v>
          </cell>
        </row>
        <row r="42">
          <cell r="D42">
            <v>212.057333333333</v>
          </cell>
          <cell r="E42">
            <v>114.004666666667</v>
          </cell>
          <cell r="F42">
            <v>329.434666666667</v>
          </cell>
        </row>
        <row r="43">
          <cell r="D43">
            <v>17.917</v>
          </cell>
          <cell r="E43">
            <v>28.887</v>
          </cell>
          <cell r="F43">
            <v>57.6666666666667</v>
          </cell>
        </row>
        <row r="44">
          <cell r="D44">
            <v>14.904</v>
          </cell>
          <cell r="E44">
            <v>15.9583333333333</v>
          </cell>
          <cell r="F44">
            <v>15.1583333333333</v>
          </cell>
        </row>
        <row r="45">
          <cell r="D45">
            <v>44.684</v>
          </cell>
          <cell r="E45">
            <v>40.1123333333333</v>
          </cell>
          <cell r="F45">
            <v>36.4336666666667</v>
          </cell>
        </row>
        <row r="46">
          <cell r="D46">
            <v>43.029</v>
          </cell>
          <cell r="E46">
            <v>0.00100000000000477</v>
          </cell>
          <cell r="F46">
            <v>-18</v>
          </cell>
        </row>
        <row r="47">
          <cell r="D47">
            <v>0</v>
          </cell>
          <cell r="E47">
            <v>0</v>
          </cell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ET&amp;S Sum"/>
      <sheetName val="NNGSummary"/>
      <sheetName val="NNGDirect"/>
      <sheetName val="NNGGPG"/>
      <sheetName val="NNGMMF"/>
      <sheetName val="NNGDIR"/>
      <sheetName val="TW SUMMARY"/>
      <sheetName val="TWDirect"/>
      <sheetName val="TWGPG"/>
      <sheetName val="TWMMF"/>
      <sheetName val="TWDIR"/>
    </sheetNames>
    <sheetDataSet>
      <sheetData sheetId="0"/>
      <sheetData sheetId="1">
        <row r="11">
          <cell r="D11">
            <v>22.44</v>
          </cell>
          <cell r="E11">
            <v>22.4416666666667</v>
          </cell>
          <cell r="F11">
            <v>22.4416666666667</v>
          </cell>
        </row>
        <row r="12">
          <cell r="D12">
            <v>122.148</v>
          </cell>
          <cell r="E12">
            <v>130.392</v>
          </cell>
          <cell r="F12">
            <v>136.09</v>
          </cell>
        </row>
        <row r="13">
          <cell r="D13">
            <v>509.625</v>
          </cell>
          <cell r="E13">
            <v>509.625</v>
          </cell>
          <cell r="F13">
            <v>509.625</v>
          </cell>
        </row>
        <row r="14">
          <cell r="D14">
            <v>841.566666666667</v>
          </cell>
          <cell r="E14">
            <v>841.566666666667</v>
          </cell>
          <cell r="F14">
            <v>841.566666666667</v>
          </cell>
        </row>
        <row r="15">
          <cell r="D15">
            <v>757.898</v>
          </cell>
          <cell r="E15">
            <v>224.632</v>
          </cell>
          <cell r="F15">
            <v>90.122</v>
          </cell>
        </row>
        <row r="16">
          <cell r="D16">
            <v>435.583333333333</v>
          </cell>
          <cell r="E16">
            <v>435.583333333333</v>
          </cell>
          <cell r="F16">
            <v>435.583333333333</v>
          </cell>
        </row>
        <row r="17">
          <cell r="D17">
            <v>109.452</v>
          </cell>
          <cell r="E17">
            <v>116.554</v>
          </cell>
          <cell r="F17">
            <v>122.379</v>
          </cell>
        </row>
        <row r="18">
          <cell r="D18">
            <v>6.66666666666667</v>
          </cell>
          <cell r="E18">
            <v>6.66666666666667</v>
          </cell>
          <cell r="F18">
            <v>6.66666666666667</v>
          </cell>
        </row>
        <row r="19">
          <cell r="D19">
            <v>7330</v>
          </cell>
          <cell r="E19">
            <v>7330.7</v>
          </cell>
          <cell r="F19">
            <v>7330</v>
          </cell>
        </row>
        <row r="20">
          <cell r="D20">
            <v>423.95</v>
          </cell>
          <cell r="E20">
            <v>423.952</v>
          </cell>
          <cell r="F20">
            <v>167.952</v>
          </cell>
        </row>
        <row r="21">
          <cell r="D21">
            <v>0</v>
          </cell>
          <cell r="E21">
            <v>0</v>
          </cell>
          <cell r="F21">
            <v>0</v>
          </cell>
        </row>
        <row r="22">
          <cell r="D22">
            <v>0</v>
          </cell>
          <cell r="E22">
            <v>0</v>
          </cell>
          <cell r="F22">
            <v>-500</v>
          </cell>
        </row>
        <row r="23">
          <cell r="D23">
            <v>0</v>
          </cell>
          <cell r="E23">
            <v>0</v>
          </cell>
          <cell r="F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</row>
        <row r="28">
          <cell r="D28">
            <v>209.655083333333</v>
          </cell>
          <cell r="E28">
            <v>209.655083333333</v>
          </cell>
          <cell r="F28">
            <v>209.655083333333</v>
          </cell>
        </row>
        <row r="29">
          <cell r="D29">
            <v>309.286416666667</v>
          </cell>
          <cell r="E29">
            <v>309.286416666667</v>
          </cell>
          <cell r="F29">
            <v>309.286416666667</v>
          </cell>
        </row>
        <row r="30">
          <cell r="D30">
            <v>385.175</v>
          </cell>
          <cell r="E30">
            <v>385.175</v>
          </cell>
          <cell r="F30">
            <v>385.175</v>
          </cell>
        </row>
        <row r="31">
          <cell r="D31">
            <v>197.193916666667</v>
          </cell>
          <cell r="E31">
            <v>197.193916666667</v>
          </cell>
          <cell r="F31">
            <v>197.193916666667</v>
          </cell>
        </row>
        <row r="32">
          <cell r="D32">
            <v>136.974166666667</v>
          </cell>
          <cell r="E32">
            <v>136.974166666667</v>
          </cell>
          <cell r="F32">
            <v>136.974166666667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</row>
        <row r="39">
          <cell r="D39">
            <v>535.166666666667</v>
          </cell>
          <cell r="E39">
            <v>535.166666666667</v>
          </cell>
          <cell r="F39">
            <v>535.166666666667</v>
          </cell>
        </row>
        <row r="40">
          <cell r="D40">
            <v>44.0833333333333</v>
          </cell>
          <cell r="E40">
            <v>44.0833333333333</v>
          </cell>
          <cell r="F40">
            <v>44.0833333333333</v>
          </cell>
        </row>
        <row r="41">
          <cell r="D41">
            <v>442.041666666667</v>
          </cell>
          <cell r="E41">
            <v>442.041666666667</v>
          </cell>
          <cell r="F41">
            <v>442.041666666667</v>
          </cell>
        </row>
        <row r="42">
          <cell r="D42">
            <v>35.5166666666667</v>
          </cell>
          <cell r="E42">
            <v>35.5166666666667</v>
          </cell>
          <cell r="F42">
            <v>35.5166666666667</v>
          </cell>
        </row>
        <row r="43">
          <cell r="D43">
            <v>655.296416666667</v>
          </cell>
          <cell r="E43">
            <v>655.296416666667</v>
          </cell>
          <cell r="F43">
            <v>655.296416666667</v>
          </cell>
        </row>
        <row r="44">
          <cell r="D44">
            <v>138.541666666667</v>
          </cell>
          <cell r="E44">
            <v>138.541666666667</v>
          </cell>
          <cell r="F44">
            <v>138.541666666667</v>
          </cell>
        </row>
        <row r="45">
          <cell r="D45">
            <v>159.308333333333</v>
          </cell>
          <cell r="E45">
            <v>159.308333333333</v>
          </cell>
          <cell r="F45">
            <v>159.308333333333</v>
          </cell>
        </row>
        <row r="46">
          <cell r="D46">
            <v>194.529833333333</v>
          </cell>
          <cell r="E46">
            <v>194.529833333333</v>
          </cell>
          <cell r="F46">
            <v>194.529833333333</v>
          </cell>
        </row>
        <row r="47">
          <cell r="D47">
            <v>124.343916666667</v>
          </cell>
          <cell r="E47">
            <v>124.343916666667</v>
          </cell>
          <cell r="F47">
            <v>124.343916666667</v>
          </cell>
        </row>
        <row r="48">
          <cell r="D48">
            <v>0</v>
          </cell>
          <cell r="E48">
            <v>0</v>
          </cell>
          <cell r="F48">
            <v>0</v>
          </cell>
        </row>
      </sheetData>
      <sheetData sheetId="2"/>
      <sheetData sheetId="3"/>
      <sheetData sheetId="4"/>
      <sheetData sheetId="5"/>
      <sheetData sheetId="6">
        <row r="11">
          <cell r="D11">
            <v>7.08333333333333</v>
          </cell>
          <cell r="E11">
            <v>7.08333333333333</v>
          </cell>
          <cell r="F11">
            <v>7.08333333333333</v>
          </cell>
        </row>
        <row r="12">
          <cell r="D12">
            <v>38.191</v>
          </cell>
          <cell r="E12">
            <v>39.152</v>
          </cell>
          <cell r="F12">
            <v>41.341</v>
          </cell>
        </row>
        <row r="13">
          <cell r="D13">
            <v>110.275</v>
          </cell>
          <cell r="E13">
            <v>110.275</v>
          </cell>
          <cell r="F13">
            <v>110.275</v>
          </cell>
        </row>
        <row r="14">
          <cell r="D14">
            <v>80.4416666666667</v>
          </cell>
          <cell r="E14">
            <v>80.4416666666667</v>
          </cell>
          <cell r="F14">
            <v>80.4416666666667</v>
          </cell>
        </row>
        <row r="15">
          <cell r="D15">
            <v>34.555</v>
          </cell>
          <cell r="E15">
            <v>35.094</v>
          </cell>
          <cell r="F15">
            <v>35.134</v>
          </cell>
        </row>
        <row r="16">
          <cell r="D16">
            <v>138.416666666667</v>
          </cell>
          <cell r="E16">
            <v>138.416666666667</v>
          </cell>
          <cell r="F16">
            <v>138.416666666667</v>
          </cell>
        </row>
        <row r="17">
          <cell r="D17">
            <v>20.216</v>
          </cell>
          <cell r="E17">
            <v>20.713</v>
          </cell>
          <cell r="F17">
            <v>21.013</v>
          </cell>
        </row>
        <row r="18">
          <cell r="D18">
            <v>112.573</v>
          </cell>
          <cell r="E18">
            <v>95.134</v>
          </cell>
          <cell r="F18">
            <v>95.135</v>
          </cell>
        </row>
        <row r="19">
          <cell r="D19">
            <v>1671.8</v>
          </cell>
          <cell r="E19">
            <v>1669.5</v>
          </cell>
          <cell r="F19">
            <v>1755.2</v>
          </cell>
        </row>
        <row r="20">
          <cell r="D20">
            <v>265.166666666667</v>
          </cell>
          <cell r="E20">
            <v>264.697666666667</v>
          </cell>
          <cell r="F20">
            <v>300.566666666667</v>
          </cell>
        </row>
        <row r="21">
          <cell r="D21">
            <v>0</v>
          </cell>
          <cell r="E21">
            <v>0</v>
          </cell>
          <cell r="F21">
            <v>0</v>
          </cell>
        </row>
        <row r="22">
          <cell r="D22">
            <v>0</v>
          </cell>
          <cell r="E22">
            <v>0</v>
          </cell>
          <cell r="F22">
            <v>-50</v>
          </cell>
        </row>
        <row r="23">
          <cell r="D23">
            <v>0</v>
          </cell>
          <cell r="E23">
            <v>0</v>
          </cell>
          <cell r="F23">
            <v>0</v>
          </cell>
        </row>
        <row r="27">
          <cell r="D27">
            <v>124.336</v>
          </cell>
          <cell r="E27">
            <v>124.336</v>
          </cell>
          <cell r="F27">
            <v>124.336</v>
          </cell>
        </row>
        <row r="28">
          <cell r="D28">
            <v>107.305666666667</v>
          </cell>
          <cell r="E28">
            <v>107.305666666667</v>
          </cell>
          <cell r="F28">
            <v>107.305666666667</v>
          </cell>
        </row>
        <row r="29">
          <cell r="D29">
            <v>135.216666666667</v>
          </cell>
          <cell r="E29">
            <v>135.216666666667</v>
          </cell>
          <cell r="F29">
            <v>135.216666666667</v>
          </cell>
        </row>
        <row r="30">
          <cell r="D30">
            <v>33.3565833333333</v>
          </cell>
          <cell r="E30">
            <v>33.3565833333333</v>
          </cell>
          <cell r="F30">
            <v>33.3565833333333</v>
          </cell>
        </row>
        <row r="31">
          <cell r="D31">
            <v>65.9614166666667</v>
          </cell>
          <cell r="E31">
            <v>65.9614166666667</v>
          </cell>
          <cell r="F31">
            <v>65.9614166666667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</row>
        <row r="38">
          <cell r="D38">
            <v>158.7</v>
          </cell>
          <cell r="E38">
            <v>158.7</v>
          </cell>
          <cell r="F38">
            <v>158.7</v>
          </cell>
        </row>
        <row r="39">
          <cell r="D39">
            <v>9.08333333333334</v>
          </cell>
          <cell r="E39">
            <v>9.08333333333334</v>
          </cell>
          <cell r="F39">
            <v>9.08333333333334</v>
          </cell>
        </row>
        <row r="40">
          <cell r="D40">
            <v>149.35</v>
          </cell>
          <cell r="E40">
            <v>149.35</v>
          </cell>
          <cell r="F40">
            <v>149.35</v>
          </cell>
        </row>
        <row r="41">
          <cell r="D41">
            <v>6.66666666666667</v>
          </cell>
          <cell r="E41">
            <v>6.66666666666667</v>
          </cell>
          <cell r="F41">
            <v>6.66666666666667</v>
          </cell>
        </row>
        <row r="42">
          <cell r="D42">
            <v>154.115</v>
          </cell>
          <cell r="E42">
            <v>154.115</v>
          </cell>
          <cell r="F42">
            <v>154.115</v>
          </cell>
        </row>
        <row r="43">
          <cell r="D43">
            <v>34.6666666666667</v>
          </cell>
          <cell r="E43">
            <v>34.6666666666667</v>
          </cell>
          <cell r="F43">
            <v>34.6666666666667</v>
          </cell>
        </row>
        <row r="44">
          <cell r="D44">
            <v>15.1583333333333</v>
          </cell>
          <cell r="E44">
            <v>15.1583333333333</v>
          </cell>
          <cell r="F44">
            <v>15.1583333333333</v>
          </cell>
        </row>
        <row r="45">
          <cell r="D45">
            <v>40.4336666666667</v>
          </cell>
          <cell r="E45">
            <v>40.4336666666667</v>
          </cell>
          <cell r="F45">
            <v>40.4336666666667</v>
          </cell>
        </row>
        <row r="46">
          <cell r="D46">
            <v>22.75</v>
          </cell>
          <cell r="E46">
            <v>22.75</v>
          </cell>
          <cell r="F46">
            <v>22.75</v>
          </cell>
        </row>
        <row r="47">
          <cell r="D47">
            <v>0</v>
          </cell>
          <cell r="E47">
            <v>0</v>
          </cell>
          <cell r="F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8.75" customHeight="true" zeroHeight="false" outlineLevelRow="0" outlineLevelCol="0"/>
  <cols>
    <col collapsed="false" customWidth="true" hidden="false" outlineLevel="0" max="1" min="1" style="1" width="2.56"/>
    <col collapsed="false" customWidth="true" hidden="false" outlineLevel="0" max="2" min="2" style="1" width="3.7"/>
    <col collapsed="false" customWidth="false" hidden="false" outlineLevel="0" max="4" min="3" style="1" width="9.14"/>
    <col collapsed="false" customWidth="true" hidden="false" outlineLevel="0" max="5" min="5" style="1" width="11.42"/>
    <col collapsed="false" customWidth="false" hidden="false" outlineLevel="0" max="10" min="6" style="1" width="9.14"/>
    <col collapsed="false" customWidth="true" hidden="false" outlineLevel="0" max="11" min="11" style="1" width="23.41"/>
    <col collapsed="false" customWidth="false" hidden="false" outlineLevel="0" max="257" min="12" style="1" width="9.14"/>
  </cols>
  <sheetData>
    <row r="1" customFormat="false" ht="34.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27" hidden="false" customHeight="false" outlineLevel="0" collapsed="false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customFormat="false" ht="27" hidden="false" customHeight="false" outlineLevel="0" collapsed="false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customFormat="false" ht="27" hidden="false" customHeight="false" outlineLevel="0" collapsed="false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customFormat="false" ht="30" hidden="false" customHeight="false" outlineLevel="0" collapsed="false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11" customFormat="false" ht="18.75" hidden="false" customHeight="false" outlineLevel="0" collapsed="false">
      <c r="B11" s="0"/>
    </row>
    <row r="13" customFormat="false" ht="18.75" hidden="false" customHeight="false" outlineLevel="0" collapsed="false">
      <c r="B13" s="6"/>
    </row>
    <row r="14" customFormat="false" ht="18.75" hidden="false" customHeight="false" outlineLevel="0" collapsed="false">
      <c r="E14" s="7"/>
    </row>
    <row r="16" customFormat="false" ht="18.75" hidden="false" customHeight="false" outlineLevel="0" collapsed="false">
      <c r="K16" s="0"/>
    </row>
    <row r="18" customFormat="false" ht="20.25" hidden="false" customHeight="false" outlineLevel="0" collapsed="false">
      <c r="K18" s="8" t="n">
        <v>36594</v>
      </c>
    </row>
  </sheetData>
  <mergeCells count="2">
    <mergeCell ref="A1:M1"/>
    <mergeCell ref="A5:M5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3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N47" activeCellId="0" sqref="N47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34" width="2.7"/>
    <col collapsed="false" customWidth="true" hidden="false" outlineLevel="0" max="4" min="2" style="134" width="10.71"/>
    <col collapsed="false" customWidth="true" hidden="false" outlineLevel="0" max="5" min="5" style="134" width="15.7"/>
    <col collapsed="false" customWidth="true" hidden="false" outlineLevel="0" max="6" min="6" style="134" width="10.71"/>
    <col collapsed="false" customWidth="true" hidden="false" outlineLevel="0" max="7" min="7" style="134" width="2.28"/>
    <col collapsed="false" customWidth="true" hidden="false" outlineLevel="0" max="8" min="8" style="134" width="13.7"/>
    <col collapsed="false" customWidth="true" hidden="false" outlineLevel="0" max="9" min="9" style="134" width="2.28"/>
    <col collapsed="false" customWidth="true" hidden="false" outlineLevel="0" max="10" min="10" style="134" width="13.7"/>
    <col collapsed="false" customWidth="true" hidden="false" outlineLevel="0" max="11" min="11" style="134" width="2.28"/>
    <col collapsed="false" customWidth="true" hidden="false" outlineLevel="0" max="12" min="12" style="134" width="13.7"/>
    <col collapsed="false" customWidth="true" hidden="false" outlineLevel="0" max="13" min="13" style="134" width="2.42"/>
    <col collapsed="false" customWidth="true" hidden="false" outlineLevel="0" max="14" min="14" style="134" width="13.7"/>
    <col collapsed="false" customWidth="false" hidden="false" outlineLevel="0" max="17" min="15" style="134" width="9.14"/>
    <col collapsed="false" customWidth="false" hidden="false" outlineLevel="0" max="257" min="18" style="135" width="9.14"/>
  </cols>
  <sheetData>
    <row r="1" customFormat="false" ht="15.75" hidden="false" customHeight="false" outlineLevel="0" collapsed="false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5"/>
      <c r="P1" s="135"/>
      <c r="Q1" s="135"/>
    </row>
    <row r="2" customFormat="false" ht="15.75" hidden="false" customHeight="false" outlineLevel="0" collapsed="false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5"/>
      <c r="P2" s="135"/>
      <c r="Q2" s="135"/>
    </row>
    <row r="3" customFormat="false" ht="15.75" hidden="false" customHeight="false" outlineLevel="0" collapsed="false">
      <c r="A3" s="136" t="s">
        <v>204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5"/>
      <c r="P3" s="135"/>
      <c r="Q3" s="135"/>
    </row>
    <row r="4" customFormat="false" ht="15" hidden="false" customHeight="false" outlineLevel="0" collapsed="false">
      <c r="A4" s="107" t="s">
        <v>4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35"/>
      <c r="P4" s="135"/>
      <c r="Q4" s="135"/>
    </row>
    <row r="6" customFormat="false" ht="15" hidden="false" customHeight="true" outlineLevel="0" collapsed="false">
      <c r="A6" s="138"/>
      <c r="B6" s="138"/>
      <c r="C6" s="138"/>
      <c r="D6" s="138"/>
      <c r="E6" s="138"/>
      <c r="F6" s="138"/>
      <c r="G6" s="138"/>
      <c r="H6" s="139" t="s">
        <v>205</v>
      </c>
      <c r="I6" s="139"/>
      <c r="J6" s="139"/>
      <c r="K6" s="139"/>
      <c r="L6" s="139"/>
      <c r="M6" s="139"/>
      <c r="N6" s="139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0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40"/>
      <c r="BU6" s="140"/>
      <c r="BV6" s="140"/>
      <c r="BW6" s="140"/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40"/>
      <c r="CJ6" s="140"/>
      <c r="CK6" s="140"/>
      <c r="CL6" s="140"/>
      <c r="CM6" s="140"/>
      <c r="CN6" s="140"/>
      <c r="CO6" s="140"/>
      <c r="CP6" s="140"/>
      <c r="CQ6" s="140"/>
      <c r="CR6" s="140"/>
      <c r="CS6" s="140"/>
      <c r="CT6" s="140"/>
      <c r="CU6" s="140"/>
      <c r="CV6" s="140"/>
      <c r="CW6" s="140"/>
      <c r="CX6" s="140"/>
      <c r="CY6" s="140"/>
      <c r="CZ6" s="140"/>
      <c r="DA6" s="140"/>
      <c r="DB6" s="140"/>
      <c r="DC6" s="140"/>
      <c r="DD6" s="140"/>
      <c r="DE6" s="140"/>
      <c r="DF6" s="140"/>
      <c r="DG6" s="140"/>
      <c r="DH6" s="140"/>
      <c r="DI6" s="140"/>
      <c r="DJ6" s="140"/>
      <c r="DK6" s="140"/>
      <c r="DL6" s="140"/>
      <c r="DM6" s="140"/>
      <c r="DN6" s="140"/>
      <c r="DO6" s="140"/>
      <c r="DP6" s="140"/>
      <c r="DQ6" s="140"/>
      <c r="DR6" s="140"/>
      <c r="DS6" s="140"/>
      <c r="DT6" s="140"/>
      <c r="DU6" s="140"/>
      <c r="DV6" s="140"/>
      <c r="DW6" s="140"/>
      <c r="DX6" s="140"/>
      <c r="DY6" s="140"/>
      <c r="DZ6" s="140"/>
      <c r="EA6" s="140"/>
      <c r="EB6" s="140"/>
      <c r="EC6" s="140"/>
      <c r="ED6" s="140"/>
      <c r="EE6" s="140"/>
      <c r="EF6" s="140"/>
      <c r="EG6" s="140"/>
      <c r="EH6" s="140"/>
      <c r="EI6" s="140"/>
      <c r="EJ6" s="140"/>
      <c r="EK6" s="140"/>
      <c r="EL6" s="140"/>
      <c r="EM6" s="140"/>
      <c r="EN6" s="140"/>
      <c r="EO6" s="140"/>
      <c r="EP6" s="140"/>
      <c r="EQ6" s="140"/>
      <c r="ER6" s="140"/>
      <c r="ES6" s="140"/>
      <c r="ET6" s="140"/>
      <c r="EU6" s="140"/>
      <c r="EV6" s="140"/>
      <c r="EW6" s="140"/>
      <c r="EX6" s="140"/>
      <c r="EY6" s="140"/>
      <c r="EZ6" s="140"/>
      <c r="FA6" s="140"/>
      <c r="FB6" s="140"/>
      <c r="FC6" s="140"/>
      <c r="FD6" s="140"/>
      <c r="FE6" s="140"/>
      <c r="FF6" s="140"/>
      <c r="FG6" s="140"/>
      <c r="FH6" s="140"/>
      <c r="FI6" s="140"/>
      <c r="FJ6" s="140"/>
      <c r="FK6" s="140"/>
      <c r="FL6" s="140"/>
      <c r="FM6" s="140"/>
      <c r="FN6" s="140"/>
      <c r="FO6" s="140"/>
      <c r="FP6" s="140"/>
      <c r="FQ6" s="140"/>
      <c r="FR6" s="140"/>
      <c r="FS6" s="140"/>
      <c r="FT6" s="140"/>
      <c r="FU6" s="140"/>
      <c r="FV6" s="140"/>
      <c r="FW6" s="140"/>
      <c r="FX6" s="140"/>
      <c r="FY6" s="140"/>
      <c r="FZ6" s="140"/>
      <c r="GA6" s="140"/>
      <c r="GB6" s="140"/>
      <c r="GC6" s="140"/>
      <c r="GD6" s="140"/>
      <c r="GE6" s="140"/>
      <c r="GF6" s="140"/>
      <c r="GG6" s="140"/>
      <c r="GH6" s="140"/>
      <c r="GI6" s="140"/>
      <c r="GJ6" s="140"/>
      <c r="GK6" s="140"/>
      <c r="GL6" s="140"/>
      <c r="GM6" s="140"/>
      <c r="GN6" s="140"/>
      <c r="GO6" s="140"/>
      <c r="GP6" s="140"/>
      <c r="GQ6" s="140"/>
      <c r="GR6" s="140"/>
      <c r="GS6" s="140"/>
      <c r="GT6" s="140"/>
      <c r="GU6" s="140"/>
      <c r="GV6" s="140"/>
      <c r="GW6" s="140"/>
      <c r="GX6" s="140"/>
      <c r="GY6" s="140"/>
      <c r="GZ6" s="140"/>
      <c r="HA6" s="140"/>
      <c r="HB6" s="140"/>
      <c r="HC6" s="140"/>
      <c r="HD6" s="140"/>
      <c r="HE6" s="140"/>
      <c r="HF6" s="140"/>
      <c r="HG6" s="140"/>
      <c r="HH6" s="140"/>
      <c r="HI6" s="140"/>
      <c r="HJ6" s="140"/>
      <c r="HK6" s="140"/>
      <c r="HL6" s="140"/>
      <c r="HM6" s="140"/>
      <c r="HN6" s="140"/>
      <c r="HO6" s="140"/>
      <c r="HP6" s="140"/>
      <c r="HQ6" s="140"/>
      <c r="HR6" s="140"/>
      <c r="HS6" s="140"/>
      <c r="HT6" s="140"/>
      <c r="HU6" s="140"/>
      <c r="HV6" s="140"/>
      <c r="HW6" s="140"/>
      <c r="HX6" s="140"/>
      <c r="HY6" s="140"/>
      <c r="HZ6" s="140"/>
      <c r="IA6" s="140"/>
      <c r="IB6" s="140"/>
      <c r="IC6" s="140"/>
      <c r="ID6" s="140"/>
      <c r="IE6" s="140"/>
      <c r="IF6" s="140"/>
      <c r="IG6" s="140"/>
      <c r="IH6" s="140"/>
      <c r="II6" s="140"/>
      <c r="IJ6" s="140"/>
      <c r="IK6" s="140"/>
      <c r="IL6" s="140"/>
      <c r="IM6" s="140"/>
      <c r="IN6" s="140"/>
      <c r="IO6" s="140"/>
      <c r="IP6" s="140"/>
      <c r="IQ6" s="140"/>
      <c r="IR6" s="140"/>
      <c r="IS6" s="140"/>
      <c r="IT6" s="140"/>
      <c r="IU6" s="140"/>
      <c r="IV6" s="140"/>
      <c r="IW6" s="140"/>
    </row>
    <row r="7" customFormat="false" ht="15" hidden="false" customHeight="true" outlineLevel="0" collapsed="false">
      <c r="A7" s="138"/>
      <c r="B7" s="138"/>
      <c r="C7" s="138"/>
      <c r="D7" s="138"/>
      <c r="E7" s="138"/>
      <c r="F7" s="138"/>
      <c r="G7" s="138"/>
      <c r="H7" s="138"/>
      <c r="I7" s="138"/>
      <c r="J7" s="141" t="s">
        <v>206</v>
      </c>
      <c r="K7" s="138"/>
      <c r="L7" s="141" t="s">
        <v>207</v>
      </c>
      <c r="M7" s="138"/>
      <c r="N7" s="141" t="s">
        <v>9</v>
      </c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0"/>
      <c r="BI7" s="140"/>
      <c r="BJ7" s="140"/>
      <c r="BK7" s="140"/>
      <c r="BL7" s="140"/>
      <c r="BM7" s="140"/>
      <c r="BN7" s="140"/>
      <c r="BO7" s="140"/>
      <c r="BP7" s="140"/>
      <c r="BQ7" s="140"/>
      <c r="BR7" s="140"/>
      <c r="BS7" s="140"/>
      <c r="BT7" s="140"/>
      <c r="BU7" s="140"/>
      <c r="BV7" s="140"/>
      <c r="BW7" s="140"/>
      <c r="BX7" s="140"/>
      <c r="BY7" s="140"/>
      <c r="BZ7" s="140"/>
      <c r="CA7" s="140"/>
      <c r="CB7" s="140"/>
      <c r="CC7" s="140"/>
      <c r="CD7" s="140"/>
      <c r="CE7" s="140"/>
      <c r="CF7" s="140"/>
      <c r="CG7" s="140"/>
      <c r="CH7" s="140"/>
      <c r="CI7" s="140"/>
      <c r="CJ7" s="140"/>
      <c r="CK7" s="140"/>
      <c r="CL7" s="140"/>
      <c r="CM7" s="140"/>
      <c r="CN7" s="140"/>
      <c r="CO7" s="140"/>
      <c r="CP7" s="140"/>
      <c r="CQ7" s="140"/>
      <c r="CR7" s="140"/>
      <c r="CS7" s="140"/>
      <c r="CT7" s="140"/>
      <c r="CU7" s="140"/>
      <c r="CV7" s="140"/>
      <c r="CW7" s="140"/>
      <c r="CX7" s="140"/>
      <c r="CY7" s="140"/>
      <c r="CZ7" s="140"/>
      <c r="DA7" s="140"/>
      <c r="DB7" s="140"/>
      <c r="DC7" s="140"/>
      <c r="DD7" s="140"/>
      <c r="DE7" s="140"/>
      <c r="DF7" s="140"/>
      <c r="DG7" s="140"/>
      <c r="DH7" s="140"/>
      <c r="DI7" s="140"/>
      <c r="DJ7" s="140"/>
      <c r="DK7" s="140"/>
      <c r="DL7" s="140"/>
      <c r="DM7" s="140"/>
      <c r="DN7" s="140"/>
      <c r="DO7" s="140"/>
      <c r="DP7" s="140"/>
      <c r="DQ7" s="140"/>
      <c r="DR7" s="140"/>
      <c r="DS7" s="140"/>
      <c r="DT7" s="140"/>
      <c r="DU7" s="140"/>
      <c r="DV7" s="140"/>
      <c r="DW7" s="140"/>
      <c r="DX7" s="140"/>
      <c r="DY7" s="140"/>
      <c r="DZ7" s="140"/>
      <c r="EA7" s="140"/>
      <c r="EB7" s="140"/>
      <c r="EC7" s="140"/>
      <c r="ED7" s="140"/>
      <c r="EE7" s="140"/>
      <c r="EF7" s="140"/>
      <c r="EG7" s="140"/>
      <c r="EH7" s="140"/>
      <c r="EI7" s="140"/>
      <c r="EJ7" s="140"/>
      <c r="EK7" s="140"/>
      <c r="EL7" s="140"/>
      <c r="EM7" s="140"/>
      <c r="EN7" s="140"/>
      <c r="EO7" s="140"/>
      <c r="EP7" s="140"/>
      <c r="EQ7" s="140"/>
      <c r="ER7" s="140"/>
      <c r="ES7" s="140"/>
      <c r="ET7" s="140"/>
      <c r="EU7" s="140"/>
      <c r="EV7" s="140"/>
      <c r="EW7" s="140"/>
      <c r="EX7" s="140"/>
      <c r="EY7" s="140"/>
      <c r="EZ7" s="140"/>
      <c r="FA7" s="140"/>
      <c r="FB7" s="140"/>
      <c r="FC7" s="140"/>
      <c r="FD7" s="140"/>
      <c r="FE7" s="140"/>
      <c r="FF7" s="140"/>
      <c r="FG7" s="140"/>
      <c r="FH7" s="140"/>
      <c r="FI7" s="140"/>
      <c r="FJ7" s="140"/>
      <c r="FK7" s="140"/>
      <c r="FL7" s="140"/>
      <c r="FM7" s="140"/>
      <c r="FN7" s="140"/>
      <c r="FO7" s="140"/>
      <c r="FP7" s="140"/>
      <c r="FQ7" s="140"/>
      <c r="FR7" s="140"/>
      <c r="FS7" s="140"/>
      <c r="FT7" s="140"/>
      <c r="FU7" s="140"/>
      <c r="FV7" s="140"/>
      <c r="FW7" s="140"/>
      <c r="FX7" s="140"/>
      <c r="FY7" s="140"/>
      <c r="FZ7" s="140"/>
      <c r="GA7" s="140"/>
      <c r="GB7" s="140"/>
      <c r="GC7" s="140"/>
      <c r="GD7" s="140"/>
      <c r="GE7" s="140"/>
      <c r="GF7" s="140"/>
      <c r="GG7" s="140"/>
      <c r="GH7" s="140"/>
      <c r="GI7" s="140"/>
      <c r="GJ7" s="140"/>
      <c r="GK7" s="140"/>
      <c r="GL7" s="140"/>
      <c r="GM7" s="140"/>
      <c r="GN7" s="140"/>
      <c r="GO7" s="140"/>
      <c r="GP7" s="140"/>
      <c r="GQ7" s="140"/>
      <c r="GR7" s="140"/>
      <c r="GS7" s="140"/>
      <c r="GT7" s="140"/>
      <c r="GU7" s="140"/>
      <c r="GV7" s="140"/>
      <c r="GW7" s="140"/>
      <c r="GX7" s="140"/>
      <c r="GY7" s="140"/>
      <c r="GZ7" s="140"/>
      <c r="HA7" s="140"/>
      <c r="HB7" s="140"/>
      <c r="HC7" s="140"/>
      <c r="HD7" s="140"/>
      <c r="HE7" s="140"/>
      <c r="HF7" s="140"/>
      <c r="HG7" s="140"/>
      <c r="HH7" s="140"/>
      <c r="HI7" s="140"/>
      <c r="HJ7" s="140"/>
      <c r="HK7" s="140"/>
      <c r="HL7" s="140"/>
      <c r="HM7" s="140"/>
      <c r="HN7" s="140"/>
      <c r="HO7" s="140"/>
      <c r="HP7" s="140"/>
      <c r="HQ7" s="140"/>
      <c r="HR7" s="140"/>
      <c r="HS7" s="140"/>
      <c r="HT7" s="140"/>
      <c r="HU7" s="140"/>
      <c r="HV7" s="140"/>
      <c r="HW7" s="140"/>
      <c r="HX7" s="140"/>
      <c r="HY7" s="140"/>
      <c r="HZ7" s="140"/>
      <c r="IA7" s="140"/>
      <c r="IB7" s="140"/>
      <c r="IC7" s="140"/>
      <c r="ID7" s="140"/>
      <c r="IE7" s="140"/>
      <c r="IF7" s="140"/>
      <c r="IG7" s="140"/>
      <c r="IH7" s="140"/>
      <c r="II7" s="140"/>
      <c r="IJ7" s="140"/>
      <c r="IK7" s="140"/>
      <c r="IL7" s="140"/>
      <c r="IM7" s="140"/>
      <c r="IN7" s="140"/>
      <c r="IO7" s="140"/>
      <c r="IP7" s="140"/>
      <c r="IQ7" s="140"/>
      <c r="IR7" s="140"/>
      <c r="IS7" s="140"/>
      <c r="IT7" s="140"/>
      <c r="IU7" s="140"/>
      <c r="IV7" s="140"/>
      <c r="IW7" s="140"/>
    </row>
    <row r="8" customFormat="false" ht="15" hidden="false" customHeight="true" outlineLevel="0" collapsed="false">
      <c r="A8" s="138"/>
      <c r="B8" s="138"/>
      <c r="C8" s="138"/>
      <c r="D8" s="138"/>
      <c r="E8" s="138"/>
      <c r="F8" s="139" t="s">
        <v>208</v>
      </c>
      <c r="G8" s="138"/>
      <c r="H8" s="139" t="s">
        <v>209</v>
      </c>
      <c r="I8" s="138"/>
      <c r="J8" s="139" t="s">
        <v>210</v>
      </c>
      <c r="K8" s="138"/>
      <c r="L8" s="139" t="s">
        <v>211</v>
      </c>
      <c r="M8" s="138"/>
      <c r="N8" s="139" t="s">
        <v>212</v>
      </c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40"/>
      <c r="BU8" s="140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40"/>
      <c r="CJ8" s="140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40"/>
      <c r="CY8" s="140"/>
      <c r="CZ8" s="140"/>
      <c r="DA8" s="140"/>
      <c r="DB8" s="140"/>
      <c r="DC8" s="140"/>
      <c r="DD8" s="140"/>
      <c r="DE8" s="140"/>
      <c r="DF8" s="140"/>
      <c r="DG8" s="140"/>
      <c r="DH8" s="140"/>
      <c r="DI8" s="140"/>
      <c r="DJ8" s="140"/>
      <c r="DK8" s="140"/>
      <c r="DL8" s="140"/>
      <c r="DM8" s="140"/>
      <c r="DN8" s="140"/>
      <c r="DO8" s="140"/>
      <c r="DP8" s="140"/>
      <c r="DQ8" s="140"/>
      <c r="DR8" s="140"/>
      <c r="DS8" s="140"/>
      <c r="DT8" s="140"/>
      <c r="DU8" s="140"/>
      <c r="DV8" s="140"/>
      <c r="DW8" s="140"/>
      <c r="DX8" s="140"/>
      <c r="DY8" s="140"/>
      <c r="DZ8" s="140"/>
      <c r="EA8" s="140"/>
      <c r="EB8" s="140"/>
      <c r="EC8" s="140"/>
      <c r="ED8" s="140"/>
      <c r="EE8" s="140"/>
      <c r="EF8" s="140"/>
      <c r="EG8" s="140"/>
      <c r="EH8" s="140"/>
      <c r="EI8" s="140"/>
      <c r="EJ8" s="140"/>
      <c r="EK8" s="140"/>
      <c r="EL8" s="140"/>
      <c r="EM8" s="140"/>
      <c r="EN8" s="140"/>
      <c r="EO8" s="140"/>
      <c r="EP8" s="140"/>
      <c r="EQ8" s="140"/>
      <c r="ER8" s="140"/>
      <c r="ES8" s="140"/>
      <c r="ET8" s="140"/>
      <c r="EU8" s="140"/>
      <c r="EV8" s="140"/>
      <c r="EW8" s="140"/>
      <c r="EX8" s="140"/>
      <c r="EY8" s="140"/>
      <c r="EZ8" s="140"/>
      <c r="FA8" s="140"/>
      <c r="FB8" s="140"/>
      <c r="FC8" s="140"/>
      <c r="FD8" s="140"/>
      <c r="FE8" s="140"/>
      <c r="FF8" s="140"/>
      <c r="FG8" s="140"/>
      <c r="FH8" s="140"/>
      <c r="FI8" s="140"/>
      <c r="FJ8" s="140"/>
      <c r="FK8" s="140"/>
      <c r="FL8" s="140"/>
      <c r="FM8" s="140"/>
      <c r="FN8" s="140"/>
      <c r="FO8" s="140"/>
      <c r="FP8" s="140"/>
      <c r="FQ8" s="140"/>
      <c r="FR8" s="140"/>
      <c r="FS8" s="140"/>
      <c r="FT8" s="140"/>
      <c r="FU8" s="140"/>
      <c r="FV8" s="140"/>
      <c r="FW8" s="140"/>
      <c r="FX8" s="140"/>
      <c r="FY8" s="140"/>
      <c r="FZ8" s="140"/>
      <c r="GA8" s="140"/>
      <c r="GB8" s="140"/>
      <c r="GC8" s="140"/>
      <c r="GD8" s="140"/>
      <c r="GE8" s="140"/>
      <c r="GF8" s="140"/>
      <c r="GG8" s="140"/>
      <c r="GH8" s="140"/>
      <c r="GI8" s="140"/>
      <c r="GJ8" s="140"/>
      <c r="GK8" s="140"/>
      <c r="GL8" s="140"/>
      <c r="GM8" s="140"/>
      <c r="GN8" s="140"/>
      <c r="GO8" s="140"/>
      <c r="GP8" s="140"/>
      <c r="GQ8" s="140"/>
      <c r="GR8" s="140"/>
      <c r="GS8" s="140"/>
      <c r="GT8" s="140"/>
      <c r="GU8" s="140"/>
      <c r="GV8" s="140"/>
      <c r="GW8" s="140"/>
      <c r="GX8" s="140"/>
      <c r="GY8" s="140"/>
      <c r="GZ8" s="140"/>
      <c r="HA8" s="140"/>
      <c r="HB8" s="140"/>
      <c r="HC8" s="140"/>
      <c r="HD8" s="140"/>
      <c r="HE8" s="140"/>
      <c r="HF8" s="140"/>
      <c r="HG8" s="140"/>
      <c r="HH8" s="140"/>
      <c r="HI8" s="140"/>
      <c r="HJ8" s="140"/>
      <c r="HK8" s="140"/>
      <c r="HL8" s="140"/>
      <c r="HM8" s="140"/>
      <c r="HN8" s="140"/>
      <c r="HO8" s="140"/>
      <c r="HP8" s="140"/>
      <c r="HQ8" s="140"/>
      <c r="HR8" s="140"/>
      <c r="HS8" s="140"/>
      <c r="HT8" s="140"/>
      <c r="HU8" s="140"/>
      <c r="HV8" s="140"/>
      <c r="HW8" s="140"/>
      <c r="HX8" s="140"/>
      <c r="HY8" s="140"/>
      <c r="HZ8" s="140"/>
      <c r="IA8" s="140"/>
      <c r="IB8" s="140"/>
      <c r="IC8" s="140"/>
      <c r="ID8" s="140"/>
      <c r="IE8" s="140"/>
      <c r="IF8" s="140"/>
      <c r="IG8" s="140"/>
      <c r="IH8" s="140"/>
      <c r="II8" s="140"/>
      <c r="IJ8" s="140"/>
      <c r="IK8" s="140"/>
      <c r="IL8" s="140"/>
      <c r="IM8" s="140"/>
      <c r="IN8" s="140"/>
      <c r="IO8" s="140"/>
      <c r="IP8" s="140"/>
      <c r="IQ8" s="140"/>
      <c r="IR8" s="140"/>
      <c r="IS8" s="140"/>
      <c r="IT8" s="140"/>
      <c r="IU8" s="140"/>
      <c r="IV8" s="140"/>
      <c r="IW8" s="140"/>
    </row>
    <row r="9" customFormat="false" ht="15" hidden="false" customHeight="true" outlineLevel="0" collapsed="false">
      <c r="A9" s="142" t="s">
        <v>213</v>
      </c>
      <c r="O9" s="135"/>
      <c r="P9" s="135"/>
      <c r="Q9" s="135"/>
    </row>
    <row r="10" customFormat="false" ht="3.95" hidden="false" customHeight="true" outlineLevel="0" collapsed="false">
      <c r="O10" s="135"/>
      <c r="P10" s="135"/>
      <c r="Q10" s="135"/>
    </row>
    <row r="11" customFormat="false" ht="15" hidden="false" customHeight="true" outlineLevel="0" collapsed="false">
      <c r="B11" s="143" t="s">
        <v>214</v>
      </c>
      <c r="D11" s="135"/>
      <c r="F11" s="144" t="s">
        <v>215</v>
      </c>
      <c r="H11" s="145" t="n">
        <v>-1</v>
      </c>
      <c r="I11" s="145"/>
      <c r="J11" s="145" t="n">
        <f aca="false">H11*0.6053</f>
        <v>-0.6053</v>
      </c>
      <c r="K11" s="146"/>
      <c r="L11" s="145" t="n">
        <v>-0.6</v>
      </c>
      <c r="M11" s="145"/>
      <c r="N11" s="145" t="n">
        <v>-0.6</v>
      </c>
      <c r="O11" s="147"/>
      <c r="P11" s="147"/>
      <c r="Q11" s="147"/>
    </row>
    <row r="12" customFormat="false" ht="6" hidden="false" customHeight="true" outlineLevel="0" collapsed="false">
      <c r="B12" s="143"/>
      <c r="D12" s="135"/>
      <c r="F12" s="148"/>
      <c r="H12" s="145"/>
      <c r="I12" s="145"/>
      <c r="J12" s="145"/>
      <c r="K12" s="146"/>
      <c r="L12" s="145"/>
      <c r="M12" s="145"/>
      <c r="N12" s="145"/>
      <c r="O12" s="147"/>
      <c r="P12" s="147"/>
      <c r="Q12" s="147"/>
    </row>
    <row r="13" customFormat="false" ht="15" hidden="false" customHeight="true" outlineLevel="0" collapsed="false">
      <c r="B13" s="143" t="s">
        <v>216</v>
      </c>
      <c r="D13" s="135"/>
      <c r="F13" s="149" t="s">
        <v>217</v>
      </c>
      <c r="H13" s="145" t="n">
        <v>-0.2</v>
      </c>
      <c r="I13" s="145"/>
      <c r="J13" s="145" t="n">
        <f aca="false">H13*0.6053</f>
        <v>-0.12106</v>
      </c>
      <c r="K13" s="146"/>
      <c r="L13" s="145" t="n">
        <v>-0.1</v>
      </c>
      <c r="M13" s="145"/>
      <c r="N13" s="145" t="n">
        <v>-0.1</v>
      </c>
      <c r="O13" s="147"/>
      <c r="P13" s="147"/>
      <c r="Q13" s="147"/>
    </row>
    <row r="14" customFormat="false" ht="3.75" hidden="false" customHeight="true" outlineLevel="0" collapsed="false">
      <c r="B14" s="135"/>
      <c r="D14" s="135"/>
      <c r="F14" s="144"/>
      <c r="H14" s="149"/>
      <c r="I14" s="150"/>
      <c r="J14" s="149"/>
      <c r="K14" s="151"/>
      <c r="L14" s="149"/>
      <c r="M14" s="150"/>
      <c r="N14" s="149"/>
      <c r="O14" s="135"/>
      <c r="P14" s="135"/>
      <c r="Q14" s="135"/>
    </row>
    <row r="15" customFormat="false" ht="15" hidden="false" customHeight="true" outlineLevel="0" collapsed="false">
      <c r="B15" s="134" t="s">
        <v>218</v>
      </c>
      <c r="C15" s="143"/>
      <c r="F15" s="144"/>
      <c r="H15" s="149" t="s">
        <v>217</v>
      </c>
      <c r="I15" s="149"/>
      <c r="J15" s="149" t="s">
        <v>217</v>
      </c>
      <c r="K15" s="152"/>
      <c r="L15" s="149" t="s">
        <v>217</v>
      </c>
      <c r="M15" s="149"/>
      <c r="N15" s="149" t="s">
        <v>217</v>
      </c>
      <c r="O15" s="135"/>
      <c r="P15" s="135"/>
      <c r="Q15" s="135"/>
    </row>
    <row r="16" customFormat="false" ht="3.95" hidden="false" customHeight="true" outlineLevel="0" collapsed="false">
      <c r="F16" s="144"/>
      <c r="H16" s="149"/>
      <c r="I16" s="149"/>
      <c r="J16" s="149"/>
      <c r="K16" s="152"/>
      <c r="L16" s="149"/>
      <c r="M16" s="149"/>
      <c r="N16" s="149"/>
      <c r="O16" s="135"/>
      <c r="P16" s="135"/>
      <c r="Q16" s="135"/>
    </row>
    <row r="17" customFormat="false" ht="15" hidden="false" customHeight="true" outlineLevel="0" collapsed="false">
      <c r="B17" s="143" t="s">
        <v>219</v>
      </c>
      <c r="C17" s="135"/>
      <c r="D17" s="135"/>
      <c r="E17" s="135"/>
      <c r="F17" s="144"/>
      <c r="G17" s="135"/>
      <c r="H17" s="149" t="s">
        <v>217</v>
      </c>
      <c r="I17" s="149"/>
      <c r="J17" s="149" t="s">
        <v>217</v>
      </c>
      <c r="K17" s="152"/>
      <c r="L17" s="149" t="s">
        <v>217</v>
      </c>
      <c r="M17" s="149"/>
      <c r="N17" s="149" t="s">
        <v>217</v>
      </c>
      <c r="O17" s="135"/>
      <c r="P17" s="135"/>
      <c r="Q17" s="135"/>
    </row>
    <row r="18" customFormat="false" ht="3.95" hidden="false" customHeight="true" outlineLevel="0" collapsed="false">
      <c r="B18" s="143"/>
      <c r="C18" s="135"/>
      <c r="D18" s="135"/>
      <c r="E18" s="135"/>
      <c r="F18" s="144"/>
      <c r="G18" s="135"/>
      <c r="H18" s="149"/>
      <c r="I18" s="149"/>
      <c r="J18" s="149"/>
      <c r="K18" s="152"/>
      <c r="L18" s="149"/>
      <c r="M18" s="149"/>
      <c r="N18" s="149"/>
      <c r="O18" s="135"/>
      <c r="P18" s="135"/>
      <c r="Q18" s="135"/>
    </row>
    <row r="19" customFormat="false" ht="15" hidden="false" customHeight="true" outlineLevel="0" collapsed="false">
      <c r="B19" s="134" t="s">
        <v>220</v>
      </c>
      <c r="C19" s="135"/>
      <c r="D19" s="135"/>
      <c r="E19" s="135"/>
      <c r="F19" s="144" t="s">
        <v>221</v>
      </c>
      <c r="G19" s="135"/>
      <c r="H19" s="149" t="s">
        <v>222</v>
      </c>
      <c r="I19" s="149"/>
      <c r="J19" s="149" t="s">
        <v>222</v>
      </c>
      <c r="K19" s="152"/>
      <c r="L19" s="149" t="s">
        <v>223</v>
      </c>
      <c r="M19" s="149"/>
      <c r="N19" s="149" t="s">
        <v>223</v>
      </c>
      <c r="O19" s="135"/>
      <c r="P19" s="135"/>
      <c r="Q19" s="135"/>
    </row>
    <row r="20" customFormat="false" ht="3.95" hidden="false" customHeight="true" outlineLevel="0" collapsed="false">
      <c r="B20" s="143"/>
      <c r="C20" s="135"/>
      <c r="D20" s="135"/>
      <c r="E20" s="135"/>
      <c r="F20" s="144"/>
      <c r="G20" s="135"/>
      <c r="H20" s="149"/>
      <c r="I20" s="149"/>
      <c r="J20" s="149"/>
      <c r="K20" s="152"/>
      <c r="L20" s="149"/>
      <c r="M20" s="149"/>
      <c r="N20" s="149"/>
      <c r="O20" s="135"/>
      <c r="P20" s="135"/>
      <c r="Q20" s="135"/>
    </row>
    <row r="21" customFormat="false" ht="15" hidden="false" customHeight="true" outlineLevel="0" collapsed="false">
      <c r="B21" s="143" t="s">
        <v>224</v>
      </c>
      <c r="C21" s="135"/>
      <c r="D21" s="135"/>
      <c r="E21" s="135"/>
      <c r="F21" s="144" t="s">
        <v>225</v>
      </c>
      <c r="G21" s="135"/>
      <c r="H21" s="149" t="s">
        <v>226</v>
      </c>
      <c r="I21" s="149"/>
      <c r="J21" s="149" t="s">
        <v>227</v>
      </c>
      <c r="K21" s="152"/>
      <c r="L21" s="149" t="s">
        <v>227</v>
      </c>
      <c r="M21" s="149"/>
      <c r="N21" s="149" t="s">
        <v>228</v>
      </c>
      <c r="O21" s="135"/>
      <c r="P21" s="135"/>
      <c r="Q21" s="135"/>
    </row>
    <row r="22" customFormat="false" ht="4.5" hidden="false" customHeight="true" outlineLevel="0" collapsed="false">
      <c r="B22" s="143"/>
      <c r="C22" s="135"/>
      <c r="D22" s="135"/>
      <c r="E22" s="135"/>
      <c r="F22" s="144"/>
      <c r="G22" s="135"/>
      <c r="H22" s="149"/>
      <c r="I22" s="149"/>
      <c r="J22" s="149"/>
      <c r="K22" s="152"/>
      <c r="L22" s="149"/>
      <c r="M22" s="149"/>
      <c r="N22" s="149"/>
      <c r="O22" s="135"/>
      <c r="P22" s="135"/>
      <c r="Q22" s="135"/>
    </row>
    <row r="23" customFormat="false" ht="15" hidden="false" customHeight="true" outlineLevel="0" collapsed="false">
      <c r="B23" s="143" t="s">
        <v>229</v>
      </c>
      <c r="C23" s="135"/>
      <c r="D23" s="135"/>
      <c r="E23" s="135"/>
      <c r="F23" s="144" t="s">
        <v>225</v>
      </c>
      <c r="G23" s="135"/>
      <c r="H23" s="149" t="s">
        <v>222</v>
      </c>
      <c r="I23" s="149"/>
      <c r="J23" s="149" t="s">
        <v>222</v>
      </c>
      <c r="K23" s="152"/>
      <c r="L23" s="145" t="n">
        <v>-2</v>
      </c>
      <c r="M23" s="149"/>
      <c r="N23" s="149" t="s">
        <v>230</v>
      </c>
      <c r="O23" s="135"/>
      <c r="P23" s="135"/>
      <c r="Q23" s="135"/>
    </row>
    <row r="24" customFormat="false" ht="15" hidden="false" customHeight="true" outlineLevel="0" collapsed="false">
      <c r="B24" s="143"/>
      <c r="C24" s="135"/>
      <c r="D24" s="135"/>
      <c r="E24" s="135"/>
      <c r="F24" s="144"/>
      <c r="G24" s="135"/>
      <c r="H24" s="149"/>
      <c r="I24" s="149"/>
      <c r="J24" s="149"/>
      <c r="K24" s="152"/>
      <c r="L24" s="153"/>
      <c r="M24" s="149"/>
      <c r="N24" s="153"/>
      <c r="O24" s="135"/>
      <c r="P24" s="135"/>
      <c r="Q24" s="135"/>
    </row>
    <row r="25" customFormat="false" ht="15" hidden="false" customHeight="true" outlineLevel="0" collapsed="false">
      <c r="F25" s="144"/>
      <c r="H25" s="149"/>
      <c r="I25" s="149"/>
      <c r="J25" s="149"/>
      <c r="K25" s="152"/>
      <c r="L25" s="152"/>
      <c r="M25" s="152"/>
      <c r="N25" s="152"/>
      <c r="O25" s="135"/>
      <c r="P25" s="135"/>
      <c r="Q25" s="135"/>
    </row>
    <row r="26" customFormat="false" ht="15" hidden="false" customHeight="true" outlineLevel="0" collapsed="false">
      <c r="A26" s="142" t="s">
        <v>231</v>
      </c>
      <c r="F26" s="144"/>
      <c r="H26" s="149"/>
      <c r="I26" s="149"/>
      <c r="J26" s="149"/>
      <c r="K26" s="152"/>
      <c r="L26" s="152"/>
      <c r="M26" s="152"/>
      <c r="N26" s="152"/>
      <c r="O26" s="135"/>
      <c r="P26" s="135"/>
      <c r="Q26" s="135"/>
    </row>
    <row r="27" customFormat="false" ht="3.95" hidden="false" customHeight="true" outlineLevel="0" collapsed="false">
      <c r="F27" s="144"/>
      <c r="H27" s="149"/>
      <c r="I27" s="149"/>
      <c r="J27" s="149"/>
      <c r="K27" s="152"/>
      <c r="L27" s="152"/>
      <c r="M27" s="152"/>
      <c r="N27" s="152"/>
      <c r="O27" s="135"/>
      <c r="P27" s="135"/>
      <c r="Q27" s="135"/>
    </row>
    <row r="28" customFormat="false" ht="15" hidden="false" customHeight="true" outlineLevel="0" collapsed="false">
      <c r="B28" s="143" t="s">
        <v>232</v>
      </c>
      <c r="C28" s="135"/>
      <c r="F28" s="144"/>
      <c r="H28" s="145" t="s">
        <v>217</v>
      </c>
      <c r="I28" s="145"/>
      <c r="J28" s="145" t="s">
        <v>217</v>
      </c>
      <c r="K28" s="146"/>
      <c r="L28" s="145" t="s">
        <v>217</v>
      </c>
      <c r="M28" s="145"/>
      <c r="N28" s="145" t="s">
        <v>217</v>
      </c>
      <c r="O28" s="135"/>
      <c r="P28" s="135"/>
      <c r="Q28" s="135"/>
    </row>
    <row r="29" customFormat="false" ht="3.95" hidden="false" customHeight="true" outlineLevel="0" collapsed="false">
      <c r="F29" s="144"/>
      <c r="H29" s="154"/>
      <c r="I29" s="154"/>
      <c r="J29" s="154"/>
      <c r="K29" s="154"/>
      <c r="L29" s="154"/>
      <c r="M29" s="154"/>
      <c r="N29" s="154"/>
      <c r="O29" s="135"/>
      <c r="P29" s="135"/>
      <c r="Q29" s="135"/>
    </row>
    <row r="30" customFormat="false" ht="15" hidden="false" customHeight="true" outlineLevel="0" collapsed="false">
      <c r="B30" s="134" t="s">
        <v>218</v>
      </c>
      <c r="F30" s="144"/>
      <c r="H30" s="145" t="s">
        <v>217</v>
      </c>
      <c r="I30" s="145"/>
      <c r="J30" s="145" t="s">
        <v>217</v>
      </c>
      <c r="K30" s="146"/>
      <c r="L30" s="145" t="s">
        <v>217</v>
      </c>
      <c r="M30" s="145"/>
      <c r="N30" s="145" t="s">
        <v>217</v>
      </c>
      <c r="O30" s="135"/>
      <c r="P30" s="135"/>
      <c r="Q30" s="135"/>
    </row>
    <row r="31" customFormat="false" ht="3.95" hidden="false" customHeight="true" outlineLevel="0" collapsed="false">
      <c r="B31" s="135"/>
      <c r="C31" s="135"/>
      <c r="D31" s="135"/>
      <c r="E31" s="135"/>
      <c r="F31" s="144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</row>
    <row r="32" customFormat="false" ht="15" hidden="false" customHeight="true" outlineLevel="0" collapsed="false">
      <c r="B32" s="135" t="s">
        <v>233</v>
      </c>
      <c r="C32" s="135"/>
      <c r="D32" s="135"/>
      <c r="E32" s="135"/>
      <c r="F32" s="144" t="s">
        <v>221</v>
      </c>
      <c r="G32" s="135"/>
      <c r="H32" s="146" t="n">
        <v>-0.5</v>
      </c>
      <c r="I32" s="147"/>
      <c r="J32" s="146" t="n">
        <v>-0.3</v>
      </c>
      <c r="K32" s="146"/>
      <c r="L32" s="146" t="n">
        <v>-0.3</v>
      </c>
      <c r="M32" s="146"/>
      <c r="N32" s="146" t="n">
        <v>-0.3</v>
      </c>
      <c r="O32" s="135"/>
      <c r="P32" s="135"/>
      <c r="Q32" s="135"/>
    </row>
    <row r="33" customFormat="false" ht="3.95" hidden="false" customHeight="true" outlineLevel="0" collapsed="false">
      <c r="B33" s="135"/>
      <c r="C33" s="135"/>
      <c r="D33" s="135"/>
      <c r="E33" s="135"/>
      <c r="F33" s="144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</row>
    <row r="34" customFormat="false" ht="15" hidden="false" customHeight="true" outlineLevel="0" collapsed="false">
      <c r="B34" s="143" t="s">
        <v>219</v>
      </c>
      <c r="F34" s="144"/>
      <c r="H34" s="149" t="s">
        <v>217</v>
      </c>
      <c r="I34" s="149"/>
      <c r="J34" s="149" t="s">
        <v>217</v>
      </c>
      <c r="K34" s="152"/>
      <c r="L34" s="149" t="s">
        <v>217</v>
      </c>
      <c r="M34" s="149"/>
      <c r="N34" s="149" t="s">
        <v>217</v>
      </c>
      <c r="O34" s="135"/>
      <c r="P34" s="135"/>
      <c r="Q34" s="135"/>
    </row>
    <row r="35" customFormat="false" ht="3.95" hidden="false" customHeight="true" outlineLevel="0" collapsed="false">
      <c r="B35" s="143"/>
      <c r="F35" s="144"/>
      <c r="H35" s="149"/>
      <c r="I35" s="149"/>
      <c r="J35" s="149"/>
      <c r="K35" s="152"/>
      <c r="L35" s="149"/>
      <c r="M35" s="149"/>
      <c r="N35" s="149"/>
      <c r="O35" s="135"/>
      <c r="P35" s="135"/>
      <c r="Q35" s="135"/>
    </row>
    <row r="36" customFormat="false" ht="15" hidden="false" customHeight="true" outlineLevel="0" collapsed="false">
      <c r="B36" s="143" t="s">
        <v>224</v>
      </c>
      <c r="F36" s="144" t="s">
        <v>225</v>
      </c>
      <c r="H36" s="149" t="s">
        <v>226</v>
      </c>
      <c r="I36" s="149"/>
      <c r="J36" s="149" t="s">
        <v>226</v>
      </c>
      <c r="K36" s="152"/>
      <c r="L36" s="149" t="s">
        <v>226</v>
      </c>
      <c r="M36" s="149"/>
      <c r="N36" s="149" t="s">
        <v>234</v>
      </c>
      <c r="O36" s="135"/>
      <c r="P36" s="135"/>
      <c r="Q36" s="135"/>
    </row>
    <row r="37" customFormat="false" ht="12.75" hidden="false" customHeight="true" outlineLevel="0" collapsed="false">
      <c r="B37" s="143"/>
      <c r="F37" s="144"/>
      <c r="H37" s="149"/>
      <c r="I37" s="149"/>
      <c r="J37" s="149"/>
      <c r="K37" s="152"/>
      <c r="L37" s="149"/>
      <c r="M37" s="149"/>
      <c r="N37" s="149"/>
      <c r="O37" s="135"/>
      <c r="P37" s="135"/>
      <c r="Q37" s="135"/>
    </row>
    <row r="38" customFormat="false" ht="12.75" hidden="false" customHeight="true" outlineLevel="0" collapsed="false">
      <c r="B38" s="143"/>
      <c r="F38" s="144"/>
      <c r="H38" s="149"/>
      <c r="I38" s="149"/>
      <c r="J38" s="149"/>
      <c r="K38" s="152"/>
      <c r="L38" s="149"/>
      <c r="M38" s="149"/>
      <c r="N38" s="149"/>
      <c r="O38" s="135"/>
      <c r="P38" s="135"/>
      <c r="Q38" s="135"/>
    </row>
    <row r="39" customFormat="false" ht="12.75" hidden="false" customHeight="true" outlineLevel="0" collapsed="false">
      <c r="B39" s="143"/>
      <c r="F39" s="144"/>
      <c r="H39" s="149"/>
      <c r="I39" s="149"/>
      <c r="J39" s="149"/>
      <c r="K39" s="152"/>
      <c r="L39" s="149"/>
      <c r="M39" s="149"/>
      <c r="N39" s="149"/>
      <c r="O39" s="135"/>
      <c r="P39" s="135"/>
      <c r="Q39" s="135"/>
    </row>
    <row r="40" customFormat="false" ht="12.75" hidden="false" customHeight="true" outlineLevel="0" collapsed="false">
      <c r="B40" s="143"/>
      <c r="F40" s="144"/>
      <c r="H40" s="149"/>
      <c r="I40" s="149"/>
      <c r="J40" s="149"/>
      <c r="K40" s="152"/>
      <c r="L40" s="149"/>
      <c r="M40" s="149"/>
      <c r="N40" s="149"/>
      <c r="O40" s="135"/>
      <c r="P40" s="135"/>
      <c r="Q40" s="135"/>
    </row>
    <row r="41" customFormat="false" ht="12.75" hidden="false" customHeight="true" outlineLevel="0" collapsed="false">
      <c r="B41" s="143"/>
      <c r="F41" s="144"/>
      <c r="H41" s="149"/>
      <c r="I41" s="149"/>
      <c r="J41" s="149"/>
      <c r="K41" s="152"/>
      <c r="L41" s="149"/>
      <c r="M41" s="149"/>
      <c r="N41" s="149"/>
      <c r="O41" s="135"/>
      <c r="P41" s="135"/>
      <c r="Q41" s="135"/>
    </row>
    <row r="42" customFormat="false" ht="12.75" hidden="false" customHeight="true" outlineLevel="0" collapsed="false">
      <c r="B42" s="143"/>
      <c r="F42" s="144"/>
      <c r="H42" s="149"/>
      <c r="I42" s="149"/>
      <c r="J42" s="149"/>
      <c r="K42" s="152"/>
      <c r="L42" s="149"/>
      <c r="M42" s="149"/>
      <c r="N42" s="149"/>
      <c r="O42" s="135"/>
      <c r="P42" s="135"/>
      <c r="Q42" s="135"/>
    </row>
    <row r="43" customFormat="false" ht="12.75" hidden="false" customHeight="true" outlineLevel="0" collapsed="false">
      <c r="B43" s="143"/>
      <c r="F43" s="144"/>
      <c r="H43" s="149"/>
      <c r="I43" s="149"/>
      <c r="J43" s="149"/>
      <c r="K43" s="152"/>
      <c r="L43" s="149"/>
      <c r="M43" s="149"/>
      <c r="N43" s="149"/>
      <c r="O43" s="135"/>
      <c r="P43" s="135"/>
      <c r="Q43" s="135"/>
    </row>
    <row r="44" customFormat="false" ht="12.75" hidden="false" customHeight="true" outlineLevel="0" collapsed="false">
      <c r="B44" s="143"/>
      <c r="F44" s="144"/>
      <c r="H44" s="149"/>
      <c r="I44" s="149"/>
      <c r="J44" s="149"/>
      <c r="K44" s="152"/>
      <c r="L44" s="149"/>
      <c r="M44" s="149"/>
      <c r="N44" s="149"/>
      <c r="O44" s="135"/>
      <c r="P44" s="135"/>
      <c r="Q44" s="135"/>
    </row>
    <row r="45" customFormat="false" ht="12.75" hidden="false" customHeight="true" outlineLevel="0" collapsed="false">
      <c r="F45" s="144"/>
      <c r="O45" s="135"/>
      <c r="P45" s="135"/>
      <c r="Q45" s="135"/>
    </row>
    <row r="46" customFormat="false" ht="12.75" hidden="false" customHeight="true" outlineLevel="0" collapsed="false">
      <c r="A46" s="155"/>
      <c r="B46" s="155"/>
      <c r="C46" s="155"/>
      <c r="D46" s="155"/>
      <c r="E46" s="155"/>
      <c r="F46" s="156"/>
      <c r="G46" s="155"/>
      <c r="H46" s="155"/>
      <c r="I46" s="155"/>
      <c r="J46" s="155"/>
      <c r="K46" s="155"/>
      <c r="L46" s="155"/>
      <c r="M46" s="155"/>
      <c r="N46" s="157"/>
      <c r="O46" s="135"/>
      <c r="P46" s="135"/>
      <c r="Q46" s="135"/>
    </row>
    <row r="47" customFormat="false" ht="12.75" hidden="false" customHeight="true" outlineLevel="0" collapsed="false">
      <c r="A47" s="158"/>
      <c r="B47" s="155"/>
      <c r="C47" s="155"/>
      <c r="D47" s="155"/>
      <c r="E47" s="155"/>
      <c r="F47" s="156"/>
      <c r="G47" s="155"/>
      <c r="H47" s="155"/>
      <c r="I47" s="155"/>
      <c r="J47" s="155"/>
      <c r="K47" s="155"/>
      <c r="L47" s="155"/>
      <c r="M47" s="155"/>
      <c r="N47" s="159"/>
      <c r="O47" s="135"/>
      <c r="P47" s="135"/>
      <c r="Q47" s="135"/>
    </row>
    <row r="48" customFormat="false" ht="15" hidden="false" customHeight="false" outlineLevel="0" collapsed="false">
      <c r="F48" s="144"/>
      <c r="O48" s="135"/>
      <c r="P48" s="135"/>
      <c r="Q48" s="135"/>
    </row>
    <row r="49" customFormat="false" ht="15" hidden="false" customHeight="false" outlineLevel="0" collapsed="false">
      <c r="F49" s="144"/>
    </row>
    <row r="50" customFormat="false" ht="15" hidden="false" customHeight="false" outlineLevel="0" collapsed="false">
      <c r="B50" s="143"/>
      <c r="F50" s="144"/>
      <c r="H50" s="149"/>
      <c r="I50" s="149"/>
      <c r="J50" s="149"/>
      <c r="K50" s="152"/>
      <c r="L50" s="149"/>
      <c r="M50" s="152"/>
      <c r="N50" s="149"/>
      <c r="O50" s="135"/>
      <c r="P50" s="135"/>
      <c r="Q50" s="135"/>
    </row>
    <row r="51" customFormat="false" ht="15" hidden="false" customHeight="false" outlineLevel="0" collapsed="false">
      <c r="F51" s="144"/>
    </row>
    <row r="52" customFormat="false" ht="15" hidden="false" customHeight="false" outlineLevel="0" collapsed="false">
      <c r="B52" s="143"/>
      <c r="F52" s="144"/>
      <c r="H52" s="149"/>
      <c r="I52" s="149"/>
      <c r="J52" s="149"/>
      <c r="K52" s="152"/>
      <c r="L52" s="149"/>
      <c r="M52" s="152"/>
      <c r="N52" s="149"/>
      <c r="O52" s="135"/>
      <c r="P52" s="135"/>
      <c r="Q52" s="135"/>
    </row>
    <row r="53" customFormat="false" ht="15" hidden="false" customHeight="false" outlineLevel="0" collapsed="false">
      <c r="O53" s="135"/>
      <c r="P53" s="135"/>
      <c r="Q53" s="135"/>
    </row>
  </sheetData>
  <mergeCells count="5">
    <mergeCell ref="A1:N1"/>
    <mergeCell ref="A2:N2"/>
    <mergeCell ref="A3:N3"/>
    <mergeCell ref="A4:N4"/>
    <mergeCell ref="H6:N6"/>
  </mergeCells>
  <printOptions headings="false" gridLines="false" gridLinesSet="true" horizontalCentered="true" verticalCentered="false"/>
  <pageMargins left="0.5" right="0.5" top="0.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&amp;RPage 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E19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E19" activeCellId="0" sqref="E19"/>
    </sheetView>
  </sheetViews>
  <sheetFormatPr defaultColWidth="9.0546875" defaultRowHeight="12.75" customHeight="true" zeroHeight="false" outlineLevelRow="0" outlineLevelCol="0"/>
  <sheetData>
    <row r="19" customFormat="false" ht="27" hidden="false" customHeight="false" outlineLevel="0" collapsed="false">
      <c r="E19" s="9" t="s"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&amp;RPage 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4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27" activeCellId="0" sqref="A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28"/>
    <col collapsed="false" customWidth="true" hidden="false" outlineLevel="0" max="3" min="2" style="0" width="15.7"/>
    <col collapsed="false" customWidth="true" hidden="false" outlineLevel="0" max="4" min="4" style="0" width="21.28"/>
    <col collapsed="false" customWidth="true" hidden="false" outlineLevel="0" max="5" min="5" style="0" width="5.71"/>
    <col collapsed="false" customWidth="true" hidden="false" outlineLevel="0" max="6" min="6" style="0" width="9.7"/>
    <col collapsed="false" customWidth="true" hidden="false" outlineLevel="0" max="7" min="7" style="0" width="1.7"/>
    <col collapsed="false" customWidth="true" hidden="false" outlineLevel="0" max="8" min="8" style="0" width="9.7"/>
    <col collapsed="false" customWidth="true" hidden="false" outlineLevel="0" max="9" min="9" style="0" width="1.7"/>
    <col collapsed="false" customWidth="true" hidden="false" outlineLevel="0" max="10" min="10" style="0" width="9.7"/>
    <col collapsed="false" customWidth="true" hidden="false" outlineLevel="0" max="11" min="11" style="0" width="1.7"/>
    <col collapsed="false" customWidth="true" hidden="false" outlineLevel="0" max="12" min="12" style="0" width="9.7"/>
    <col collapsed="false" customWidth="true" hidden="false" outlineLevel="0" max="13" min="13" style="0" width="1.7"/>
    <col collapsed="false" customWidth="true" hidden="false" outlineLevel="0" max="14" min="14" style="0" width="9.28"/>
  </cols>
  <sheetData>
    <row r="1" customFormat="false" ht="18" hidden="false" customHeight="false" outlineLevel="0" collapsed="false">
      <c r="A1" s="10" t="s">
        <v>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customFormat="false" ht="18" hidden="false" customHeight="false" outlineLevel="0" collapsed="false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customFormat="false" ht="15.75" hidden="false" customHeight="false" outlineLevel="0" collapsed="false">
      <c r="A3" s="11" t="s">
        <v>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5" customFormat="false" ht="15" hidden="false" customHeight="false" outlineLevel="0" collapsed="false">
      <c r="F5" s="12" t="s">
        <v>5</v>
      </c>
      <c r="G5" s="13"/>
      <c r="H5" s="12" t="s">
        <v>6</v>
      </c>
      <c r="I5" s="13"/>
      <c r="J5" s="12" t="s">
        <v>7</v>
      </c>
      <c r="K5" s="13"/>
      <c r="L5" s="12" t="s">
        <v>8</v>
      </c>
      <c r="M5" s="13"/>
      <c r="N5" s="12" t="s">
        <v>9</v>
      </c>
    </row>
    <row r="6" customFormat="false" ht="6" hidden="false" customHeight="true" outlineLevel="0" collapsed="false">
      <c r="F6" s="14"/>
      <c r="G6" s="13"/>
      <c r="H6" s="14"/>
      <c r="I6" s="13"/>
      <c r="J6" s="14"/>
      <c r="K6" s="13"/>
      <c r="L6" s="14"/>
      <c r="M6" s="13"/>
      <c r="N6" s="14"/>
    </row>
    <row r="7" customFormat="false" ht="15.75" hidden="false" customHeight="false" outlineLevel="0" collapsed="false">
      <c r="A7" s="15" t="s">
        <v>10</v>
      </c>
      <c r="B7" s="16"/>
      <c r="C7" s="16"/>
      <c r="D7" s="16"/>
      <c r="E7" s="16"/>
      <c r="F7" s="17" t="n">
        <v>96.9</v>
      </c>
      <c r="G7" s="17"/>
      <c r="H7" s="17" t="n">
        <v>11.9</v>
      </c>
      <c r="I7" s="17"/>
      <c r="J7" s="17" t="n">
        <v>28.5</v>
      </c>
      <c r="K7" s="17"/>
      <c r="L7" s="17" t="n">
        <v>77.7</v>
      </c>
      <c r="M7" s="18"/>
      <c r="N7" s="19" t="n">
        <f aca="false">SUM(F7:M7)</f>
        <v>215</v>
      </c>
    </row>
    <row r="8" customFormat="false" ht="6" hidden="false" customHeight="true" outlineLevel="0" collapsed="false">
      <c r="F8" s="20"/>
      <c r="G8" s="20"/>
      <c r="H8" s="20"/>
      <c r="I8" s="20"/>
      <c r="J8" s="20"/>
      <c r="K8" s="20"/>
      <c r="L8" s="20"/>
      <c r="M8" s="21"/>
      <c r="N8" s="21"/>
    </row>
    <row r="9" customFormat="false" ht="12.75" hidden="false" customHeight="true" outlineLevel="0" collapsed="false">
      <c r="F9" s="22"/>
      <c r="G9" s="22"/>
      <c r="H9" s="22"/>
      <c r="I9" s="22"/>
      <c r="J9" s="22"/>
      <c r="K9" s="22"/>
      <c r="L9" s="22"/>
      <c r="M9" s="23"/>
      <c r="N9" s="21"/>
    </row>
    <row r="10" customFormat="false" ht="12.75" hidden="false" customHeight="true" outlineLevel="0" collapsed="false">
      <c r="A10" s="24" t="s">
        <v>11</v>
      </c>
      <c r="F10" s="22" t="n">
        <v>2.5</v>
      </c>
      <c r="G10" s="22"/>
      <c r="H10" s="22"/>
      <c r="I10" s="22"/>
      <c r="J10" s="22"/>
      <c r="K10" s="22"/>
      <c r="L10" s="22" t="n">
        <v>-1.4</v>
      </c>
      <c r="M10" s="23"/>
      <c r="N10" s="21" t="n">
        <f aca="false">SUM(F10:L10)</f>
        <v>1.1</v>
      </c>
    </row>
    <row r="11" customFormat="false" ht="6" hidden="false" customHeight="true" outlineLevel="0" collapsed="false">
      <c r="A11" s="24"/>
      <c r="F11" s="22"/>
      <c r="G11" s="22"/>
      <c r="H11" s="22"/>
      <c r="I11" s="22"/>
      <c r="J11" s="22"/>
      <c r="K11" s="22"/>
      <c r="L11" s="22"/>
      <c r="M11" s="23"/>
      <c r="N11" s="21"/>
    </row>
    <row r="12" customFormat="false" ht="14.25" hidden="false" customHeight="false" outlineLevel="0" collapsed="false">
      <c r="A12" s="24" t="s">
        <v>12</v>
      </c>
      <c r="F12" s="22" t="n">
        <f aca="false">1.6-0.6+0.9-0.1+3-0.3</f>
        <v>4.5</v>
      </c>
      <c r="G12" s="22"/>
      <c r="H12" s="22" t="n">
        <f aca="false">0.3+0.8-0.9-0.2</f>
        <v>0</v>
      </c>
      <c r="I12" s="22"/>
      <c r="J12" s="22" t="n">
        <f aca="false">-0.1-0.4</f>
        <v>-0.5</v>
      </c>
      <c r="K12" s="22"/>
      <c r="L12" s="22" t="n">
        <f aca="false">-0.2-3</f>
        <v>-3.2</v>
      </c>
      <c r="M12" s="23"/>
      <c r="N12" s="21" t="n">
        <f aca="false">SUM(F12:L12)</f>
        <v>0.8</v>
      </c>
    </row>
    <row r="13" customFormat="false" ht="6" hidden="false" customHeight="true" outlineLevel="0" collapsed="false">
      <c r="A13" s="24"/>
      <c r="F13" s="22"/>
      <c r="G13" s="22"/>
      <c r="H13" s="22"/>
      <c r="I13" s="22"/>
      <c r="J13" s="22"/>
      <c r="K13" s="22"/>
      <c r="L13" s="22"/>
      <c r="M13" s="23"/>
      <c r="N13" s="21"/>
    </row>
    <row r="14" customFormat="false" ht="13.5" hidden="false" customHeight="true" outlineLevel="0" collapsed="false">
      <c r="A14" s="24" t="s">
        <v>13</v>
      </c>
      <c r="F14" s="22"/>
      <c r="G14" s="22"/>
      <c r="H14" s="22" t="n">
        <v>11.4</v>
      </c>
      <c r="I14" s="22"/>
      <c r="J14" s="22"/>
      <c r="K14" s="22"/>
      <c r="L14" s="22"/>
      <c r="M14" s="23"/>
      <c r="N14" s="21" t="n">
        <f aca="false">SUM(F14:L14)</f>
        <v>11.4</v>
      </c>
    </row>
    <row r="15" customFormat="false" ht="13.5" hidden="false" customHeight="true" outlineLevel="0" collapsed="false">
      <c r="A15" s="24" t="s">
        <v>14</v>
      </c>
      <c r="F15" s="22"/>
      <c r="G15" s="22"/>
      <c r="H15" s="22"/>
      <c r="I15" s="22"/>
      <c r="J15" s="22" t="n">
        <v>-0.6</v>
      </c>
      <c r="K15" s="22"/>
      <c r="L15" s="22" t="n">
        <v>-0.6</v>
      </c>
      <c r="M15" s="23"/>
      <c r="N15" s="21" t="n">
        <f aca="false">SUM(F15:L15)</f>
        <v>-1.2</v>
      </c>
    </row>
    <row r="16" customFormat="false" ht="13.5" hidden="false" customHeight="true" outlineLevel="0" collapsed="false">
      <c r="A16" s="24" t="s">
        <v>15</v>
      </c>
      <c r="F16" s="22"/>
      <c r="G16" s="22"/>
      <c r="H16" s="22"/>
      <c r="I16" s="22"/>
      <c r="J16" s="22" t="n">
        <v>-5</v>
      </c>
      <c r="K16" s="22"/>
      <c r="L16" s="22"/>
      <c r="M16" s="23"/>
      <c r="N16" s="21" t="n">
        <f aca="false">SUM(F16:L16)</f>
        <v>-5</v>
      </c>
    </row>
    <row r="17" customFormat="false" ht="14.25" hidden="false" customHeight="false" outlineLevel="0" collapsed="false">
      <c r="A17" s="24" t="s">
        <v>16</v>
      </c>
      <c r="F17" s="22" t="n">
        <v>0.2</v>
      </c>
      <c r="G17" s="22"/>
      <c r="H17" s="22"/>
      <c r="I17" s="22"/>
      <c r="J17" s="22"/>
      <c r="K17" s="22"/>
      <c r="L17" s="22"/>
      <c r="M17" s="23"/>
      <c r="N17" s="21" t="n">
        <f aca="false">SUM(F17:L17)</f>
        <v>0.2</v>
      </c>
    </row>
    <row r="18" customFormat="false" ht="14.25" hidden="false" customHeight="false" outlineLevel="0" collapsed="false">
      <c r="A18" s="24" t="s">
        <v>17</v>
      </c>
      <c r="F18" s="22" t="n">
        <v>0.8</v>
      </c>
      <c r="G18" s="22"/>
      <c r="H18" s="22"/>
      <c r="I18" s="22"/>
      <c r="J18" s="22"/>
      <c r="K18" s="22"/>
      <c r="L18" s="22"/>
      <c r="M18" s="23"/>
      <c r="N18" s="21" t="n">
        <f aca="false">SUM(F18:L18)</f>
        <v>0.8</v>
      </c>
    </row>
    <row r="19" customFormat="false" ht="14.25" hidden="false" customHeight="false" outlineLevel="0" collapsed="false">
      <c r="A19" s="24" t="s">
        <v>18</v>
      </c>
      <c r="F19" s="22" t="n">
        <v>0.3</v>
      </c>
      <c r="G19" s="22"/>
      <c r="H19" s="22"/>
      <c r="I19" s="22"/>
      <c r="J19" s="22"/>
      <c r="K19" s="22"/>
      <c r="L19" s="22"/>
      <c r="M19" s="23"/>
      <c r="N19" s="21" t="n">
        <f aca="false">SUM(F19:L19)</f>
        <v>0.3</v>
      </c>
    </row>
    <row r="20" customFormat="false" ht="14.25" hidden="false" customHeight="false" outlineLevel="0" collapsed="false">
      <c r="A20" s="24" t="s">
        <v>19</v>
      </c>
      <c r="F20" s="22" t="n">
        <v>0.3</v>
      </c>
      <c r="G20" s="22"/>
      <c r="H20" s="22"/>
      <c r="I20" s="22"/>
      <c r="J20" s="22"/>
      <c r="K20" s="22"/>
      <c r="L20" s="22"/>
      <c r="M20" s="23"/>
      <c r="N20" s="21" t="n">
        <f aca="false">SUM(F20:L20)</f>
        <v>0.3</v>
      </c>
    </row>
    <row r="21" customFormat="false" ht="14.25" hidden="false" customHeight="false" outlineLevel="0" collapsed="false">
      <c r="A21" s="24" t="s">
        <v>20</v>
      </c>
      <c r="F21" s="22" t="n">
        <v>-0.4</v>
      </c>
      <c r="G21" s="22"/>
      <c r="H21" s="22" t="n">
        <v>-0.3</v>
      </c>
      <c r="I21" s="22"/>
      <c r="J21" s="22" t="n">
        <v>-0.3</v>
      </c>
      <c r="K21" s="22"/>
      <c r="L21" s="22" t="n">
        <v>-0.6</v>
      </c>
      <c r="M21" s="23"/>
      <c r="N21" s="21" t="n">
        <f aca="false">SUM(F21:L21)</f>
        <v>-1.6</v>
      </c>
    </row>
    <row r="22" customFormat="false" ht="14.25" hidden="false" customHeight="false" outlineLevel="0" collapsed="false">
      <c r="A22" s="24" t="s">
        <v>21</v>
      </c>
      <c r="B22" s="25"/>
      <c r="C22" s="25"/>
      <c r="D22" s="25"/>
      <c r="E22" s="25"/>
      <c r="F22" s="26" t="n">
        <v>0.9</v>
      </c>
      <c r="G22" s="26"/>
      <c r="H22" s="26" t="n">
        <v>0.7</v>
      </c>
      <c r="I22" s="26"/>
      <c r="J22" s="26"/>
      <c r="K22" s="26"/>
      <c r="L22" s="26" t="n">
        <v>0.1</v>
      </c>
      <c r="M22" s="26"/>
      <c r="N22" s="21" t="n">
        <f aca="false">SUM(F22:L22)</f>
        <v>1.7</v>
      </c>
    </row>
    <row r="23" customFormat="false" ht="14.25" hidden="false" customHeight="false" outlineLevel="0" collapsed="false">
      <c r="A23" s="24" t="s">
        <v>22</v>
      </c>
      <c r="B23" s="25"/>
      <c r="C23" s="25"/>
      <c r="D23" s="25"/>
      <c r="E23" s="25"/>
      <c r="F23" s="26" t="n">
        <v>-0.1</v>
      </c>
      <c r="G23" s="26"/>
      <c r="H23" s="26" t="n">
        <v>-0.1</v>
      </c>
      <c r="I23" s="26"/>
      <c r="J23" s="26" t="n">
        <v>-0.1</v>
      </c>
      <c r="K23" s="26"/>
      <c r="L23" s="26"/>
      <c r="M23" s="26"/>
      <c r="N23" s="21" t="n">
        <f aca="false">SUM(F23:L23)</f>
        <v>-0.3</v>
      </c>
    </row>
    <row r="24" customFormat="false" ht="14.25" hidden="false" customHeight="false" outlineLevel="0" collapsed="false">
      <c r="A24" s="24" t="s">
        <v>23</v>
      </c>
      <c r="B24" s="25"/>
      <c r="C24" s="25"/>
      <c r="D24" s="25"/>
      <c r="E24" s="25"/>
      <c r="F24" s="26" t="n">
        <v>1</v>
      </c>
      <c r="G24" s="26"/>
      <c r="H24" s="26"/>
      <c r="I24" s="26"/>
      <c r="J24" s="26"/>
      <c r="K24" s="26"/>
      <c r="L24" s="26"/>
      <c r="M24" s="26"/>
      <c r="N24" s="21" t="n">
        <f aca="false">SUM(F24:L24)</f>
        <v>1</v>
      </c>
    </row>
    <row r="25" customFormat="false" ht="14.25" hidden="false" customHeight="false" outlineLevel="0" collapsed="false">
      <c r="A25" s="24" t="s">
        <v>24</v>
      </c>
      <c r="B25" s="25"/>
      <c r="C25" s="25"/>
      <c r="D25" s="25"/>
      <c r="E25" s="25"/>
      <c r="F25" s="26"/>
      <c r="G25" s="26"/>
      <c r="H25" s="26"/>
      <c r="I25" s="26"/>
      <c r="J25" s="26" t="n">
        <v>-1</v>
      </c>
      <c r="K25" s="26"/>
      <c r="L25" s="26"/>
      <c r="M25" s="26"/>
      <c r="N25" s="21" t="n">
        <f aca="false">SUM(F25:L25)</f>
        <v>-1</v>
      </c>
    </row>
    <row r="26" customFormat="false" ht="14.25" hidden="false" customHeight="false" outlineLevel="0" collapsed="false">
      <c r="A26" s="24" t="s">
        <v>25</v>
      </c>
      <c r="B26" s="25"/>
      <c r="C26" s="25"/>
      <c r="D26" s="25"/>
      <c r="E26" s="25"/>
      <c r="F26" s="26"/>
      <c r="G26" s="26"/>
      <c r="H26" s="26" t="n">
        <v>3</v>
      </c>
      <c r="I26" s="26"/>
      <c r="J26" s="26"/>
      <c r="K26" s="26"/>
      <c r="L26" s="26" t="n">
        <v>-3</v>
      </c>
      <c r="M26" s="26"/>
      <c r="N26" s="21" t="n">
        <f aca="false">SUM(F26:L26)</f>
        <v>0</v>
      </c>
    </row>
    <row r="27" customFormat="false" ht="14.25" hidden="false" customHeight="false" outlineLevel="0" collapsed="false">
      <c r="A27" s="24" t="s">
        <v>26</v>
      </c>
      <c r="F27" s="22"/>
      <c r="G27" s="22"/>
      <c r="H27" s="22" t="n">
        <v>-0.8</v>
      </c>
      <c r="I27" s="22"/>
      <c r="J27" s="22" t="n">
        <v>-0.8</v>
      </c>
      <c r="K27" s="22"/>
      <c r="L27" s="22" t="n">
        <v>-0.8</v>
      </c>
      <c r="M27" s="23"/>
      <c r="N27" s="21" t="n">
        <f aca="false">SUM(F27:L27)</f>
        <v>-2.4</v>
      </c>
    </row>
    <row r="28" customFormat="false" ht="14.25" hidden="false" customHeight="false" outlineLevel="0" collapsed="false">
      <c r="A28" s="24" t="s">
        <v>27</v>
      </c>
      <c r="F28" s="22" t="n">
        <v>0.8</v>
      </c>
      <c r="G28" s="22"/>
      <c r="H28" s="22"/>
      <c r="I28" s="22"/>
      <c r="J28" s="22"/>
      <c r="K28" s="22"/>
      <c r="L28" s="22"/>
      <c r="M28" s="23"/>
      <c r="N28" s="21" t="n">
        <f aca="false">SUM(F28:L28)</f>
        <v>0.8</v>
      </c>
    </row>
    <row r="29" customFormat="false" ht="14.25" hidden="false" customHeight="false" outlineLevel="0" collapsed="false">
      <c r="A29" s="24" t="s">
        <v>28</v>
      </c>
      <c r="F29" s="22" t="n">
        <v>-0.7</v>
      </c>
      <c r="G29" s="22"/>
      <c r="H29" s="22"/>
      <c r="I29" s="22"/>
      <c r="J29" s="22"/>
      <c r="K29" s="22"/>
      <c r="L29" s="22"/>
      <c r="M29" s="23"/>
      <c r="N29" s="21" t="n">
        <f aca="false">SUM(F29:L29)</f>
        <v>-0.7</v>
      </c>
    </row>
    <row r="30" customFormat="false" ht="14.25" hidden="false" customHeight="false" outlineLevel="0" collapsed="false">
      <c r="A30" s="24" t="s">
        <v>29</v>
      </c>
      <c r="F30" s="22" t="n">
        <v>0.1</v>
      </c>
      <c r="G30" s="22"/>
      <c r="H30" s="22"/>
      <c r="I30" s="22"/>
      <c r="J30" s="22"/>
      <c r="K30" s="22"/>
      <c r="L30" s="22"/>
      <c r="M30" s="23"/>
      <c r="N30" s="21" t="n">
        <f aca="false">SUM(F30:L30)</f>
        <v>0.1</v>
      </c>
    </row>
    <row r="31" customFormat="false" ht="14.25" hidden="false" customHeight="false" outlineLevel="0" collapsed="false">
      <c r="A31" s="24" t="s">
        <v>30</v>
      </c>
      <c r="F31" s="22" t="n">
        <v>-3.1</v>
      </c>
      <c r="G31" s="22"/>
      <c r="H31" s="22"/>
      <c r="I31" s="22"/>
      <c r="J31" s="22"/>
      <c r="K31" s="22"/>
      <c r="L31" s="22"/>
      <c r="M31" s="23"/>
      <c r="N31" s="21" t="n">
        <f aca="false">SUM(F31:L31)</f>
        <v>-3.1</v>
      </c>
    </row>
    <row r="32" customFormat="false" ht="14.25" hidden="false" customHeight="false" outlineLevel="0" collapsed="false">
      <c r="A32" s="24" t="s">
        <v>31</v>
      </c>
      <c r="F32" s="22"/>
      <c r="G32" s="22"/>
      <c r="H32" s="22"/>
      <c r="I32" s="22"/>
      <c r="J32" s="22"/>
      <c r="K32" s="22"/>
      <c r="L32" s="22" t="n">
        <v>-2.3</v>
      </c>
      <c r="M32" s="23"/>
      <c r="N32" s="21" t="n">
        <f aca="false">SUM(F32:L32)</f>
        <v>-2.3</v>
      </c>
    </row>
    <row r="33" customFormat="false" ht="14.25" hidden="false" customHeight="false" outlineLevel="0" collapsed="false">
      <c r="A33" s="24" t="s">
        <v>32</v>
      </c>
      <c r="F33" s="22"/>
      <c r="G33" s="22"/>
      <c r="H33" s="22"/>
      <c r="I33" s="22"/>
      <c r="J33" s="22"/>
      <c r="K33" s="22"/>
      <c r="L33" s="22" t="n">
        <f aca="false">3.2-2.4</f>
        <v>0.8</v>
      </c>
      <c r="M33" s="23"/>
      <c r="N33" s="21" t="n">
        <f aca="false">SUM(F33:L33)</f>
        <v>0.8</v>
      </c>
    </row>
    <row r="34" customFormat="false" ht="14.25" hidden="false" customHeight="false" outlineLevel="0" collapsed="false">
      <c r="A34" s="24" t="s">
        <v>33</v>
      </c>
      <c r="F34" s="22"/>
      <c r="G34" s="22"/>
      <c r="H34" s="22"/>
      <c r="I34" s="22"/>
      <c r="J34" s="22" t="n">
        <f aca="false">-0.8-0.2</f>
        <v>-1</v>
      </c>
      <c r="K34" s="22"/>
      <c r="L34" s="22" t="n">
        <v>-1</v>
      </c>
      <c r="M34" s="23"/>
      <c r="N34" s="21" t="n">
        <f aca="false">SUM(F34:L34)</f>
        <v>-2</v>
      </c>
    </row>
    <row r="35" customFormat="false" ht="14.25" hidden="false" customHeight="false" outlineLevel="0" collapsed="false">
      <c r="A35" s="24" t="s">
        <v>34</v>
      </c>
      <c r="F35" s="27" t="n">
        <f aca="false">0.3</f>
        <v>0.3</v>
      </c>
      <c r="G35" s="22"/>
      <c r="H35" s="27" t="n">
        <f aca="false">-0.2+0.1</f>
        <v>-0.1</v>
      </c>
      <c r="I35" s="22"/>
      <c r="J35" s="27" t="n">
        <v>0.1</v>
      </c>
      <c r="K35" s="22"/>
      <c r="L35" s="27"/>
      <c r="M35" s="23"/>
      <c r="N35" s="28" t="n">
        <f aca="false">SUM(F35:L35)</f>
        <v>0.3</v>
      </c>
    </row>
    <row r="36" customFormat="false" ht="6" hidden="false" customHeight="true" outlineLevel="0" collapsed="false">
      <c r="A36" s="24"/>
      <c r="F36" s="21"/>
      <c r="G36" s="21"/>
      <c r="H36" s="21"/>
      <c r="I36" s="21"/>
      <c r="J36" s="21"/>
      <c r="K36" s="21"/>
      <c r="L36" s="21"/>
      <c r="M36" s="21"/>
      <c r="N36" s="21"/>
    </row>
    <row r="37" customFormat="false" ht="14.25" hidden="false" customHeight="false" outlineLevel="0" collapsed="false">
      <c r="A37" s="24"/>
      <c r="B37" s="0" t="s">
        <v>35</v>
      </c>
      <c r="F37" s="28" t="n">
        <f aca="false">SUM(F9:F36)</f>
        <v>7.4</v>
      </c>
      <c r="G37" s="21"/>
      <c r="H37" s="28" t="n">
        <f aca="false">SUM(H9:H36)</f>
        <v>13.8</v>
      </c>
      <c r="I37" s="21"/>
      <c r="J37" s="28" t="n">
        <f aca="false">SUM(J9:J36)</f>
        <v>-9.2</v>
      </c>
      <c r="K37" s="21"/>
      <c r="L37" s="28" t="n">
        <f aca="false">SUM(L9:L36)</f>
        <v>-12</v>
      </c>
      <c r="M37" s="21"/>
      <c r="N37" s="28" t="n">
        <f aca="false">SUM(N9:N36)</f>
        <v>0</v>
      </c>
    </row>
    <row r="38" customFormat="false" ht="6" hidden="false" customHeight="true" outlineLevel="0" collapsed="false">
      <c r="F38" s="29"/>
      <c r="G38" s="21"/>
      <c r="H38" s="29"/>
      <c r="I38" s="29"/>
      <c r="J38" s="29"/>
      <c r="K38" s="29"/>
      <c r="L38" s="29"/>
      <c r="M38" s="29"/>
      <c r="N38" s="29"/>
    </row>
    <row r="39" customFormat="false" ht="15.75" hidden="false" customHeight="true" outlineLevel="0" collapsed="false">
      <c r="A39" s="15" t="s">
        <v>36</v>
      </c>
      <c r="B39" s="30"/>
      <c r="C39" s="30"/>
      <c r="D39" s="30"/>
      <c r="E39" s="30"/>
      <c r="F39" s="31" t="n">
        <f aca="false">+F7+F37</f>
        <v>104.3</v>
      </c>
      <c r="G39" s="31"/>
      <c r="H39" s="31" t="n">
        <f aca="false">+H7+H37</f>
        <v>25.7</v>
      </c>
      <c r="I39" s="31"/>
      <c r="J39" s="31" t="n">
        <f aca="false">+J7+J37</f>
        <v>19.3</v>
      </c>
      <c r="K39" s="31"/>
      <c r="L39" s="31" t="n">
        <f aca="false">+L7+L37</f>
        <v>65.7</v>
      </c>
      <c r="M39" s="31"/>
      <c r="N39" s="32" t="n">
        <f aca="false">+N7+N37</f>
        <v>215</v>
      </c>
    </row>
    <row r="40" customFormat="false" ht="15.75" hidden="false" customHeight="true" outlineLevel="0" collapsed="false">
      <c r="A40" s="33"/>
      <c r="B40" s="25"/>
      <c r="C40" s="25"/>
      <c r="D40" s="25"/>
      <c r="E40" s="25"/>
      <c r="F40" s="34"/>
      <c r="G40" s="34"/>
      <c r="H40" s="34"/>
      <c r="I40" s="34"/>
      <c r="J40" s="34"/>
      <c r="K40" s="34"/>
      <c r="L40" s="34"/>
      <c r="M40" s="34"/>
      <c r="N40" s="34"/>
    </row>
    <row r="41" customFormat="false" ht="12.75" hidden="false" customHeight="true" outlineLevel="0" collapsed="false">
      <c r="F41" s="29"/>
      <c r="G41" s="29"/>
      <c r="H41" s="29"/>
      <c r="I41" s="29"/>
      <c r="J41" s="29"/>
      <c r="K41" s="29"/>
      <c r="L41" s="29"/>
      <c r="M41" s="29"/>
      <c r="N41" s="29"/>
    </row>
    <row r="42" customFormat="false" ht="15.75" hidden="false" customHeight="true" outlineLevel="0" collapsed="false">
      <c r="A42" s="15" t="s">
        <v>37</v>
      </c>
      <c r="B42" s="30"/>
      <c r="C42" s="30"/>
      <c r="D42" s="30"/>
      <c r="E42" s="30"/>
      <c r="F42" s="31" t="n">
        <v>58.7</v>
      </c>
      <c r="G42" s="31"/>
      <c r="H42" s="35" t="n">
        <v>7.7</v>
      </c>
      <c r="I42" s="31"/>
      <c r="J42" s="31" t="n">
        <v>17.7</v>
      </c>
      <c r="K42" s="31"/>
      <c r="L42" s="31" t="n">
        <v>45</v>
      </c>
      <c r="M42" s="31"/>
      <c r="N42" s="32" t="n">
        <f aca="false">SUM(F42:L42)</f>
        <v>129.1</v>
      </c>
    </row>
    <row r="43" customFormat="false" ht="6" hidden="false" customHeight="true" outlineLevel="0" collapsed="false">
      <c r="F43" s="20"/>
      <c r="G43" s="20"/>
      <c r="H43" s="20"/>
      <c r="I43" s="20"/>
      <c r="J43" s="20"/>
      <c r="K43" s="20"/>
      <c r="L43" s="20"/>
      <c r="M43" s="21"/>
      <c r="N43" s="21"/>
    </row>
    <row r="44" customFormat="false" ht="14.25" hidden="false" customHeight="false" outlineLevel="0" collapsed="false">
      <c r="A44" s="24" t="s">
        <v>38</v>
      </c>
      <c r="F44" s="29" t="n">
        <f aca="false">F37*0.60527</f>
        <v>4.478998</v>
      </c>
      <c r="G44" s="36"/>
      <c r="H44" s="29" t="n">
        <f aca="false">(H37*0.60527)-0.1</f>
        <v>8.252726</v>
      </c>
      <c r="I44" s="36"/>
      <c r="J44" s="29" t="n">
        <f aca="false">J37*0.60527</f>
        <v>-5.568484</v>
      </c>
      <c r="K44" s="36"/>
      <c r="L44" s="29" t="n">
        <f aca="false">L37*0.60527</f>
        <v>-7.26324</v>
      </c>
      <c r="M44" s="29"/>
      <c r="N44" s="29" t="n">
        <f aca="false">SUM(F44:L44)</f>
        <v>-0.0999999999999988</v>
      </c>
      <c r="O44" s="37"/>
    </row>
    <row r="45" customFormat="false" ht="14.25" hidden="false" customHeight="false" outlineLevel="0" collapsed="false">
      <c r="A45" s="24" t="s">
        <v>39</v>
      </c>
      <c r="F45" s="36" t="n">
        <f aca="false">0.7+0.3</f>
        <v>1</v>
      </c>
      <c r="G45" s="36"/>
      <c r="H45" s="36" t="n">
        <v>0.7</v>
      </c>
      <c r="I45" s="36"/>
      <c r="J45" s="36" t="n">
        <v>0.7</v>
      </c>
      <c r="K45" s="36"/>
      <c r="L45" s="36" t="n">
        <v>0.7</v>
      </c>
      <c r="M45" s="29"/>
      <c r="N45" s="29" t="n">
        <f aca="false">SUM(F45:L45)</f>
        <v>3.1</v>
      </c>
    </row>
    <row r="46" customFormat="false" ht="14.25" hidden="false" customHeight="false" outlineLevel="0" collapsed="false">
      <c r="A46" s="24" t="s">
        <v>40</v>
      </c>
      <c r="F46" s="36"/>
      <c r="G46" s="36"/>
      <c r="H46" s="36"/>
      <c r="I46" s="36"/>
      <c r="J46" s="36"/>
      <c r="K46" s="36"/>
      <c r="L46" s="36" t="n">
        <v>2.5</v>
      </c>
      <c r="M46" s="29"/>
      <c r="N46" s="29" t="n">
        <f aca="false">SUM(F46:L46)</f>
        <v>2.5</v>
      </c>
    </row>
    <row r="47" customFormat="false" ht="14.25" hidden="false" customHeight="false" outlineLevel="0" collapsed="false">
      <c r="A47" s="0" t="s">
        <v>41</v>
      </c>
      <c r="F47" s="21"/>
      <c r="G47" s="21"/>
      <c r="H47" s="21"/>
      <c r="I47" s="21"/>
      <c r="J47" s="21"/>
      <c r="K47" s="21"/>
      <c r="L47" s="36" t="n">
        <v>-5.8</v>
      </c>
      <c r="M47" s="21"/>
      <c r="N47" s="29" t="n">
        <f aca="false">SUM(F47:L47)</f>
        <v>-5.8</v>
      </c>
    </row>
    <row r="48" customFormat="false" ht="14.25" hidden="false" customHeight="false" outlineLevel="0" collapsed="false">
      <c r="A48" s="0" t="s">
        <v>42</v>
      </c>
      <c r="F48" s="28" t="n">
        <v>-0.1</v>
      </c>
      <c r="G48" s="21"/>
      <c r="H48" s="28"/>
      <c r="I48" s="21"/>
      <c r="J48" s="28"/>
      <c r="K48" s="21"/>
      <c r="L48" s="28" t="n">
        <v>0.1</v>
      </c>
      <c r="M48" s="21"/>
      <c r="N48" s="28" t="n">
        <f aca="false">SUM(F48:L48)</f>
        <v>0</v>
      </c>
    </row>
    <row r="49" customFormat="false" ht="14.25" hidden="false" customHeight="false" outlineLevel="0" collapsed="false">
      <c r="A49" s="24"/>
      <c r="B49" s="0" t="s">
        <v>35</v>
      </c>
      <c r="F49" s="28" t="n">
        <f aca="false">SUM(F44:F48)</f>
        <v>5.378998</v>
      </c>
      <c r="G49" s="29"/>
      <c r="H49" s="28" t="n">
        <f aca="false">SUM(H44:H48)</f>
        <v>8.952726</v>
      </c>
      <c r="I49" s="29"/>
      <c r="J49" s="28" t="n">
        <f aca="false">SUM(J44:J48)</f>
        <v>-4.868484</v>
      </c>
      <c r="K49" s="29"/>
      <c r="L49" s="28" t="n">
        <f aca="false">SUM(L44:L48)</f>
        <v>-9.76324</v>
      </c>
      <c r="M49" s="29"/>
      <c r="N49" s="28" t="n">
        <f aca="false">SUM(N44:N48)</f>
        <v>-0.299999999999999</v>
      </c>
    </row>
    <row r="50" customFormat="false" ht="6" hidden="false" customHeight="true" outlineLevel="0" collapsed="false">
      <c r="F50" s="21"/>
      <c r="G50" s="21"/>
      <c r="H50" s="21"/>
      <c r="I50" s="21"/>
      <c r="J50" s="21"/>
      <c r="K50" s="21"/>
      <c r="L50" s="21"/>
      <c r="M50" s="21"/>
      <c r="N50" s="21"/>
    </row>
    <row r="51" customFormat="false" ht="15.75" hidden="false" customHeight="false" outlineLevel="0" collapsed="false">
      <c r="A51" s="15" t="s">
        <v>43</v>
      </c>
      <c r="B51" s="38"/>
      <c r="C51" s="38"/>
      <c r="D51" s="38"/>
      <c r="E51" s="38"/>
      <c r="F51" s="31" t="n">
        <f aca="false">+F49+F42</f>
        <v>64.078998</v>
      </c>
      <c r="G51" s="39"/>
      <c r="H51" s="31" t="n">
        <f aca="false">+H49+H42</f>
        <v>16.652726</v>
      </c>
      <c r="I51" s="39"/>
      <c r="J51" s="31" t="n">
        <f aca="false">+J49+J42</f>
        <v>12.831516</v>
      </c>
      <c r="K51" s="39"/>
      <c r="L51" s="31" t="n">
        <f aca="false">+L49+L42</f>
        <v>35.23676</v>
      </c>
      <c r="M51" s="39"/>
      <c r="N51" s="32" t="n">
        <f aca="false">+N49+N42</f>
        <v>128.8</v>
      </c>
    </row>
    <row r="52" customFormat="false" ht="6" hidden="false" customHeight="true" outlineLevel="0" collapsed="false">
      <c r="A52" s="40"/>
      <c r="F52" s="41"/>
      <c r="G52" s="21"/>
      <c r="H52" s="41"/>
      <c r="I52" s="21"/>
      <c r="J52" s="41"/>
      <c r="K52" s="21"/>
      <c r="L52" s="41"/>
      <c r="M52" s="21"/>
      <c r="N52" s="41"/>
    </row>
    <row r="53" customFormat="false" ht="12.75" hidden="false" customHeight="false" outlineLevel="0" collapsed="false">
      <c r="F53" s="42"/>
      <c r="G53" s="42"/>
      <c r="H53" s="42"/>
      <c r="I53" s="42"/>
      <c r="J53" s="42"/>
      <c r="K53" s="42"/>
      <c r="L53" s="42"/>
      <c r="M53" s="42"/>
      <c r="N53" s="42"/>
    </row>
    <row r="54" customFormat="false" ht="12.75" hidden="false" customHeight="false" outlineLevel="0" collapsed="false">
      <c r="A54" s="43" t="str">
        <f aca="true">CELL("filename")</f>
        <v>'file:///mnt/12tb/@roms/datasets/enron/EDRM Enron Email Data Set v2 XML/filtered-attachments/xls/MarchForecast.xls'#$NNG-Income-Sum</v>
      </c>
    </row>
  </sheetData>
  <mergeCells count="3">
    <mergeCell ref="A1:N1"/>
    <mergeCell ref="A2:N2"/>
    <mergeCell ref="A3:N3"/>
  </mergeCells>
  <printOptions headings="false" gridLines="false" gridLinesSet="true" horizontalCentered="true" verticalCentered="false"/>
  <pageMargins left="0.5" right="0.5" top="0.5" bottom="0.5" header="0.511811023622047" footer="0.5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&amp;RPage 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R80"/>
  <sheetViews>
    <sheetView showFormulas="false" showGridLines="true" showRowColHeaders="true" showZeros="true" rightToLeft="false" tabSelected="false" showOutlineSymbols="true" defaultGridColor="true" view="normal" topLeftCell="A4" colorId="64" zoomScale="75" zoomScaleNormal="75" zoomScalePageLayoutView="100" workbookViewId="0">
      <selection pane="topLeft" activeCell="F19" activeCellId="0" sqref="F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28.7"/>
    <col collapsed="false" customWidth="true" hidden="false" outlineLevel="0" max="3" min="3" style="0" width="6.56"/>
    <col collapsed="false" customWidth="true" hidden="false" outlineLevel="0" max="4" min="4" style="0" width="3.99"/>
    <col collapsed="false" customWidth="true" hidden="false" outlineLevel="0" max="9" min="9" style="0" width="3.56"/>
    <col collapsed="false" customWidth="true" hidden="false" outlineLevel="0" max="10" min="10" style="0" width="42.99"/>
    <col collapsed="false" customWidth="true" hidden="false" outlineLevel="0" max="11" min="11" style="0" width="4.7"/>
    <col collapsed="false" customWidth="true" hidden="false" outlineLevel="0" max="14" min="14" style="0" width="12.42"/>
    <col collapsed="false" customWidth="true" hidden="false" outlineLevel="0" max="15" min="15" style="0" width="9.7"/>
    <col collapsed="false" customWidth="true" hidden="false" outlineLevel="0" max="16" min="16" style="0" width="2.84"/>
    <col collapsed="false" customWidth="true" hidden="false" outlineLevel="0" max="17" min="17" style="0" width="6.28"/>
    <col collapsed="false" customWidth="true" hidden="false" outlineLevel="0" max="18" min="18" style="0" width="9.56"/>
  </cols>
  <sheetData>
    <row r="2" customFormat="false" ht="18" hidden="false" customHeight="false" outlineLevel="0" collapsed="false">
      <c r="B2" s="44" t="s">
        <v>44</v>
      </c>
    </row>
    <row r="3" customFormat="false" ht="18" hidden="false" customHeight="false" outlineLevel="0" collapsed="false">
      <c r="B3" s="44" t="s">
        <v>45</v>
      </c>
    </row>
    <row r="4" customFormat="false" ht="18" hidden="false" customHeight="false" outlineLevel="0" collapsed="false">
      <c r="B4" s="44" t="s">
        <v>46</v>
      </c>
    </row>
    <row r="5" customFormat="false" ht="18" hidden="false" customHeight="false" outlineLevel="0" collapsed="false">
      <c r="B5" s="44" t="s">
        <v>47</v>
      </c>
    </row>
    <row r="6" customFormat="false" ht="18" hidden="false" customHeight="false" outlineLevel="0" collapsed="false">
      <c r="B6" s="44"/>
    </row>
    <row r="7" customFormat="false" ht="12.75" hidden="false" customHeight="false" outlineLevel="0" collapsed="false">
      <c r="C7" s="37"/>
      <c r="D7" s="37"/>
      <c r="E7" s="45"/>
      <c r="F7" s="37"/>
      <c r="G7" s="37"/>
      <c r="H7" s="37"/>
      <c r="I7" s="37"/>
      <c r="J7" s="37"/>
    </row>
    <row r="8" customFormat="false" ht="12.75" hidden="false" customHeight="false" outlineLevel="0" collapsed="false">
      <c r="B8" s="46" t="s">
        <v>48</v>
      </c>
      <c r="C8" s="37"/>
      <c r="D8" s="37"/>
      <c r="E8" s="37"/>
      <c r="F8" s="37"/>
      <c r="G8" s="37"/>
      <c r="H8" s="37"/>
      <c r="I8" s="37"/>
      <c r="J8" s="37"/>
    </row>
    <row r="9" customFormat="false" ht="12.75" hidden="false" customHeight="false" outlineLevel="0" collapsed="false">
      <c r="B9" s="37"/>
      <c r="C9" s="37"/>
      <c r="D9" s="47"/>
      <c r="E9" s="48" t="s">
        <v>49</v>
      </c>
      <c r="F9" s="49" t="s">
        <v>50</v>
      </c>
      <c r="G9" s="49" t="s">
        <v>51</v>
      </c>
      <c r="H9" s="49" t="s">
        <v>9</v>
      </c>
      <c r="I9" s="37"/>
      <c r="J9" s="37"/>
    </row>
    <row r="10" customFormat="false" ht="12.75" hidden="false" customHeight="false" outlineLevel="0" collapsed="false">
      <c r="B10" s="37"/>
      <c r="C10" s="37"/>
      <c r="D10" s="47"/>
      <c r="E10" s="47"/>
      <c r="F10" s="37"/>
      <c r="G10" s="37"/>
      <c r="H10" s="37"/>
      <c r="I10" s="37"/>
      <c r="J10" s="37"/>
    </row>
    <row r="11" customFormat="false" ht="12.75" hidden="false" customHeight="false" outlineLevel="0" collapsed="false">
      <c r="B11" s="37" t="s">
        <v>52</v>
      </c>
      <c r="C11" s="37"/>
      <c r="D11" s="47"/>
      <c r="E11" s="47" t="n">
        <v>-0.1</v>
      </c>
      <c r="F11" s="47" t="n">
        <v>-0.1</v>
      </c>
      <c r="G11" s="47" t="n">
        <v>-0.1</v>
      </c>
      <c r="H11" s="47" t="n">
        <f aca="false">SUM(E11:G11)</f>
        <v>-0.3</v>
      </c>
      <c r="I11" s="47"/>
      <c r="J11" s="37" t="s">
        <v>53</v>
      </c>
    </row>
    <row r="12" customFormat="false" ht="12.75" hidden="false" customHeight="false" outlineLevel="0" collapsed="false">
      <c r="A12" s="37"/>
      <c r="B12" s="37" t="s">
        <v>54</v>
      </c>
      <c r="C12" s="37"/>
      <c r="D12" s="47"/>
      <c r="E12" s="47" t="n">
        <v>0.1</v>
      </c>
      <c r="F12" s="47" t="n">
        <v>0.1</v>
      </c>
      <c r="G12" s="47" t="n">
        <v>0.1</v>
      </c>
      <c r="H12" s="47" t="n">
        <f aca="false">SUM(E12:G12)</f>
        <v>0.3</v>
      </c>
      <c r="I12" s="47"/>
      <c r="J12" s="37" t="s">
        <v>55</v>
      </c>
    </row>
    <row r="13" customFormat="false" ht="12.75" hidden="false" customHeight="false" outlineLevel="0" collapsed="false">
      <c r="B13" s="37" t="s">
        <v>56</v>
      </c>
      <c r="C13" s="37"/>
      <c r="D13" s="47"/>
      <c r="E13" s="47" t="n">
        <v>0.1</v>
      </c>
      <c r="F13" s="47" t="n">
        <v>0.1</v>
      </c>
      <c r="G13" s="47" t="n">
        <v>0.1</v>
      </c>
      <c r="H13" s="47" t="n">
        <f aca="false">SUM(E13:G13)</f>
        <v>0.3</v>
      </c>
      <c r="I13" s="47"/>
      <c r="J13" s="37" t="s">
        <v>57</v>
      </c>
    </row>
    <row r="14" customFormat="false" ht="12.75" hidden="false" customHeight="false" outlineLevel="0" collapsed="false">
      <c r="B14" s="37" t="s">
        <v>58</v>
      </c>
      <c r="C14" s="37"/>
      <c r="D14" s="47"/>
      <c r="E14" s="47" t="n">
        <v>0.1</v>
      </c>
      <c r="F14" s="47" t="n">
        <v>0.1</v>
      </c>
      <c r="G14" s="47" t="n">
        <v>0.1</v>
      </c>
      <c r="H14" s="47" t="n">
        <f aca="false">SUM(E14:G14)</f>
        <v>0.3</v>
      </c>
      <c r="I14" s="47"/>
      <c r="J14" s="37" t="s">
        <v>59</v>
      </c>
    </row>
    <row r="15" customFormat="false" ht="12.75" hidden="false" customHeight="false" outlineLevel="0" collapsed="false">
      <c r="B15" s="37" t="s">
        <v>60</v>
      </c>
      <c r="C15" s="37"/>
      <c r="D15" s="47"/>
      <c r="E15" s="47" t="n">
        <v>0</v>
      </c>
      <c r="F15" s="47" t="n">
        <v>0</v>
      </c>
      <c r="G15" s="47" t="n">
        <v>0.1</v>
      </c>
      <c r="H15" s="47" t="n">
        <f aca="false">SUM(E15:G15)</f>
        <v>0.1</v>
      </c>
      <c r="I15" s="47"/>
      <c r="J15" s="37" t="s">
        <v>61</v>
      </c>
    </row>
    <row r="16" customFormat="false" ht="12.75" hidden="false" customHeight="false" outlineLevel="0" collapsed="false">
      <c r="B16" s="37" t="s">
        <v>62</v>
      </c>
      <c r="C16" s="37"/>
      <c r="D16" s="47"/>
      <c r="E16" s="47" t="n">
        <v>0</v>
      </c>
      <c r="F16" s="47" t="n">
        <v>0.3</v>
      </c>
      <c r="G16" s="47" t="n">
        <v>0</v>
      </c>
      <c r="H16" s="47" t="n">
        <f aca="false">SUM(E16:G16)</f>
        <v>0.3</v>
      </c>
      <c r="I16" s="47"/>
      <c r="J16" s="37" t="s">
        <v>63</v>
      </c>
    </row>
    <row r="17" customFormat="false" ht="12.75" hidden="false" customHeight="false" outlineLevel="0" collapsed="false">
      <c r="B17" s="37" t="s">
        <v>64</v>
      </c>
      <c r="C17" s="37"/>
      <c r="D17" s="47"/>
      <c r="E17" s="47" t="n">
        <v>0.2</v>
      </c>
      <c r="F17" s="47" t="n">
        <v>0.2</v>
      </c>
      <c r="G17" s="47" t="n">
        <v>0.2</v>
      </c>
      <c r="H17" s="47" t="n">
        <f aca="false">SUM(E17:G17)</f>
        <v>0.6</v>
      </c>
      <c r="I17" s="47"/>
      <c r="J17" s="37" t="s">
        <v>65</v>
      </c>
    </row>
    <row r="18" customFormat="false" ht="12.75" hidden="false" customHeight="false" outlineLevel="0" collapsed="false">
      <c r="B18" s="37" t="s">
        <v>66</v>
      </c>
      <c r="C18" s="37"/>
      <c r="D18" s="47"/>
      <c r="E18" s="50" t="n">
        <v>0.1</v>
      </c>
      <c r="F18" s="50" t="n">
        <v>0.1</v>
      </c>
      <c r="G18" s="50" t="n">
        <v>0</v>
      </c>
      <c r="H18" s="50" t="n">
        <f aca="false">SUM(E18:G18)</f>
        <v>0.2</v>
      </c>
      <c r="I18" s="47"/>
      <c r="J18" s="37"/>
    </row>
    <row r="19" customFormat="false" ht="12.75" hidden="false" customHeight="false" outlineLevel="0" collapsed="false">
      <c r="B19" s="37" t="s">
        <v>67</v>
      </c>
      <c r="C19" s="37"/>
      <c r="D19" s="47"/>
      <c r="E19" s="47" t="n">
        <f aca="false">SUM(E11:E18)</f>
        <v>0.5</v>
      </c>
      <c r="F19" s="47" t="n">
        <f aca="false">SUM(F11:F18)</f>
        <v>0.8</v>
      </c>
      <c r="G19" s="47" t="n">
        <f aca="false">SUM(G11:G18)</f>
        <v>0.5</v>
      </c>
      <c r="H19" s="47" t="n">
        <f aca="false">SUM(H11:H18)</f>
        <v>1.8</v>
      </c>
      <c r="I19" s="47"/>
      <c r="J19" s="37"/>
    </row>
    <row r="20" customFormat="false" ht="12" hidden="false" customHeight="true" outlineLevel="0" collapsed="false">
      <c r="B20" s="37"/>
      <c r="C20" s="37"/>
      <c r="D20" s="37"/>
      <c r="E20" s="47"/>
      <c r="F20" s="47"/>
      <c r="G20" s="47"/>
      <c r="H20" s="47"/>
      <c r="I20" s="47"/>
      <c r="J20" s="37"/>
    </row>
    <row r="21" customFormat="false" ht="12.75" hidden="false" customHeight="false" outlineLevel="0" collapsed="false">
      <c r="A21" s="37"/>
      <c r="B21" s="37" t="s">
        <v>68</v>
      </c>
      <c r="C21" s="37"/>
      <c r="D21" s="47"/>
      <c r="E21" s="47" t="n">
        <v>0</v>
      </c>
      <c r="F21" s="47" t="n">
        <v>0</v>
      </c>
      <c r="G21" s="47" t="n">
        <v>0</v>
      </c>
      <c r="H21" s="47" t="n">
        <f aca="false">SUM(E21:G21)</f>
        <v>0</v>
      </c>
      <c r="I21" s="47"/>
      <c r="J21" s="37" t="s">
        <v>69</v>
      </c>
    </row>
    <row r="22" customFormat="false" ht="12.75" hidden="false" customHeight="false" outlineLevel="0" collapsed="false">
      <c r="A22" s="37"/>
      <c r="B22" s="37" t="s">
        <v>70</v>
      </c>
      <c r="C22" s="37"/>
      <c r="D22" s="47"/>
      <c r="E22" s="47" t="n">
        <v>0</v>
      </c>
      <c r="F22" s="47" t="n">
        <v>-0.1</v>
      </c>
      <c r="G22" s="47" t="n">
        <v>-0.1</v>
      </c>
      <c r="H22" s="47" t="n">
        <f aca="false">SUM(E22:G22)</f>
        <v>-0.2</v>
      </c>
      <c r="I22" s="47"/>
      <c r="J22" s="37" t="s">
        <v>71</v>
      </c>
    </row>
    <row r="23" customFormat="false" ht="12.75" hidden="false" customHeight="false" outlineLevel="0" collapsed="false">
      <c r="A23" s="37"/>
      <c r="B23" s="37" t="s">
        <v>72</v>
      </c>
      <c r="C23" s="37"/>
      <c r="D23" s="47"/>
      <c r="E23" s="47" t="n">
        <v>0.4</v>
      </c>
      <c r="F23" s="47" t="n">
        <v>0.5</v>
      </c>
      <c r="G23" s="47" t="n">
        <v>0.2</v>
      </c>
      <c r="H23" s="47" t="n">
        <f aca="false">SUM(E23:G23)</f>
        <v>1.1</v>
      </c>
      <c r="I23" s="47"/>
      <c r="J23" s="37" t="s">
        <v>73</v>
      </c>
    </row>
    <row r="24" customFormat="false" ht="12.75" hidden="false" customHeight="false" outlineLevel="0" collapsed="false">
      <c r="A24" s="37"/>
      <c r="B24" s="37" t="s">
        <v>66</v>
      </c>
      <c r="C24" s="37"/>
      <c r="D24" s="47"/>
      <c r="E24" s="50" t="n">
        <v>-0.1</v>
      </c>
      <c r="F24" s="50" t="n">
        <v>0.1</v>
      </c>
      <c r="G24" s="50" t="n">
        <v>0</v>
      </c>
      <c r="H24" s="50" t="n">
        <f aca="false">SUM(E24:G24)</f>
        <v>0</v>
      </c>
      <c r="I24" s="47"/>
      <c r="J24" s="37"/>
    </row>
    <row r="25" customFormat="false" ht="12.75" hidden="false" customHeight="false" outlineLevel="0" collapsed="false">
      <c r="B25" s="37" t="s">
        <v>74</v>
      </c>
      <c r="C25" s="37"/>
      <c r="D25" s="47"/>
      <c r="E25" s="47" t="n">
        <f aca="false">SUM(E21:E24)</f>
        <v>0.3</v>
      </c>
      <c r="F25" s="47" t="n">
        <f aca="false">SUM(F21:F24)</f>
        <v>0.5</v>
      </c>
      <c r="G25" s="47" t="n">
        <f aca="false">SUM(G21:G24)</f>
        <v>0.1</v>
      </c>
      <c r="H25" s="47" t="n">
        <f aca="false">SUM(H21:H24)</f>
        <v>0.9</v>
      </c>
      <c r="I25" s="47"/>
      <c r="J25" s="37"/>
    </row>
    <row r="26" customFormat="false" ht="12.75" hidden="false" customHeight="false" outlineLevel="0" collapsed="false">
      <c r="B26" s="37"/>
      <c r="C26" s="37"/>
      <c r="D26" s="47"/>
      <c r="E26" s="47"/>
      <c r="F26" s="47"/>
      <c r="G26" s="47"/>
      <c r="H26" s="47"/>
      <c r="I26" s="47"/>
      <c r="J26" s="37"/>
    </row>
    <row r="27" customFormat="false" ht="12.75" hidden="false" customHeight="false" outlineLevel="0" collapsed="false">
      <c r="A27" s="37"/>
      <c r="B27" s="37" t="s">
        <v>75</v>
      </c>
      <c r="C27" s="37"/>
      <c r="D27" s="47"/>
      <c r="E27" s="47" t="n">
        <v>0.2</v>
      </c>
      <c r="F27" s="47" t="n">
        <v>0.1</v>
      </c>
      <c r="G27" s="47" t="n">
        <v>0</v>
      </c>
      <c r="H27" s="47" t="n">
        <f aca="false">SUM(E27:G27)</f>
        <v>0.3</v>
      </c>
      <c r="I27" s="47"/>
      <c r="J27" s="37" t="s">
        <v>76</v>
      </c>
    </row>
    <row r="28" customFormat="false" ht="12.75" hidden="false" customHeight="false" outlineLevel="0" collapsed="false">
      <c r="A28" s="37"/>
      <c r="B28" s="37" t="s">
        <v>77</v>
      </c>
      <c r="C28" s="37"/>
      <c r="D28" s="47"/>
      <c r="E28" s="47" t="n">
        <v>0.2</v>
      </c>
      <c r="F28" s="47" t="n">
        <v>0.2</v>
      </c>
      <c r="G28" s="47" t="n">
        <v>0</v>
      </c>
      <c r="H28" s="47" t="n">
        <f aca="false">SUM(E28:G28)</f>
        <v>0.4</v>
      </c>
      <c r="I28" s="47"/>
      <c r="J28" s="37" t="s">
        <v>78</v>
      </c>
    </row>
    <row r="29" customFormat="false" ht="12.75" hidden="false" customHeight="false" outlineLevel="0" collapsed="false">
      <c r="A29" s="37"/>
      <c r="B29" s="37" t="s">
        <v>66</v>
      </c>
      <c r="C29" s="37"/>
      <c r="D29" s="47"/>
      <c r="E29" s="50" t="n">
        <v>0</v>
      </c>
      <c r="F29" s="50" t="n">
        <v>0.1</v>
      </c>
      <c r="G29" s="50" t="n">
        <v>0</v>
      </c>
      <c r="H29" s="50" t="n">
        <f aca="false">SUM(E29:G29)</f>
        <v>0.1</v>
      </c>
      <c r="I29" s="47"/>
      <c r="J29" s="37"/>
    </row>
    <row r="30" customFormat="false" ht="12.75" hidden="false" customHeight="false" outlineLevel="0" collapsed="false">
      <c r="A30" s="37"/>
      <c r="B30" s="37" t="s">
        <v>79</v>
      </c>
      <c r="C30" s="37"/>
      <c r="D30" s="47"/>
      <c r="E30" s="47" t="n">
        <f aca="false">SUM(E27:E29)</f>
        <v>0.4</v>
      </c>
      <c r="F30" s="47" t="n">
        <f aca="false">SUM(F27:F29)</f>
        <v>0.4</v>
      </c>
      <c r="G30" s="47" t="n">
        <f aca="false">SUM(G27:G29)</f>
        <v>0</v>
      </c>
      <c r="H30" s="47" t="n">
        <f aca="false">SUM(H27:H29)</f>
        <v>0.8</v>
      </c>
      <c r="I30" s="47"/>
      <c r="J30" s="37"/>
    </row>
    <row r="31" customFormat="false" ht="12.75" hidden="false" customHeight="false" outlineLevel="0" collapsed="false">
      <c r="A31" s="37"/>
      <c r="B31" s="37"/>
      <c r="C31" s="37"/>
      <c r="D31" s="47"/>
      <c r="E31" s="47"/>
      <c r="F31" s="47"/>
      <c r="G31" s="47"/>
      <c r="H31" s="47"/>
      <c r="I31" s="47"/>
      <c r="J31" s="37"/>
    </row>
    <row r="32" customFormat="false" ht="12.75" hidden="false" customHeight="false" outlineLevel="0" collapsed="false">
      <c r="A32" s="37"/>
      <c r="B32" s="37" t="s">
        <v>80</v>
      </c>
      <c r="C32" s="37"/>
      <c r="D32" s="47"/>
      <c r="E32" s="47" t="n">
        <v>0</v>
      </c>
      <c r="F32" s="47" t="n">
        <v>-0.4</v>
      </c>
      <c r="G32" s="47" t="n">
        <v>-0.1</v>
      </c>
      <c r="H32" s="47" t="n">
        <f aca="false">SUM(E32:G32)</f>
        <v>-0.5</v>
      </c>
      <c r="I32" s="47"/>
      <c r="J32" s="37" t="s">
        <v>81</v>
      </c>
    </row>
    <row r="33" customFormat="false" ht="12.75" hidden="false" customHeight="false" outlineLevel="0" collapsed="false">
      <c r="A33" s="51"/>
      <c r="B33" s="51" t="s">
        <v>82</v>
      </c>
      <c r="C33" s="51"/>
      <c r="D33" s="52"/>
      <c r="E33" s="52" t="n">
        <v>0</v>
      </c>
      <c r="F33" s="52" t="n">
        <v>0</v>
      </c>
      <c r="G33" s="52" t="n">
        <v>-0.2</v>
      </c>
      <c r="H33" s="52" t="n">
        <f aca="false">SUM(E33:G33)</f>
        <v>-0.2</v>
      </c>
      <c r="I33" s="52"/>
      <c r="J33" s="51" t="s">
        <v>83</v>
      </c>
      <c r="K33" s="53"/>
      <c r="L33" s="53"/>
      <c r="M33" s="53"/>
      <c r="N33" s="53"/>
      <c r="O33" s="53"/>
      <c r="P33" s="53"/>
      <c r="Q33" s="53"/>
      <c r="R33" s="53"/>
    </row>
    <row r="34" customFormat="false" ht="12.75" hidden="false" customHeight="false" outlineLevel="0" collapsed="false">
      <c r="A34" s="37"/>
      <c r="B34" s="37" t="s">
        <v>84</v>
      </c>
      <c r="C34" s="37"/>
      <c r="D34" s="47"/>
      <c r="E34" s="47" t="n">
        <v>0</v>
      </c>
      <c r="F34" s="47" t="n">
        <v>0</v>
      </c>
      <c r="G34" s="47" t="n">
        <v>-0.1</v>
      </c>
      <c r="H34" s="47" t="n">
        <f aca="false">SUM(E34:G34)</f>
        <v>-0.1</v>
      </c>
      <c r="I34" s="47"/>
      <c r="J34" s="37" t="s">
        <v>85</v>
      </c>
    </row>
    <row r="35" customFormat="false" ht="12.75" hidden="false" customHeight="false" outlineLevel="0" collapsed="false">
      <c r="A35" s="37"/>
      <c r="B35" s="37" t="s">
        <v>86</v>
      </c>
      <c r="C35" s="37"/>
      <c r="D35" s="47"/>
      <c r="E35" s="47" t="n">
        <v>0.3</v>
      </c>
      <c r="F35" s="47" t="n">
        <v>0</v>
      </c>
      <c r="G35" s="47" t="n">
        <v>0</v>
      </c>
      <c r="H35" s="47" t="n">
        <f aca="false">SUM(E35:G35)</f>
        <v>0.3</v>
      </c>
      <c r="I35" s="47"/>
      <c r="J35" s="37" t="s">
        <v>87</v>
      </c>
    </row>
    <row r="36" customFormat="false" ht="12.75" hidden="false" customHeight="false" outlineLevel="0" collapsed="false">
      <c r="A36" s="37"/>
      <c r="B36" s="37"/>
      <c r="C36" s="37"/>
      <c r="D36" s="47"/>
      <c r="E36" s="47"/>
      <c r="F36" s="47"/>
      <c r="G36" s="47"/>
      <c r="H36" s="47"/>
      <c r="I36" s="47"/>
      <c r="J36" s="37"/>
    </row>
    <row r="37" customFormat="false" ht="12.75" hidden="false" customHeight="false" outlineLevel="0" collapsed="false">
      <c r="A37" s="37"/>
      <c r="B37" s="37" t="s">
        <v>88</v>
      </c>
      <c r="C37" s="37"/>
      <c r="D37" s="47"/>
      <c r="E37" s="47" t="n">
        <v>-0.3</v>
      </c>
      <c r="F37" s="47" t="n">
        <f aca="false">-0.2+0.1</f>
        <v>-0.1</v>
      </c>
      <c r="G37" s="47" t="n">
        <v>-0.1</v>
      </c>
      <c r="H37" s="47" t="n">
        <f aca="false">SUM(E37:G37)</f>
        <v>-0.5</v>
      </c>
      <c r="I37" s="47"/>
      <c r="J37" s="37" t="s">
        <v>89</v>
      </c>
    </row>
    <row r="38" customFormat="false" ht="12.75" hidden="false" customHeight="false" outlineLevel="0" collapsed="false">
      <c r="B38" s="37"/>
      <c r="C38" s="37"/>
      <c r="D38" s="37"/>
      <c r="E38" s="47"/>
      <c r="F38" s="47"/>
      <c r="G38" s="47"/>
      <c r="H38" s="47"/>
      <c r="I38" s="47"/>
      <c r="J38" s="37"/>
    </row>
    <row r="39" customFormat="false" ht="13.5" hidden="false" customHeight="false" outlineLevel="0" collapsed="false">
      <c r="B39" s="37" t="s">
        <v>90</v>
      </c>
      <c r="C39" s="37"/>
      <c r="D39" s="37"/>
      <c r="E39" s="54" t="n">
        <f aca="false">E19+E25+E30+SUM(E32:E37)</f>
        <v>1.2</v>
      </c>
      <c r="F39" s="54" t="n">
        <f aca="false">F19+F25+F30+SUM(F32:F37)</f>
        <v>1.2</v>
      </c>
      <c r="G39" s="54" t="n">
        <f aca="false">G19+G25+G30+SUM(G32:G37)</f>
        <v>0.1</v>
      </c>
      <c r="H39" s="54" t="n">
        <f aca="false">H19+H25+H30+SUM(H32:H37)</f>
        <v>2.5</v>
      </c>
      <c r="I39" s="47"/>
      <c r="J39" s="37"/>
    </row>
    <row r="40" customFormat="false" ht="13.5" hidden="false" customHeight="false" outlineLevel="0" collapsed="false">
      <c r="B40" s="37"/>
      <c r="C40" s="37"/>
      <c r="D40" s="37"/>
      <c r="E40" s="37"/>
      <c r="F40" s="37"/>
      <c r="G40" s="37"/>
    </row>
    <row r="41" customFormat="false" ht="12.75" hidden="false" customHeight="false" outlineLevel="0" collapsed="false">
      <c r="C41" s="37"/>
      <c r="D41" s="37"/>
      <c r="E41" s="45"/>
      <c r="F41" s="37"/>
      <c r="G41" s="37"/>
    </row>
    <row r="42" customFormat="false" ht="12.75" hidden="false" customHeight="false" outlineLevel="0" collapsed="false">
      <c r="B42" s="46"/>
      <c r="C42" s="37"/>
      <c r="D42" s="37"/>
      <c r="E42" s="37"/>
      <c r="F42" s="37"/>
      <c r="G42" s="37"/>
      <c r="H42" s="37"/>
      <c r="I42" s="37"/>
      <c r="J42" s="37"/>
    </row>
    <row r="43" customFormat="false" ht="12.75" hidden="false" customHeight="false" outlineLevel="0" collapsed="false">
      <c r="B43" s="37"/>
      <c r="C43" s="37"/>
      <c r="D43" s="47"/>
      <c r="E43" s="55"/>
      <c r="F43" s="37"/>
      <c r="G43" s="37"/>
      <c r="H43" s="37"/>
      <c r="I43" s="37"/>
      <c r="J43" s="37"/>
    </row>
    <row r="44" customFormat="false" ht="12.75" hidden="false" customHeight="false" outlineLevel="0" collapsed="false">
      <c r="B44" s="37"/>
      <c r="C44" s="37"/>
      <c r="D44" s="47"/>
      <c r="E44" s="47"/>
      <c r="F44" s="37"/>
      <c r="G44" s="37"/>
      <c r="H44" s="37"/>
      <c r="I44" s="37"/>
      <c r="J44" s="37"/>
    </row>
    <row r="45" customFormat="false" ht="12.75" hidden="false" customHeight="false" outlineLevel="0" collapsed="false">
      <c r="B45" s="37"/>
      <c r="C45" s="37"/>
      <c r="D45" s="47"/>
      <c r="E45" s="56"/>
      <c r="F45" s="56"/>
      <c r="G45" s="56"/>
      <c r="H45" s="57"/>
      <c r="I45" s="37"/>
      <c r="J45" s="37"/>
    </row>
    <row r="46" customFormat="false" ht="12.75" hidden="false" customHeight="false" outlineLevel="0" collapsed="false">
      <c r="B46" s="37"/>
      <c r="C46" s="37"/>
      <c r="D46" s="37"/>
      <c r="E46" s="58"/>
      <c r="F46" s="58"/>
      <c r="G46" s="58"/>
      <c r="H46" s="58"/>
      <c r="I46" s="37"/>
      <c r="J46" s="37"/>
    </row>
    <row r="47" customFormat="false" ht="12.75" hidden="false" customHeight="false" outlineLevel="0" collapsed="false">
      <c r="B47" s="37"/>
      <c r="C47" s="37"/>
      <c r="D47" s="47"/>
      <c r="E47" s="59"/>
      <c r="F47" s="59"/>
      <c r="G47" s="59"/>
      <c r="H47" s="59"/>
      <c r="I47" s="37"/>
      <c r="J47" s="37"/>
    </row>
    <row r="48" customFormat="false" ht="12.75" hidden="false" customHeight="false" outlineLevel="0" collapsed="false">
      <c r="B48" s="37"/>
      <c r="C48" s="37"/>
      <c r="D48" s="37"/>
      <c r="E48" s="58"/>
      <c r="F48" s="58"/>
      <c r="G48" s="58"/>
      <c r="H48" s="58"/>
      <c r="I48" s="37"/>
      <c r="J48" s="37"/>
    </row>
    <row r="49" customFormat="false" ht="12.75" hidden="false" customHeight="false" outlineLevel="0" collapsed="false">
      <c r="B49" s="37"/>
      <c r="C49" s="37"/>
      <c r="D49" s="37"/>
      <c r="E49" s="59"/>
      <c r="F49" s="59"/>
      <c r="G49" s="59"/>
      <c r="H49" s="58"/>
      <c r="I49" s="37"/>
      <c r="J49" s="37"/>
    </row>
    <row r="50" customFormat="false" ht="12.75" hidden="false" customHeight="false" outlineLevel="0" collapsed="false">
      <c r="B50" s="37"/>
      <c r="C50" s="37"/>
      <c r="D50" s="37"/>
      <c r="E50" s="59"/>
      <c r="F50" s="59"/>
      <c r="G50" s="59"/>
      <c r="H50" s="58"/>
      <c r="I50" s="37"/>
      <c r="J50" s="37"/>
    </row>
    <row r="51" customFormat="false" ht="12.75" hidden="false" customHeight="false" outlineLevel="0" collapsed="false">
      <c r="B51" s="37"/>
      <c r="C51" s="37"/>
      <c r="D51" s="37"/>
      <c r="E51" s="59"/>
      <c r="F51" s="59"/>
      <c r="G51" s="59"/>
      <c r="H51" s="58"/>
      <c r="I51" s="37"/>
      <c r="J51" s="37"/>
    </row>
    <row r="52" customFormat="false" ht="12.75" hidden="false" customHeight="false" outlineLevel="0" collapsed="false">
      <c r="B52" s="37"/>
      <c r="C52" s="37"/>
      <c r="D52" s="37"/>
      <c r="E52" s="59"/>
      <c r="F52" s="59"/>
      <c r="G52" s="59"/>
      <c r="H52" s="58"/>
      <c r="I52" s="37"/>
      <c r="J52" s="37"/>
    </row>
    <row r="53" customFormat="false" ht="12.75" hidden="false" customHeight="false" outlineLevel="0" collapsed="false">
      <c r="B53" s="37"/>
      <c r="C53" s="37"/>
      <c r="D53" s="37"/>
      <c r="E53" s="59"/>
      <c r="F53" s="59"/>
      <c r="G53" s="59"/>
      <c r="H53" s="58"/>
      <c r="I53" s="37"/>
      <c r="J53" s="37"/>
    </row>
    <row r="54" customFormat="false" ht="12.75" hidden="false" customHeight="false" outlineLevel="0" collapsed="false">
      <c r="B54" s="37"/>
      <c r="C54" s="37"/>
      <c r="D54" s="37"/>
      <c r="E54" s="59"/>
      <c r="F54" s="59"/>
      <c r="G54" s="59"/>
      <c r="H54" s="58"/>
      <c r="I54" s="37"/>
      <c r="J54" s="37"/>
    </row>
    <row r="55" customFormat="false" ht="12.75" hidden="false" customHeight="false" outlineLevel="0" collapsed="false">
      <c r="B55" s="37"/>
      <c r="C55" s="37"/>
      <c r="D55" s="37"/>
      <c r="E55" s="59"/>
      <c r="F55" s="59"/>
      <c r="G55" s="59"/>
      <c r="H55" s="58"/>
      <c r="I55" s="37"/>
      <c r="J55" s="37"/>
    </row>
    <row r="56" customFormat="false" ht="12.75" hidden="false" customHeight="false" outlineLevel="0" collapsed="false">
      <c r="B56" s="37"/>
      <c r="C56" s="37"/>
      <c r="D56" s="37"/>
      <c r="E56" s="59"/>
      <c r="F56" s="59"/>
      <c r="G56" s="59"/>
      <c r="H56" s="58"/>
      <c r="I56" s="37"/>
      <c r="J56" s="37"/>
    </row>
    <row r="57" customFormat="false" ht="12.75" hidden="false" customHeight="false" outlineLevel="0" collapsed="false">
      <c r="B57" s="37"/>
      <c r="C57" s="37"/>
      <c r="D57" s="37"/>
      <c r="E57" s="59"/>
      <c r="F57" s="59"/>
      <c r="G57" s="59"/>
      <c r="H57" s="58"/>
      <c r="I57" s="37"/>
      <c r="J57" s="37"/>
    </row>
    <row r="58" customFormat="false" ht="12.75" hidden="false" customHeight="false" outlineLevel="0" collapsed="false">
      <c r="B58" s="37"/>
      <c r="C58" s="37"/>
      <c r="D58" s="37"/>
      <c r="E58" s="59"/>
      <c r="F58" s="59"/>
      <c r="G58" s="59"/>
      <c r="H58" s="58"/>
      <c r="I58" s="37"/>
      <c r="J58" s="37"/>
    </row>
    <row r="59" customFormat="false" ht="12.75" hidden="false" customHeight="false" outlineLevel="0" collapsed="false">
      <c r="B59" s="37"/>
      <c r="C59" s="37"/>
      <c r="D59" s="37"/>
      <c r="E59" s="59"/>
      <c r="F59" s="59"/>
      <c r="G59" s="59"/>
      <c r="H59" s="58"/>
      <c r="I59" s="37"/>
      <c r="J59" s="37"/>
    </row>
    <row r="60" customFormat="false" ht="12.75" hidden="false" customHeight="false" outlineLevel="0" collapsed="false">
      <c r="B60" s="37"/>
      <c r="C60" s="37"/>
      <c r="D60" s="37"/>
      <c r="E60" s="59"/>
      <c r="F60" s="59"/>
      <c r="G60" s="59"/>
      <c r="H60" s="58"/>
      <c r="I60" s="37"/>
      <c r="J60" s="37"/>
    </row>
    <row r="61" customFormat="false" ht="12.75" hidden="false" customHeight="false" outlineLevel="0" collapsed="false">
      <c r="B61" s="37"/>
      <c r="C61" s="37"/>
      <c r="D61" s="37"/>
      <c r="E61" s="59"/>
      <c r="F61" s="59"/>
      <c r="G61" s="59"/>
      <c r="H61" s="58"/>
      <c r="I61" s="37"/>
      <c r="J61" s="37"/>
    </row>
    <row r="62" customFormat="false" ht="12.75" hidden="false" customHeight="false" outlineLevel="0" collapsed="false">
      <c r="B62" s="37"/>
      <c r="C62" s="37"/>
      <c r="D62" s="37"/>
      <c r="E62" s="59"/>
      <c r="F62" s="59"/>
      <c r="G62" s="59"/>
      <c r="H62" s="58"/>
      <c r="I62" s="37"/>
      <c r="J62" s="37"/>
    </row>
    <row r="63" customFormat="false" ht="12.75" hidden="false" customHeight="false" outlineLevel="0" collapsed="false">
      <c r="B63" s="37"/>
      <c r="C63" s="37"/>
      <c r="D63" s="37"/>
      <c r="E63" s="59"/>
      <c r="F63" s="59"/>
      <c r="G63" s="59"/>
      <c r="H63" s="58"/>
      <c r="I63" s="37"/>
      <c r="J63" s="37"/>
    </row>
    <row r="64" customFormat="false" ht="12.75" hidden="false" customHeight="false" outlineLevel="0" collapsed="false">
      <c r="B64" s="37"/>
      <c r="C64" s="37"/>
      <c r="D64" s="37"/>
      <c r="E64" s="59"/>
      <c r="F64" s="59"/>
      <c r="G64" s="59"/>
      <c r="H64" s="58"/>
      <c r="I64" s="37"/>
      <c r="J64" s="37"/>
    </row>
    <row r="65" customFormat="false" ht="12.75" hidden="false" customHeight="false" outlineLevel="0" collapsed="false">
      <c r="B65" s="37"/>
      <c r="C65" s="37"/>
      <c r="D65" s="37"/>
      <c r="E65" s="59"/>
      <c r="F65" s="59"/>
      <c r="G65" s="59"/>
      <c r="H65" s="59"/>
      <c r="I65" s="37"/>
      <c r="J65" s="37"/>
    </row>
    <row r="66" customFormat="false" ht="12.75" hidden="false" customHeight="false" outlineLevel="0" collapsed="false">
      <c r="B66" s="37"/>
      <c r="C66" s="37"/>
      <c r="D66" s="37"/>
      <c r="E66" s="59"/>
      <c r="F66" s="59"/>
      <c r="G66" s="59"/>
      <c r="H66" s="58"/>
      <c r="I66" s="37"/>
      <c r="J66" s="37"/>
    </row>
    <row r="67" customFormat="false" ht="12.75" hidden="false" customHeight="false" outlineLevel="0" collapsed="false">
      <c r="B67" s="51"/>
      <c r="C67" s="51"/>
      <c r="D67" s="52"/>
      <c r="E67" s="60"/>
      <c r="F67" s="60"/>
      <c r="G67" s="60"/>
      <c r="H67" s="60"/>
      <c r="I67" s="37"/>
      <c r="J67" s="37"/>
    </row>
    <row r="68" customFormat="false" ht="12.75" hidden="false" customHeight="false" outlineLevel="0" collapsed="false">
      <c r="B68" s="37"/>
      <c r="C68" s="37"/>
      <c r="D68" s="37"/>
      <c r="E68" s="59"/>
      <c r="F68" s="59"/>
      <c r="G68" s="59"/>
      <c r="H68" s="58"/>
      <c r="I68" s="37"/>
      <c r="J68" s="37"/>
    </row>
    <row r="69" customFormat="false" ht="12.75" hidden="false" customHeight="false" outlineLevel="0" collapsed="false">
      <c r="B69" s="37"/>
      <c r="C69" s="37"/>
      <c r="D69" s="37"/>
      <c r="E69" s="58"/>
      <c r="F69" s="58"/>
      <c r="G69" s="58"/>
      <c r="H69" s="58"/>
      <c r="I69" s="37"/>
      <c r="J69" s="37"/>
    </row>
    <row r="70" customFormat="false" ht="12.75" hidden="false" customHeight="false" outlineLevel="0" collapsed="false">
      <c r="B70" s="37"/>
      <c r="C70" s="37"/>
      <c r="D70" s="47"/>
      <c r="E70" s="59"/>
      <c r="F70" s="59"/>
      <c r="G70" s="59"/>
      <c r="H70" s="59"/>
      <c r="I70" s="37"/>
      <c r="J70" s="37"/>
    </row>
    <row r="71" customFormat="false" ht="12.75" hidden="false" customHeight="false" outlineLevel="0" collapsed="false">
      <c r="B71" s="37"/>
      <c r="C71" s="37"/>
      <c r="D71" s="37"/>
      <c r="E71" s="61"/>
      <c r="F71" s="61"/>
      <c r="G71" s="61"/>
      <c r="H71" s="61"/>
      <c r="I71" s="37"/>
      <c r="J71" s="37"/>
    </row>
    <row r="72" customFormat="false" ht="12.75" hidden="false" customHeight="false" outlineLevel="0" collapsed="false">
      <c r="B72" s="37"/>
      <c r="C72" s="37"/>
      <c r="D72" s="37"/>
      <c r="E72" s="61"/>
      <c r="F72" s="61"/>
      <c r="G72" s="61"/>
      <c r="H72" s="61"/>
      <c r="I72" s="37"/>
      <c r="J72" s="37"/>
    </row>
    <row r="73" customFormat="false" ht="12.75" hidden="false" customHeight="false" outlineLevel="0" collapsed="false">
      <c r="B73" s="46"/>
      <c r="C73" s="46"/>
      <c r="D73" s="37"/>
      <c r="E73" s="62"/>
      <c r="F73" s="62"/>
      <c r="G73" s="62"/>
      <c r="H73" s="62"/>
      <c r="I73" s="37"/>
      <c r="J73" s="37"/>
    </row>
    <row r="74" customFormat="false" ht="12.75" hidden="false" customHeight="false" outlineLevel="0" collapsed="false">
      <c r="B74" s="37"/>
      <c r="C74" s="46"/>
      <c r="D74" s="47"/>
      <c r="E74" s="62"/>
      <c r="F74" s="62"/>
      <c r="G74" s="62"/>
      <c r="H74" s="62"/>
      <c r="I74" s="37"/>
      <c r="J74" s="37"/>
    </row>
    <row r="75" customFormat="false" ht="12.75" hidden="false" customHeight="false" outlineLevel="0" collapsed="false">
      <c r="B75" s="37"/>
      <c r="C75" s="46"/>
      <c r="D75" s="37"/>
      <c r="E75" s="62"/>
      <c r="F75" s="62"/>
      <c r="G75" s="62"/>
      <c r="H75" s="62"/>
      <c r="I75" s="37"/>
      <c r="J75" s="37"/>
    </row>
    <row r="76" customFormat="false" ht="12.75" hidden="false" customHeight="false" outlineLevel="0" collapsed="false">
      <c r="B76" s="37"/>
      <c r="C76" s="46"/>
      <c r="D76" s="37"/>
      <c r="E76" s="47"/>
      <c r="F76" s="47"/>
      <c r="G76" s="47"/>
      <c r="H76" s="47"/>
      <c r="I76" s="37"/>
      <c r="J76" s="37"/>
    </row>
    <row r="77" customFormat="false" ht="12.75" hidden="false" customHeight="false" outlineLevel="0" collapsed="false">
      <c r="B77" s="37"/>
      <c r="C77" s="37"/>
      <c r="D77" s="37"/>
      <c r="E77" s="63"/>
      <c r="F77" s="37"/>
      <c r="G77" s="37"/>
    </row>
    <row r="78" customFormat="false" ht="12.75" hidden="false" customHeight="false" outlineLevel="0" collapsed="false">
      <c r="B78" s="37"/>
      <c r="C78" s="37"/>
      <c r="D78" s="37"/>
      <c r="E78" s="37"/>
      <c r="F78" s="37"/>
      <c r="G78" s="37"/>
    </row>
    <row r="79" customFormat="false" ht="12.75" hidden="false" customHeight="false" outlineLevel="0" collapsed="false">
      <c r="B79" s="37"/>
      <c r="C79" s="37"/>
      <c r="D79" s="37"/>
      <c r="E79" s="37"/>
      <c r="F79" s="37"/>
      <c r="G79" s="37"/>
    </row>
    <row r="80" customFormat="false" ht="12.75" hidden="false" customHeight="false" outlineLevel="0" collapsed="false">
      <c r="B80" s="37"/>
      <c r="C80" s="37"/>
      <c r="D80" s="37"/>
      <c r="E80" s="37"/>
      <c r="F80" s="37"/>
      <c r="G80" s="37"/>
    </row>
  </sheetData>
  <printOptions headings="false" gridLines="false" gridLinesSet="true" horizontalCentered="false" verticalCentered="false"/>
  <pageMargins left="0.2" right="0.229861111111111" top="0.389583333333333" bottom="0.440277777777778" header="0.179861111111111" footer="0.2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&amp;RPage 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9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J19" activeCellId="0" sqref="J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28"/>
    <col collapsed="false" customWidth="true" hidden="false" outlineLevel="0" max="3" min="2" style="0" width="15.7"/>
    <col collapsed="false" customWidth="true" hidden="false" outlineLevel="0" max="4" min="4" style="0" width="21.28"/>
    <col collapsed="false" customWidth="true" hidden="false" outlineLevel="0" max="5" min="5" style="0" width="5.71"/>
    <col collapsed="false" customWidth="true" hidden="false" outlineLevel="0" max="6" min="6" style="0" width="9.7"/>
    <col collapsed="false" customWidth="true" hidden="false" outlineLevel="0" max="7" min="7" style="0" width="1.7"/>
    <col collapsed="false" customWidth="true" hidden="false" outlineLevel="0" max="8" min="8" style="0" width="9.7"/>
    <col collapsed="false" customWidth="true" hidden="false" outlineLevel="0" max="9" min="9" style="0" width="1.7"/>
    <col collapsed="false" customWidth="true" hidden="false" outlineLevel="0" max="10" min="10" style="0" width="9.7"/>
    <col collapsed="false" customWidth="true" hidden="false" outlineLevel="0" max="11" min="11" style="0" width="1.7"/>
    <col collapsed="false" customWidth="true" hidden="false" outlineLevel="0" max="12" min="12" style="0" width="9.7"/>
    <col collapsed="false" customWidth="true" hidden="false" outlineLevel="0" max="13" min="13" style="0" width="1.7"/>
    <col collapsed="false" customWidth="true" hidden="false" outlineLevel="0" max="14" min="14" style="0" width="9.7"/>
  </cols>
  <sheetData>
    <row r="1" customFormat="false" ht="18" hidden="false" customHeight="false" outlineLevel="0" collapsed="false">
      <c r="A1" s="10" t="s">
        <v>91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customFormat="false" ht="18" hidden="false" customHeight="false" outlineLevel="0" collapsed="false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customFormat="false" ht="15.75" hidden="false" customHeight="false" outlineLevel="0" collapsed="false">
      <c r="A3" s="11" t="s">
        <v>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5" customFormat="false" ht="15" hidden="false" customHeight="false" outlineLevel="0" collapsed="false">
      <c r="F5" s="12" t="s">
        <v>5</v>
      </c>
      <c r="G5" s="13"/>
      <c r="H5" s="12" t="s">
        <v>6</v>
      </c>
      <c r="I5" s="13"/>
      <c r="J5" s="12" t="s">
        <v>7</v>
      </c>
      <c r="K5" s="13"/>
      <c r="L5" s="12" t="s">
        <v>8</v>
      </c>
      <c r="M5" s="13"/>
      <c r="N5" s="12" t="s">
        <v>9</v>
      </c>
    </row>
    <row r="6" customFormat="false" ht="6" hidden="false" customHeight="true" outlineLevel="0" collapsed="false">
      <c r="F6" s="14"/>
      <c r="G6" s="13"/>
      <c r="H6" s="14"/>
      <c r="I6" s="13"/>
      <c r="J6" s="14"/>
      <c r="K6" s="13"/>
      <c r="L6" s="14"/>
      <c r="M6" s="13"/>
      <c r="N6" s="14"/>
    </row>
    <row r="7" customFormat="false" ht="15.75" hidden="false" customHeight="false" outlineLevel="0" collapsed="false">
      <c r="A7" s="15" t="s">
        <v>10</v>
      </c>
      <c r="B7" s="16"/>
      <c r="C7" s="16"/>
      <c r="D7" s="16"/>
      <c r="E7" s="16"/>
      <c r="F7" s="64" t="n">
        <v>19.7</v>
      </c>
      <c r="G7" s="64"/>
      <c r="H7" s="64" t="n">
        <v>24</v>
      </c>
      <c r="I7" s="64"/>
      <c r="J7" s="64" t="n">
        <v>22.8</v>
      </c>
      <c r="K7" s="64"/>
      <c r="L7" s="64" t="n">
        <v>24.4</v>
      </c>
      <c r="M7" s="65"/>
      <c r="N7" s="66" t="n">
        <f aca="false">SUM(F7:M7)</f>
        <v>90.9</v>
      </c>
    </row>
    <row r="8" customFormat="false" ht="6" hidden="false" customHeight="true" outlineLevel="0" collapsed="false">
      <c r="F8" s="67"/>
      <c r="G8" s="67"/>
      <c r="H8" s="67"/>
      <c r="I8" s="67"/>
      <c r="J8" s="67"/>
      <c r="K8" s="67"/>
      <c r="L8" s="67"/>
      <c r="M8" s="68"/>
      <c r="N8" s="68"/>
    </row>
    <row r="9" customFormat="false" ht="12.75" hidden="false" customHeight="true" outlineLevel="0" collapsed="false">
      <c r="F9" s="69"/>
      <c r="G9" s="69"/>
      <c r="H9" s="69"/>
      <c r="I9" s="69"/>
      <c r="J9" s="69"/>
      <c r="K9" s="69"/>
      <c r="L9" s="69"/>
      <c r="M9" s="47"/>
      <c r="N9" s="68"/>
    </row>
    <row r="10" customFormat="false" ht="12.75" hidden="false" customHeight="true" outlineLevel="0" collapsed="false">
      <c r="A10" s="24"/>
      <c r="F10" s="69"/>
      <c r="G10" s="69"/>
      <c r="H10" s="69"/>
      <c r="I10" s="69"/>
      <c r="J10" s="69"/>
      <c r="K10" s="69"/>
      <c r="L10" s="69"/>
      <c r="M10" s="47"/>
      <c r="N10" s="68"/>
    </row>
    <row r="11" customFormat="false" ht="12.75" hidden="false" customHeight="true" outlineLevel="0" collapsed="false">
      <c r="A11" s="24" t="s">
        <v>92</v>
      </c>
      <c r="F11" s="70"/>
      <c r="G11" s="69"/>
      <c r="H11" s="69" t="n">
        <v>-0.2</v>
      </c>
      <c r="I11" s="69"/>
      <c r="J11" s="69" t="n">
        <v>0.1</v>
      </c>
      <c r="K11" s="69"/>
      <c r="L11" s="69" t="n">
        <v>0.2</v>
      </c>
      <c r="M11" s="47"/>
      <c r="N11" s="68" t="n">
        <f aca="false">SUM(F11:L11)</f>
        <v>0.1</v>
      </c>
    </row>
    <row r="12" customFormat="false" ht="12.75" hidden="false" customHeight="false" outlineLevel="0" collapsed="false">
      <c r="A12" s="24" t="s">
        <v>93</v>
      </c>
      <c r="F12" s="69" t="n">
        <f aca="false">0.2+0.3+0.4-0.2</f>
        <v>0.7</v>
      </c>
      <c r="G12" s="69"/>
      <c r="H12" s="69"/>
      <c r="I12" s="69"/>
      <c r="J12" s="69" t="n">
        <v>-0.1</v>
      </c>
      <c r="K12" s="69"/>
      <c r="L12" s="69" t="n">
        <f aca="false">-0.1-0.4</f>
        <v>-0.5</v>
      </c>
      <c r="M12" s="47"/>
      <c r="N12" s="68" t="n">
        <f aca="false">SUM(F12:L12)</f>
        <v>0.1</v>
      </c>
    </row>
    <row r="13" customFormat="false" ht="12.75" hidden="false" customHeight="false" outlineLevel="0" collapsed="false">
      <c r="A13" s="24" t="s">
        <v>94</v>
      </c>
      <c r="F13" s="69"/>
      <c r="G13" s="69"/>
      <c r="H13" s="69" t="n">
        <v>-0.1</v>
      </c>
      <c r="I13" s="69"/>
      <c r="J13" s="69"/>
      <c r="K13" s="69"/>
      <c r="L13" s="69" t="n">
        <v>-0.1</v>
      </c>
      <c r="M13" s="47"/>
      <c r="N13" s="68" t="n">
        <f aca="false">SUM(F13:L13)</f>
        <v>-0.2</v>
      </c>
    </row>
    <row r="14" customFormat="false" ht="12.75" hidden="false" customHeight="false" outlineLevel="0" collapsed="false">
      <c r="A14" s="24" t="s">
        <v>95</v>
      </c>
      <c r="F14" s="69" t="n">
        <v>0.4</v>
      </c>
      <c r="G14" s="69"/>
      <c r="H14" s="69"/>
      <c r="I14" s="69"/>
      <c r="J14" s="69"/>
      <c r="K14" s="69"/>
      <c r="L14" s="69"/>
      <c r="M14" s="47"/>
      <c r="N14" s="68" t="n">
        <f aca="false">SUM(F14:L14)</f>
        <v>0.4</v>
      </c>
    </row>
    <row r="15" customFormat="false" ht="12.75" hidden="false" customHeight="false" outlineLevel="0" collapsed="false">
      <c r="A15" s="24" t="s">
        <v>96</v>
      </c>
      <c r="F15" s="69" t="n">
        <v>0.1</v>
      </c>
      <c r="G15" s="69"/>
      <c r="H15" s="69"/>
      <c r="I15" s="69"/>
      <c r="J15" s="69"/>
      <c r="K15" s="69"/>
      <c r="L15" s="69"/>
      <c r="M15" s="47"/>
      <c r="N15" s="68" t="n">
        <f aca="false">SUM(F15:L15)</f>
        <v>0.1</v>
      </c>
    </row>
    <row r="16" customFormat="false" ht="12.75" hidden="false" customHeight="false" outlineLevel="0" collapsed="false">
      <c r="A16" s="24" t="s">
        <v>97</v>
      </c>
      <c r="F16" s="69"/>
      <c r="G16" s="69"/>
      <c r="H16" s="69" t="n">
        <v>0.4</v>
      </c>
      <c r="I16" s="69"/>
      <c r="J16" s="69"/>
      <c r="K16" s="69"/>
      <c r="L16" s="69"/>
      <c r="M16" s="47"/>
      <c r="N16" s="68" t="n">
        <f aca="false">SUM(F16:L16)</f>
        <v>0.4</v>
      </c>
    </row>
    <row r="17" customFormat="false" ht="12.75" hidden="false" customHeight="false" outlineLevel="0" collapsed="false">
      <c r="A17" s="24" t="s">
        <v>98</v>
      </c>
      <c r="F17" s="69"/>
      <c r="G17" s="69"/>
      <c r="H17" s="69" t="n">
        <f aca="false">-0.1-0.2</f>
        <v>-0.3</v>
      </c>
      <c r="I17" s="69"/>
      <c r="J17" s="69" t="n">
        <f aca="false">-0.1-0.2</f>
        <v>-0.3</v>
      </c>
      <c r="K17" s="69"/>
      <c r="L17" s="69" t="n">
        <f aca="false">-0.1-0.5</f>
        <v>-0.6</v>
      </c>
      <c r="M17" s="47"/>
      <c r="N17" s="68" t="n">
        <f aca="false">SUM(F17:L17)</f>
        <v>-1.2</v>
      </c>
    </row>
    <row r="18" customFormat="false" ht="12.75" hidden="false" customHeight="false" outlineLevel="0" collapsed="false">
      <c r="A18" s="24" t="s">
        <v>99</v>
      </c>
      <c r="F18" s="69" t="n">
        <v>0.1</v>
      </c>
      <c r="G18" s="69"/>
      <c r="H18" s="69"/>
      <c r="I18" s="69"/>
      <c r="J18" s="69"/>
      <c r="K18" s="69"/>
      <c r="L18" s="69"/>
      <c r="M18" s="47"/>
      <c r="N18" s="68" t="n">
        <f aca="false">SUM(F18:L18)</f>
        <v>0.1</v>
      </c>
    </row>
    <row r="19" customFormat="false" ht="12.75" hidden="false" customHeight="false" outlineLevel="0" collapsed="false">
      <c r="A19" s="24" t="s">
        <v>100</v>
      </c>
      <c r="F19" s="71" t="n">
        <v>0.1</v>
      </c>
      <c r="G19" s="69"/>
      <c r="H19" s="71"/>
      <c r="I19" s="69"/>
      <c r="J19" s="71"/>
      <c r="K19" s="69"/>
      <c r="L19" s="71" t="n">
        <v>0.1</v>
      </c>
      <c r="M19" s="47"/>
      <c r="N19" s="72" t="n">
        <f aca="false">SUM(F19:L19)</f>
        <v>0.2</v>
      </c>
    </row>
    <row r="20" customFormat="false" ht="6" hidden="false" customHeight="true" outlineLevel="0" collapsed="false">
      <c r="A20" s="24"/>
      <c r="F20" s="68"/>
      <c r="G20" s="68"/>
      <c r="H20" s="68"/>
      <c r="I20" s="68"/>
      <c r="J20" s="68"/>
      <c r="K20" s="68"/>
      <c r="L20" s="68"/>
      <c r="M20" s="68"/>
      <c r="N20" s="68"/>
    </row>
    <row r="21" customFormat="false" ht="12.75" hidden="false" customHeight="false" outlineLevel="0" collapsed="false">
      <c r="A21" s="24"/>
      <c r="B21" s="0" t="s">
        <v>35</v>
      </c>
      <c r="F21" s="72" t="n">
        <f aca="false">SUM(F9:F20)</f>
        <v>1.4</v>
      </c>
      <c r="G21" s="68"/>
      <c r="H21" s="72" t="n">
        <f aca="false">SUM(H9:H20)</f>
        <v>-0.2</v>
      </c>
      <c r="I21" s="68"/>
      <c r="J21" s="72" t="n">
        <f aca="false">SUM(J9:J20)</f>
        <v>-0.3</v>
      </c>
      <c r="K21" s="68"/>
      <c r="L21" s="72" t="n">
        <f aca="false">SUM(L9:L20)</f>
        <v>-0.9</v>
      </c>
      <c r="M21" s="68"/>
      <c r="N21" s="72" t="n">
        <f aca="false">SUM(N9:N20)</f>
        <v>0</v>
      </c>
    </row>
    <row r="22" customFormat="false" ht="6" hidden="false" customHeight="true" outlineLevel="0" collapsed="false">
      <c r="F22" s="73"/>
      <c r="G22" s="68"/>
      <c r="H22" s="73"/>
      <c r="I22" s="73"/>
      <c r="J22" s="73"/>
      <c r="K22" s="73"/>
      <c r="L22" s="73"/>
      <c r="M22" s="73"/>
      <c r="N22" s="73"/>
    </row>
    <row r="23" customFormat="false" ht="15.75" hidden="false" customHeight="true" outlineLevel="0" collapsed="false">
      <c r="A23" s="15" t="s">
        <v>36</v>
      </c>
      <c r="B23" s="30"/>
      <c r="C23" s="30"/>
      <c r="D23" s="30"/>
      <c r="E23" s="30"/>
      <c r="F23" s="74" t="n">
        <f aca="false">+F7+F21</f>
        <v>21.1</v>
      </c>
      <c r="G23" s="74"/>
      <c r="H23" s="74" t="n">
        <f aca="false">+H7+H21</f>
        <v>23.8</v>
      </c>
      <c r="I23" s="74"/>
      <c r="J23" s="74" t="n">
        <f aca="false">+J7+J21</f>
        <v>22.5</v>
      </c>
      <c r="K23" s="74"/>
      <c r="L23" s="74" t="n">
        <f aca="false">+L7+L21</f>
        <v>23.5</v>
      </c>
      <c r="M23" s="74"/>
      <c r="N23" s="75" t="n">
        <f aca="false">+N7+N21</f>
        <v>90.9</v>
      </c>
    </row>
    <row r="24" customFormat="false" ht="12.75" hidden="false" customHeight="true" outlineLevel="0" collapsed="false">
      <c r="F24" s="73"/>
      <c r="G24" s="73"/>
      <c r="H24" s="73"/>
      <c r="I24" s="73"/>
      <c r="J24" s="73"/>
      <c r="K24" s="73"/>
      <c r="L24" s="73"/>
      <c r="M24" s="73"/>
      <c r="N24" s="73"/>
    </row>
    <row r="25" customFormat="false" ht="12.75" hidden="false" customHeight="true" outlineLevel="0" collapsed="false">
      <c r="F25" s="73"/>
      <c r="G25" s="73"/>
      <c r="H25" s="73"/>
      <c r="I25" s="73"/>
      <c r="J25" s="73"/>
      <c r="K25" s="73"/>
      <c r="L25" s="73"/>
      <c r="M25" s="73"/>
      <c r="N25" s="73"/>
    </row>
    <row r="26" customFormat="false" ht="12.75" hidden="false" customHeight="true" outlineLevel="0" collapsed="false">
      <c r="A26" s="76" t="s">
        <v>101</v>
      </c>
      <c r="B26" s="77"/>
      <c r="C26" s="78"/>
      <c r="D26" s="79"/>
      <c r="E26" s="79"/>
      <c r="F26" s="80"/>
      <c r="G26" s="79"/>
      <c r="H26" s="79"/>
      <c r="I26" s="79"/>
      <c r="J26" s="79"/>
      <c r="K26" s="79"/>
      <c r="L26" s="79"/>
      <c r="M26" s="79"/>
      <c r="N26" s="81"/>
    </row>
    <row r="27" customFormat="false" ht="12.75" hidden="false" customHeight="true" outlineLevel="0" collapsed="false">
      <c r="A27" s="82"/>
      <c r="B27" s="37"/>
      <c r="C27" s="37"/>
      <c r="D27" s="37"/>
      <c r="E27" s="37"/>
      <c r="F27" s="83"/>
      <c r="G27" s="37"/>
      <c r="H27" s="37"/>
      <c r="I27" s="37"/>
      <c r="J27" s="37"/>
      <c r="K27" s="37"/>
      <c r="L27" s="37"/>
      <c r="M27" s="37"/>
      <c r="N27" s="84"/>
    </row>
    <row r="28" customFormat="false" ht="12.75" hidden="false" customHeight="true" outlineLevel="0" collapsed="false">
      <c r="A28" s="85" t="s">
        <v>102</v>
      </c>
      <c r="B28" s="37"/>
      <c r="C28" s="37"/>
      <c r="D28" s="37"/>
      <c r="E28" s="37"/>
      <c r="F28" s="86" t="n">
        <v>2.365</v>
      </c>
      <c r="G28" s="37"/>
      <c r="H28" s="86" t="n">
        <v>2.365</v>
      </c>
      <c r="I28" s="86"/>
      <c r="J28" s="86" t="n">
        <v>2.365</v>
      </c>
      <c r="K28" s="86"/>
      <c r="L28" s="86" t="n">
        <v>2.365</v>
      </c>
      <c r="M28" s="86"/>
      <c r="N28" s="87" t="n">
        <f aca="false">SUM(F28:L28)/4</f>
        <v>2.365</v>
      </c>
    </row>
    <row r="29" customFormat="false" ht="12.75" hidden="false" customHeight="true" outlineLevel="0" collapsed="false">
      <c r="A29" s="85" t="s">
        <v>103</v>
      </c>
      <c r="B29" s="37"/>
      <c r="C29" s="37"/>
      <c r="D29" s="37"/>
      <c r="E29" s="37"/>
      <c r="F29" s="86" t="n">
        <v>2.546</v>
      </c>
      <c r="G29" s="37"/>
      <c r="H29" s="86" t="n">
        <v>2.237</v>
      </c>
      <c r="I29" s="86"/>
      <c r="J29" s="86" t="n">
        <v>2.241</v>
      </c>
      <c r="K29" s="86"/>
      <c r="L29" s="86" t="n">
        <v>2.43</v>
      </c>
      <c r="M29" s="86"/>
      <c r="N29" s="87" t="n">
        <f aca="false">SUM(F29:L29)/4</f>
        <v>2.3635</v>
      </c>
    </row>
    <row r="30" customFormat="false" ht="12.75" hidden="false" customHeight="true" outlineLevel="0" collapsed="false">
      <c r="A30" s="88" t="s">
        <v>104</v>
      </c>
      <c r="B30" s="89"/>
      <c r="C30" s="89"/>
      <c r="D30" s="89"/>
      <c r="E30" s="89"/>
      <c r="F30" s="90" t="n">
        <v>2.42</v>
      </c>
      <c r="G30" s="89"/>
      <c r="H30" s="90"/>
      <c r="I30" s="90"/>
      <c r="J30" s="90"/>
      <c r="K30" s="90"/>
      <c r="L30" s="90"/>
      <c r="M30" s="90"/>
      <c r="N30" s="91"/>
    </row>
    <row r="31" customFormat="false" ht="12.75" hidden="false" customHeight="true" outlineLevel="0" collapsed="false">
      <c r="F31" s="73"/>
      <c r="G31" s="73"/>
      <c r="H31" s="73"/>
      <c r="I31" s="73"/>
      <c r="J31" s="73"/>
      <c r="K31" s="73"/>
      <c r="L31" s="73"/>
      <c r="M31" s="73"/>
      <c r="N31" s="73"/>
    </row>
    <row r="32" customFormat="false" ht="15.75" hidden="false" customHeight="true" outlineLevel="0" collapsed="false">
      <c r="A32" s="15" t="s">
        <v>37</v>
      </c>
      <c r="B32" s="30"/>
      <c r="C32" s="30"/>
      <c r="D32" s="30"/>
      <c r="E32" s="30"/>
      <c r="F32" s="74" t="n">
        <v>12.1</v>
      </c>
      <c r="G32" s="74"/>
      <c r="H32" s="74" t="n">
        <v>15.6</v>
      </c>
      <c r="I32" s="74"/>
      <c r="J32" s="74" t="n">
        <v>16</v>
      </c>
      <c r="K32" s="74"/>
      <c r="L32" s="74" t="n">
        <v>17</v>
      </c>
      <c r="M32" s="74"/>
      <c r="N32" s="75" t="n">
        <f aca="false">SUM(F32:L32)</f>
        <v>60.7</v>
      </c>
    </row>
    <row r="33" customFormat="false" ht="6" hidden="false" customHeight="true" outlineLevel="0" collapsed="false">
      <c r="F33" s="67"/>
      <c r="G33" s="67"/>
      <c r="H33" s="67"/>
      <c r="I33" s="67"/>
      <c r="J33" s="67"/>
      <c r="K33" s="67"/>
      <c r="L33" s="67"/>
      <c r="M33" s="68"/>
      <c r="N33" s="68"/>
    </row>
    <row r="34" customFormat="false" ht="12.75" hidden="false" customHeight="false" outlineLevel="0" collapsed="false">
      <c r="A34" s="24" t="s">
        <v>38</v>
      </c>
      <c r="B34" s="37"/>
      <c r="C34" s="37"/>
      <c r="D34" s="37"/>
      <c r="E34" s="37"/>
      <c r="F34" s="92" t="n">
        <f aca="false">F21*0.6112</f>
        <v>0.85568</v>
      </c>
      <c r="G34" s="93"/>
      <c r="H34" s="92" t="n">
        <f aca="false">H21*0.6112</f>
        <v>-0.12224</v>
      </c>
      <c r="I34" s="93"/>
      <c r="J34" s="92" t="n">
        <f aca="false">J21*0.6112</f>
        <v>-0.18336</v>
      </c>
      <c r="K34" s="93"/>
      <c r="L34" s="92" t="n">
        <f aca="false">L21*0.6112</f>
        <v>-0.55008</v>
      </c>
      <c r="M34" s="73"/>
      <c r="N34" s="73" t="n">
        <f aca="false">SUM(F34:L34)</f>
        <v>0</v>
      </c>
    </row>
    <row r="35" customFormat="false" ht="14.25" hidden="false" customHeight="false" outlineLevel="0" collapsed="false">
      <c r="A35" s="24" t="s">
        <v>39</v>
      </c>
      <c r="B35" s="37"/>
      <c r="C35" s="37"/>
      <c r="D35" s="37"/>
      <c r="E35" s="37"/>
      <c r="F35" s="94" t="n">
        <v>0.2</v>
      </c>
      <c r="G35" s="95"/>
      <c r="H35" s="96"/>
      <c r="I35" s="94"/>
      <c r="J35" s="94" t="n">
        <v>0.1</v>
      </c>
      <c r="K35" s="94"/>
      <c r="L35" s="94" t="n">
        <v>0.1</v>
      </c>
      <c r="M35" s="95"/>
      <c r="N35" s="73" t="n">
        <f aca="false">SUM(F35:L35)</f>
        <v>0.4</v>
      </c>
    </row>
    <row r="36" customFormat="false" ht="15" hidden="false" customHeight="false" outlineLevel="0" collapsed="false">
      <c r="A36" s="24" t="s">
        <v>105</v>
      </c>
      <c r="B36" s="37"/>
      <c r="C36" s="37"/>
      <c r="D36" s="37"/>
      <c r="E36" s="37"/>
      <c r="F36" s="97"/>
      <c r="G36" s="95"/>
      <c r="H36" s="98"/>
      <c r="I36" s="95"/>
      <c r="J36" s="99" t="n">
        <v>-0.1</v>
      </c>
      <c r="K36" s="95"/>
      <c r="L36" s="99"/>
      <c r="M36" s="95"/>
      <c r="N36" s="72" t="n">
        <f aca="false">SUM(F36:L36)</f>
        <v>-0.1</v>
      </c>
    </row>
    <row r="37" customFormat="false" ht="15" hidden="false" customHeight="false" outlineLevel="0" collapsed="false">
      <c r="A37" s="33"/>
      <c r="B37" s="0" t="s">
        <v>35</v>
      </c>
      <c r="F37" s="72" t="n">
        <f aca="false">SUM(F34:F36)</f>
        <v>1.05568</v>
      </c>
      <c r="G37" s="73"/>
      <c r="H37" s="72" t="n">
        <f aca="false">SUM(H34:H36)</f>
        <v>-0.12224</v>
      </c>
      <c r="I37" s="73"/>
      <c r="J37" s="72" t="n">
        <f aca="false">SUM(J34:J36)</f>
        <v>-0.18336</v>
      </c>
      <c r="K37" s="73"/>
      <c r="L37" s="72" t="n">
        <f aca="false">SUM(L34:L36)</f>
        <v>-0.45008</v>
      </c>
      <c r="M37" s="73"/>
      <c r="N37" s="72" t="n">
        <f aca="false">SUM(N34:N36)</f>
        <v>0.3</v>
      </c>
    </row>
    <row r="38" customFormat="false" ht="6" hidden="false" customHeight="true" outlineLevel="0" collapsed="false">
      <c r="A38" s="40"/>
      <c r="F38" s="100"/>
      <c r="G38" s="68"/>
      <c r="H38" s="100"/>
      <c r="I38" s="68"/>
      <c r="J38" s="100"/>
      <c r="K38" s="68"/>
      <c r="L38" s="100"/>
      <c r="M38" s="68"/>
      <c r="N38" s="100"/>
    </row>
    <row r="39" customFormat="false" ht="15.75" hidden="false" customHeight="false" outlineLevel="0" collapsed="false">
      <c r="A39" s="15" t="s">
        <v>43</v>
      </c>
      <c r="B39" s="38"/>
      <c r="C39" s="38"/>
      <c r="D39" s="38"/>
      <c r="E39" s="38"/>
      <c r="F39" s="74" t="n">
        <f aca="false">+F37+F32</f>
        <v>13.15568</v>
      </c>
      <c r="G39" s="101"/>
      <c r="H39" s="74" t="n">
        <f aca="false">+H37+H32</f>
        <v>15.47776</v>
      </c>
      <c r="I39" s="101"/>
      <c r="J39" s="74" t="n">
        <f aca="false">+J37+J32</f>
        <v>15.81664</v>
      </c>
      <c r="K39" s="101"/>
      <c r="L39" s="74" t="n">
        <f aca="false">+L37+L32</f>
        <v>16.54992</v>
      </c>
      <c r="M39" s="101"/>
      <c r="N39" s="75" t="n">
        <f aca="false">+N37+N32</f>
        <v>61</v>
      </c>
    </row>
    <row r="42" customFormat="false" ht="6.75" hidden="false" customHeight="true" outlineLevel="0" collapsed="false"/>
    <row r="46" customFormat="false" ht="12.75" hidden="false" customHeight="false" outlineLevel="0" collapsed="false">
      <c r="F46" s="102"/>
    </row>
    <row r="47" customFormat="false" ht="12.75" hidden="false" customHeight="false" outlineLevel="0" collapsed="false">
      <c r="F47" s="102"/>
    </row>
    <row r="48" customFormat="false" ht="12.75" hidden="false" customHeight="false" outlineLevel="0" collapsed="false">
      <c r="A48" s="43" t="str">
        <f aca="true">CELL("filename")</f>
        <v>'file:///mnt/12tb/@roms/datasets/enron/EDRM Enron Email Data Set v2 XML/filtered-attachments/xls/MarchForecast.xls'#$TW-Income-Sum</v>
      </c>
      <c r="F48" s="102"/>
    </row>
    <row r="49" customFormat="false" ht="12.75" hidden="false" customHeight="false" outlineLevel="0" collapsed="false">
      <c r="F49" s="103"/>
    </row>
  </sheetData>
  <mergeCells count="3">
    <mergeCell ref="A1:N1"/>
    <mergeCell ref="A2:N2"/>
    <mergeCell ref="A3:N3"/>
  </mergeCells>
  <printOptions headings="false" gridLines="false" gridLinesSet="true" horizontalCentered="true" verticalCentered="false"/>
  <pageMargins left="0.5" right="0.5" top="0.5" bottom="0.5" header="0.511811023622047" footer="0.5"/>
  <pageSetup paperSize="1" scale="9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&amp;RPage 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T41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T41" activeCellId="0" sqref="T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4.99"/>
    <col collapsed="false" customWidth="true" hidden="false" outlineLevel="0" max="5" min="5" style="0" width="9.28"/>
    <col collapsed="false" customWidth="true" hidden="true" outlineLevel="0" max="17" min="8" style="0" width="9.14"/>
    <col collapsed="false" customWidth="true" hidden="false" outlineLevel="0" max="19" min="19" style="0" width="2.7"/>
  </cols>
  <sheetData>
    <row r="1" customFormat="false" ht="12.75" hidden="false" customHeight="false" outlineLevel="0" collapsed="false">
      <c r="B1" s="46" t="s">
        <v>106</v>
      </c>
      <c r="C1" s="37"/>
      <c r="D1" s="37"/>
      <c r="E1" s="45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customFormat="false" ht="12.75" hidden="false" customHeight="false" outlineLevel="0" collapsed="false">
      <c r="B2" s="46" t="s">
        <v>45</v>
      </c>
      <c r="C2" s="37"/>
      <c r="D2" s="37"/>
      <c r="E2" s="45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customFormat="false" ht="12.75" hidden="false" customHeight="false" outlineLevel="0" collapsed="false">
      <c r="B3" s="46" t="s">
        <v>46</v>
      </c>
      <c r="C3" s="37"/>
      <c r="D3" s="37"/>
      <c r="E3" s="45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customFormat="false" ht="12.75" hidden="false" customHeight="false" outlineLevel="0" collapsed="false">
      <c r="B4" s="46" t="s">
        <v>47</v>
      </c>
      <c r="C4" s="37"/>
      <c r="D4" s="37"/>
      <c r="E4" s="45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customFormat="false" ht="12.75" hidden="false" customHeight="false" outlineLevel="0" collapsed="false">
      <c r="B5" s="46"/>
      <c r="C5" s="37"/>
      <c r="D5" s="37"/>
      <c r="E5" s="45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customFormat="false" ht="12.75" hidden="false" customHeight="false" outlineLevel="0" collapsed="false"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R6" s="104" t="s">
        <v>5</v>
      </c>
      <c r="S6" s="104"/>
    </row>
    <row r="7" customFormat="false" ht="12.75" hidden="false" customHeight="false" outlineLevel="0" collapsed="false">
      <c r="B7" s="37"/>
      <c r="C7" s="37"/>
      <c r="D7" s="47"/>
      <c r="E7" s="105" t="s">
        <v>49</v>
      </c>
      <c r="F7" s="89" t="s">
        <v>50</v>
      </c>
      <c r="G7" s="89" t="s">
        <v>51</v>
      </c>
      <c r="H7" s="89"/>
      <c r="I7" s="89"/>
      <c r="J7" s="89"/>
      <c r="K7" s="89"/>
      <c r="L7" s="89"/>
      <c r="M7" s="89"/>
      <c r="N7" s="89"/>
      <c r="O7" s="89"/>
      <c r="P7" s="89"/>
      <c r="Q7" s="89"/>
      <c r="R7" s="106" t="s">
        <v>9</v>
      </c>
      <c r="S7" s="107"/>
    </row>
    <row r="8" customFormat="false" ht="12.75" hidden="false" customHeight="false" outlineLevel="0" collapsed="false">
      <c r="B8" s="37"/>
      <c r="C8" s="37"/>
      <c r="D8" s="47"/>
      <c r="E8" s="4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customFormat="false" ht="12.75" hidden="false" customHeight="false" outlineLevel="0" collapsed="false">
      <c r="B9" s="37" t="s">
        <v>107</v>
      </c>
      <c r="C9" s="37"/>
      <c r="D9" s="47"/>
      <c r="E9" s="56" t="n">
        <v>-0.027</v>
      </c>
      <c r="F9" s="56" t="n">
        <v>-0.026</v>
      </c>
      <c r="G9" s="56" t="n">
        <v>-0.027</v>
      </c>
      <c r="H9" s="56"/>
      <c r="I9" s="56"/>
      <c r="J9" s="56"/>
      <c r="K9" s="56"/>
      <c r="L9" s="56"/>
      <c r="M9" s="56"/>
      <c r="N9" s="56"/>
      <c r="O9" s="56"/>
      <c r="P9" s="56"/>
      <c r="Q9" s="57"/>
      <c r="R9" s="108" t="n">
        <f aca="false">SUM(E9:Q9)</f>
        <v>-0.08</v>
      </c>
      <c r="S9" s="108"/>
      <c r="T9" s="0" t="s">
        <v>108</v>
      </c>
    </row>
    <row r="10" customFormat="false" ht="12.75" hidden="false" customHeight="false" outlineLevel="0" collapsed="false">
      <c r="B10" s="37"/>
      <c r="C10" s="37"/>
      <c r="D10" s="37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108"/>
    </row>
    <row r="11" customFormat="false" ht="12.75" hidden="false" customHeight="false" outlineLevel="0" collapsed="false">
      <c r="B11" s="37" t="s">
        <v>109</v>
      </c>
      <c r="C11" s="37"/>
      <c r="D11" s="47"/>
      <c r="E11" s="56" t="n">
        <v>-0.05</v>
      </c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9"/>
      <c r="R11" s="108" t="n">
        <f aca="false">SUM(E11:Q11)</f>
        <v>-0.05</v>
      </c>
      <c r="S11" s="108"/>
      <c r="T11" s="109" t="s">
        <v>110</v>
      </c>
    </row>
    <row r="12" customFormat="false" ht="12.75" hidden="false" customHeight="false" outlineLevel="0" collapsed="false">
      <c r="B12" s="37"/>
      <c r="C12" s="37"/>
      <c r="D12" s="37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108"/>
    </row>
    <row r="13" customFormat="false" ht="12.75" hidden="false" customHeight="false" outlineLevel="0" collapsed="false">
      <c r="B13" s="37" t="s">
        <v>111</v>
      </c>
      <c r="C13" s="37"/>
      <c r="D13" s="37"/>
      <c r="E13" s="59"/>
      <c r="F13" s="59" t="n">
        <v>-0.1</v>
      </c>
      <c r="G13" s="59" t="n">
        <v>-0.11</v>
      </c>
      <c r="H13" s="59"/>
      <c r="I13" s="59"/>
      <c r="J13" s="59"/>
      <c r="K13" s="59"/>
      <c r="L13" s="59"/>
      <c r="M13" s="59"/>
      <c r="N13" s="59"/>
      <c r="O13" s="59"/>
      <c r="P13" s="59"/>
      <c r="Q13" s="108"/>
      <c r="R13" s="108" t="n">
        <f aca="false">SUM(E13:Q13)</f>
        <v>-0.21</v>
      </c>
      <c r="S13" s="108"/>
      <c r="T13" s="0" t="s">
        <v>112</v>
      </c>
    </row>
    <row r="14" customFormat="false" ht="12.75" hidden="false" customHeight="false" outlineLevel="0" collapsed="false">
      <c r="B14" s="37"/>
      <c r="C14" s="37"/>
      <c r="D14" s="37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108"/>
    </row>
    <row r="15" customFormat="false" ht="12.75" hidden="false" customHeight="false" outlineLevel="0" collapsed="false">
      <c r="B15" s="37" t="s">
        <v>113</v>
      </c>
      <c r="C15" s="37"/>
      <c r="D15" s="37"/>
      <c r="E15" s="59" t="n">
        <v>-0.039</v>
      </c>
      <c r="F15" s="59" t="n">
        <v>-0.03625</v>
      </c>
      <c r="G15" s="59" t="n">
        <v>-0.03875</v>
      </c>
      <c r="H15" s="59"/>
      <c r="I15" s="59"/>
      <c r="J15" s="59"/>
      <c r="K15" s="59"/>
      <c r="L15" s="59"/>
      <c r="M15" s="59"/>
      <c r="N15" s="59"/>
      <c r="O15" s="59"/>
      <c r="P15" s="59"/>
      <c r="Q15" s="108"/>
      <c r="R15" s="108" t="n">
        <f aca="false">SUM(E15:Q15)</f>
        <v>-0.114</v>
      </c>
      <c r="S15" s="108"/>
      <c r="T15" s="0" t="s">
        <v>114</v>
      </c>
    </row>
    <row r="16" customFormat="false" ht="12.75" hidden="false" customHeight="false" outlineLevel="0" collapsed="false">
      <c r="B16" s="37"/>
      <c r="C16" s="37"/>
      <c r="D16" s="37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108"/>
    </row>
    <row r="17" customFormat="false" ht="12.75" hidden="false" customHeight="false" outlineLevel="0" collapsed="false">
      <c r="B17" s="37" t="s">
        <v>115</v>
      </c>
      <c r="C17" s="37"/>
      <c r="D17" s="37"/>
      <c r="E17" s="59" t="n">
        <v>-0.01</v>
      </c>
      <c r="F17" s="59" t="n">
        <v>-0.01</v>
      </c>
      <c r="G17" s="59" t="n">
        <v>-0.01</v>
      </c>
      <c r="H17" s="59"/>
      <c r="I17" s="59"/>
      <c r="J17" s="59"/>
      <c r="K17" s="59"/>
      <c r="L17" s="59"/>
      <c r="M17" s="59"/>
      <c r="N17" s="59"/>
      <c r="O17" s="59"/>
      <c r="P17" s="59"/>
      <c r="Q17" s="108"/>
      <c r="R17" s="108" t="n">
        <f aca="false">SUM(E17:Q17)</f>
        <v>-0.03</v>
      </c>
      <c r="S17" s="108"/>
      <c r="T17" s="0" t="s">
        <v>116</v>
      </c>
    </row>
    <row r="18" customFormat="false" ht="12.75" hidden="false" customHeight="false" outlineLevel="0" collapsed="false">
      <c r="B18" s="37"/>
      <c r="C18" s="37"/>
      <c r="D18" s="37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108"/>
    </row>
    <row r="19" customFormat="false" ht="12.75" hidden="false" customHeight="false" outlineLevel="0" collapsed="false">
      <c r="B19" s="37" t="s">
        <v>117</v>
      </c>
      <c r="C19" s="37"/>
      <c r="D19" s="37"/>
      <c r="E19" s="59"/>
      <c r="F19" s="59"/>
      <c r="G19" s="59" t="n">
        <v>-0.01</v>
      </c>
      <c r="H19" s="59"/>
      <c r="I19" s="59"/>
      <c r="J19" s="59"/>
      <c r="K19" s="59"/>
      <c r="L19" s="59"/>
      <c r="M19" s="59"/>
      <c r="N19" s="59"/>
      <c r="O19" s="59"/>
      <c r="P19" s="59"/>
      <c r="Q19" s="108"/>
      <c r="R19" s="108" t="n">
        <f aca="false">SUM(E19:Q19)</f>
        <v>-0.01</v>
      </c>
      <c r="S19" s="108"/>
      <c r="T19" s="0" t="s">
        <v>118</v>
      </c>
    </row>
    <row r="20" customFormat="false" ht="12.75" hidden="false" customHeight="false" outlineLevel="0" collapsed="false">
      <c r="B20" s="37"/>
      <c r="C20" s="37"/>
      <c r="D20" s="37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108"/>
    </row>
    <row r="21" customFormat="false" ht="12.75" hidden="false" customHeight="false" outlineLevel="0" collapsed="false">
      <c r="B21" s="37" t="s">
        <v>119</v>
      </c>
      <c r="C21" s="37"/>
      <c r="D21" s="37"/>
      <c r="E21" s="59" t="n">
        <v>-0.01</v>
      </c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108"/>
      <c r="R21" s="108" t="n">
        <f aca="false">SUM(E21:Q21)</f>
        <v>-0.01</v>
      </c>
      <c r="S21" s="108"/>
    </row>
    <row r="22" customFormat="false" ht="12.75" hidden="false" customHeight="false" outlineLevel="0" collapsed="false">
      <c r="B22" s="37"/>
      <c r="C22" s="37"/>
      <c r="D22" s="37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108"/>
    </row>
    <row r="23" customFormat="false" ht="12.75" hidden="false" customHeight="false" outlineLevel="0" collapsed="false">
      <c r="B23" s="37" t="s">
        <v>111</v>
      </c>
      <c r="C23" s="37"/>
      <c r="D23" s="37"/>
      <c r="E23" s="59"/>
      <c r="F23" s="59"/>
      <c r="G23" s="59" t="n">
        <v>-0.02</v>
      </c>
      <c r="H23" s="59"/>
      <c r="I23" s="59"/>
      <c r="J23" s="59"/>
      <c r="K23" s="59"/>
      <c r="L23" s="59"/>
      <c r="M23" s="59"/>
      <c r="N23" s="59"/>
      <c r="O23" s="59"/>
      <c r="P23" s="59"/>
      <c r="Q23" s="108"/>
      <c r="R23" s="108" t="n">
        <f aca="false">SUM(E23:Q23)</f>
        <v>-0.02</v>
      </c>
      <c r="S23" s="108"/>
      <c r="T23" s="0" t="s">
        <v>120</v>
      </c>
    </row>
    <row r="24" customFormat="false" ht="12.75" hidden="false" customHeight="false" outlineLevel="0" collapsed="false">
      <c r="B24" s="37"/>
      <c r="C24" s="37"/>
      <c r="D24" s="37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108"/>
    </row>
    <row r="25" customFormat="false" ht="12.75" hidden="false" customHeight="false" outlineLevel="0" collapsed="false">
      <c r="B25" s="37" t="s">
        <v>121</v>
      </c>
      <c r="C25" s="37"/>
      <c r="D25" s="37"/>
      <c r="E25" s="59" t="n">
        <v>0.04</v>
      </c>
      <c r="F25" s="59" t="n">
        <v>0.04</v>
      </c>
      <c r="G25" s="59" t="n">
        <f aca="false">0.04-0.02</f>
        <v>0.02</v>
      </c>
      <c r="H25" s="59"/>
      <c r="I25" s="59"/>
      <c r="J25" s="59"/>
      <c r="K25" s="59"/>
      <c r="L25" s="59"/>
      <c r="M25" s="59"/>
      <c r="N25" s="59"/>
      <c r="O25" s="59"/>
      <c r="P25" s="59"/>
      <c r="Q25" s="108"/>
      <c r="R25" s="108" t="n">
        <f aca="false">SUM(E25:Q25)</f>
        <v>0.1</v>
      </c>
      <c r="S25" s="108"/>
      <c r="T25" s="0" t="s">
        <v>122</v>
      </c>
    </row>
    <row r="26" customFormat="false" ht="12.75" hidden="false" customHeight="false" outlineLevel="0" collapsed="false">
      <c r="B26" s="37"/>
      <c r="C26" s="37"/>
      <c r="D26" s="37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108"/>
    </row>
    <row r="27" customFormat="false" ht="12.75" hidden="false" customHeight="false" outlineLevel="0" collapsed="false">
      <c r="B27" s="37" t="s">
        <v>123</v>
      </c>
      <c r="C27" s="37"/>
      <c r="D27" s="37"/>
      <c r="E27" s="59" t="n">
        <v>0.1</v>
      </c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108"/>
      <c r="R27" s="108" t="n">
        <f aca="false">SUM(E27:Q27)</f>
        <v>0.1</v>
      </c>
      <c r="S27" s="108"/>
    </row>
    <row r="28" customFormat="false" ht="12.75" hidden="false" customHeight="false" outlineLevel="0" collapsed="false">
      <c r="B28" s="37"/>
      <c r="C28" s="37"/>
      <c r="D28" s="37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108"/>
    </row>
    <row r="29" customFormat="false" ht="12.75" hidden="false" customHeight="false" outlineLevel="0" collapsed="false">
      <c r="B29" s="37" t="s">
        <v>124</v>
      </c>
      <c r="C29" s="37"/>
      <c r="D29" s="37"/>
      <c r="E29" s="59"/>
      <c r="F29" s="59" t="n">
        <v>-0.1</v>
      </c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108"/>
      <c r="R29" s="108" t="n">
        <f aca="false">SUM(E29:Q29)</f>
        <v>-0.1</v>
      </c>
      <c r="S29" s="108"/>
      <c r="T29" s="0" t="s">
        <v>125</v>
      </c>
    </row>
    <row r="30" customFormat="false" ht="12.75" hidden="false" customHeight="false" outlineLevel="0" collapsed="false">
      <c r="B30" s="37"/>
      <c r="C30" s="37"/>
      <c r="D30" s="37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108"/>
    </row>
    <row r="31" customFormat="false" ht="12.75" hidden="false" customHeight="false" outlineLevel="0" collapsed="false">
      <c r="B31" s="37" t="s">
        <v>126</v>
      </c>
      <c r="C31" s="37"/>
      <c r="D31" s="37"/>
      <c r="E31" s="59" t="n">
        <v>0.15</v>
      </c>
      <c r="F31" s="59" t="n">
        <v>0.2</v>
      </c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108"/>
      <c r="R31" s="108" t="n">
        <f aca="false">SUM(E31:Q31)</f>
        <v>0.35</v>
      </c>
      <c r="S31" s="108"/>
    </row>
    <row r="32" customFormat="false" ht="12.75" hidden="false" customHeight="false" outlineLevel="0" collapsed="false">
      <c r="B32" s="37"/>
      <c r="C32" s="37"/>
      <c r="D32" s="37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1"/>
      <c r="R32" s="89"/>
      <c r="S32" s="37"/>
    </row>
    <row r="33" customFormat="false" ht="12.75" hidden="false" customHeight="false" outlineLevel="0" collapsed="false">
      <c r="B33" s="37" t="s">
        <v>127</v>
      </c>
      <c r="C33" s="37"/>
      <c r="D33" s="37"/>
      <c r="E33" s="59" t="n">
        <f aca="false">SUM(E9:E32)</f>
        <v>0.154</v>
      </c>
      <c r="F33" s="59" t="n">
        <f aca="false">SUM(F9:F32)</f>
        <v>-0.03225</v>
      </c>
      <c r="G33" s="59" t="n">
        <f aca="false">SUM(G9:G32)</f>
        <v>-0.19575</v>
      </c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108" t="n">
        <f aca="false">SUM(R9:R32)</f>
        <v>-0.074</v>
      </c>
      <c r="S33" s="108"/>
    </row>
    <row r="34" customFormat="false" ht="12.75" hidden="false" customHeight="false" outlineLevel="0" collapsed="false">
      <c r="B34" s="37"/>
      <c r="C34" s="37"/>
      <c r="D34" s="37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108"/>
    </row>
    <row r="35" customFormat="false" ht="12.75" hidden="false" customHeight="false" outlineLevel="0" collapsed="false">
      <c r="B35" s="51" t="s">
        <v>128</v>
      </c>
      <c r="C35" s="51"/>
      <c r="D35" s="52"/>
      <c r="E35" s="60" t="n">
        <v>0.4</v>
      </c>
      <c r="F35" s="60" t="n">
        <v>-0.03</v>
      </c>
      <c r="G35" s="60" t="n">
        <v>0.08479</v>
      </c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108" t="n">
        <f aca="false">SUM(E35:Q35)</f>
        <v>0.45479</v>
      </c>
      <c r="S35" s="108"/>
      <c r="T35" s="0" t="s">
        <v>129</v>
      </c>
    </row>
    <row r="36" customFormat="false" ht="12.75" hidden="false" customHeight="false" outlineLevel="0" collapsed="false">
      <c r="B36" s="37" t="s">
        <v>130</v>
      </c>
      <c r="C36" s="37"/>
      <c r="D36" s="37"/>
      <c r="E36" s="59"/>
      <c r="F36" s="59" t="n">
        <f aca="false">0.07+0.02</f>
        <v>0.09</v>
      </c>
      <c r="G36" s="59" t="n">
        <f aca="false">-0.18-0.08</f>
        <v>-0.26</v>
      </c>
      <c r="H36" s="59"/>
      <c r="I36" s="59"/>
      <c r="J36" s="59"/>
      <c r="K36" s="59"/>
      <c r="L36" s="59"/>
      <c r="M36" s="59"/>
      <c r="N36" s="59"/>
      <c r="O36" s="59"/>
      <c r="P36" s="59"/>
      <c r="Q36" s="60"/>
      <c r="R36" s="108" t="n">
        <f aca="false">SUM(E36:Q36)</f>
        <v>-0.17</v>
      </c>
      <c r="S36" s="108"/>
    </row>
    <row r="37" customFormat="false" ht="12.75" hidden="false" customHeight="false" outlineLevel="0" collapsed="false">
      <c r="B37" s="37" t="s">
        <v>131</v>
      </c>
      <c r="C37" s="37"/>
      <c r="D37" s="37"/>
      <c r="E37" s="111"/>
      <c r="F37" s="111" t="n">
        <v>0.017</v>
      </c>
      <c r="G37" s="111" t="n">
        <v>0.093</v>
      </c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 t="n">
        <f aca="false">SUM(E37:Q37)</f>
        <v>0.11</v>
      </c>
      <c r="S37" s="58"/>
    </row>
    <row r="38" customFormat="false" ht="12.75" hidden="false" customHeight="false" outlineLevel="0" collapsed="false">
      <c r="B38" s="37" t="s">
        <v>132</v>
      </c>
      <c r="C38" s="37"/>
      <c r="D38" s="37"/>
      <c r="E38" s="58" t="n">
        <f aca="false">SUM(E35:E37)</f>
        <v>0.4</v>
      </c>
      <c r="F38" s="58" t="n">
        <f aca="false">SUM(F35:F37)</f>
        <v>0.077</v>
      </c>
      <c r="G38" s="58" t="n">
        <f aca="false">SUM(G35:G37)</f>
        <v>-0.08221</v>
      </c>
      <c r="H38" s="58" t="n">
        <f aca="false">SUM(H35:H37)</f>
        <v>0</v>
      </c>
      <c r="I38" s="58" t="n">
        <f aca="false">SUM(I35:I37)</f>
        <v>0</v>
      </c>
      <c r="J38" s="58" t="n">
        <f aca="false">SUM(J35:J37)</f>
        <v>0</v>
      </c>
      <c r="K38" s="58" t="n">
        <f aca="false">SUM(K35:K37)</f>
        <v>0</v>
      </c>
      <c r="L38" s="58" t="n">
        <f aca="false">SUM(L35:L37)</f>
        <v>0</v>
      </c>
      <c r="M38" s="58" t="n">
        <f aca="false">SUM(M35:M37)</f>
        <v>0</v>
      </c>
      <c r="N38" s="58" t="n">
        <f aca="false">SUM(N35:N37)</f>
        <v>0</v>
      </c>
      <c r="O38" s="58" t="n">
        <f aca="false">SUM(O35:O37)</f>
        <v>0</v>
      </c>
      <c r="P38" s="58" t="n">
        <f aca="false">SUM(P35:P37)</f>
        <v>0</v>
      </c>
      <c r="Q38" s="58" t="n">
        <f aca="false">SUM(Q35:Q37)</f>
        <v>0</v>
      </c>
      <c r="R38" s="58" t="n">
        <f aca="false">SUM(R35:R37)</f>
        <v>0.39479</v>
      </c>
      <c r="S38" s="58"/>
    </row>
    <row r="39" customFormat="false" ht="12.75" hidden="false" customHeight="false" outlineLevel="0" collapsed="false">
      <c r="B39" s="37"/>
      <c r="C39" s="37"/>
      <c r="D39" s="37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</row>
    <row r="40" customFormat="false" ht="12.75" hidden="false" customHeight="false" outlineLevel="0" collapsed="false">
      <c r="B40" s="37" t="s">
        <v>133</v>
      </c>
      <c r="C40" s="37"/>
      <c r="D40" s="47"/>
      <c r="E40" s="59" t="n">
        <f aca="false">E38+E33</f>
        <v>0.554</v>
      </c>
      <c r="F40" s="59" t="n">
        <f aca="false">F38+F33</f>
        <v>0.04475</v>
      </c>
      <c r="G40" s="59" t="n">
        <f aca="false">G38+G33</f>
        <v>-0.27796</v>
      </c>
      <c r="H40" s="59" t="n">
        <f aca="false">H38+H33</f>
        <v>0</v>
      </c>
      <c r="I40" s="59" t="n">
        <f aca="false">I38+I33</f>
        <v>0</v>
      </c>
      <c r="J40" s="59" t="n">
        <f aca="false">J38+J33</f>
        <v>0</v>
      </c>
      <c r="K40" s="59" t="n">
        <f aca="false">K38+K33</f>
        <v>0</v>
      </c>
      <c r="L40" s="59" t="n">
        <f aca="false">L38+L33</f>
        <v>0</v>
      </c>
      <c r="M40" s="59" t="n">
        <f aca="false">M38+M33</f>
        <v>0</v>
      </c>
      <c r="N40" s="59" t="n">
        <f aca="false">N38+N33</f>
        <v>0</v>
      </c>
      <c r="O40" s="59" t="n">
        <f aca="false">O38+O33</f>
        <v>0</v>
      </c>
      <c r="P40" s="59" t="n">
        <f aca="false">P38+P33</f>
        <v>0</v>
      </c>
      <c r="Q40" s="59" t="n">
        <f aca="false">Q38+Q33</f>
        <v>0</v>
      </c>
      <c r="R40" s="59" t="n">
        <f aca="false">R38+R33</f>
        <v>0.32079</v>
      </c>
      <c r="S40" s="59"/>
    </row>
    <row r="41" customFormat="false" ht="12.75" hidden="false" customHeight="false" outlineLevel="0" collapsed="false">
      <c r="B41" s="37"/>
      <c r="C41" s="37"/>
      <c r="D41" s="37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1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&amp;RPage 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4"/>
  <sheetViews>
    <sheetView showFormulas="false" showGridLines="true" showRowColHeaders="true" showZeros="true" rightToLeft="false" tabSelected="false" showOutlineSymbols="true" defaultGridColor="true" view="normal" topLeftCell="A18" colorId="64" zoomScale="75" zoomScaleNormal="75" zoomScalePageLayoutView="100" workbookViewId="0">
      <selection pane="topLeft" activeCell="A46" activeCellId="0" sqref="A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99"/>
    <col collapsed="false" customWidth="true" hidden="false" outlineLevel="0" max="2" min="2" style="0" width="1.99"/>
    <col collapsed="false" customWidth="true" hidden="false" outlineLevel="0" max="3" min="3" style="0" width="12.28"/>
    <col collapsed="false" customWidth="true" hidden="false" outlineLevel="0" max="4" min="4" style="0" width="5.13"/>
    <col collapsed="false" customWidth="true" hidden="false" outlineLevel="0" max="5" min="5" style="0" width="14.99"/>
    <col collapsed="false" customWidth="true" hidden="false" outlineLevel="0" max="6" min="6" style="0" width="4.99"/>
    <col collapsed="false" customWidth="true" hidden="false" outlineLevel="0" max="7" min="7" style="0" width="10.41"/>
    <col collapsed="false" customWidth="true" hidden="false" outlineLevel="0" max="8" min="8" style="0" width="1.41"/>
    <col collapsed="false" customWidth="true" hidden="false" outlineLevel="0" max="9" min="9" style="0" width="11.13"/>
    <col collapsed="false" customWidth="true" hidden="false" outlineLevel="0" max="10" min="10" style="0" width="1.28"/>
    <col collapsed="false" customWidth="true" hidden="false" outlineLevel="0" max="11" min="11" style="0" width="13.56"/>
    <col collapsed="false" customWidth="true" hidden="false" outlineLevel="0" max="12" min="12" style="0" width="1.85"/>
    <col collapsed="false" customWidth="true" hidden="false" outlineLevel="0" max="13" min="13" style="0" width="65.56"/>
    <col collapsed="false" customWidth="true" hidden="false" outlineLevel="0" max="14" min="14" style="0" width="2.28"/>
  </cols>
  <sheetData>
    <row r="1" customFormat="false" ht="20.25" hidden="false" customHeight="false" outlineLevel="0" collapsed="false">
      <c r="A1" s="113" t="s">
        <v>0</v>
      </c>
    </row>
    <row r="2" customFormat="false" ht="18" hidden="false" customHeight="false" outlineLevel="0" collapsed="false">
      <c r="A2" s="114" t="s">
        <v>134</v>
      </c>
    </row>
    <row r="4" customFormat="false" ht="12.75" hidden="false" customHeight="false" outlineLevel="0" collapsed="false">
      <c r="G4" s="107"/>
      <c r="H4" s="107"/>
      <c r="I4" s="107"/>
      <c r="J4" s="107"/>
      <c r="K4" s="107"/>
    </row>
    <row r="5" customFormat="false" ht="12.75" hidden="false" customHeight="false" outlineLevel="0" collapsed="false">
      <c r="C5" s="106" t="s">
        <v>135</v>
      </c>
      <c r="D5" s="107"/>
      <c r="E5" s="106" t="s">
        <v>136</v>
      </c>
      <c r="G5" s="106" t="s">
        <v>137</v>
      </c>
      <c r="H5" s="104"/>
      <c r="I5" s="106" t="s">
        <v>138</v>
      </c>
      <c r="J5" s="104"/>
      <c r="K5" s="106" t="s">
        <v>139</v>
      </c>
      <c r="M5" s="115" t="s">
        <v>140</v>
      </c>
    </row>
    <row r="7" customFormat="false" ht="12.75" hidden="false" customHeight="false" outlineLevel="0" collapsed="false">
      <c r="A7" s="116" t="s">
        <v>141</v>
      </c>
      <c r="B7" s="116"/>
      <c r="C7" s="116"/>
      <c r="D7" s="116"/>
      <c r="E7" s="116"/>
      <c r="F7" s="116"/>
      <c r="G7" s="116"/>
      <c r="H7" s="53"/>
      <c r="I7" s="53"/>
      <c r="J7" s="53"/>
      <c r="K7" s="53"/>
    </row>
    <row r="8" customFormat="false" ht="12.75" hidden="false" customHeight="false" outlineLevel="0" collapsed="false">
      <c r="A8" s="53" t="s">
        <v>142</v>
      </c>
      <c r="B8" s="53"/>
      <c r="C8" s="117" t="n">
        <f aca="false">[2]1QNNG!C8+[2]1QTW!C8</f>
        <v>80.625</v>
      </c>
      <c r="D8" s="117"/>
      <c r="E8" s="117" t="n">
        <f aca="false">[2]1QNNG!E8+[2]1QTW!E8</f>
        <v>88.512</v>
      </c>
      <c r="F8" s="53"/>
      <c r="G8" s="117" t="n">
        <f aca="false">[2]1QNNG!G8+[2]1QTW!G8</f>
        <v>88.178</v>
      </c>
      <c r="H8" s="53"/>
      <c r="I8" s="117" t="n">
        <f aca="false">[2]1QNNG!I8+[2]1QTW!I8</f>
        <v>88.5733333333333</v>
      </c>
      <c r="J8" s="53"/>
      <c r="K8" s="117" t="n">
        <f aca="false">[2]1QNNG!K8+[2]1QTW!K8</f>
        <v>-0.39533333333334</v>
      </c>
    </row>
    <row r="9" customFormat="false" ht="12.75" hidden="false" customHeight="false" outlineLevel="0" collapsed="false">
      <c r="A9" s="118" t="s">
        <v>143</v>
      </c>
      <c r="B9" s="53"/>
      <c r="C9" s="117" t="n">
        <f aca="false">[2]1QNNG!C9+[2]1QTW!C9</f>
        <v>464.425</v>
      </c>
      <c r="D9" s="117"/>
      <c r="E9" s="117" t="n">
        <f aca="false">[2]1QNNG!E9+[2]1QTW!E9</f>
        <v>457.273</v>
      </c>
      <c r="F9" s="53"/>
      <c r="G9" s="117" t="n">
        <f aca="false">[2]1QNNG!G9+[2]1QTW!G9</f>
        <v>457.224</v>
      </c>
      <c r="H9" s="53"/>
      <c r="I9" s="117" t="n">
        <f aca="false">[2]1QNNG!I9+[2]1QTW!I9+1</f>
        <v>508.314</v>
      </c>
      <c r="J9" s="53"/>
      <c r="K9" s="119" t="n">
        <f aca="false">[2]1QNNG!K9+[2]1QTW!K9-1</f>
        <v>-51.09</v>
      </c>
      <c r="M9" s="24" t="s">
        <v>144</v>
      </c>
    </row>
    <row r="10" customFormat="false" ht="12.75" hidden="false" customHeight="false" outlineLevel="0" collapsed="false">
      <c r="A10" s="118" t="s">
        <v>145</v>
      </c>
      <c r="B10" s="53"/>
      <c r="C10" s="117" t="n">
        <f aca="false">[2]1QNNG!C10+[2]1QTW!C10</f>
        <v>2095.203</v>
      </c>
      <c r="D10" s="117"/>
      <c r="E10" s="117" t="n">
        <f aca="false">[2]1QNNG!E10+[2]1QTW!E10</f>
        <v>1709.738</v>
      </c>
      <c r="F10" s="53"/>
      <c r="G10" s="117" t="n">
        <f aca="false">[2]1QNNG!G10+[2]1QTW!G10</f>
        <v>1710.365</v>
      </c>
      <c r="H10" s="53"/>
      <c r="I10" s="117" t="n">
        <f aca="false">[2]1QNNG!I10+[2]1QTW!I10</f>
        <v>1859.7</v>
      </c>
      <c r="J10" s="53"/>
      <c r="K10" s="117" t="n">
        <f aca="false">[2]1QNNG!K10+[2]1QTW!K10</f>
        <v>-149.335</v>
      </c>
      <c r="M10" s="24" t="s">
        <v>144</v>
      </c>
    </row>
    <row r="11" customFormat="false" ht="12.75" hidden="false" customHeight="false" outlineLevel="0" collapsed="false">
      <c r="A11" s="53" t="s">
        <v>146</v>
      </c>
      <c r="B11" s="53"/>
      <c r="C11" s="117" t="n">
        <f aca="false">[2]1QNNG!C11+[2]1QTW!C11</f>
        <v>1653</v>
      </c>
      <c r="D11" s="117"/>
      <c r="E11" s="117" t="n">
        <f aca="false">[2]1QNNG!E11+[2]1QTW!E11</f>
        <v>2466.99566666667</v>
      </c>
      <c r="F11" s="53"/>
      <c r="G11" s="117" t="n">
        <f aca="false">[2]1QNNG!G11+[2]1QTW!G11</f>
        <v>2466.81833333333</v>
      </c>
      <c r="H11" s="53"/>
      <c r="I11" s="117" t="n">
        <f aca="false">[2]1QNNG!I11+[2]1QTW!I11</f>
        <v>2766.025</v>
      </c>
      <c r="J11" s="53"/>
      <c r="K11" s="117" t="n">
        <f aca="false">[2]1QNNG!K11+[2]1QTW!K11</f>
        <v>-299.206666666667</v>
      </c>
      <c r="M11" s="24" t="s">
        <v>147</v>
      </c>
    </row>
    <row r="12" customFormat="false" ht="12.75" hidden="false" customHeight="false" outlineLevel="0" collapsed="false">
      <c r="A12" s="53" t="s">
        <v>148</v>
      </c>
      <c r="B12" s="53"/>
      <c r="C12" s="117" t="n">
        <f aca="false">[2]1QNNG!C12+[2]1QTW!C12</f>
        <v>944</v>
      </c>
      <c r="D12" s="117"/>
      <c r="E12" s="117" t="n">
        <f aca="false">[2]1QNNG!E12+[2]1QTW!E12</f>
        <v>1127.41</v>
      </c>
      <c r="F12" s="53"/>
      <c r="G12" s="117" t="n">
        <f aca="false">[2]1QNNG!G12+[2]1QTW!G12</f>
        <v>1126.334</v>
      </c>
      <c r="H12" s="53"/>
      <c r="I12" s="117" t="n">
        <f aca="false">[2]1QNNG!I12+[2]1QTW!I12</f>
        <v>1177.435</v>
      </c>
      <c r="J12" s="53"/>
      <c r="K12" s="117" t="n">
        <f aca="false">[2]1QNNG!K12+[2]1QTW!K12</f>
        <v>-51.1010000000001</v>
      </c>
      <c r="M12" s="24" t="s">
        <v>144</v>
      </c>
    </row>
    <row r="13" customFormat="false" ht="12.75" hidden="false" customHeight="false" outlineLevel="0" collapsed="false">
      <c r="A13" s="53" t="s">
        <v>149</v>
      </c>
      <c r="B13" s="53"/>
      <c r="C13" s="117" t="n">
        <f aca="false">[2]1QNNG!C13+[2]1QTW!C13</f>
        <v>1611.608</v>
      </c>
      <c r="D13" s="117"/>
      <c r="E13" s="117" t="n">
        <f aca="false">[2]1QNNG!E13+[2]1QTW!E13</f>
        <v>1722.009</v>
      </c>
      <c r="F13" s="53"/>
      <c r="G13" s="117" t="n">
        <f aca="false">[2]1QNNG!G13+[2]1QTW!G13</f>
        <v>1721.713</v>
      </c>
      <c r="H13" s="53"/>
      <c r="I13" s="117" t="n">
        <f aca="false">[2]1QNNG!I13+[2]1QTW!I13</f>
        <v>1722</v>
      </c>
      <c r="J13" s="53"/>
      <c r="K13" s="117" t="n">
        <f aca="false">[2]1QNNG!K13+[2]1QTW!K13</f>
        <v>-0.287000000000035</v>
      </c>
    </row>
    <row r="14" customFormat="false" ht="12.75" hidden="false" customHeight="false" outlineLevel="0" collapsed="false">
      <c r="A14" s="118" t="s">
        <v>150</v>
      </c>
      <c r="B14" s="53"/>
      <c r="C14" s="117" t="n">
        <f aca="false">[2]1QNNG!C14+[2]1QTW!C14</f>
        <v>353.4</v>
      </c>
      <c r="D14" s="117"/>
      <c r="E14" s="117" t="n">
        <f aca="false">[2]1QNNG!E14+[2]1QTW!E14</f>
        <v>375.1</v>
      </c>
      <c r="F14" s="53"/>
      <c r="G14" s="117" t="n">
        <f aca="false">[2]1QNNG!G14+[2]1QTW!G14</f>
        <v>375.264</v>
      </c>
      <c r="H14" s="53"/>
      <c r="I14" s="117" t="n">
        <f aca="false">[2]1QNNG!I14+[2]1QTW!I14</f>
        <v>410.327</v>
      </c>
      <c r="J14" s="53"/>
      <c r="K14" s="117" t="n">
        <f aca="false">[2]1QNNG!K14+[2]1QTW!K14</f>
        <v>-35.063</v>
      </c>
      <c r="M14" s="24" t="s">
        <v>144</v>
      </c>
    </row>
    <row r="15" customFormat="false" ht="12.75" hidden="false" customHeight="false" outlineLevel="0" collapsed="false">
      <c r="A15" s="53" t="s">
        <v>151</v>
      </c>
      <c r="B15" s="53"/>
      <c r="C15" s="117" t="n">
        <f aca="false">[2]1QNNG!C15+[2]1QTW!C15</f>
        <v>303</v>
      </c>
      <c r="D15" s="117"/>
      <c r="E15" s="117" t="n">
        <f aca="false">[2]1QNNG!E15+[2]1QTW!E15</f>
        <v>298.042333333333</v>
      </c>
      <c r="F15" s="53"/>
      <c r="G15" s="117" t="n">
        <f aca="false">[2]1QNNG!G15+[2]1QTW!G15</f>
        <v>297.639666666667</v>
      </c>
      <c r="H15" s="53"/>
      <c r="I15" s="117" t="n">
        <f aca="false">[2]1QNNG!I15+[2]1QTW!I15</f>
        <v>322.842</v>
      </c>
      <c r="J15" s="53"/>
      <c r="K15" s="117" t="n">
        <f aca="false">[2]1QNNG!K15+[2]1QTW!K15</f>
        <v>-25.2023333333333</v>
      </c>
      <c r="M15" s="24" t="s">
        <v>144</v>
      </c>
    </row>
    <row r="16" customFormat="false" ht="12.75" hidden="false" customHeight="false" outlineLevel="0" collapsed="false">
      <c r="A16" s="118" t="s">
        <v>152</v>
      </c>
      <c r="B16" s="53"/>
      <c r="C16" s="117" t="n">
        <f aca="false">[2]1QNNG!C16+[2]1QTW!C16</f>
        <v>23540.894</v>
      </c>
      <c r="D16" s="117"/>
      <c r="E16" s="117" t="n">
        <f aca="false">[2]1QNNG!E16+[2]1QTW!E16</f>
        <v>25901.684</v>
      </c>
      <c r="F16" s="53"/>
      <c r="G16" s="117" t="n">
        <f aca="false">[2]1QNNG!G16+[2]1QTW!G16</f>
        <v>22498.515</v>
      </c>
      <c r="H16" s="53"/>
      <c r="I16" s="117" t="n">
        <f aca="false">[2]1QNNG!I16+[2]1QTW!I16</f>
        <v>27087.2</v>
      </c>
      <c r="J16" s="53"/>
      <c r="K16" s="117" t="n">
        <f aca="false">[2]1QNNG!K16+[2]1QTW!K16</f>
        <v>-4588.685</v>
      </c>
      <c r="M16" s="24" t="s">
        <v>153</v>
      </c>
    </row>
    <row r="17" customFormat="false" ht="12.75" hidden="false" customHeight="false" outlineLevel="0" collapsed="false">
      <c r="A17" s="53" t="s">
        <v>154</v>
      </c>
      <c r="B17" s="53"/>
      <c r="C17" s="117" t="n">
        <f aca="false">[2]1QNNG!C17+[2]1QTW!C17</f>
        <v>1956.676</v>
      </c>
      <c r="D17" s="117"/>
      <c r="E17" s="117" t="n">
        <f aca="false">[2]1QNNG!E17+[2]1QTW!E17</f>
        <v>1848.859</v>
      </c>
      <c r="F17" s="53"/>
      <c r="G17" s="117" t="n">
        <f aca="false">[2]1QNNG!G17+[2]1QTW!G17</f>
        <v>1669.26033333333</v>
      </c>
      <c r="H17" s="53"/>
      <c r="I17" s="117" t="n">
        <f aca="false">[2]1QNNG!I17+[2]1QTW!I17</f>
        <v>1846.285</v>
      </c>
      <c r="J17" s="53"/>
      <c r="K17" s="117" t="n">
        <f aca="false">[2]1QNNG!K17+[2]1QTW!K17</f>
        <v>-177.024666666667</v>
      </c>
      <c r="M17" s="0" t="s">
        <v>155</v>
      </c>
    </row>
    <row r="18" customFormat="false" ht="12.75" hidden="false" customHeight="false" outlineLevel="0" collapsed="false">
      <c r="A18" s="118" t="s">
        <v>156</v>
      </c>
      <c r="B18" s="53"/>
      <c r="C18" s="120" t="n">
        <f aca="false">[2]1QNNG!C18+[2]1QTW!C18</f>
        <v>-185.666666666667</v>
      </c>
      <c r="D18" s="120"/>
      <c r="E18" s="120" t="n">
        <f aca="false">[2]1QNNG!E18+[2]1QTW!E18</f>
        <v>-40.956</v>
      </c>
      <c r="F18" s="53"/>
      <c r="G18" s="120" t="n">
        <f aca="false">[2]1QNNG!G18+[2]1QTW!G18</f>
        <v>-40.956</v>
      </c>
      <c r="H18" s="53"/>
      <c r="I18" s="120" t="n">
        <f aca="false">[2]1QNNG!I18+[2]1QTW!I18</f>
        <v>-550</v>
      </c>
      <c r="J18" s="53"/>
      <c r="K18" s="120" t="n">
        <f aca="false">[2]1QNNG!K18+[2]1QTW!K18</f>
        <v>509.044</v>
      </c>
    </row>
    <row r="19" customFormat="false" ht="12.75" hidden="false" customHeight="false" outlineLevel="0" collapsed="false">
      <c r="A19" s="104" t="s">
        <v>157</v>
      </c>
      <c r="B19" s="104"/>
      <c r="C19" s="121" t="n">
        <f aca="false">SUM(C8:C18)</f>
        <v>32817.1643333333</v>
      </c>
      <c r="D19" s="121"/>
      <c r="E19" s="122" t="n">
        <f aca="false">[2]1QNNG!E19+[2]1QTW!E19</f>
        <v>35954.667</v>
      </c>
      <c r="F19" s="123"/>
      <c r="G19" s="121" t="n">
        <f aca="false">SUM(G8:G18)</f>
        <v>32370.3553333333</v>
      </c>
      <c r="H19" s="124"/>
      <c r="I19" s="121" t="n">
        <f aca="false">SUM(I8:I18)</f>
        <v>37238.7013333333</v>
      </c>
      <c r="J19" s="53"/>
      <c r="K19" s="122" t="n">
        <f aca="false">G19-I19</f>
        <v>-4868.346</v>
      </c>
    </row>
    <row r="20" customFormat="false" ht="12.75" hidden="false" customHeight="false" outlineLevel="0" collapsed="false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</row>
    <row r="21" customFormat="false" ht="12.75" hidden="false" customHeight="false" outlineLevel="0" collapsed="false">
      <c r="A21" s="116" t="s">
        <v>158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customFormat="false" ht="12.75" hidden="false" customHeight="false" outlineLevel="0" collapsed="false">
      <c r="A22" s="53" t="s">
        <v>159</v>
      </c>
      <c r="B22" s="53"/>
      <c r="C22" s="117" t="n">
        <f aca="false">[2]1QNNG!C22+[2]1QTW!C22</f>
        <v>962.111</v>
      </c>
      <c r="D22" s="117"/>
      <c r="E22" s="117" t="n">
        <f aca="false">[2]1QNNG!E22+[2]1QTW!E22</f>
        <v>612.874666666667</v>
      </c>
      <c r="F22" s="53"/>
      <c r="G22" s="117" t="n">
        <f aca="false">[2]1QNNG!G22+[2]1QTW!G22</f>
        <v>613.274416666667</v>
      </c>
      <c r="H22" s="53"/>
      <c r="I22" s="117" t="n">
        <f aca="false">[2]1QNNG!I22+[2]1QTW!I22</f>
        <v>1001.97325</v>
      </c>
      <c r="J22" s="53"/>
      <c r="K22" s="117" t="n">
        <f aca="false">[2]1QNNG!K22+[2]1QTW!K22</f>
        <v>-388.698833333333</v>
      </c>
      <c r="M22" s="24" t="s">
        <v>160</v>
      </c>
    </row>
    <row r="23" customFormat="false" ht="12.75" hidden="false" customHeight="false" outlineLevel="0" collapsed="false">
      <c r="A23" s="53" t="s">
        <v>161</v>
      </c>
      <c r="B23" s="53"/>
      <c r="C23" s="117" t="n">
        <f aca="false">[2]1QNNG!C23+[2]1QTW!C23</f>
        <v>1394.951</v>
      </c>
      <c r="D23" s="117"/>
      <c r="E23" s="117" t="n">
        <f aca="false">[2]1QNNG!E23+[2]1QTW!E23</f>
        <v>1119.18316666667</v>
      </c>
      <c r="F23" s="53"/>
      <c r="G23" s="117" t="n">
        <f aca="false">[2]1QNNG!G23+[2]1QTW!G23</f>
        <v>1118.96</v>
      </c>
      <c r="H23" s="53"/>
      <c r="I23" s="117" t="n">
        <f aca="false">[2]1QNNG!I23+[2]1QTW!I23</f>
        <v>1249.77625</v>
      </c>
      <c r="J23" s="53"/>
      <c r="K23" s="117" t="n">
        <f aca="false">[2]1QNNG!K23+[2]1QTW!K23</f>
        <v>-130.81625</v>
      </c>
      <c r="M23" s="0" t="s">
        <v>162</v>
      </c>
    </row>
    <row r="24" customFormat="false" ht="12.75" hidden="false" customHeight="false" outlineLevel="0" collapsed="false">
      <c r="A24" s="53" t="s">
        <v>163</v>
      </c>
      <c r="B24" s="53"/>
      <c r="C24" s="117" t="n">
        <f aca="false">[2]1QNNG!C24+[2]1QTW!C24</f>
        <v>947.76</v>
      </c>
      <c r="D24" s="117"/>
      <c r="E24" s="117" t="n">
        <f aca="false">[2]1QNNG!E24+[2]1QTW!E24</f>
        <v>1562.005</v>
      </c>
      <c r="F24" s="53"/>
      <c r="G24" s="117" t="n">
        <f aca="false">[2]1QNNG!G24+[2]1QTW!G24</f>
        <v>1561.389</v>
      </c>
      <c r="H24" s="53"/>
      <c r="I24" s="117" t="n">
        <f aca="false">[2]1QNNG!I24+[2]1QTW!I24</f>
        <v>1561.175</v>
      </c>
      <c r="J24" s="53"/>
      <c r="K24" s="117" t="n">
        <f aca="false">[2]1QNNG!K24+[2]1QTW!K24</f>
        <v>0.213999999999885</v>
      </c>
    </row>
    <row r="25" customFormat="false" ht="12.75" hidden="false" customHeight="false" outlineLevel="0" collapsed="false">
      <c r="A25" s="53" t="s">
        <v>164</v>
      </c>
      <c r="B25" s="53"/>
      <c r="C25" s="117" t="n">
        <f aca="false">[2]1QNNG!C25+[2]1QTW!C25</f>
        <v>528.467</v>
      </c>
      <c r="D25" s="117"/>
      <c r="E25" s="117" t="n">
        <f aca="false">[2]1QNNG!E25+[2]1QTW!E25</f>
        <v>543.69725</v>
      </c>
      <c r="F25" s="53"/>
      <c r="G25" s="117" t="n">
        <f aca="false">[2]1QNNG!G25+[2]1QTW!G25</f>
        <v>544.564916666667</v>
      </c>
      <c r="H25" s="53"/>
      <c r="I25" s="117" t="n">
        <f aca="false">[2]1QNNG!I25+[2]1QTW!I25</f>
        <v>691.6515</v>
      </c>
      <c r="J25" s="53"/>
      <c r="K25" s="117" t="n">
        <f aca="false">[2]1QNNG!K25+[2]1QTW!K25</f>
        <v>-147.086583333333</v>
      </c>
      <c r="M25" s="24" t="s">
        <v>165</v>
      </c>
    </row>
    <row r="26" customFormat="false" ht="12.75" hidden="false" customHeight="false" outlineLevel="0" collapsed="false">
      <c r="A26" s="118" t="s">
        <v>166</v>
      </c>
      <c r="B26" s="53"/>
      <c r="C26" s="117" t="n">
        <f aca="false">[2]1QNNG!C26+[2]1QTW!C26</f>
        <v>622.658</v>
      </c>
      <c r="D26" s="117"/>
      <c r="E26" s="117" t="n">
        <f aca="false">[2]1QNNG!E26+[2]1QTW!E26</f>
        <v>1115.1515</v>
      </c>
      <c r="F26" s="53"/>
      <c r="G26" s="117" t="n">
        <f aca="false">[2]1QNNG!G26+[2]1QTW!G26</f>
        <v>1302.13491666667</v>
      </c>
      <c r="H26" s="53"/>
      <c r="I26" s="117" t="n">
        <f aca="false">[2]1QNNG!I26+[2]1QTW!I26</f>
        <v>608.80675</v>
      </c>
      <c r="J26" s="53"/>
      <c r="K26" s="117" t="n">
        <f aca="false">[2]1QNNG!K26+[2]1QTW!K26</f>
        <v>693.328166666666</v>
      </c>
      <c r="M26" s="24" t="s">
        <v>167</v>
      </c>
    </row>
    <row r="27" customFormat="false" ht="12.75" hidden="false" customHeight="false" outlineLevel="0" collapsed="false">
      <c r="A27" s="53" t="s">
        <v>168</v>
      </c>
      <c r="B27" s="53"/>
      <c r="C27" s="120" t="n">
        <f aca="false">[2]1QNNG!C27+[2]1QTW!C27</f>
        <v>381</v>
      </c>
      <c r="D27" s="120"/>
      <c r="E27" s="120" t="n">
        <f aca="false">[2]1QNNG!E27+[2]1QTW!E27</f>
        <v>0</v>
      </c>
      <c r="F27" s="53"/>
      <c r="G27" s="120" t="n">
        <f aca="false">[2]1QNNG!G27+[2]1QTW!G27</f>
        <v>0</v>
      </c>
      <c r="H27" s="53"/>
      <c r="I27" s="120" t="n">
        <f aca="false">[2]1QNNG!I27+[2]1QTW!I27</f>
        <v>0</v>
      </c>
      <c r="J27" s="53"/>
      <c r="K27" s="120" t="n">
        <f aca="false">[2]1QNNG!K27+[2]1QTW!K27</f>
        <v>0</v>
      </c>
    </row>
    <row r="28" customFormat="false" ht="12.75" hidden="false" customHeight="false" outlineLevel="0" collapsed="false">
      <c r="A28" s="104" t="s">
        <v>169</v>
      </c>
      <c r="B28" s="104"/>
      <c r="C28" s="121" t="n">
        <f aca="false">SUM(C22:C27)</f>
        <v>4836.947</v>
      </c>
      <c r="D28" s="121"/>
      <c r="E28" s="122" t="n">
        <f aca="false">[2]1QNNG!E28+[2]1QTW!E28</f>
        <v>4952.91158333333</v>
      </c>
      <c r="F28" s="123"/>
      <c r="G28" s="121" t="n">
        <f aca="false">SUM(G22:G27)</f>
        <v>5140.32325</v>
      </c>
      <c r="H28" s="124"/>
      <c r="I28" s="121" t="n">
        <f aca="false">SUM(I22:I27)</f>
        <v>5113.38275</v>
      </c>
      <c r="J28" s="124"/>
      <c r="K28" s="121" t="n">
        <f aca="false">G28-I28</f>
        <v>26.9404999999997</v>
      </c>
    </row>
    <row r="29" customFormat="false" ht="12.75" hidden="false" customHeight="false" outlineLevel="0" collapsed="false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customFormat="false" ht="12.75" hidden="false" customHeight="false" outlineLevel="0" collapsed="false">
      <c r="A30" s="116" t="s">
        <v>170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customFormat="false" ht="12.75" hidden="false" customHeight="false" outlineLevel="0" collapsed="false">
      <c r="A31" s="53" t="s">
        <v>171</v>
      </c>
      <c r="B31" s="53"/>
      <c r="C31" s="117" t="n">
        <f aca="false">[2]1QNNG!C31+[2]1QTW!C31</f>
        <v>2470.9166666667</v>
      </c>
      <c r="D31" s="117"/>
      <c r="E31" s="117" t="n">
        <f aca="false">[2]1QNNG!E31+[2]1QTW!E31</f>
        <v>2081.8</v>
      </c>
      <c r="F31" s="53"/>
      <c r="G31" s="117" t="n">
        <f aca="false">[2]1QNNG!G31+[2]1QTW!G31</f>
        <v>2082</v>
      </c>
      <c r="H31" s="53"/>
      <c r="I31" s="117" t="n">
        <f aca="false">[2]1QNNG!I31+[2]1QTW!I31</f>
        <v>2081.6</v>
      </c>
      <c r="J31" s="53"/>
      <c r="K31" s="117" t="n">
        <f aca="false">[2]1QNNG!K31+[2]1QTW!K31</f>
        <v>0.400000000000091</v>
      </c>
    </row>
    <row r="32" customFormat="false" ht="12.75" hidden="false" customHeight="false" outlineLevel="0" collapsed="false">
      <c r="A32" s="53" t="s">
        <v>172</v>
      </c>
      <c r="B32" s="53"/>
      <c r="C32" s="117" t="n">
        <f aca="false">[2]1QNNG!C32+[2]1QTW!C32</f>
        <v>133.518</v>
      </c>
      <c r="D32" s="117"/>
      <c r="E32" s="117" t="n">
        <f aca="false">[2]1QNNG!E32+[2]1QTW!E32</f>
        <v>51.9039999999999</v>
      </c>
      <c r="F32" s="53"/>
      <c r="G32" s="117" t="n">
        <f aca="false">[2]1QNNG!G32+[2]1QTW!G32</f>
        <v>131.395</v>
      </c>
      <c r="H32" s="53"/>
      <c r="I32" s="117" t="n">
        <f aca="false">[2]1QNNG!I32+[2]1QTW!I32</f>
        <v>159.5</v>
      </c>
      <c r="J32" s="53"/>
      <c r="K32" s="117" t="n">
        <f aca="false">[2]1QNNG!K32+[2]1QTW!K32</f>
        <v>-28.105</v>
      </c>
      <c r="M32" s="24" t="s">
        <v>173</v>
      </c>
    </row>
    <row r="33" customFormat="false" ht="12.75" hidden="false" customHeight="false" outlineLevel="0" collapsed="false">
      <c r="A33" s="53" t="s">
        <v>174</v>
      </c>
      <c r="B33" s="53"/>
      <c r="C33" s="117" t="n">
        <f aca="false">[2]1QNNG!C33+[2]1QTW!C33</f>
        <v>1446.3</v>
      </c>
      <c r="D33" s="117"/>
      <c r="E33" s="117" t="n">
        <f aca="false">[2]1QNNG!E33+[2]1QTW!E33</f>
        <v>1774.175</v>
      </c>
      <c r="F33" s="53"/>
      <c r="G33" s="117" t="n">
        <f aca="false">[2]1QNNG!G33+[2]1QTW!G33</f>
        <v>1773.958</v>
      </c>
      <c r="H33" s="53"/>
      <c r="I33" s="117" t="n">
        <f aca="false">[2]1QNNG!I33+[2]1QTW!I33</f>
        <v>1774.175</v>
      </c>
      <c r="J33" s="53"/>
      <c r="K33" s="117" t="n">
        <f aca="false">[2]1QNNG!K33+[2]1QTW!K33</f>
        <v>-0.216999999999985</v>
      </c>
    </row>
    <row r="34" customFormat="false" ht="12.75" hidden="false" customHeight="false" outlineLevel="0" collapsed="false">
      <c r="A34" s="118" t="s">
        <v>175</v>
      </c>
      <c r="B34" s="53"/>
      <c r="C34" s="117" t="n">
        <f aca="false">[2]1QNNG!C34+[2]1QTW!C34</f>
        <v>129.8</v>
      </c>
      <c r="D34" s="117"/>
      <c r="E34" s="117" t="n">
        <f aca="false">[2]1QNNG!E34+[2]1QTW!E34</f>
        <v>126.35</v>
      </c>
      <c r="F34" s="53"/>
      <c r="G34" s="117" t="n">
        <f aca="false">[2]1QNNG!G34+[2]1QTW!G34</f>
        <v>124.35</v>
      </c>
      <c r="H34" s="53"/>
      <c r="I34" s="117" t="n">
        <f aca="false">[2]1QNNG!I34+[2]1QTW!I34</f>
        <v>126.55</v>
      </c>
      <c r="J34" s="53"/>
      <c r="K34" s="117" t="n">
        <f aca="false">[2]1QNNG!K34+[2]1QTW!K34</f>
        <v>-2.2</v>
      </c>
    </row>
    <row r="35" customFormat="false" ht="12.75" hidden="false" customHeight="false" outlineLevel="0" collapsed="false">
      <c r="A35" s="118" t="s">
        <v>176</v>
      </c>
      <c r="B35" s="118"/>
      <c r="C35" s="119" t="n">
        <f aca="false">[2]1QNNG!C35+[2]1QTW!C35</f>
        <v>1706.002</v>
      </c>
      <c r="D35" s="119"/>
      <c r="E35" s="117" t="n">
        <f aca="false">[2]1QNNG!E35+[2]1QTW!E35</f>
        <v>2480.95933333333</v>
      </c>
      <c r="F35" s="53"/>
      <c r="G35" s="117" t="n">
        <f aca="false">[2]1QNNG!G35+[2]1QTW!G35</f>
        <v>2805.25841666667</v>
      </c>
      <c r="H35" s="53"/>
      <c r="I35" s="117" t="n">
        <f aca="false">[2]1QNNG!I35+[2]1QTW!I35</f>
        <v>2428.23425</v>
      </c>
      <c r="J35" s="53"/>
      <c r="K35" s="117" t="n">
        <f aca="false">[2]1QNNG!K35+[2]1QTW!K35</f>
        <v>377.024166666667</v>
      </c>
      <c r="M35" s="24" t="s">
        <v>177</v>
      </c>
    </row>
    <row r="36" customFormat="false" ht="12.75" hidden="false" customHeight="false" outlineLevel="0" collapsed="false">
      <c r="A36" s="118" t="s">
        <v>178</v>
      </c>
      <c r="B36" s="53"/>
      <c r="C36" s="117" t="n">
        <f aca="false">[2]1QNNG!C36+[2]1QTW!C36</f>
        <v>490.9</v>
      </c>
      <c r="D36" s="117"/>
      <c r="E36" s="117" t="n">
        <f aca="false">[2]1QNNG!E36+[2]1QTW!E36</f>
        <v>520.013666666667</v>
      </c>
      <c r="F36" s="53"/>
      <c r="G36" s="117" t="n">
        <f aca="false">[2]1QNNG!G36+[2]1QTW!G36</f>
        <v>519.725333333333</v>
      </c>
      <c r="H36" s="53"/>
      <c r="I36" s="117" t="n">
        <f aca="false">[2]1QNNG!I36+[2]1QTW!I36</f>
        <v>519.625</v>
      </c>
      <c r="J36" s="53"/>
      <c r="K36" s="117" t="n">
        <f aca="false">[2]1QNNG!K36+[2]1QTW!K36</f>
        <v>0.10033333333331</v>
      </c>
    </row>
    <row r="37" customFormat="false" ht="12.75" hidden="false" customHeight="false" outlineLevel="0" collapsed="false">
      <c r="A37" s="118" t="s">
        <v>179</v>
      </c>
      <c r="B37" s="53"/>
      <c r="C37" s="117" t="n">
        <f aca="false">[2]1QNNG!C37+[2]1QTW!C37</f>
        <v>489.702</v>
      </c>
      <c r="D37" s="117"/>
      <c r="E37" s="117" t="n">
        <f aca="false">[2]1QNNG!E37+[2]1QTW!E37</f>
        <v>205.445333333333</v>
      </c>
      <c r="F37" s="53"/>
      <c r="G37" s="117" t="n">
        <f aca="false">[2]1QNNG!G37+[2]1QTW!G37</f>
        <v>73.899</v>
      </c>
      <c r="H37" s="53"/>
      <c r="I37" s="117" t="n">
        <f aca="false">[2]1QNNG!I37+[2]1QTW!I37</f>
        <v>523.4</v>
      </c>
      <c r="J37" s="53"/>
      <c r="K37" s="117" t="n">
        <f aca="false">[2]1QNNG!K37+[2]1QTW!K37</f>
        <v>-449.501</v>
      </c>
      <c r="M37" s="24" t="s">
        <v>180</v>
      </c>
    </row>
    <row r="38" customFormat="false" ht="12.75" hidden="false" customHeight="false" outlineLevel="0" collapsed="false">
      <c r="A38" s="118" t="s">
        <v>181</v>
      </c>
      <c r="B38" s="53"/>
      <c r="C38" s="117" t="n">
        <f aca="false">[2]1QNNG!C38+[2]1QTW!C38</f>
        <v>701.669</v>
      </c>
      <c r="D38" s="117"/>
      <c r="E38" s="117" t="n">
        <f aca="false">[2]1QNNG!E38+[2]1QTW!E38</f>
        <v>670.146</v>
      </c>
      <c r="F38" s="53"/>
      <c r="G38" s="117" t="n">
        <f aca="false">[2]1QNNG!G38+[2]1QTW!G38</f>
        <v>653.041333333333</v>
      </c>
      <c r="H38" s="53"/>
      <c r="I38" s="117" t="n">
        <f aca="false">[2]1QNNG!I38+[2]1QTW!I38</f>
        <v>704.8905</v>
      </c>
      <c r="J38" s="53"/>
      <c r="K38" s="117" t="n">
        <f aca="false">[2]1QNNG!K38+[2]1QTW!K38</f>
        <v>-51.8491666666667</v>
      </c>
      <c r="M38" s="24" t="s">
        <v>182</v>
      </c>
    </row>
    <row r="39" customFormat="false" ht="12.75" hidden="false" customHeight="false" outlineLevel="0" collapsed="false">
      <c r="A39" s="118" t="s">
        <v>183</v>
      </c>
      <c r="B39" s="53"/>
      <c r="C39" s="117" t="n">
        <f aca="false">[2]1QNNG!C39+[2]1QTW!C39</f>
        <v>450.984</v>
      </c>
      <c r="D39" s="117"/>
      <c r="E39" s="117" t="n">
        <f aca="false">[2]1QNNG!E39+[2]1QTW!E39</f>
        <v>150.058</v>
      </c>
      <c r="F39" s="53"/>
      <c r="G39" s="117" t="n">
        <f aca="false">[2]1QNNG!G39+[2]1QTW!G39</f>
        <v>150.03</v>
      </c>
      <c r="H39" s="53"/>
      <c r="I39" s="117" t="n">
        <f aca="false">[2]1QNNG!I39+[2]1QTW!I39</f>
        <v>441.28175</v>
      </c>
      <c r="J39" s="53"/>
      <c r="K39" s="117" t="n">
        <f aca="false">[2]1QNNG!K39+[2]1QTW!K39</f>
        <v>-291.25175</v>
      </c>
      <c r="M39" s="24" t="s">
        <v>184</v>
      </c>
    </row>
    <row r="40" customFormat="false" ht="12.75" hidden="false" customHeight="false" outlineLevel="0" collapsed="false">
      <c r="A40" s="118" t="s">
        <v>168</v>
      </c>
      <c r="B40" s="53"/>
      <c r="C40" s="125" t="n">
        <f aca="false">[2]1QNNG!C40+[2]1QTW!C40</f>
        <v>484</v>
      </c>
      <c r="D40" s="125"/>
      <c r="E40" s="120" t="n">
        <f aca="false">[2]1QNNG!E40+[2]1QTW!E40</f>
        <v>0</v>
      </c>
      <c r="F40" s="53"/>
      <c r="G40" s="120" t="n">
        <f aca="false">[2]1QNNG!G40+[2]1QTW!G40</f>
        <v>0</v>
      </c>
      <c r="H40" s="53"/>
      <c r="I40" s="120" t="n">
        <f aca="false">[2]1QNNG!I40+[2]1QTW!I40</f>
        <v>0</v>
      </c>
      <c r="J40" s="53"/>
      <c r="K40" s="120" t="n">
        <f aca="false">[2]1QNNG!K40+[2]1QTW!K40</f>
        <v>0</v>
      </c>
    </row>
    <row r="41" customFormat="false" ht="12.75" hidden="false" customHeight="false" outlineLevel="0" collapsed="false">
      <c r="A41" s="53"/>
      <c r="B41" s="53"/>
      <c r="C41" s="53"/>
      <c r="D41" s="53"/>
      <c r="E41" s="117"/>
      <c r="F41" s="53"/>
      <c r="G41" s="53"/>
      <c r="H41" s="53"/>
      <c r="I41" s="53"/>
      <c r="J41" s="53"/>
      <c r="K41" s="117"/>
    </row>
    <row r="42" customFormat="false" ht="12.75" hidden="false" customHeight="false" outlineLevel="0" collapsed="false">
      <c r="A42" s="104" t="s">
        <v>185</v>
      </c>
      <c r="B42" s="104"/>
      <c r="C42" s="121" t="n">
        <f aca="false">SUM(C31:C41)</f>
        <v>8503.7916666667</v>
      </c>
      <c r="D42" s="121"/>
      <c r="E42" s="122" t="n">
        <f aca="false">[2]1QNNG!E42+[2]1QTW!E42</f>
        <v>8060.85133333333</v>
      </c>
      <c r="F42" s="123"/>
      <c r="G42" s="121" t="n">
        <f aca="false">SUM(G31:G41)</f>
        <v>8313.65708333333</v>
      </c>
      <c r="H42" s="124"/>
      <c r="I42" s="121" t="n">
        <f aca="false">SUM(I31:I41)</f>
        <v>8759.2565</v>
      </c>
      <c r="J42" s="124"/>
      <c r="K42" s="121" t="n">
        <f aca="false">G42-I42</f>
        <v>-445.599416666668</v>
      </c>
    </row>
    <row r="43" customFormat="false" ht="12.75" hidden="false" customHeight="false" outlineLevel="0" collapsed="false">
      <c r="A43" s="53"/>
      <c r="B43" s="53"/>
      <c r="C43" s="124"/>
      <c r="D43" s="124"/>
      <c r="E43" s="124"/>
      <c r="F43" s="124"/>
      <c r="G43" s="124"/>
      <c r="H43" s="124"/>
      <c r="I43" s="124"/>
      <c r="J43" s="124"/>
      <c r="K43" s="126"/>
    </row>
    <row r="44" customFormat="false" ht="13.5" hidden="false" customHeight="false" outlineLevel="0" collapsed="false">
      <c r="A44" s="107" t="s">
        <v>186</v>
      </c>
      <c r="B44" s="107"/>
      <c r="C44" s="127" t="n">
        <f aca="false">C19+C28+C42</f>
        <v>46157.903</v>
      </c>
      <c r="D44" s="128"/>
      <c r="E44" s="127" t="n">
        <f aca="false">E19+E28+E42</f>
        <v>48968.4299166667</v>
      </c>
      <c r="F44" s="123"/>
      <c r="G44" s="127" t="n">
        <f aca="false">G19+G28+G42</f>
        <v>45824.3356666667</v>
      </c>
      <c r="H44" s="124"/>
      <c r="I44" s="127" t="n">
        <f aca="false">I19+I28+I42</f>
        <v>51111.3405833333</v>
      </c>
      <c r="J44" s="124"/>
      <c r="K44" s="127" t="n">
        <f aca="false">G44-I44</f>
        <v>-5287.00491666667</v>
      </c>
    </row>
    <row r="45" customFormat="false" ht="13.5" hidden="false" customHeight="false" outlineLevel="0" collapsed="false">
      <c r="A45" s="129"/>
      <c r="B45" s="53"/>
      <c r="C45" s="53"/>
      <c r="D45" s="53"/>
      <c r="E45" s="53"/>
      <c r="F45" s="53"/>
      <c r="G45" s="53"/>
      <c r="H45" s="53"/>
      <c r="I45" s="53"/>
      <c r="J45" s="53"/>
      <c r="K45" s="53"/>
    </row>
    <row r="46" customFormat="false" ht="12.75" hidden="false" customHeight="false" outlineLevel="0" collapsed="false">
      <c r="A46" s="130"/>
      <c r="B46" s="53"/>
      <c r="C46" s="53"/>
      <c r="D46" s="53"/>
      <c r="E46" s="53"/>
      <c r="F46" s="53"/>
      <c r="G46" s="53"/>
      <c r="H46" s="53"/>
      <c r="I46" s="53"/>
      <c r="J46" s="53"/>
      <c r="K46" s="53"/>
    </row>
    <row r="47" customFormat="false" ht="12.75" hidden="false" customHeight="false" outlineLevel="0" collapsed="false">
      <c r="A47" s="118"/>
      <c r="B47" s="53"/>
      <c r="C47" s="53"/>
      <c r="D47" s="53"/>
      <c r="E47" s="53"/>
      <c r="F47" s="53"/>
      <c r="G47" s="53"/>
      <c r="H47" s="53"/>
      <c r="I47" s="53"/>
      <c r="J47" s="53"/>
      <c r="K47" s="53"/>
    </row>
    <row r="48" customFormat="false" ht="12.75" hidden="false" customHeight="false" outlineLevel="0" collapsed="false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</row>
    <row r="49" customFormat="false" ht="12.75" hidden="false" customHeight="false" outlineLevel="0" collapsed="false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</row>
    <row r="50" customFormat="false" ht="12.75" hidden="false" customHeight="false" outlineLevel="0" collapsed="false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</row>
    <row r="51" customFormat="false" ht="12.75" hidden="false" customHeight="false" outlineLevel="0" collapsed="false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</row>
    <row r="52" customFormat="false" ht="12.75" hidden="false" customHeight="false" outlineLevel="0" collapsed="false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</row>
    <row r="53" customFormat="false" ht="12.75" hidden="false" customHeight="false" outlineLevel="0" collapsed="false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</row>
    <row r="54" customFormat="false" ht="12.75" hidden="false" customHeight="false" outlineLevel="0" collapsed="false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</row>
  </sheetData>
  <mergeCells count="2">
    <mergeCell ref="G4:K4"/>
    <mergeCell ref="A44:B44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&amp;RPage 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5" topLeftCell="F25" activePane="bottomRight" state="frozen"/>
      <selection pane="topLeft" activeCell="A1" activeCellId="0" sqref="A1"/>
      <selection pane="topRight" activeCell="F1" activeCellId="0" sqref="F1"/>
      <selection pane="bottomLeft" activeCell="A25" activeCellId="0" sqref="A25"/>
      <selection pane="bottomRight" activeCell="A46" activeCellId="0" sqref="A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85"/>
    <col collapsed="false" customWidth="true" hidden="false" outlineLevel="0" max="2" min="2" style="0" width="1.99"/>
    <col collapsed="false" customWidth="true" hidden="false" outlineLevel="0" max="3" min="3" style="0" width="13.41"/>
    <col collapsed="false" customWidth="true" hidden="false" outlineLevel="0" max="4" min="4" style="0" width="3.99"/>
    <col collapsed="false" customWidth="true" hidden="false" outlineLevel="0" max="5" min="5" style="0" width="13.14"/>
    <col collapsed="false" customWidth="true" hidden="false" outlineLevel="0" max="6" min="6" style="0" width="5.41"/>
    <col collapsed="false" customWidth="true" hidden="false" outlineLevel="0" max="7" min="7" style="0" width="10.85"/>
    <col collapsed="false" customWidth="true" hidden="false" outlineLevel="0" max="8" min="8" style="0" width="0.99"/>
    <col collapsed="false" customWidth="true" hidden="false" outlineLevel="0" max="9" min="9" style="0" width="10.71"/>
    <col collapsed="false" customWidth="true" hidden="false" outlineLevel="0" max="10" min="10" style="0" width="1.13"/>
    <col collapsed="false" customWidth="true" hidden="false" outlineLevel="0" max="11" min="11" style="0" width="14.56"/>
    <col collapsed="false" customWidth="true" hidden="false" outlineLevel="0" max="12" min="12" style="0" width="1.56"/>
    <col collapsed="false" customWidth="true" hidden="false" outlineLevel="0" max="13" min="13" style="0" width="63.41"/>
    <col collapsed="false" customWidth="true" hidden="false" outlineLevel="0" max="14" min="14" style="0" width="3.42"/>
  </cols>
  <sheetData>
    <row r="1" customFormat="false" ht="20.25" hidden="false" customHeight="false" outlineLevel="0" collapsed="false">
      <c r="A1" s="113" t="s">
        <v>48</v>
      </c>
    </row>
    <row r="2" customFormat="false" ht="18" hidden="false" customHeight="false" outlineLevel="0" collapsed="false">
      <c r="A2" s="114" t="s">
        <v>187</v>
      </c>
    </row>
    <row r="4" customFormat="false" ht="12.75" hidden="false" customHeight="false" outlineLevel="0" collapsed="false">
      <c r="G4" s="107"/>
      <c r="H4" s="107"/>
      <c r="I4" s="107"/>
      <c r="J4" s="107"/>
      <c r="K4" s="107"/>
    </row>
    <row r="5" customFormat="false" ht="12.75" hidden="false" customHeight="false" outlineLevel="0" collapsed="false">
      <c r="C5" s="106" t="s">
        <v>135</v>
      </c>
      <c r="D5" s="107"/>
      <c r="E5" s="106" t="s">
        <v>136</v>
      </c>
      <c r="G5" s="106" t="s">
        <v>137</v>
      </c>
      <c r="H5" s="104"/>
      <c r="I5" s="106" t="s">
        <v>138</v>
      </c>
      <c r="J5" s="104"/>
      <c r="K5" s="106" t="s">
        <v>188</v>
      </c>
      <c r="M5" s="115" t="s">
        <v>140</v>
      </c>
    </row>
    <row r="7" customFormat="false" ht="12.75" hidden="false" customHeight="false" outlineLevel="0" collapsed="false">
      <c r="A7" s="116" t="s">
        <v>141</v>
      </c>
      <c r="B7" s="116"/>
      <c r="C7" s="116"/>
      <c r="D7" s="116"/>
      <c r="E7" s="116"/>
      <c r="F7" s="116"/>
      <c r="G7" s="116"/>
      <c r="H7" s="53"/>
      <c r="I7" s="53"/>
      <c r="J7" s="53"/>
      <c r="K7" s="53"/>
      <c r="L7" s="53"/>
    </row>
    <row r="8" customFormat="false" ht="12.75" hidden="false" customHeight="false" outlineLevel="0" collapsed="false">
      <c r="A8" s="53" t="s">
        <v>142</v>
      </c>
      <c r="B8" s="53"/>
      <c r="C8" s="117" t="n">
        <f aca="false">SUM([3]NNGSummary!D11:F11)</f>
        <v>80.625</v>
      </c>
      <c r="D8" s="117"/>
      <c r="E8" s="117" t="n">
        <f aca="false">SUM([4]NNGSummary!D11:F11)</f>
        <v>67.2653333333333</v>
      </c>
      <c r="F8" s="53"/>
      <c r="G8" s="117" t="n">
        <f aca="false">SUM([5]NNGSummary!D11:F11)</f>
        <v>67.4056666666667</v>
      </c>
      <c r="H8" s="53"/>
      <c r="I8" s="117" t="n">
        <f aca="false">SUM([6]NNGSummary!D11:F11)</f>
        <v>67.3233333333333</v>
      </c>
      <c r="J8" s="53"/>
      <c r="K8" s="117" t="n">
        <f aca="false">G8-I8</f>
        <v>0.0823333333333238</v>
      </c>
      <c r="L8" s="53"/>
    </row>
    <row r="9" customFormat="false" ht="12.75" hidden="false" customHeight="false" outlineLevel="0" collapsed="false">
      <c r="A9" s="118" t="s">
        <v>143</v>
      </c>
      <c r="B9" s="53"/>
      <c r="C9" s="117" t="n">
        <f aca="false">SUM([3]NNGSummary!D12:F12)</f>
        <v>364</v>
      </c>
      <c r="D9" s="117"/>
      <c r="E9" s="117" t="n">
        <f aca="false">SUM([4]NNGSummary!D12:F12)</f>
        <v>351.057</v>
      </c>
      <c r="F9" s="53"/>
      <c r="G9" s="117" t="n">
        <f aca="false">SUM([5]NNGSummary!D12:F12)</f>
        <v>350.472</v>
      </c>
      <c r="H9" s="53"/>
      <c r="I9" s="117" t="n">
        <f aca="false">SUM([6]NNGSummary!D12:F12)</f>
        <v>388.63</v>
      </c>
      <c r="J9" s="53"/>
      <c r="K9" s="117" t="n">
        <f aca="false">G9-I9</f>
        <v>-38.158</v>
      </c>
      <c r="L9" s="53"/>
      <c r="M9" s="0" t="s">
        <v>144</v>
      </c>
    </row>
    <row r="10" customFormat="false" ht="12.75" hidden="false" customHeight="false" outlineLevel="0" collapsed="false">
      <c r="A10" s="118" t="s">
        <v>145</v>
      </c>
      <c r="B10" s="53"/>
      <c r="C10" s="117" t="n">
        <f aca="false">SUM([3]NNGSummary!D13:F13)</f>
        <v>1807.958</v>
      </c>
      <c r="D10" s="117"/>
      <c r="E10" s="117" t="n">
        <f aca="false">SUM([4]NNGSummary!D13:F13)</f>
        <v>1378.879</v>
      </c>
      <c r="F10" s="53"/>
      <c r="G10" s="117" t="n">
        <f aca="false">SUM([5]NNGSummary!D13:F13)</f>
        <v>1379.161</v>
      </c>
      <c r="H10" s="53"/>
      <c r="I10" s="117" t="n">
        <f aca="false">SUM([6]NNGSummary!D13:F13)</f>
        <v>1528.875</v>
      </c>
      <c r="J10" s="53"/>
      <c r="K10" s="117" t="n">
        <f aca="false">G10-I10</f>
        <v>-149.714</v>
      </c>
      <c r="L10" s="53"/>
      <c r="M10" s="0" t="s">
        <v>144</v>
      </c>
    </row>
    <row r="11" customFormat="false" ht="12.75" hidden="false" customHeight="false" outlineLevel="0" collapsed="false">
      <c r="A11" s="53" t="s">
        <v>146</v>
      </c>
      <c r="B11" s="53"/>
      <c r="C11" s="117" t="n">
        <f aca="false">SUM([3]NNGSummary!D14:F14)</f>
        <v>1462</v>
      </c>
      <c r="D11" s="117"/>
      <c r="E11" s="117" t="n">
        <f aca="false">SUM([4]NNGSummary!D14:F14)</f>
        <v>2250.67433333333</v>
      </c>
      <c r="F11" s="53"/>
      <c r="G11" s="117" t="n">
        <f aca="false">SUM([5]NNGSummary!D14:F14)</f>
        <v>2250.79366666667</v>
      </c>
      <c r="H11" s="53"/>
      <c r="I11" s="117" t="n">
        <f aca="false">SUM([6]NNGSummary!D14:F14)</f>
        <v>2524.7</v>
      </c>
      <c r="J11" s="53"/>
      <c r="K11" s="117" t="n">
        <f aca="false">G11-I11</f>
        <v>-273.906333333333</v>
      </c>
      <c r="L11" s="53"/>
      <c r="M11" s="24" t="s">
        <v>147</v>
      </c>
    </row>
    <row r="12" customFormat="false" ht="12.75" hidden="false" customHeight="false" outlineLevel="0" collapsed="false">
      <c r="A12" s="53" t="s">
        <v>148</v>
      </c>
      <c r="B12" s="53"/>
      <c r="C12" s="117" t="n">
        <f aca="false">SUM([3]NNGSummary!D16:F16)</f>
        <v>848</v>
      </c>
      <c r="D12" s="117"/>
      <c r="E12" s="117" t="n">
        <f aca="false">SUM([4]NNGSummary!D15:F15)</f>
        <v>1030.132</v>
      </c>
      <c r="F12" s="53"/>
      <c r="G12" s="117" t="n">
        <f aca="false">SUM([5]NNGSummary!D15:F15)</f>
        <v>1029.771</v>
      </c>
      <c r="H12" s="53"/>
      <c r="I12" s="117" t="n">
        <f aca="false">SUM([6]NNGSummary!D15:F15)</f>
        <v>1072.652</v>
      </c>
      <c r="J12" s="53"/>
      <c r="K12" s="117" t="n">
        <f aca="false">G12-I12</f>
        <v>-42.8810000000001</v>
      </c>
      <c r="L12" s="53"/>
      <c r="M12" s="0" t="s">
        <v>144</v>
      </c>
    </row>
    <row r="13" customFormat="false" ht="12.75" hidden="false" customHeight="false" outlineLevel="0" collapsed="false">
      <c r="A13" s="53" t="s">
        <v>149</v>
      </c>
      <c r="B13" s="53"/>
      <c r="C13" s="117" t="n">
        <f aca="false">SUM([3]NNGSummary!D15:F15)</f>
        <v>1313.608</v>
      </c>
      <c r="D13" s="117"/>
      <c r="E13" s="117" t="n">
        <f aca="false">SUM([4]NNGSummary!D16:F16)</f>
        <v>1306.73366666667</v>
      </c>
      <c r="F13" s="53"/>
      <c r="G13" s="117" t="n">
        <f aca="false">SUM([5]NNGSummary!D16:F16)</f>
        <v>1306.32333333333</v>
      </c>
      <c r="H13" s="53"/>
      <c r="I13" s="117" t="n">
        <f aca="false">SUM([6]NNGSummary!D16:F16)</f>
        <v>1306.75</v>
      </c>
      <c r="J13" s="53"/>
      <c r="K13" s="117" t="n">
        <f aca="false">G13-I13</f>
        <v>-0.426666666666733</v>
      </c>
      <c r="L13" s="53"/>
    </row>
    <row r="14" customFormat="false" ht="12.75" hidden="false" customHeight="false" outlineLevel="0" collapsed="false">
      <c r="A14" s="118" t="s">
        <v>150</v>
      </c>
      <c r="B14" s="53"/>
      <c r="C14" s="117" t="n">
        <f aca="false">SUM([3]NNGSummary!D17:F17)</f>
        <v>308</v>
      </c>
      <c r="D14" s="117"/>
      <c r="E14" s="117" t="n">
        <f aca="false">SUM([4]NNGSummary!D17:F17)</f>
        <v>316.569</v>
      </c>
      <c r="F14" s="53"/>
      <c r="G14" s="117" t="n">
        <f aca="false">SUM([5]NNGSummary!D17:F17)</f>
        <v>316.591</v>
      </c>
      <c r="H14" s="53"/>
      <c r="I14" s="117" t="n">
        <f aca="false">SUM([6]NNGSummary!D17:F17)</f>
        <v>348.385</v>
      </c>
      <c r="J14" s="53"/>
      <c r="K14" s="117" t="n">
        <f aca="false">G14-I14</f>
        <v>-31.794</v>
      </c>
      <c r="L14" s="53"/>
      <c r="M14" s="0" t="s">
        <v>144</v>
      </c>
    </row>
    <row r="15" customFormat="false" ht="12.75" hidden="false" customHeight="false" outlineLevel="0" collapsed="false">
      <c r="A15" s="53" t="s">
        <v>151</v>
      </c>
      <c r="B15" s="53"/>
      <c r="C15" s="117" t="n">
        <f aca="false">SUM([3]NNGSummary!D18:F18)</f>
        <v>147</v>
      </c>
      <c r="D15" s="117"/>
      <c r="E15" s="117" t="n">
        <f aca="false">SUM([4]NNGSummary!D18:F18)</f>
        <v>17.7373333333333</v>
      </c>
      <c r="F15" s="53"/>
      <c r="G15" s="117" t="n">
        <f aca="false">SUM([5]NNGSummary!D18:F18)</f>
        <v>18.2696666666667</v>
      </c>
      <c r="H15" s="53"/>
      <c r="I15" s="117" t="n">
        <f aca="false">SUM([6]NNGSummary!D18:F18)</f>
        <v>20</v>
      </c>
      <c r="J15" s="53"/>
      <c r="K15" s="117" t="n">
        <f aca="false">G15-I15</f>
        <v>-1.73033333333333</v>
      </c>
      <c r="L15" s="53"/>
      <c r="M15" s="0" t="s">
        <v>144</v>
      </c>
    </row>
    <row r="16" customFormat="false" ht="12.75" hidden="false" customHeight="false" outlineLevel="0" collapsed="false">
      <c r="A16" s="118" t="s">
        <v>152</v>
      </c>
      <c r="B16" s="53"/>
      <c r="C16" s="117" t="n">
        <f aca="false">SUM([3]NNGSummary!D19:F19)</f>
        <v>18823.932</v>
      </c>
      <c r="D16" s="117"/>
      <c r="E16" s="117" t="n">
        <f aca="false">SUM([4]NNGSummary!D19:F19)</f>
        <v>20958.585</v>
      </c>
      <c r="F16" s="53"/>
      <c r="G16" s="117" t="n">
        <f aca="false">SUM([5]NNGSummary!D19:F19)</f>
        <v>17998.509</v>
      </c>
      <c r="H16" s="53"/>
      <c r="I16" s="117" t="n">
        <f aca="false">SUM([6]NNGSummary!D19:F19)</f>
        <v>21990.7</v>
      </c>
      <c r="J16" s="53"/>
      <c r="K16" s="117" t="n">
        <f aca="false">G16-I16</f>
        <v>-3992.191</v>
      </c>
      <c r="L16" s="53"/>
      <c r="M16" s="24" t="s">
        <v>189</v>
      </c>
    </row>
    <row r="17" customFormat="false" ht="12.75" hidden="false" customHeight="false" outlineLevel="0" collapsed="false">
      <c r="A17" s="53" t="s">
        <v>154</v>
      </c>
      <c r="B17" s="53"/>
      <c r="C17" s="117" t="n">
        <f aca="false">SUM([3]NNGSummary!D20:F20)</f>
        <v>1205.614</v>
      </c>
      <c r="D17" s="117"/>
      <c r="E17" s="117" t="n">
        <f aca="false">SUM([4]NNGSummary!D20:F20)</f>
        <v>1012.834</v>
      </c>
      <c r="F17" s="53"/>
      <c r="G17" s="117" t="n">
        <f aca="false">SUM([5]NNGSummary!D20:F20)</f>
        <v>1020.13533333333</v>
      </c>
      <c r="H17" s="53"/>
      <c r="I17" s="117" t="n">
        <f aca="false">SUM([6]NNGSummary!D20:F20)</f>
        <v>1015.854</v>
      </c>
      <c r="J17" s="53"/>
      <c r="K17" s="117" t="n">
        <f aca="false">G17-I17</f>
        <v>4.28133333333324</v>
      </c>
      <c r="L17" s="53"/>
    </row>
    <row r="18" customFormat="false" ht="12.75" hidden="false" customHeight="false" outlineLevel="0" collapsed="false">
      <c r="A18" s="118" t="s">
        <v>156</v>
      </c>
      <c r="B18" s="53"/>
      <c r="C18" s="131" t="n">
        <f aca="false">SUM([3]NNGSummary!$D$21:$F$24)</f>
        <v>175.333333333333</v>
      </c>
      <c r="D18" s="131"/>
      <c r="E18" s="131" t="n">
        <f aca="false">SUM([4]NNGSummary!D21:F21)</f>
        <v>-61.9</v>
      </c>
      <c r="F18" s="53"/>
      <c r="G18" s="120" t="n">
        <f aca="false">SUM([5]NNGSummary!D21:F21)</f>
        <v>-61.9</v>
      </c>
      <c r="H18" s="53"/>
      <c r="I18" s="120" t="n">
        <f aca="false">SUM([6]NNGSummary!$D$21:$F$24)</f>
        <v>-500</v>
      </c>
      <c r="J18" s="53"/>
      <c r="K18" s="120" t="n">
        <f aca="false">G18-I18</f>
        <v>438.1</v>
      </c>
      <c r="L18" s="53"/>
    </row>
    <row r="19" customFormat="false" ht="12.75" hidden="false" customHeight="false" outlineLevel="0" collapsed="false">
      <c r="A19" s="104" t="s">
        <v>157</v>
      </c>
      <c r="B19" s="104"/>
      <c r="C19" s="121" t="n">
        <f aca="false">SUM(C8:C18)</f>
        <v>26536.0703333333</v>
      </c>
      <c r="D19" s="121"/>
      <c r="E19" s="121" t="n">
        <f aca="false">SUM(E8:E18)</f>
        <v>28628.5666666667</v>
      </c>
      <c r="F19" s="123"/>
      <c r="G19" s="121" t="n">
        <f aca="false">SUM(G8:G18)</f>
        <v>25675.5316666667</v>
      </c>
      <c r="H19" s="124"/>
      <c r="I19" s="121" t="n">
        <f aca="false">SUM(I8:I18)</f>
        <v>29763.8693333333</v>
      </c>
      <c r="J19" s="53"/>
      <c r="K19" s="122" t="n">
        <f aca="false">G19-I19</f>
        <v>-4088.33766666667</v>
      </c>
      <c r="L19" s="53"/>
    </row>
    <row r="20" customFormat="false" ht="12.75" hidden="false" customHeight="false" outlineLevel="0" collapsed="false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</row>
    <row r="21" customFormat="false" ht="12.75" hidden="false" customHeight="false" outlineLevel="0" collapsed="false">
      <c r="A21" s="116" t="s">
        <v>158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</row>
    <row r="22" customFormat="false" ht="12.75" hidden="false" customHeight="false" outlineLevel="0" collapsed="false">
      <c r="A22" s="53" t="s">
        <v>159</v>
      </c>
      <c r="B22" s="53"/>
      <c r="C22" s="117" t="n">
        <f aca="false">SUM([3]NNGSummary!D28:F28)</f>
        <v>618.82</v>
      </c>
      <c r="D22" s="117"/>
      <c r="E22" s="117" t="n">
        <f aca="false">SUM([4]NNGSummary!D25:F25)</f>
        <v>321.981666666667</v>
      </c>
      <c r="F22" s="53"/>
      <c r="G22" s="117" t="n">
        <f aca="false">SUM([5]NNGSummary!D25:F25)</f>
        <v>522.160083333333</v>
      </c>
      <c r="H22" s="53"/>
      <c r="I22" s="117" t="n">
        <f aca="false">SUM([6]NNGSummary!D28:F28)</f>
        <v>628.96525</v>
      </c>
      <c r="J22" s="53"/>
      <c r="K22" s="117" t="n">
        <f aca="false">G22-I22</f>
        <v>-106.805166666667</v>
      </c>
      <c r="L22" s="53"/>
      <c r="M22" s="24" t="s">
        <v>162</v>
      </c>
    </row>
    <row r="23" customFormat="false" ht="12.75" hidden="false" customHeight="false" outlineLevel="0" collapsed="false">
      <c r="A23" s="53" t="s">
        <v>161</v>
      </c>
      <c r="B23" s="53"/>
      <c r="C23" s="117" t="n">
        <f aca="false">SUM([3]NNGSummary!D29:F29)</f>
        <v>1075.346</v>
      </c>
      <c r="D23" s="117"/>
      <c r="E23" s="117" t="n">
        <f aca="false">SUM([4]NNGSummary!D26:F26)</f>
        <v>829.285833333333</v>
      </c>
      <c r="F23" s="53"/>
      <c r="G23" s="117" t="n">
        <f aca="false">SUM([5]NNGSummary!D26:F26)</f>
        <v>828.798083333333</v>
      </c>
      <c r="H23" s="53"/>
      <c r="I23" s="117" t="n">
        <f aca="false">SUM([6]NNGSummary!D29:F29)</f>
        <v>927.85925</v>
      </c>
      <c r="J23" s="53"/>
      <c r="K23" s="117" t="n">
        <f aca="false">G23-I23</f>
        <v>-99.0611666666667</v>
      </c>
      <c r="L23" s="53"/>
      <c r="M23" s="0" t="s">
        <v>162</v>
      </c>
    </row>
    <row r="24" customFormat="false" ht="12.75" hidden="false" customHeight="false" outlineLevel="0" collapsed="false">
      <c r="A24" s="53" t="s">
        <v>163</v>
      </c>
      <c r="B24" s="53"/>
      <c r="C24" s="117" t="n">
        <f aca="false">SUM([3]NNGSummary!D30:F30)</f>
        <v>775.727</v>
      </c>
      <c r="D24" s="117"/>
      <c r="E24" s="117" t="n">
        <f aca="false">SUM([4]NNGSummary!D27:F27)</f>
        <v>1156.025</v>
      </c>
      <c r="F24" s="53"/>
      <c r="G24" s="117" t="n">
        <f aca="false">SUM([5]NNGSummary!D27:F27)</f>
        <v>1155.925</v>
      </c>
      <c r="H24" s="53"/>
      <c r="I24" s="117" t="n">
        <f aca="false">SUM([6]NNGSummary!D30:F30)</f>
        <v>1155.525</v>
      </c>
      <c r="J24" s="53"/>
      <c r="K24" s="117" t="n">
        <f aca="false">G24-I24</f>
        <v>0.399999999999864</v>
      </c>
      <c r="L24" s="53"/>
    </row>
    <row r="25" customFormat="false" ht="12.75" hidden="false" customHeight="false" outlineLevel="0" collapsed="false">
      <c r="A25" s="53" t="s">
        <v>164</v>
      </c>
      <c r="B25" s="53"/>
      <c r="C25" s="117" t="n">
        <f aca="false">SUM([3]NNGSummary!D31:F31)</f>
        <v>438.361</v>
      </c>
      <c r="D25" s="117"/>
      <c r="E25" s="117" t="n">
        <f aca="false">SUM([4]NNGSummary!D28:F28)</f>
        <v>458.6775</v>
      </c>
      <c r="F25" s="53"/>
      <c r="G25" s="117" t="n">
        <f aca="false">SUM([5]NNGSummary!D28:F28)</f>
        <v>459.007416666667</v>
      </c>
      <c r="H25" s="53"/>
      <c r="I25" s="117" t="n">
        <f aca="false">SUM([6]NNGSummary!D31:F31)</f>
        <v>591.58175</v>
      </c>
      <c r="J25" s="53"/>
      <c r="K25" s="117" t="n">
        <f aca="false">G25-I25</f>
        <v>-132.574333333333</v>
      </c>
      <c r="L25" s="53"/>
      <c r="M25" s="24" t="s">
        <v>190</v>
      </c>
    </row>
    <row r="26" customFormat="false" ht="12.75" hidden="false" customHeight="false" outlineLevel="0" collapsed="false">
      <c r="A26" s="118" t="s">
        <v>166</v>
      </c>
      <c r="B26" s="53"/>
      <c r="C26" s="117" t="n">
        <f aca="false">SUM([3]NNGSummary!D32:F32)</f>
        <v>417.055</v>
      </c>
      <c r="D26" s="117"/>
      <c r="E26" s="117" t="n">
        <f aca="false">SUM([4]NNGSummary!D29:F29)</f>
        <v>757.002666666667</v>
      </c>
      <c r="F26" s="53"/>
      <c r="G26" s="117" t="n">
        <f aca="false">SUM([5]NNGSummary!D29:F29)</f>
        <v>886.501833333333</v>
      </c>
      <c r="H26" s="53"/>
      <c r="I26" s="117" t="n">
        <f aca="false">SUM([6]NNGSummary!D32:F32)</f>
        <v>410.9225</v>
      </c>
      <c r="J26" s="53"/>
      <c r="K26" s="117" t="n">
        <f aca="false">G26-I26</f>
        <v>475.579333333333</v>
      </c>
      <c r="L26" s="53"/>
      <c r="M26" s="24" t="s">
        <v>191</v>
      </c>
    </row>
    <row r="27" customFormat="false" ht="12.75" hidden="false" customHeight="false" outlineLevel="0" collapsed="false">
      <c r="A27" s="53" t="s">
        <v>168</v>
      </c>
      <c r="B27" s="53"/>
      <c r="C27" s="120" t="n">
        <f aca="false">SUM([3]NNGSummary!$D$33:$F$35)</f>
        <v>297</v>
      </c>
      <c r="D27" s="120"/>
      <c r="E27" s="120" t="n">
        <f aca="false">SUM([4]NNGSummary!D30:F30)</f>
        <v>0</v>
      </c>
      <c r="F27" s="53"/>
      <c r="G27" s="120" t="n">
        <f aca="false">SUM([5]NNGSummary!D30:F30)</f>
        <v>0</v>
      </c>
      <c r="H27" s="53"/>
      <c r="I27" s="120" t="n">
        <f aca="false">SUM([6]NNGSummary!$D$33:$F$35)</f>
        <v>0</v>
      </c>
      <c r="J27" s="53"/>
      <c r="K27" s="120" t="n">
        <f aca="false">G27-I27</f>
        <v>0</v>
      </c>
      <c r="L27" s="53"/>
      <c r="M27" s="0" t="s">
        <v>192</v>
      </c>
    </row>
    <row r="28" customFormat="false" ht="12.75" hidden="false" customHeight="false" outlineLevel="0" collapsed="false">
      <c r="A28" s="104" t="s">
        <v>169</v>
      </c>
      <c r="B28" s="104"/>
      <c r="C28" s="121" t="n">
        <f aca="false">SUM(C22:C27)</f>
        <v>3622.309</v>
      </c>
      <c r="D28" s="121"/>
      <c r="E28" s="121" t="n">
        <f aca="false">SUM(E22:E27)</f>
        <v>3522.97266666667</v>
      </c>
      <c r="F28" s="123"/>
      <c r="G28" s="121" t="n">
        <f aca="false">SUM(G22:G27)</f>
        <v>3852.39241666667</v>
      </c>
      <c r="H28" s="124"/>
      <c r="I28" s="121" t="n">
        <f aca="false">SUM(I22:I27)</f>
        <v>3714.85375</v>
      </c>
      <c r="J28" s="124"/>
      <c r="K28" s="121" t="n">
        <f aca="false">G28-I28</f>
        <v>137.538666666666</v>
      </c>
      <c r="L28" s="53"/>
    </row>
    <row r="29" customFormat="false" ht="12.75" hidden="false" customHeight="false" outlineLevel="0" collapsed="false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</row>
    <row r="30" customFormat="false" ht="12.75" hidden="false" customHeight="false" outlineLevel="0" collapsed="false">
      <c r="A30" s="116" t="s">
        <v>170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</row>
    <row r="31" customFormat="false" ht="12.75" hidden="false" customHeight="false" outlineLevel="0" collapsed="false">
      <c r="A31" s="53" t="s">
        <v>171</v>
      </c>
      <c r="B31" s="53"/>
      <c r="C31" s="117" t="n">
        <f aca="false">SUM([3]NNGSummary!D39:F39)</f>
        <v>1911.3</v>
      </c>
      <c r="D31" s="117"/>
      <c r="E31" s="117" t="n">
        <f aca="false">SUM([4]NNGSummary!D34:F34)</f>
        <v>1605.7</v>
      </c>
      <c r="F31" s="53"/>
      <c r="G31" s="117" t="n">
        <f aca="false">SUM([5]NNGSummary!D34:F34)</f>
        <v>1605.9</v>
      </c>
      <c r="H31" s="53"/>
      <c r="I31" s="119" t="n">
        <f aca="false">SUM([6]NNGSummary!D39:F39)</f>
        <v>1605.5</v>
      </c>
      <c r="J31" s="53"/>
      <c r="K31" s="119" t="n">
        <f aca="false">G31-I31</f>
        <v>0.400000000000091</v>
      </c>
      <c r="L31" s="53"/>
    </row>
    <row r="32" customFormat="false" ht="12.75" hidden="false" customHeight="false" outlineLevel="0" collapsed="false">
      <c r="A32" s="53" t="s">
        <v>172</v>
      </c>
      <c r="B32" s="53"/>
      <c r="C32" s="117" t="n">
        <f aca="false">SUM([3]NNGSummary!D40:F40)-C33</f>
        <v>109.918</v>
      </c>
      <c r="D32" s="117"/>
      <c r="E32" s="117" t="n">
        <f aca="false">SUM([4]NNGSummary!D35:F35)</f>
        <v>47.9699999999999</v>
      </c>
      <c r="F32" s="53"/>
      <c r="G32" s="117" t="n">
        <f aca="false">SUM([5]NNGSummary!D35:F35)</f>
        <v>104.11</v>
      </c>
      <c r="H32" s="53"/>
      <c r="I32" s="117" t="n">
        <f aca="false">SUM([6]NNGSummary!D40:F40)</f>
        <v>132.25</v>
      </c>
      <c r="J32" s="53"/>
      <c r="K32" s="117" t="n">
        <f aca="false">G32-I32</f>
        <v>-28.14</v>
      </c>
      <c r="L32" s="53"/>
      <c r="M32" s="24" t="s">
        <v>193</v>
      </c>
    </row>
    <row r="33" customFormat="false" ht="12.75" hidden="false" customHeight="false" outlineLevel="0" collapsed="false">
      <c r="A33" s="53" t="s">
        <v>174</v>
      </c>
      <c r="B33" s="53"/>
      <c r="C33" s="117" t="n">
        <f aca="false">SUM([3]NNGMMF!$D$67:$F$67)</f>
        <v>1196.7</v>
      </c>
      <c r="D33" s="117"/>
      <c r="E33" s="117" t="n">
        <f aca="false">SUM([4]NNGSummary!D36:F36)</f>
        <v>1326.125</v>
      </c>
      <c r="F33" s="53"/>
      <c r="G33" s="117" t="n">
        <f aca="false">SUM([5]NNGSummary!D36:F36)</f>
        <v>1326.125</v>
      </c>
      <c r="H33" s="53"/>
      <c r="I33" s="117" t="n">
        <f aca="false">SUM([6]NNGSummary!D41:F41)</f>
        <v>1326.125</v>
      </c>
      <c r="J33" s="53"/>
      <c r="K33" s="117" t="n">
        <f aca="false">G33-I33</f>
        <v>0</v>
      </c>
      <c r="L33" s="53"/>
    </row>
    <row r="34" customFormat="false" ht="12.75" hidden="false" customHeight="false" outlineLevel="0" collapsed="false">
      <c r="A34" s="118" t="s">
        <v>175</v>
      </c>
      <c r="B34" s="53"/>
      <c r="C34" s="117" t="n">
        <f aca="false">SUM([3]NNGSummary!D41:F41)</f>
        <v>105.5</v>
      </c>
      <c r="D34" s="117"/>
      <c r="E34" s="117" t="n">
        <f aca="false">SUM([4]NNGSummary!D37:F37)</f>
        <v>106.35</v>
      </c>
      <c r="F34" s="53"/>
      <c r="G34" s="117" t="n">
        <f aca="false">SUM([5]NNGSummary!D37:F37)</f>
        <v>104.35</v>
      </c>
      <c r="H34" s="53"/>
      <c r="I34" s="117" t="n">
        <f aca="false">SUM([6]NNGSummary!D42:F42)</f>
        <v>106.55</v>
      </c>
      <c r="J34" s="53"/>
      <c r="K34" s="117" t="n">
        <f aca="false">G34-I34</f>
        <v>-2.2</v>
      </c>
      <c r="L34" s="53"/>
    </row>
    <row r="35" customFormat="false" ht="12.75" hidden="false" customHeight="false" outlineLevel="0" collapsed="false">
      <c r="A35" s="118" t="s">
        <v>176</v>
      </c>
      <c r="B35" s="53"/>
      <c r="C35" s="119" t="n">
        <f aca="false">SUM([3]NNGSummary!D42:F42)+SUM([3]NNGSummary!$D$47:$F$47)+969</f>
        <v>1339.60766666667</v>
      </c>
      <c r="D35" s="119"/>
      <c r="E35" s="117" t="n">
        <f aca="false">SUM([4]NNGSummary!D38:F38)</f>
        <v>2025.84166666667</v>
      </c>
      <c r="F35" s="53"/>
      <c r="G35" s="117" t="n">
        <f aca="false">SUM([5]NNGSummary!D38:F38)</f>
        <v>2149.76175</v>
      </c>
      <c r="H35" s="53"/>
      <c r="I35" s="117" t="n">
        <f aca="false">SUM([6]NNGSummary!D43:F43)</f>
        <v>1965.88925</v>
      </c>
      <c r="J35" s="53"/>
      <c r="K35" s="117" t="n">
        <f aca="false">G35-I35</f>
        <v>183.8725</v>
      </c>
      <c r="L35" s="53"/>
      <c r="M35" s="24" t="s">
        <v>194</v>
      </c>
    </row>
    <row r="36" customFormat="false" ht="12.75" hidden="false" customHeight="false" outlineLevel="0" collapsed="false">
      <c r="A36" s="118" t="s">
        <v>178</v>
      </c>
      <c r="B36" s="53"/>
      <c r="C36" s="117" t="n">
        <f aca="false">SUM([3]NNGSummary!D43:F43)</f>
        <v>490.9</v>
      </c>
      <c r="D36" s="117"/>
      <c r="E36" s="117" t="n">
        <f aca="false">SUM([4]NNGSummary!D39:F39)</f>
        <v>415.763333333333</v>
      </c>
      <c r="F36" s="53"/>
      <c r="G36" s="117" t="n">
        <f aca="false">SUM([5]NNGSummary!D39:F39)</f>
        <v>415.254666666667</v>
      </c>
      <c r="H36" s="53"/>
      <c r="I36" s="117" t="n">
        <f aca="false">SUM([6]NNGSummary!D44:F44)</f>
        <v>415.625</v>
      </c>
      <c r="J36" s="53"/>
      <c r="K36" s="117" t="n">
        <f aca="false">G36-I36</f>
        <v>-0.370333333333349</v>
      </c>
      <c r="L36" s="53"/>
    </row>
    <row r="37" customFormat="false" ht="12.75" hidden="false" customHeight="false" outlineLevel="0" collapsed="false">
      <c r="A37" s="118" t="s">
        <v>179</v>
      </c>
      <c r="B37" s="53"/>
      <c r="C37" s="117" t="n">
        <f aca="false">SUM([3]NNGSummary!D44:F44)</f>
        <v>464</v>
      </c>
      <c r="D37" s="117"/>
      <c r="E37" s="117" t="n">
        <f aca="false">SUM([4]NNGSummary!D40:F40)</f>
        <v>160.224666666667</v>
      </c>
      <c r="F37" s="53"/>
      <c r="G37" s="117" t="n">
        <f aca="false">SUM([5]NNGSummary!D40:F40)</f>
        <v>27.8783333333333</v>
      </c>
      <c r="H37" s="53"/>
      <c r="I37" s="117" t="n">
        <f aca="false">SUM([6]NNGSummary!D45:F45)</f>
        <v>477.925</v>
      </c>
      <c r="J37" s="53"/>
      <c r="K37" s="117" t="n">
        <f aca="false">G37-I37</f>
        <v>-450.046666666667</v>
      </c>
      <c r="L37" s="53"/>
      <c r="M37" s="24" t="s">
        <v>195</v>
      </c>
    </row>
    <row r="38" customFormat="false" ht="12.75" hidden="false" customHeight="false" outlineLevel="0" collapsed="false">
      <c r="A38" s="118" t="s">
        <v>181</v>
      </c>
      <c r="B38" s="53"/>
      <c r="C38" s="119" t="n">
        <f aca="false">SUM([3]NNGSummary!D45:F45)+98</f>
        <v>575.76</v>
      </c>
      <c r="D38" s="119"/>
      <c r="E38" s="117" t="n">
        <f aca="false">SUM([4]NNGSummary!D41:F41)</f>
        <v>544.594666666667</v>
      </c>
      <c r="F38" s="53"/>
      <c r="G38" s="117" t="n">
        <f aca="false">SUM([5]NNGSummary!D41:F41)</f>
        <v>531.811333333333</v>
      </c>
      <c r="H38" s="53"/>
      <c r="I38" s="117" t="n">
        <f aca="false">SUM([6]NNGSummary!D46:F46)</f>
        <v>583.5895</v>
      </c>
      <c r="J38" s="53"/>
      <c r="K38" s="117" t="n">
        <f aca="false">G38-I38</f>
        <v>-51.7781666666667</v>
      </c>
      <c r="L38" s="53"/>
      <c r="M38" s="24" t="s">
        <v>196</v>
      </c>
    </row>
    <row r="39" customFormat="false" ht="12.75" hidden="false" customHeight="false" outlineLevel="0" collapsed="false">
      <c r="A39" s="118" t="s">
        <v>183</v>
      </c>
      <c r="B39" s="53"/>
      <c r="C39" s="117" t="n">
        <f aca="false">SUM([3]NNGSummary!D46:F46)</f>
        <v>373.584</v>
      </c>
      <c r="D39" s="117"/>
      <c r="E39" s="117" t="n">
        <f aca="false">SUM([4]NNGSummary!D42:F42)</f>
        <v>125</v>
      </c>
      <c r="F39" s="53"/>
      <c r="G39" s="117" t="n">
        <f aca="false">SUM([5]NNGSummary!D42:F42)</f>
        <v>125</v>
      </c>
      <c r="H39" s="53"/>
      <c r="I39" s="117" t="n">
        <f aca="false">SUM([6]NNGSummary!D47:F47)</f>
        <v>373.03175</v>
      </c>
      <c r="J39" s="53"/>
      <c r="K39" s="117" t="n">
        <f aca="false">G39-I39</f>
        <v>-248.03175</v>
      </c>
      <c r="L39" s="53"/>
      <c r="M39" s="24" t="s">
        <v>197</v>
      </c>
    </row>
    <row r="40" customFormat="false" ht="12.75" hidden="false" customHeight="false" outlineLevel="0" collapsed="false">
      <c r="A40" s="118" t="s">
        <v>168</v>
      </c>
      <c r="B40" s="53"/>
      <c r="C40" s="132" t="n">
        <f aca="false">SUM([3]NNGSummary!$D$48:$F$48)-969-98</f>
        <v>224</v>
      </c>
      <c r="D40" s="132"/>
      <c r="E40" s="120" t="n">
        <f aca="false">SUM([4]NNGSummary!D43:F43)</f>
        <v>0</v>
      </c>
      <c r="F40" s="53"/>
      <c r="G40" s="131" t="n">
        <f aca="false">SUM([5]NNGSummary!D43:F43)</f>
        <v>0</v>
      </c>
      <c r="H40" s="53"/>
      <c r="I40" s="131" t="n">
        <f aca="false">SUM([6]NNGSummary!D48:F48)</f>
        <v>0</v>
      </c>
      <c r="J40" s="53"/>
      <c r="K40" s="120" t="n">
        <f aca="false">G40-I40</f>
        <v>0</v>
      </c>
      <c r="L40" s="53"/>
    </row>
    <row r="41" customFormat="false" ht="12.75" hidden="false" customHeight="false" outlineLevel="0" collapsed="false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117"/>
      <c r="L41" s="53"/>
    </row>
    <row r="42" customFormat="false" ht="12.75" hidden="false" customHeight="false" outlineLevel="0" collapsed="false">
      <c r="A42" s="104" t="s">
        <v>185</v>
      </c>
      <c r="B42" s="104"/>
      <c r="C42" s="121" t="n">
        <f aca="false">SUM(C31:C41)</f>
        <v>6791.26966666667</v>
      </c>
      <c r="D42" s="121"/>
      <c r="E42" s="121" t="n">
        <f aca="false">SUM(E31:E41)</f>
        <v>6357.56933333333</v>
      </c>
      <c r="F42" s="123"/>
      <c r="G42" s="121" t="n">
        <f aca="false">SUM(G31:G41)</f>
        <v>6390.19108333333</v>
      </c>
      <c r="H42" s="124"/>
      <c r="I42" s="121" t="n">
        <f aca="false">SUM(I31:I41)</f>
        <v>6986.4855</v>
      </c>
      <c r="J42" s="124"/>
      <c r="K42" s="121" t="n">
        <f aca="false">G42-I42</f>
        <v>-596.294416666667</v>
      </c>
      <c r="L42" s="53"/>
    </row>
    <row r="43" customFormat="false" ht="12.75" hidden="false" customHeight="false" outlineLevel="0" collapsed="false">
      <c r="A43" s="53"/>
      <c r="B43" s="53"/>
      <c r="C43" s="124"/>
      <c r="D43" s="124"/>
      <c r="E43" s="124"/>
      <c r="F43" s="124"/>
      <c r="G43" s="124"/>
      <c r="H43" s="124"/>
      <c r="I43" s="124"/>
      <c r="J43" s="124"/>
      <c r="K43" s="121"/>
      <c r="L43" s="53"/>
    </row>
    <row r="44" customFormat="false" ht="13.5" hidden="false" customHeight="false" outlineLevel="0" collapsed="false">
      <c r="A44" s="107" t="s">
        <v>186</v>
      </c>
      <c r="B44" s="107"/>
      <c r="C44" s="127" t="n">
        <f aca="false">C19+C28+C42</f>
        <v>36949.649</v>
      </c>
      <c r="D44" s="128"/>
      <c r="E44" s="127" t="n">
        <f aca="false">E19+E28+E42</f>
        <v>38509.1086666667</v>
      </c>
      <c r="F44" s="123"/>
      <c r="G44" s="127" t="n">
        <f aca="false">G19+G28+G42</f>
        <v>35918.1151666667</v>
      </c>
      <c r="H44" s="124"/>
      <c r="I44" s="127" t="n">
        <f aca="false">I19+I28+I42</f>
        <v>40465.2085833333</v>
      </c>
      <c r="J44" s="124"/>
      <c r="K44" s="127" t="n">
        <f aca="false">G44-I44</f>
        <v>-4547.09341666667</v>
      </c>
      <c r="L44" s="53"/>
    </row>
    <row r="45" customFormat="false" ht="13.5" hidden="false" customHeight="false" outlineLevel="0" collapsed="false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</row>
    <row r="46" customFormat="false" ht="12.75" hidden="false" customHeight="false" outlineLevel="0" collapsed="false">
      <c r="A46" s="13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</row>
    <row r="47" customFormat="false" ht="12.75" hidden="false" customHeight="false" outlineLevel="0" collapsed="false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</row>
    <row r="48" customFormat="false" ht="12.75" hidden="false" customHeight="false" outlineLevel="0" collapsed="false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</row>
    <row r="49" customFormat="false" ht="12.75" hidden="false" customHeight="false" outlineLevel="0" collapsed="false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</row>
    <row r="50" customFormat="false" ht="12.75" hidden="false" customHeight="false" outlineLevel="0" collapsed="false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</row>
    <row r="51" customFormat="false" ht="12.75" hidden="false" customHeight="false" outlineLevel="0" collapsed="false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</row>
    <row r="52" customFormat="false" ht="12.75" hidden="false" customHeight="false" outlineLevel="0" collapsed="false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</row>
  </sheetData>
  <mergeCells count="2">
    <mergeCell ref="G4:K4"/>
    <mergeCell ref="A44:B44"/>
  </mergeCells>
  <printOptions headings="false" gridLines="false" gridLinesSet="true" horizontalCentered="true" verticalCentered="false"/>
  <pageMargins left="0.25" right="0.25" top="0.5" bottom="0.5" header="0.511811023622047" footer="0.5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&amp;RPage 7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1"/>
  <sheetViews>
    <sheetView showFormulas="false" showGridLines="true" showRowColHeaders="true" showZeros="true" rightToLeft="false" tabSelected="false" showOutlineSymbols="true" defaultGridColor="true" view="normal" topLeftCell="A39" colorId="64" zoomScale="75" zoomScaleNormal="75" zoomScalePageLayoutView="100" workbookViewId="0">
      <selection pane="topLeft" activeCell="A46" activeCellId="0" sqref="A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99"/>
    <col collapsed="false" customWidth="true" hidden="false" outlineLevel="0" max="2" min="2" style="0" width="2.42"/>
    <col collapsed="false" customWidth="true" hidden="false" outlineLevel="0" max="3" min="3" style="0" width="12.14"/>
    <col collapsed="false" customWidth="true" hidden="false" outlineLevel="0" max="4" min="4" style="0" width="2.42"/>
    <col collapsed="false" customWidth="true" hidden="false" outlineLevel="0" max="5" min="5" style="0" width="14.7"/>
    <col collapsed="false" customWidth="true" hidden="false" outlineLevel="0" max="6" min="6" style="0" width="1.85"/>
    <col collapsed="false" customWidth="true" hidden="false" outlineLevel="0" max="7" min="7" style="0" width="9.41"/>
    <col collapsed="false" customWidth="true" hidden="false" outlineLevel="0" max="8" min="8" style="0" width="1.13"/>
    <col collapsed="false" customWidth="true" hidden="false" outlineLevel="0" max="9" min="9" style="0" width="10.28"/>
    <col collapsed="false" customWidth="true" hidden="false" outlineLevel="0" max="10" min="10" style="0" width="2.13"/>
    <col collapsed="false" customWidth="true" hidden="false" outlineLevel="0" max="11" min="11" style="0" width="14.99"/>
    <col collapsed="false" customWidth="true" hidden="false" outlineLevel="0" max="12" min="12" style="0" width="44.7"/>
  </cols>
  <sheetData>
    <row r="1" customFormat="false" ht="20.25" hidden="false" customHeight="false" outlineLevel="0" collapsed="false">
      <c r="A1" s="113" t="s">
        <v>198</v>
      </c>
    </row>
    <row r="2" customFormat="false" ht="18" hidden="false" customHeight="false" outlineLevel="0" collapsed="false">
      <c r="A2" s="114" t="s">
        <v>187</v>
      </c>
    </row>
    <row r="4" customFormat="false" ht="12.75" hidden="false" customHeight="false" outlineLevel="0" collapsed="false">
      <c r="G4" s="107"/>
      <c r="H4" s="107"/>
      <c r="I4" s="107"/>
      <c r="J4" s="107"/>
      <c r="K4" s="107"/>
    </row>
    <row r="5" customFormat="false" ht="12.75" hidden="false" customHeight="false" outlineLevel="0" collapsed="false">
      <c r="C5" s="106" t="s">
        <v>135</v>
      </c>
      <c r="D5" s="107"/>
      <c r="E5" s="106" t="s">
        <v>136</v>
      </c>
      <c r="G5" s="106" t="s">
        <v>137</v>
      </c>
      <c r="H5" s="104"/>
      <c r="I5" s="106" t="s">
        <v>138</v>
      </c>
      <c r="J5" s="104"/>
      <c r="K5" s="106" t="s">
        <v>188</v>
      </c>
      <c r="L5" s="115" t="s">
        <v>140</v>
      </c>
    </row>
    <row r="7" customFormat="false" ht="12.75" hidden="false" customHeight="false" outlineLevel="0" collapsed="false">
      <c r="A7" s="116" t="s">
        <v>141</v>
      </c>
      <c r="B7" s="116"/>
      <c r="C7" s="116"/>
      <c r="D7" s="116"/>
      <c r="E7" s="116"/>
      <c r="F7" s="116"/>
      <c r="G7" s="116"/>
      <c r="H7" s="53"/>
      <c r="I7" s="53"/>
      <c r="J7" s="53"/>
      <c r="K7" s="53"/>
    </row>
    <row r="8" customFormat="false" ht="12.75" hidden="false" customHeight="false" outlineLevel="0" collapsed="false">
      <c r="A8" s="53" t="s">
        <v>142</v>
      </c>
      <c r="B8" s="53"/>
      <c r="C8" s="117" t="n">
        <f aca="false">SUM('[3]TW SUMMARY'!D11:F11)</f>
        <v>0</v>
      </c>
      <c r="D8" s="117"/>
      <c r="E8" s="117" t="n">
        <f aca="false">SUM('[4]TW SUMMARY'!D11:F11)</f>
        <v>21.2466666666667</v>
      </c>
      <c r="F8" s="53"/>
      <c r="G8" s="117" t="n">
        <f aca="false">SUM('[5]TW SUMMARY'!D11:F11)</f>
        <v>20.7723333333333</v>
      </c>
      <c r="H8" s="53"/>
      <c r="I8" s="117" t="n">
        <f aca="false">SUM('[6]TW SUMMARY'!D11:F11)</f>
        <v>21.25</v>
      </c>
      <c r="J8" s="53"/>
      <c r="K8" s="117" t="n">
        <f aca="false">G8-I8</f>
        <v>-0.477666666666664</v>
      </c>
    </row>
    <row r="9" customFormat="false" ht="12.75" hidden="false" customHeight="false" outlineLevel="0" collapsed="false">
      <c r="A9" s="118" t="s">
        <v>143</v>
      </c>
      <c r="B9" s="53"/>
      <c r="C9" s="117" t="n">
        <f aca="false">SUM('[3]TW SUMMARY'!D12:F12)</f>
        <v>100.425</v>
      </c>
      <c r="D9" s="117"/>
      <c r="E9" s="117" t="n">
        <f aca="false">SUM('[4]TW SUMMARY'!D12:F12)</f>
        <v>106.216</v>
      </c>
      <c r="F9" s="53"/>
      <c r="G9" s="117" t="n">
        <f aca="false">SUM('[5]TW SUMMARY'!D12:F12)</f>
        <v>106.752</v>
      </c>
      <c r="H9" s="53"/>
      <c r="I9" s="117" t="n">
        <f aca="false">SUM('[6]TW SUMMARY'!D12:F12)</f>
        <v>118.684</v>
      </c>
      <c r="J9" s="53"/>
      <c r="K9" s="117" t="n">
        <f aca="false">G9-I9</f>
        <v>-11.932</v>
      </c>
      <c r="L9" s="0" t="s">
        <v>144</v>
      </c>
    </row>
    <row r="10" customFormat="false" ht="12.75" hidden="false" customHeight="false" outlineLevel="0" collapsed="false">
      <c r="A10" s="118" t="s">
        <v>145</v>
      </c>
      <c r="B10" s="53"/>
      <c r="C10" s="117" t="n">
        <f aca="false">SUM('[3]TW SUMMARY'!D13:F13)</f>
        <v>287.245</v>
      </c>
      <c r="D10" s="117"/>
      <c r="E10" s="117" t="n">
        <f aca="false">SUM('[4]TW SUMMARY'!D13:F13)</f>
        <v>330.859</v>
      </c>
      <c r="F10" s="53"/>
      <c r="G10" s="117" t="n">
        <f aca="false">SUM('[5]TW SUMMARY'!D13:F13)</f>
        <v>331.204</v>
      </c>
      <c r="H10" s="53"/>
      <c r="I10" s="117" t="n">
        <f aca="false">SUM('[6]TW SUMMARY'!D13:F13)</f>
        <v>330.825</v>
      </c>
      <c r="J10" s="53"/>
      <c r="K10" s="117" t="n">
        <f aca="false">G10-I10</f>
        <v>0.379000000000019</v>
      </c>
    </row>
    <row r="11" customFormat="false" ht="12.75" hidden="false" customHeight="false" outlineLevel="0" collapsed="false">
      <c r="A11" s="53" t="s">
        <v>146</v>
      </c>
      <c r="B11" s="53"/>
      <c r="C11" s="117" t="n">
        <f aca="false">SUM('[3]TW SUMMARY'!D14:F14)</f>
        <v>191</v>
      </c>
      <c r="D11" s="117"/>
      <c r="E11" s="117" t="n">
        <f aca="false">SUM('[4]TW SUMMARY'!D14:F14)</f>
        <v>216.321333333333</v>
      </c>
      <c r="F11" s="53"/>
      <c r="G11" s="117" t="n">
        <f aca="false">SUM('[5]TW SUMMARY'!D14:F14)</f>
        <v>216.024666666667</v>
      </c>
      <c r="H11" s="53"/>
      <c r="I11" s="117" t="n">
        <f aca="false">SUM('[6]TW SUMMARY'!D14:F14)</f>
        <v>241.325</v>
      </c>
      <c r="J11" s="53"/>
      <c r="K11" s="117" t="n">
        <f aca="false">G11-I11</f>
        <v>-25.3003333333333</v>
      </c>
      <c r="L11" s="0" t="s">
        <v>144</v>
      </c>
    </row>
    <row r="12" customFormat="false" ht="12.75" hidden="false" customHeight="false" outlineLevel="0" collapsed="false">
      <c r="A12" s="53" t="s">
        <v>148</v>
      </c>
      <c r="B12" s="53"/>
      <c r="C12" s="117" t="n">
        <f aca="false">SUM('[3]TW SUMMARY'!D16:F16)</f>
        <v>96</v>
      </c>
      <c r="D12" s="117"/>
      <c r="E12" s="117" t="n">
        <f aca="false">SUM('[4]TW SUMMARY'!D15:F15)</f>
        <v>97.278</v>
      </c>
      <c r="F12" s="53"/>
      <c r="G12" s="117" t="n">
        <f aca="false">SUM('[5]TW SUMMARY'!D15:F15)</f>
        <v>96.563</v>
      </c>
      <c r="H12" s="53"/>
      <c r="I12" s="117" t="n">
        <f aca="false">SUM('[6]TW SUMMARY'!D15:F15)</f>
        <v>104.783</v>
      </c>
      <c r="J12" s="53"/>
      <c r="K12" s="117" t="n">
        <f aca="false">G12-I12</f>
        <v>-8.22000000000001</v>
      </c>
      <c r="L12" s="0" t="s">
        <v>144</v>
      </c>
    </row>
    <row r="13" customFormat="false" ht="12.75" hidden="false" customHeight="false" outlineLevel="0" collapsed="false">
      <c r="A13" s="53" t="s">
        <v>149</v>
      </c>
      <c r="B13" s="53"/>
      <c r="C13" s="117" t="n">
        <f aca="false">SUM('[3]TW SUMMARY'!D15:F15)</f>
        <v>298</v>
      </c>
      <c r="D13" s="117"/>
      <c r="E13" s="117" t="n">
        <f aca="false">SUM('[4]TW SUMMARY'!D16:F16)</f>
        <v>415.275333333333</v>
      </c>
      <c r="F13" s="53"/>
      <c r="G13" s="117" t="n">
        <f aca="false">SUM('[5]TW SUMMARY'!D16:F16)</f>
        <v>415.389666666667</v>
      </c>
      <c r="H13" s="53"/>
      <c r="I13" s="117" t="n">
        <f aca="false">SUM('[6]TW SUMMARY'!D16:F16)</f>
        <v>415.25</v>
      </c>
      <c r="J13" s="53"/>
      <c r="K13" s="117" t="n">
        <f aca="false">G13-I13</f>
        <v>0.139666666666699</v>
      </c>
    </row>
    <row r="14" customFormat="false" ht="12.75" hidden="false" customHeight="false" outlineLevel="0" collapsed="false">
      <c r="A14" s="118" t="s">
        <v>150</v>
      </c>
      <c r="B14" s="53"/>
      <c r="C14" s="117" t="n">
        <f aca="false">SUM('[3]TW SUMMARY'!D17:F17)</f>
        <v>45.4</v>
      </c>
      <c r="D14" s="117"/>
      <c r="E14" s="117" t="n">
        <f aca="false">SUM('[4]TW SUMMARY'!D17:F17)</f>
        <v>58.531</v>
      </c>
      <c r="F14" s="53"/>
      <c r="G14" s="117" t="n">
        <f aca="false">SUM('[5]TW SUMMARY'!D17:F17)</f>
        <v>58.673</v>
      </c>
      <c r="H14" s="53"/>
      <c r="I14" s="117" t="n">
        <f aca="false">SUM('[6]TW SUMMARY'!D17:F17)</f>
        <v>61.942</v>
      </c>
      <c r="J14" s="53"/>
      <c r="K14" s="117" t="n">
        <f aca="false">G14-I14</f>
        <v>-3.26900000000001</v>
      </c>
      <c r="L14" s="0" t="s">
        <v>144</v>
      </c>
    </row>
    <row r="15" customFormat="false" ht="12.75" hidden="false" customHeight="false" outlineLevel="0" collapsed="false">
      <c r="A15" s="53" t="s">
        <v>151</v>
      </c>
      <c r="B15" s="53"/>
      <c r="C15" s="117" t="n">
        <f aca="false">SUM('[3]TW SUMMARY'!D18:F18)</f>
        <v>156</v>
      </c>
      <c r="D15" s="117"/>
      <c r="E15" s="117" t="n">
        <f aca="false">SUM('[4]TW SUMMARY'!D18:F18)</f>
        <v>280.305</v>
      </c>
      <c r="F15" s="53"/>
      <c r="G15" s="117" t="n">
        <f aca="false">SUM('[5]TW SUMMARY'!D18:F18)</f>
        <v>279.37</v>
      </c>
      <c r="H15" s="53"/>
      <c r="I15" s="117" t="n">
        <f aca="false">SUM('[6]TW SUMMARY'!D18:F18)</f>
        <v>302.842</v>
      </c>
      <c r="J15" s="53"/>
      <c r="K15" s="117" t="n">
        <f aca="false">G15-I15</f>
        <v>-23.472</v>
      </c>
    </row>
    <row r="16" customFormat="false" ht="12.75" hidden="false" customHeight="false" outlineLevel="0" collapsed="false">
      <c r="A16" s="118" t="s">
        <v>152</v>
      </c>
      <c r="B16" s="53"/>
      <c r="C16" s="117" t="n">
        <f aca="false">SUM('[3]TW SUMMARY'!D19:F19)</f>
        <v>4716.962</v>
      </c>
      <c r="D16" s="117"/>
      <c r="E16" s="117" t="n">
        <f aca="false">SUM('[4]TW SUMMARY'!D19:F19)</f>
        <v>4943.099</v>
      </c>
      <c r="F16" s="53"/>
      <c r="G16" s="117" t="n">
        <f aca="false">SUM('[5]TW SUMMARY'!D19:F19)</f>
        <v>4500.006</v>
      </c>
      <c r="H16" s="53"/>
      <c r="I16" s="117" t="n">
        <f aca="false">SUM('[6]TW SUMMARY'!D19:F19)</f>
        <v>5096.5</v>
      </c>
      <c r="J16" s="53"/>
      <c r="K16" s="117" t="n">
        <f aca="false">G16-I16</f>
        <v>-596.494000000001</v>
      </c>
      <c r="L16" s="24" t="s">
        <v>199</v>
      </c>
    </row>
    <row r="17" customFormat="false" ht="12.75" hidden="false" customHeight="false" outlineLevel="0" collapsed="false">
      <c r="A17" s="53" t="s">
        <v>154</v>
      </c>
      <c r="B17" s="53"/>
      <c r="C17" s="117" t="n">
        <f aca="false">SUM('[3]TW SUMMARY'!D20:F20)</f>
        <v>751.062</v>
      </c>
      <c r="D17" s="117"/>
      <c r="E17" s="117" t="n">
        <f aca="false">SUM('[4]TW SUMMARY'!D20:F20)</f>
        <v>836.025</v>
      </c>
      <c r="F17" s="53"/>
      <c r="G17" s="117" t="n">
        <f aca="false">SUM('[5]TW SUMMARY'!D20:F20)</f>
        <v>649.125</v>
      </c>
      <c r="H17" s="53"/>
      <c r="I17" s="117" t="n">
        <f aca="false">SUM('[6]TW SUMMARY'!D20:F20)</f>
        <v>830.431</v>
      </c>
      <c r="J17" s="53"/>
      <c r="K17" s="117" t="n">
        <f aca="false">G17-I17</f>
        <v>-181.306</v>
      </c>
      <c r="L17" s="0" t="s">
        <v>200</v>
      </c>
    </row>
    <row r="18" customFormat="false" ht="12.75" hidden="false" customHeight="false" outlineLevel="0" collapsed="false">
      <c r="A18" s="118" t="s">
        <v>156</v>
      </c>
      <c r="B18" s="53"/>
      <c r="C18" s="131" t="n">
        <f aca="false">SUM('[3]TW SUMMARY'!$D$21:$F$23)</f>
        <v>-361</v>
      </c>
      <c r="D18" s="131"/>
      <c r="E18" s="120" t="n">
        <f aca="false">SUM('[4]TW SUMMARY'!D21:F22)</f>
        <v>20.944</v>
      </c>
      <c r="F18" s="53"/>
      <c r="G18" s="120" t="n">
        <f aca="false">SUM('[5]TW SUMMARY'!$D$21:$F$23)</f>
        <v>20.944</v>
      </c>
      <c r="H18" s="53"/>
      <c r="I18" s="120" t="n">
        <f aca="false">SUM('[6]TW SUMMARY'!$D$21:$F$23)</f>
        <v>-50</v>
      </c>
      <c r="J18" s="53"/>
      <c r="K18" s="120" t="n">
        <f aca="false">G18-I18</f>
        <v>70.944</v>
      </c>
    </row>
    <row r="19" customFormat="false" ht="12.75" hidden="false" customHeight="false" outlineLevel="0" collapsed="false">
      <c r="A19" s="104" t="s">
        <v>157</v>
      </c>
      <c r="B19" s="104"/>
      <c r="C19" s="121" t="n">
        <f aca="false">SUM(C8:C18)</f>
        <v>6281.094</v>
      </c>
      <c r="D19" s="121"/>
      <c r="E19" s="121" t="n">
        <f aca="false">SUM(E8:E18)</f>
        <v>7326.10033333333</v>
      </c>
      <c r="F19" s="123"/>
      <c r="G19" s="121" t="n">
        <f aca="false">SUM(G8:G18)</f>
        <v>6694.82366666667</v>
      </c>
      <c r="H19" s="124"/>
      <c r="I19" s="121" t="n">
        <f aca="false">SUM(I8:I18)</f>
        <v>7473.832</v>
      </c>
      <c r="J19" s="53"/>
      <c r="K19" s="122" t="n">
        <f aca="false">G19-I19</f>
        <v>-779.008333333334</v>
      </c>
    </row>
    <row r="20" customFormat="false" ht="12.75" hidden="false" customHeight="false" outlineLevel="0" collapsed="false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</row>
    <row r="21" customFormat="false" ht="12.75" hidden="false" customHeight="false" outlineLevel="0" collapsed="false">
      <c r="A21" s="116" t="s">
        <v>158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customFormat="false" ht="12.75" hidden="false" customHeight="false" outlineLevel="0" collapsed="false">
      <c r="A22" s="53" t="s">
        <v>159</v>
      </c>
      <c r="B22" s="53"/>
      <c r="C22" s="117" t="n">
        <f aca="false">SUM('[3]TW SUMMARY'!D27:F27)</f>
        <v>343.291</v>
      </c>
      <c r="D22" s="117"/>
      <c r="E22" s="117" t="n">
        <f aca="false">SUM('[4]TW SUMMARY'!D27:F27)</f>
        <v>290.893</v>
      </c>
      <c r="F22" s="53"/>
      <c r="G22" s="117" t="n">
        <f aca="false">SUM('[5]TW SUMMARY'!D27:F27)</f>
        <v>91.1143333333333</v>
      </c>
      <c r="H22" s="53"/>
      <c r="I22" s="117" t="n">
        <f aca="false">SUM('[6]TW SUMMARY'!D27:F27)</f>
        <v>373.008</v>
      </c>
      <c r="J22" s="53"/>
      <c r="K22" s="117" t="n">
        <f aca="false">G22-I22</f>
        <v>-281.893666666667</v>
      </c>
      <c r="L22" s="24" t="s">
        <v>201</v>
      </c>
    </row>
    <row r="23" customFormat="false" ht="12.75" hidden="false" customHeight="false" outlineLevel="0" collapsed="false">
      <c r="A23" s="53" t="s">
        <v>161</v>
      </c>
      <c r="B23" s="53"/>
      <c r="C23" s="117" t="n">
        <f aca="false">SUM('[3]TW SUMMARY'!D28:F28)</f>
        <v>319.605</v>
      </c>
      <c r="D23" s="117"/>
      <c r="E23" s="117" t="n">
        <f aca="false">SUM('[4]TW SUMMARY'!D28:F28)</f>
        <v>289.897333333333</v>
      </c>
      <c r="F23" s="53"/>
      <c r="G23" s="117" t="n">
        <f aca="false">SUM('[5]TW SUMMARY'!D28:F28)</f>
        <v>290.161916666667</v>
      </c>
      <c r="H23" s="53"/>
      <c r="I23" s="117" t="n">
        <f aca="false">SUM('[6]TW SUMMARY'!D28:F28)</f>
        <v>321.917</v>
      </c>
      <c r="J23" s="53"/>
      <c r="K23" s="117" t="n">
        <f aca="false">G23-I23</f>
        <v>-31.7550833333333</v>
      </c>
      <c r="L23" s="0" t="s">
        <v>162</v>
      </c>
    </row>
    <row r="24" customFormat="false" ht="12.75" hidden="false" customHeight="false" outlineLevel="0" collapsed="false">
      <c r="A24" s="53" t="s">
        <v>163</v>
      </c>
      <c r="B24" s="53"/>
      <c r="C24" s="117" t="n">
        <f aca="false">SUM('[3]TW SUMMARY'!D29:F29)</f>
        <v>172.033</v>
      </c>
      <c r="D24" s="117"/>
      <c r="E24" s="117" t="n">
        <f aca="false">SUM('[4]TW SUMMARY'!D29:F29)</f>
        <v>405.98</v>
      </c>
      <c r="F24" s="53"/>
      <c r="G24" s="117" t="n">
        <f aca="false">SUM('[5]TW SUMMARY'!D29:F29)</f>
        <v>405.464</v>
      </c>
      <c r="H24" s="53"/>
      <c r="I24" s="117" t="n">
        <f aca="false">SUM('[6]TW SUMMARY'!D29:F29)</f>
        <v>405.65</v>
      </c>
      <c r="J24" s="53"/>
      <c r="K24" s="117" t="n">
        <f aca="false">G24-I24</f>
        <v>-0.185999999999979</v>
      </c>
    </row>
    <row r="25" customFormat="false" ht="12.75" hidden="false" customHeight="false" outlineLevel="0" collapsed="false">
      <c r="A25" s="53" t="s">
        <v>164</v>
      </c>
      <c r="B25" s="53"/>
      <c r="C25" s="117" t="n">
        <f aca="false">SUM('[3]TW SUMMARY'!D30:F30)</f>
        <v>90.106</v>
      </c>
      <c r="D25" s="117"/>
      <c r="E25" s="117" t="n">
        <f aca="false">SUM('[4]TW SUMMARY'!D30:F30)</f>
        <v>85.01975</v>
      </c>
      <c r="F25" s="53"/>
      <c r="G25" s="117" t="n">
        <f aca="false">SUM('[5]TW SUMMARY'!D30:F30)</f>
        <v>85.5575</v>
      </c>
      <c r="H25" s="53"/>
      <c r="I25" s="117" t="n">
        <f aca="false">SUM('[6]TW SUMMARY'!D30:F30)</f>
        <v>100.06975</v>
      </c>
      <c r="J25" s="53"/>
      <c r="K25" s="117" t="n">
        <f aca="false">G25-I25</f>
        <v>-14.51225</v>
      </c>
      <c r="L25" s="0" t="s">
        <v>162</v>
      </c>
    </row>
    <row r="26" customFormat="false" ht="12.75" hidden="false" customHeight="false" outlineLevel="0" collapsed="false">
      <c r="A26" s="118" t="s">
        <v>166</v>
      </c>
      <c r="B26" s="53"/>
      <c r="C26" s="117" t="n">
        <f aca="false">SUM('[3]TW SUMMARY'!D31:F31)</f>
        <v>205.603</v>
      </c>
      <c r="D26" s="117"/>
      <c r="E26" s="117" t="n">
        <f aca="false">SUM('[4]TW SUMMARY'!D31:F31)</f>
        <v>358.148833333333</v>
      </c>
      <c r="F26" s="53"/>
      <c r="G26" s="117" t="n">
        <f aca="false">SUM('[5]TW SUMMARY'!D31:F31)</f>
        <v>415.633083333333</v>
      </c>
      <c r="H26" s="53"/>
      <c r="I26" s="117" t="n">
        <f aca="false">SUM('[6]TW SUMMARY'!D31:F31)</f>
        <v>197.88425</v>
      </c>
      <c r="J26" s="53"/>
      <c r="K26" s="117" t="n">
        <f aca="false">G26-I26</f>
        <v>217.748833333333</v>
      </c>
      <c r="L26" s="24" t="s">
        <v>202</v>
      </c>
    </row>
    <row r="27" customFormat="false" ht="12.75" hidden="false" customHeight="false" outlineLevel="0" collapsed="false">
      <c r="A27" s="53" t="s">
        <v>168</v>
      </c>
      <c r="B27" s="53"/>
      <c r="C27" s="120" t="n">
        <f aca="false">SUM('[3]TW SUMMARY'!$D$32:$F$34)</f>
        <v>84</v>
      </c>
      <c r="D27" s="120"/>
      <c r="E27" s="120" t="n">
        <f aca="false">SUM('[4]TW SUMMARY'!D32:F32)</f>
        <v>0</v>
      </c>
      <c r="F27" s="53"/>
      <c r="G27" s="120" t="n">
        <f aca="false">SUM('[5]TW SUMMARY'!$D$32:$F$34)</f>
        <v>0</v>
      </c>
      <c r="H27" s="53"/>
      <c r="I27" s="120" t="n">
        <f aca="false">SUM('[6]TW SUMMARY'!$D$32:$F$34)</f>
        <v>0</v>
      </c>
      <c r="J27" s="53"/>
      <c r="K27" s="120" t="n">
        <f aca="false">G27-I27</f>
        <v>0</v>
      </c>
    </row>
    <row r="28" customFormat="false" ht="12.75" hidden="false" customHeight="false" outlineLevel="0" collapsed="false">
      <c r="A28" s="104" t="s">
        <v>169</v>
      </c>
      <c r="B28" s="104"/>
      <c r="C28" s="121" t="n">
        <f aca="false">SUM(C22:C27)</f>
        <v>1214.638</v>
      </c>
      <c r="D28" s="121"/>
      <c r="E28" s="121" t="n">
        <f aca="false">SUM(E22:E27)</f>
        <v>1429.93891666667</v>
      </c>
      <c r="F28" s="123"/>
      <c r="G28" s="121" t="n">
        <f aca="false">SUM(G22:G27)</f>
        <v>1287.93083333333</v>
      </c>
      <c r="H28" s="124"/>
      <c r="I28" s="121" t="n">
        <f aca="false">SUM(I22:I27)</f>
        <v>1398.529</v>
      </c>
      <c r="J28" s="124"/>
      <c r="K28" s="121" t="n">
        <f aca="false">G28-I28</f>
        <v>-110.598166666667</v>
      </c>
    </row>
    <row r="29" customFormat="false" ht="12.75" hidden="false" customHeight="false" outlineLevel="0" collapsed="false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customFormat="false" ht="12.75" hidden="false" customHeight="false" outlineLevel="0" collapsed="false">
      <c r="A30" s="116" t="s">
        <v>170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customFormat="false" ht="12.75" hidden="false" customHeight="false" outlineLevel="0" collapsed="false">
      <c r="A31" s="53" t="s">
        <v>171</v>
      </c>
      <c r="B31" s="53"/>
      <c r="C31" s="117" t="n">
        <f aca="false">SUM('[3]TW SUMMARY'!D38:F38)</f>
        <v>559.6166666667</v>
      </c>
      <c r="D31" s="117"/>
      <c r="E31" s="117" t="n">
        <f aca="false">SUM('[4]TW SUMMARY'!D38:F38)</f>
        <v>476.1</v>
      </c>
      <c r="F31" s="53"/>
      <c r="G31" s="117" t="n">
        <f aca="false">SUM('[5]TW SUMMARY'!D38:F38)</f>
        <v>476.1</v>
      </c>
      <c r="H31" s="53"/>
      <c r="I31" s="117" t="n">
        <f aca="false">SUM('[6]TW SUMMARY'!D38:F38)</f>
        <v>476.1</v>
      </c>
      <c r="J31" s="53"/>
      <c r="K31" s="117" t="n">
        <f aca="false">G31-I31</f>
        <v>0</v>
      </c>
    </row>
    <row r="32" customFormat="false" ht="12.75" hidden="false" customHeight="false" outlineLevel="0" collapsed="false">
      <c r="A32" s="53" t="s">
        <v>172</v>
      </c>
      <c r="B32" s="53"/>
      <c r="C32" s="117" t="n">
        <f aca="false">SUM('[3]TW SUMMARY'!D39:F39)-C33</f>
        <v>23.6</v>
      </c>
      <c r="D32" s="117"/>
      <c r="E32" s="117" t="n">
        <f aca="false">SUM('[4]TW SUMMARY'!D39:F39)</f>
        <v>3.93399999999997</v>
      </c>
      <c r="F32" s="53"/>
      <c r="G32" s="117" t="n">
        <f aca="false">SUM('[5]TW SUMMARY'!D39:F39)</f>
        <v>27.285</v>
      </c>
      <c r="H32" s="53"/>
      <c r="I32" s="117" t="n">
        <f aca="false">SUM('[6]TW SUMMARY'!D39:F39)</f>
        <v>27.25</v>
      </c>
      <c r="J32" s="53"/>
      <c r="K32" s="117" t="n">
        <f aca="false">G32-I32</f>
        <v>0.0349999999999966</v>
      </c>
      <c r="L32" s="24"/>
    </row>
    <row r="33" customFormat="false" ht="12.75" hidden="false" customHeight="false" outlineLevel="0" collapsed="false">
      <c r="A33" s="53" t="s">
        <v>174</v>
      </c>
      <c r="B33" s="53"/>
      <c r="C33" s="117" t="n">
        <f aca="false">SUM([3]TWMMF!$D$67:$F$67)</f>
        <v>249.6</v>
      </c>
      <c r="D33" s="117"/>
      <c r="E33" s="117" t="n">
        <f aca="false">SUM('[4]TW SUMMARY'!D40:F40)</f>
        <v>448.05</v>
      </c>
      <c r="F33" s="53"/>
      <c r="G33" s="117" t="n">
        <f aca="false">SUM('[5]TW SUMMARY'!D40:F40)</f>
        <v>447.833</v>
      </c>
      <c r="H33" s="53"/>
      <c r="I33" s="117" t="n">
        <f aca="false">SUM('[6]TW SUMMARY'!D40:F40)</f>
        <v>448.05</v>
      </c>
      <c r="J33" s="53"/>
      <c r="K33" s="117" t="n">
        <f aca="false">G33-I33</f>
        <v>-0.216999999999985</v>
      </c>
    </row>
    <row r="34" customFormat="false" ht="12.75" hidden="false" customHeight="false" outlineLevel="0" collapsed="false">
      <c r="A34" s="118" t="s">
        <v>175</v>
      </c>
      <c r="B34" s="53"/>
      <c r="C34" s="117" t="n">
        <f aca="false">SUM('[3]TW SUMMARY'!D40:F40)</f>
        <v>24.3</v>
      </c>
      <c r="D34" s="117"/>
      <c r="E34" s="117" t="n">
        <f aca="false">SUM('[4]TW SUMMARY'!D41:F41)</f>
        <v>20</v>
      </c>
      <c r="F34" s="53"/>
      <c r="G34" s="117" t="n">
        <f aca="false">SUM('[5]TW SUMMARY'!D41:F41)</f>
        <v>20</v>
      </c>
      <c r="H34" s="53"/>
      <c r="I34" s="117" t="n">
        <f aca="false">SUM('[6]TW SUMMARY'!D41:F41)</f>
        <v>20</v>
      </c>
      <c r="J34" s="53"/>
      <c r="K34" s="117" t="n">
        <f aca="false">G34-I34</f>
        <v>0</v>
      </c>
    </row>
    <row r="35" customFormat="false" ht="12.75" hidden="false" customHeight="false" outlineLevel="0" collapsed="false">
      <c r="A35" s="118" t="s">
        <v>176</v>
      </c>
      <c r="B35" s="53"/>
      <c r="C35" s="119" t="n">
        <f aca="false">SUM('[3]TW SUMMARY'!D41:F41)+SUM('[3]TW SUMMARY'!$D$46:$F$46)+244</f>
        <v>366.394333333333</v>
      </c>
      <c r="D35" s="119"/>
      <c r="E35" s="117" t="n">
        <f aca="false">SUM('[4]TW SUMMARY'!D42:F42)</f>
        <v>455.117666666667</v>
      </c>
      <c r="F35" s="53"/>
      <c r="G35" s="117" t="n">
        <f aca="false">SUM('[5]TW SUMMARY'!D42:F42)</f>
        <v>655.496666666667</v>
      </c>
      <c r="H35" s="53"/>
      <c r="I35" s="117" t="n">
        <f aca="false">SUM('[6]TW SUMMARY'!D42:F42)</f>
        <v>462.345</v>
      </c>
      <c r="J35" s="53"/>
      <c r="K35" s="117" t="n">
        <f aca="false">G35-I35</f>
        <v>193.151666666667</v>
      </c>
      <c r="L35" s="24" t="s">
        <v>203</v>
      </c>
    </row>
    <row r="36" customFormat="false" ht="12.75" hidden="false" customHeight="false" outlineLevel="0" collapsed="false">
      <c r="A36" s="118" t="s">
        <v>178</v>
      </c>
      <c r="B36" s="53"/>
      <c r="C36" s="117" t="n">
        <f aca="false">SUM('[3]TW SUMMARY'!D42:F42)</f>
        <v>0</v>
      </c>
      <c r="D36" s="117"/>
      <c r="E36" s="117" t="n">
        <f aca="false">SUM('[4]TW SUMMARY'!D43:F43)</f>
        <v>104.250333333333</v>
      </c>
      <c r="F36" s="53"/>
      <c r="G36" s="117" t="n">
        <f aca="false">SUM('[5]TW SUMMARY'!D43:F43)</f>
        <v>104.470666666667</v>
      </c>
      <c r="H36" s="53"/>
      <c r="I36" s="117" t="n">
        <f aca="false">SUM('[6]TW SUMMARY'!D43:F43)</f>
        <v>104</v>
      </c>
      <c r="J36" s="53"/>
      <c r="K36" s="117" t="n">
        <f aca="false">G36-I36</f>
        <v>0.470666666666659</v>
      </c>
    </row>
    <row r="37" customFormat="false" ht="12.75" hidden="false" customHeight="false" outlineLevel="0" collapsed="false">
      <c r="A37" s="118" t="s">
        <v>179</v>
      </c>
      <c r="B37" s="53"/>
      <c r="C37" s="117" t="n">
        <f aca="false">SUM('[3]TW SUMMARY'!D43:F43)</f>
        <v>25.702</v>
      </c>
      <c r="D37" s="117"/>
      <c r="E37" s="117" t="n">
        <f aca="false">SUM('[4]TW SUMMARY'!D44:F44)</f>
        <v>45.2206666666667</v>
      </c>
      <c r="F37" s="53"/>
      <c r="G37" s="117" t="n">
        <f aca="false">SUM('[5]TW SUMMARY'!D44:F44)</f>
        <v>46.0206666666667</v>
      </c>
      <c r="H37" s="53"/>
      <c r="I37" s="117" t="n">
        <f aca="false">SUM('[6]TW SUMMARY'!D44:F44)</f>
        <v>45.475</v>
      </c>
      <c r="J37" s="53"/>
      <c r="K37" s="117" t="n">
        <f aca="false">G37-I37</f>
        <v>0.545666666666662</v>
      </c>
    </row>
    <row r="38" customFormat="false" ht="12.75" hidden="false" customHeight="false" outlineLevel="0" collapsed="false">
      <c r="A38" s="118" t="s">
        <v>181</v>
      </c>
      <c r="B38" s="53"/>
      <c r="C38" s="119" t="n">
        <f aca="false">SUM('[3]TW SUMMARY'!D44:F44)+21</f>
        <v>125.909</v>
      </c>
      <c r="D38" s="119"/>
      <c r="E38" s="117" t="n">
        <f aca="false">SUM('[4]TW SUMMARY'!D45:F45)</f>
        <v>125.551333333333</v>
      </c>
      <c r="F38" s="53"/>
      <c r="G38" s="117" t="n">
        <f aca="false">SUM('[5]TW SUMMARY'!D45:F45)</f>
        <v>121.23</v>
      </c>
      <c r="H38" s="53"/>
      <c r="I38" s="117" t="n">
        <f aca="false">SUM('[6]TW SUMMARY'!D45:F45)</f>
        <v>121.301</v>
      </c>
      <c r="J38" s="53"/>
      <c r="K38" s="117" t="n">
        <f aca="false">G38-I38</f>
        <v>-0.070999999999998</v>
      </c>
    </row>
    <row r="39" customFormat="false" ht="12.75" hidden="false" customHeight="false" outlineLevel="0" collapsed="false">
      <c r="A39" s="118" t="s">
        <v>183</v>
      </c>
      <c r="B39" s="53"/>
      <c r="C39" s="117" t="n">
        <f aca="false">SUM('[3]TW SUMMARY'!D45:F45)</f>
        <v>77.4</v>
      </c>
      <c r="D39" s="117"/>
      <c r="E39" s="117" t="n">
        <f aca="false">SUM('[4]TW SUMMARY'!D46:F46)</f>
        <v>25.058</v>
      </c>
      <c r="F39" s="53"/>
      <c r="G39" s="117" t="n">
        <f aca="false">SUM('[5]TW SUMMARY'!D46:F46)</f>
        <v>25.03</v>
      </c>
      <c r="H39" s="53"/>
      <c r="I39" s="117" t="n">
        <f aca="false">SUM('[6]TW SUMMARY'!D46:F46)</f>
        <v>68.25</v>
      </c>
      <c r="J39" s="53"/>
      <c r="K39" s="117" t="n">
        <f aca="false">G39-I39</f>
        <v>-43.22</v>
      </c>
      <c r="L39" s="24" t="s">
        <v>184</v>
      </c>
    </row>
    <row r="40" customFormat="false" ht="12.75" hidden="false" customHeight="false" outlineLevel="0" collapsed="false">
      <c r="A40" s="118" t="s">
        <v>168</v>
      </c>
      <c r="B40" s="53"/>
      <c r="C40" s="132" t="n">
        <f aca="false">SUM('[3]TW SUMMARY'!$D$47:$F$47)-244-21</f>
        <v>260</v>
      </c>
      <c r="D40" s="132"/>
      <c r="E40" s="120" t="n">
        <f aca="false">SUM('[4]TW SUMMARY'!D47:F47)</f>
        <v>0</v>
      </c>
      <c r="F40" s="53"/>
      <c r="G40" s="131" t="n">
        <f aca="false">SUM('[5]TW SUMMARY'!$D$47:$F$48)</f>
        <v>0</v>
      </c>
      <c r="H40" s="53"/>
      <c r="I40" s="131" t="n">
        <f aca="false">SUM('[6]TW SUMMARY'!$D$47:$F$48)</f>
        <v>0</v>
      </c>
      <c r="J40" s="53"/>
      <c r="K40" s="120" t="n">
        <f aca="false">G40-I40</f>
        <v>0</v>
      </c>
    </row>
    <row r="41" customFormat="false" ht="12.75" hidden="false" customHeight="false" outlineLevel="0" collapsed="false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117"/>
    </row>
    <row r="42" customFormat="false" ht="12.75" hidden="false" customHeight="false" outlineLevel="0" collapsed="false">
      <c r="A42" s="104" t="s">
        <v>185</v>
      </c>
      <c r="B42" s="104"/>
      <c r="C42" s="121" t="n">
        <f aca="false">SUM(C31:C41)</f>
        <v>1712.52200000003</v>
      </c>
      <c r="D42" s="121"/>
      <c r="E42" s="121" t="n">
        <f aca="false">SUM(E31:E41)</f>
        <v>1703.282</v>
      </c>
      <c r="F42" s="123"/>
      <c r="G42" s="121" t="n">
        <f aca="false">SUM(G31:G41)</f>
        <v>1923.466</v>
      </c>
      <c r="H42" s="124"/>
      <c r="I42" s="121" t="n">
        <f aca="false">SUM(I31:I41)</f>
        <v>1772.771</v>
      </c>
      <c r="J42" s="124"/>
      <c r="K42" s="121" t="n">
        <f aca="false">G42-I42</f>
        <v>150.695</v>
      </c>
    </row>
    <row r="43" customFormat="false" ht="12.75" hidden="false" customHeight="false" outlineLevel="0" collapsed="false">
      <c r="A43" s="53"/>
      <c r="B43" s="53"/>
      <c r="C43" s="124"/>
      <c r="D43" s="124"/>
      <c r="E43" s="124"/>
      <c r="F43" s="124"/>
      <c r="G43" s="124"/>
      <c r="H43" s="124"/>
      <c r="I43" s="124"/>
      <c r="J43" s="124"/>
      <c r="K43" s="121"/>
    </row>
    <row r="44" customFormat="false" ht="13.5" hidden="false" customHeight="false" outlineLevel="0" collapsed="false">
      <c r="A44" s="107" t="s">
        <v>186</v>
      </c>
      <c r="B44" s="107"/>
      <c r="C44" s="127" t="n">
        <f aca="false">C19+C28+C42</f>
        <v>9208.25400000003</v>
      </c>
      <c r="D44" s="128"/>
      <c r="E44" s="127" t="n">
        <f aca="false">E19+E28+E42</f>
        <v>10459.32125</v>
      </c>
      <c r="F44" s="123"/>
      <c r="G44" s="127" t="n">
        <f aca="false">G19+G28+G42</f>
        <v>9906.2205</v>
      </c>
      <c r="H44" s="124"/>
      <c r="I44" s="127" t="n">
        <f aca="false">I19+I28+I42</f>
        <v>10645.132</v>
      </c>
      <c r="J44" s="124"/>
      <c r="K44" s="127" t="n">
        <f aca="false">G44-I44</f>
        <v>-738.911500000002</v>
      </c>
    </row>
    <row r="45" customFormat="false" ht="13.5" hidden="false" customHeight="false" outlineLevel="0" collapsed="false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</row>
    <row r="46" customFormat="false" ht="12.75" hidden="false" customHeight="false" outlineLevel="0" collapsed="false">
      <c r="A46" s="133"/>
      <c r="B46" s="53"/>
      <c r="C46" s="53"/>
      <c r="D46" s="53"/>
      <c r="E46" s="53"/>
      <c r="F46" s="53"/>
      <c r="G46" s="53"/>
      <c r="H46" s="53"/>
      <c r="I46" s="53"/>
      <c r="J46" s="53"/>
      <c r="K46" s="53"/>
    </row>
    <row r="47" customFormat="false" ht="12.75" hidden="false" customHeight="false" outlineLevel="0" collapsed="false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</row>
    <row r="48" customFormat="false" ht="12.75" hidden="false" customHeight="false" outlineLevel="0" collapsed="false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</row>
    <row r="49" customFormat="false" ht="12.75" hidden="false" customHeight="false" outlineLevel="0" collapsed="false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</row>
    <row r="50" customFormat="false" ht="12.75" hidden="false" customHeight="false" outlineLevel="0" collapsed="false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</row>
    <row r="51" customFormat="false" ht="12.75" hidden="false" customHeight="false" outlineLevel="0" collapsed="false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</row>
  </sheetData>
  <mergeCells count="2">
    <mergeCell ref="G4:K4"/>
    <mergeCell ref="A44:B44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&amp;RPage 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2000-03-09T19:38:38Z</dcterms:created>
  <dc:creator>Henry Baker</dc:creator>
  <dc:description/>
  <dc:language>en-US</dc:language>
  <cp:lastModifiedBy>Henry Baker</cp:lastModifiedBy>
  <cp:lastPrinted>2000-03-09T20:00:04Z</cp:lastPrinted>
  <cp:revision>0</cp:revision>
  <dc:subject/>
  <dc:title/>
</cp:coreProperties>
</file>