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s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<sst xmlns="http://schemas.openxmlformats.org/spreadsheetml/2006/main" count="50" uniqueCount="23">
  <si>
    <t xml:space="preserve">Storage Inventory</t>
  </si>
  <si>
    <t xml:space="preserve">Variable Cost (Inj/Wd)</t>
  </si>
  <si>
    <t xml:space="preserve">Holding Cost</t>
  </si>
  <si>
    <t xml:space="preserve">Days</t>
  </si>
  <si>
    <t xml:space="preserve">LIBOR</t>
  </si>
  <si>
    <t xml:space="preserve">Discount Factor</t>
  </si>
  <si>
    <t xml:space="preserve">NYMEX</t>
  </si>
  <si>
    <t xml:space="preserve">CIG Basis</t>
  </si>
  <si>
    <t xml:space="preserve">Winter 2001/2002 Withdrawal Scenarios</t>
  </si>
  <si>
    <t xml:space="preserve">Total</t>
  </si>
  <si>
    <t xml:space="preserve">$/MMBtu</t>
  </si>
  <si>
    <t xml:space="preserve">Dec'01-Mar'02</t>
  </si>
  <si>
    <t xml:space="preserve">Present Value</t>
  </si>
  <si>
    <t xml:space="preserve">Dec'01-Feb'02</t>
  </si>
  <si>
    <t xml:space="preserve">Beginning Inventory</t>
  </si>
  <si>
    <t xml:space="preserve">Monthly Quantity</t>
  </si>
  <si>
    <t xml:space="preserve">Daily Quantity</t>
  </si>
  <si>
    <t xml:space="preserve">Revenue</t>
  </si>
  <si>
    <t xml:space="preserve">Cost</t>
  </si>
  <si>
    <t xml:space="preserve">Cash Flow</t>
  </si>
  <si>
    <t xml:space="preserve">Winter 2002/2003 Withdrawal Scenarios</t>
  </si>
  <si>
    <t xml:space="preserve">Nov'02-Mar'03</t>
  </si>
  <si>
    <t xml:space="preserve">Dec'02-Feb'03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</si>
</sst>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_);_(\$* \(#,##0.000\);_(\$* \-??_);_(@_)"/>
    <numFmt numFmtId="169" formatCode="[$-409]mmm\-yy"/>
    <numFmt numFmtId="170" formatCode="0"/>
    <numFmt numFmtId="171" formatCode="0%"/>
    <numFmt numFmtId="172" formatCode="0.00%"/>
    <numFmt numFmtId="173" formatCode="_(\$* #,##0_);_(\$* \(#,##0\);_(\$* \-??_);_(@_)"/>
  </numFmts>
  <fonts count="11">
    <font>
      <sz val="10"/>
      <name val="Arial Narro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 Narrow"/>
      <family val="2"/>
    </font>
    <font>
      <b val="true"/>
      <sz val="10"/>
      <color rgb="FF0000FF"/>
      <name val="Arial Narrow"/>
      <family val="2"/>
    </font>
    <font>
      <sz val="10"/>
      <name val="Arial Narrow"/>
      <family val="2"/>
    </font>
    <font>
      <b val="true"/>
      <sz val="10"/>
      <color rgb="FFFFFFFF"/>
      <name val="Arial Narrow"/>
      <family val="2"/>
    </font>
    <font>
      <sz val="10"/>
      <color rgb="FF0000FF"/>
      <name val="Arial Narrow"/>
      <family val="2"/>
    </font>
    <font>
      <sz val="12"/>
      <color rgb="FF000000"/>
      <name val="Arial Narrow"/>
      <family val="2"/>
    </font>
    <font>
      <sz val="8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4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5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Curves!$A$8:$A$24</c:f>
              <c:strCache>
                <c:ptCount val="17"/>
                <c:pt idx="0">
                  <c:v/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  <c:pt idx="7">
                  <c:v>Jun-02</c:v>
                </c:pt>
                <c:pt idx="8">
                  <c:v>Jul-02</c:v>
                </c:pt>
                <c:pt idx="9">
                  <c:v>Aug-02</c:v>
                </c:pt>
                <c:pt idx="10">
                  <c:v>Sep-02</c:v>
                </c:pt>
                <c:pt idx="11">
                  <c:v>Oct-02</c:v>
                </c:pt>
                <c:pt idx="12">
                  <c:v>Nov-02</c:v>
                </c:pt>
                <c:pt idx="13">
                  <c:v>Dec-02</c:v>
                </c:pt>
                <c:pt idx="14">
                  <c:v>Jan-03</c:v>
                </c:pt>
                <c:pt idx="15">
                  <c:v>Feb-03</c:v>
                </c:pt>
                <c:pt idx="16">
                  <c:v>Mar-03</c:v>
                </c:pt>
              </c:strCache>
            </c:strRef>
          </c:cat>
          <c:val>
            <c:numRef>
              <c:f>Curves!$I$8:$I$24</c:f>
              <c:numCache>
                <c:formatCode>_(* #,##0.00_);_(* \(#,##0.00\);_(* \-??_);_(@_)</c:formatCode>
                <c:ptCount val="17"/>
                <c:pt idx="1">
                  <c:v>2.02</c:v>
                </c:pt>
                <c:pt idx="2">
                  <c:v>2.206</c:v>
                </c:pt>
                <c:pt idx="3">
                  <c:v>2.317</c:v>
                </c:pt>
                <c:pt idx="4">
                  <c:v>2.267</c:v>
                </c:pt>
                <c:pt idx="5">
                  <c:v>2.037</c:v>
                </c:pt>
                <c:pt idx="6">
                  <c:v>2.087</c:v>
                </c:pt>
                <c:pt idx="7">
                  <c:v>2.137</c:v>
                </c:pt>
                <c:pt idx="8">
                  <c:v>2.182</c:v>
                </c:pt>
                <c:pt idx="9">
                  <c:v>2.227</c:v>
                </c:pt>
                <c:pt idx="10">
                  <c:v>2.235</c:v>
                </c:pt>
                <c:pt idx="11">
                  <c:v>2.265</c:v>
                </c:pt>
                <c:pt idx="12">
                  <c:v>2.765</c:v>
                </c:pt>
                <c:pt idx="13">
                  <c:v>2.955</c:v>
                </c:pt>
                <c:pt idx="14">
                  <c:v>3.095</c:v>
                </c:pt>
                <c:pt idx="15">
                  <c:v>3.035</c:v>
                </c:pt>
                <c:pt idx="16">
                  <c:v>2.89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8284367"/>
        <c:axId val="34563173"/>
      </c:lineChart>
      <c:catAx>
        <c:axId val="48284367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4563173"/>
        <c:crossesAt val="0"/>
        <c:auto val="1"/>
        <c:lblAlgn val="ctr"/>
        <c:lblOffset val="100"/>
        <c:noMultiLvlLbl val="0"/>
      </c:catAx>
      <c:valAx>
        <c:axId val="34563173"/>
        <c:scaling>
          <c:orientation val="minMax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828436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270000</xdr:colOff>
      <xdr:row>1</xdr:row>
      <xdr:rowOff>66240</xdr:rowOff>
    </xdr:from>
    <xdr:to>
      <xdr:col>15</xdr:col>
      <xdr:colOff>505440</xdr:colOff>
      <xdr:row>24</xdr:row>
      <xdr:rowOff>162000</xdr:rowOff>
    </xdr:to>
    <xdr:graphicFrame>
      <xdr:nvGraphicFramePr>
        <xdr:cNvPr id="0" name="Chart 10"/>
        <xdr:cNvGraphicFramePr/>
      </xdr:nvGraphicFramePr>
      <xdr:xfrm>
        <a:off x="8416440" y="228240"/>
        <a:ext cx="5987880" cy="399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53</xdr:row>
      <xdr:rowOff>0</xdr:rowOff>
    </xdr:from>
    <xdr:to>
      <xdr:col>14</xdr:col>
      <xdr:colOff>1080</xdr:colOff>
      <xdr:row>73</xdr:row>
      <xdr:rowOff>162000</xdr:rowOff>
    </xdr:to>
    <xdr:sp>
      <xdr:nvSpPr>
        <xdr:cNvPr id="1" name="Rectangle 17"/>
        <xdr:cNvSpPr/>
      </xdr:nvSpPr>
      <xdr:spPr>
        <a:xfrm>
          <a:off x="7465680" y="8962920"/>
          <a:ext cx="5589000" cy="37339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AC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9.15"/>
    <col collapsed="false" customWidth="true" hidden="false" outlineLevel="0" max="3" min="3" style="0" width="12.32"/>
    <col collapsed="false" customWidth="true" hidden="false" outlineLevel="0" max="4" min="4" style="0" width="11.66"/>
    <col collapsed="false" customWidth="true" hidden="false" outlineLevel="0" max="5" min="5" style="0" width="12.32"/>
    <col collapsed="false" customWidth="true" hidden="false" outlineLevel="0" max="6" min="6" style="0" width="15.66"/>
    <col collapsed="false" customWidth="true" hidden="false" outlineLevel="0" max="7" min="7" style="0" width="13.66"/>
    <col collapsed="false" customWidth="true" hidden="false" outlineLevel="0" max="8" min="8" style="0" width="10.99"/>
    <col collapsed="false" customWidth="true" hidden="false" outlineLevel="0" max="9" min="9" style="0" width="9.66"/>
    <col collapsed="false" customWidth="true" hidden="false" outlineLevel="0" max="10" min="10" style="0" width="17.99"/>
    <col collapsed="false" customWidth="true" hidden="false" outlineLevel="0" max="12" min="11" style="0" width="11.99"/>
    <col collapsed="false" customWidth="true" hidden="false" outlineLevel="0" max="13" min="13" style="0" width="15.66"/>
    <col collapsed="false" customWidth="true" hidden="false" outlineLevel="0" max="15" min="14" style="0" width="11.99"/>
    <col collapsed="false" customWidth="true" hidden="false" outlineLevel="0" max="16" min="16" style="0" width="15.66"/>
    <col collapsed="false" customWidth="true" hidden="false" outlineLevel="0" max="17" min="17" style="0" width="13.15"/>
    <col collapsed="false" customWidth="true" hidden="false" outlineLevel="0" max="20" min="18" style="0" width="10.99"/>
    <col collapsed="false" customWidth="true" hidden="false" outlineLevel="0" max="21" min="21" style="0" width="15.66"/>
    <col collapsed="false" customWidth="true" hidden="false" outlineLevel="0" max="22" min="22" style="0" width="11.99"/>
    <col collapsed="false" customWidth="true" hidden="false" outlineLevel="0" max="29" min="24" style="0" width="12.32"/>
  </cols>
  <sheetData>
    <row r="3" customFormat="false" ht="12.75" hidden="false" customHeight="false" outlineLevel="0" collapsed="false">
      <c r="A3" s="1" t="s">
        <v>0</v>
      </c>
      <c r="B3" s="1"/>
      <c r="C3" s="2" t="n">
        <v>700000</v>
      </c>
    </row>
    <row r="4" customFormat="false" ht="12.75" hidden="false" customHeight="false" outlineLevel="0" collapsed="false">
      <c r="A4" s="1" t="s">
        <v>1</v>
      </c>
      <c r="B4" s="1"/>
      <c r="C4" s="3" t="n">
        <v>0.023</v>
      </c>
    </row>
    <row r="5" customFormat="false" ht="12.75" hidden="false" customHeight="false" outlineLevel="0" collapsed="false">
      <c r="A5" s="1" t="s">
        <v>2</v>
      </c>
      <c r="C5" s="3" t="n">
        <v>0.022</v>
      </c>
    </row>
    <row r="7" customFormat="false" ht="26.25" hidden="false" customHeight="false" outlineLevel="0" collapsed="false">
      <c r="B7" s="4" t="s">
        <v>3</v>
      </c>
      <c r="D7" s="5" t="s">
        <v>4</v>
      </c>
      <c r="E7" s="4" t="s">
        <v>5</v>
      </c>
      <c r="F7" s="6"/>
      <c r="G7" s="5" t="s">
        <v>6</v>
      </c>
      <c r="H7" s="4" t="s">
        <v>7</v>
      </c>
      <c r="I7" s="7"/>
    </row>
    <row r="8" customFormat="false" ht="12.75" hidden="false" customHeight="false" outlineLevel="0" collapsed="false">
      <c r="A8" s="8"/>
      <c r="B8" s="9"/>
      <c r="C8" s="8"/>
      <c r="D8" s="10"/>
      <c r="E8" s="10"/>
      <c r="F8" s="10"/>
      <c r="G8" s="11"/>
      <c r="H8" s="11"/>
      <c r="I8" s="12"/>
    </row>
    <row r="9" customFormat="false" ht="12.75" hidden="false" customHeight="false" outlineLevel="0" collapsed="false">
      <c r="A9" s="8" t="n">
        <v>37226</v>
      </c>
      <c r="B9" s="9" t="n">
        <f aca="false">EOMONTH(A9,0)-A9+1</f>
        <v>31</v>
      </c>
      <c r="C9" s="8"/>
      <c r="D9" s="10" t="n">
        <v>0.0248403300744933</v>
      </c>
      <c r="E9" s="10" t="n">
        <f aca="true">1/(1+D9)^YEARFRAC(TODAY(),A9,1)</f>
        <v>0.557403412963542</v>
      </c>
      <c r="F9" s="10"/>
      <c r="G9" s="11" t="n">
        <v>2.32</v>
      </c>
      <c r="H9" s="11" t="n">
        <v>-0.3</v>
      </c>
      <c r="I9" s="12" t="n">
        <f aca="false">SUM(G9:H9)</f>
        <v>2.02</v>
      </c>
    </row>
    <row r="10" customFormat="false" ht="12.75" hidden="false" customHeight="false" outlineLevel="0" collapsed="false">
      <c r="A10" s="8" t="n">
        <v>37257</v>
      </c>
      <c r="B10" s="9" t="n">
        <f aca="false">EOMONTH(A10,0)-A10+1</f>
        <v>31</v>
      </c>
      <c r="C10" s="8"/>
      <c r="D10" s="10" t="n">
        <v>0.0218932681378234</v>
      </c>
      <c r="E10" s="10" t="n">
        <f aca="true">1/(1+D10)^YEARFRAC(TODAY(),A10,1)</f>
        <v>0.598087776636786</v>
      </c>
      <c r="F10" s="10"/>
      <c r="G10" s="11" t="n">
        <v>2.561</v>
      </c>
      <c r="H10" s="11" t="n">
        <v>-0.355</v>
      </c>
      <c r="I10" s="12" t="n">
        <f aca="false">SUM(G10:H10)</f>
        <v>2.206</v>
      </c>
    </row>
    <row r="11" customFormat="false" ht="12.75" hidden="false" customHeight="false" outlineLevel="0" collapsed="false">
      <c r="A11" s="8" t="n">
        <v>37288</v>
      </c>
      <c r="B11" s="9" t="n">
        <f aca="false">EOMONTH(A11,0)-A11+1</f>
        <v>28</v>
      </c>
      <c r="C11" s="8"/>
      <c r="D11" s="10" t="n">
        <v>0.0215034578841209</v>
      </c>
      <c r="E11" s="10" t="n">
        <f aca="true">1/(1+D11)^YEARFRAC(TODAY(),A11,1)</f>
        <v>0.604619108855641</v>
      </c>
      <c r="F11" s="10"/>
      <c r="G11" s="11" t="n">
        <v>2.672</v>
      </c>
      <c r="H11" s="11" t="n">
        <v>-0.355</v>
      </c>
      <c r="I11" s="12" t="n">
        <f aca="false">SUM(G11:H11)</f>
        <v>2.317</v>
      </c>
    </row>
    <row r="12" customFormat="false" ht="12.75" hidden="false" customHeight="false" outlineLevel="0" collapsed="false">
      <c r="A12" s="8" t="n">
        <v>37316</v>
      </c>
      <c r="B12" s="9" t="n">
        <f aca="false">EOMONTH(A12,0)-A12+1</f>
        <v>31</v>
      </c>
      <c r="C12" s="8"/>
      <c r="D12" s="10" t="n">
        <v>0.0212225211172798</v>
      </c>
      <c r="E12" s="10" t="n">
        <f aca="true">1/(1+D12)^YEARFRAC(TODAY(),A12,1)</f>
        <v>0.609545526613549</v>
      </c>
      <c r="F12" s="10"/>
      <c r="G12" s="11" t="n">
        <v>2.682</v>
      </c>
      <c r="H12" s="11" t="n">
        <v>-0.415</v>
      </c>
      <c r="I12" s="12" t="n">
        <f aca="false">SUM(G12:H12)</f>
        <v>2.267</v>
      </c>
    </row>
    <row r="13" customFormat="false" ht="12.75" hidden="false" customHeight="false" outlineLevel="0" collapsed="false">
      <c r="A13" s="8" t="n">
        <v>37347</v>
      </c>
      <c r="B13" s="9" t="n">
        <f aca="false">EOMONTH(A13,0)-A13+1</f>
        <v>30</v>
      </c>
      <c r="C13" s="8"/>
      <c r="D13" s="10" t="n">
        <v>0.020125868108849</v>
      </c>
      <c r="E13" s="10" t="n">
        <f aca="true">1/(1+D13)^YEARFRAC(TODAY(),A13,1)</f>
        <v>0.62623925196776</v>
      </c>
      <c r="F13" s="10"/>
      <c r="G13" s="11" t="n">
        <v>2.667</v>
      </c>
      <c r="H13" s="11" t="n">
        <v>-0.63</v>
      </c>
      <c r="I13" s="12" t="n">
        <f aca="false">SUM(G13:H13)</f>
        <v>2.037</v>
      </c>
    </row>
    <row r="14" customFormat="false" ht="12.75" hidden="false" customHeight="false" outlineLevel="0" collapsed="false">
      <c r="A14" s="8" t="n">
        <v>37377</v>
      </c>
      <c r="B14" s="9" t="n">
        <f aca="false">EOMONTH(A14,0)-A14+1</f>
        <v>31</v>
      </c>
      <c r="C14" s="8"/>
      <c r="D14" s="10" t="n">
        <v>0.0202493392553809</v>
      </c>
      <c r="E14" s="10" t="n">
        <f aca="true">1/(1+D14)^YEARFRAC(TODAY(),A14,1)</f>
        <v>0.625490635704556</v>
      </c>
      <c r="F14" s="10"/>
      <c r="G14" s="11" t="n">
        <v>2.717</v>
      </c>
      <c r="H14" s="11" t="n">
        <v>-0.63</v>
      </c>
      <c r="I14" s="12" t="n">
        <f aca="false">SUM(G14:H14)</f>
        <v>2.087</v>
      </c>
    </row>
    <row r="15" customFormat="false" ht="12.75" hidden="false" customHeight="false" outlineLevel="0" collapsed="false">
      <c r="A15" s="8" t="n">
        <v>37408</v>
      </c>
      <c r="B15" s="9" t="n">
        <f aca="false">EOMONTH(A15,0)-A15+1</f>
        <v>30</v>
      </c>
      <c r="C15" s="8"/>
      <c r="D15" s="10" t="n">
        <v>0.0203769261122231</v>
      </c>
      <c r="E15" s="10" t="n">
        <f aca="true">1/(1+D15)^YEARFRAC(TODAY(),A15,1)</f>
        <v>0.624731278099234</v>
      </c>
      <c r="F15" s="10"/>
      <c r="G15" s="11" t="n">
        <v>2.767</v>
      </c>
      <c r="H15" s="11" t="n">
        <v>-0.63</v>
      </c>
      <c r="I15" s="12" t="n">
        <f aca="false">SUM(G15:H15)</f>
        <v>2.137</v>
      </c>
    </row>
    <row r="16" customFormat="false" ht="12.75" hidden="false" customHeight="false" outlineLevel="0" collapsed="false">
      <c r="A16" s="8" t="n">
        <v>37438</v>
      </c>
      <c r="B16" s="9" t="n">
        <f aca="false">EOMONTH(A16,0)-A16+1</f>
        <v>31</v>
      </c>
      <c r="C16" s="8"/>
      <c r="D16" s="10" t="n">
        <v>0.0206620189957629</v>
      </c>
      <c r="E16" s="10" t="n">
        <f aca="true">1/(1+D16)^YEARFRAC(TODAY(),A16,1)</f>
        <v>0.621717880852967</v>
      </c>
      <c r="F16" s="10"/>
      <c r="G16" s="11" t="n">
        <v>2.812</v>
      </c>
      <c r="H16" s="11" t="n">
        <v>-0.63</v>
      </c>
      <c r="I16" s="12" t="n">
        <f aca="false">SUM(G16:H16)</f>
        <v>2.182</v>
      </c>
    </row>
    <row r="17" customFormat="false" ht="12.75" hidden="false" customHeight="false" outlineLevel="0" collapsed="false">
      <c r="A17" s="8" t="n">
        <v>37469</v>
      </c>
      <c r="B17" s="9" t="n">
        <f aca="false">EOMONTH(A17,0)-A17+1</f>
        <v>31</v>
      </c>
      <c r="C17" s="8"/>
      <c r="D17" s="10" t="n">
        <v>0.021216803659275</v>
      </c>
      <c r="E17" s="10" t="n">
        <f aca="true">1/(1+D17)^YEARFRAC(TODAY(),A17,1)</f>
        <v>0.615011015861768</v>
      </c>
      <c r="F17" s="10"/>
      <c r="G17" s="11" t="n">
        <v>2.857</v>
      </c>
      <c r="H17" s="11" t="n">
        <v>-0.63</v>
      </c>
      <c r="I17" s="12" t="n">
        <f aca="false">SUM(G17:H17)</f>
        <v>2.227</v>
      </c>
    </row>
    <row r="18" customFormat="false" ht="12.75" hidden="false" customHeight="false" outlineLevel="0" collapsed="false">
      <c r="A18" s="8" t="n">
        <v>37500</v>
      </c>
      <c r="B18" s="9" t="n">
        <f aca="false">EOMONTH(A18,0)-A18+1</f>
        <v>30</v>
      </c>
      <c r="C18" s="8"/>
      <c r="D18" s="10" t="n">
        <v>0.0217715884270158</v>
      </c>
      <c r="E18" s="10" t="n">
        <f aca="true">1/(1+D18)^YEARFRAC(TODAY(),A18,1)</f>
        <v>0.608436763200614</v>
      </c>
      <c r="F18" s="10"/>
      <c r="G18" s="11" t="n">
        <v>2.865</v>
      </c>
      <c r="H18" s="11" t="n">
        <v>-0.63</v>
      </c>
      <c r="I18" s="12" t="n">
        <f aca="false">SUM(G18:H18)</f>
        <v>2.235</v>
      </c>
    </row>
    <row r="19" customFormat="false" ht="12.75" hidden="false" customHeight="false" outlineLevel="0" collapsed="false">
      <c r="A19" s="8" t="n">
        <v>37530</v>
      </c>
      <c r="B19" s="9" t="n">
        <f aca="false">EOMONTH(A19,0)-A19+1</f>
        <v>31</v>
      </c>
      <c r="C19" s="8"/>
      <c r="D19" s="10" t="n">
        <v>0.0223982177410669</v>
      </c>
      <c r="E19" s="10" t="n">
        <f aca="true">1/(1+D19)^YEARFRAC(TODAY(),A19,1)</f>
        <v>0.600984375115767</v>
      </c>
      <c r="F19" s="10"/>
      <c r="G19" s="11" t="n">
        <v>2.895</v>
      </c>
      <c r="H19" s="11" t="n">
        <v>-0.63</v>
      </c>
      <c r="I19" s="12" t="n">
        <f aca="false">SUM(G19:H19)</f>
        <v>2.265</v>
      </c>
    </row>
    <row r="20" customFormat="false" ht="12.75" hidden="false" customHeight="false" outlineLevel="0" collapsed="false">
      <c r="A20" s="8" t="n">
        <v>37561</v>
      </c>
      <c r="B20" s="9" t="n">
        <f aca="false">EOMONTH(A20,0)-A20+1</f>
        <v>30</v>
      </c>
      <c r="C20" s="8"/>
      <c r="D20" s="10" t="n">
        <v>0.0231728645803826</v>
      </c>
      <c r="E20" s="10" t="n">
        <f aca="true">1/(1+D20)^YEARFRAC(TODAY(),A20,1)</f>
        <v>0.591761184072319</v>
      </c>
      <c r="F20" s="10"/>
      <c r="G20" s="11" t="n">
        <v>3.095</v>
      </c>
      <c r="H20" s="11" t="n">
        <v>-0.33</v>
      </c>
      <c r="I20" s="12" t="n">
        <f aca="false">SUM(G20:H20)</f>
        <v>2.765</v>
      </c>
    </row>
    <row r="21" customFormat="false" ht="12.75" hidden="false" customHeight="false" outlineLevel="0" collapsed="false">
      <c r="A21" s="8" t="n">
        <v>37591</v>
      </c>
      <c r="B21" s="9" t="n">
        <f aca="false">EOMONTH(A21,0)-A21+1</f>
        <v>31</v>
      </c>
      <c r="C21" s="8"/>
      <c r="D21" s="10" t="n">
        <v>0.0239225230052749</v>
      </c>
      <c r="E21" s="10" t="n">
        <f aca="true">1/(1+D21)^YEARFRAC(TODAY(),A21,1)</f>
        <v>0.58304893388746</v>
      </c>
      <c r="F21" s="10"/>
      <c r="G21" s="11" t="n">
        <v>3.285</v>
      </c>
      <c r="H21" s="11" t="n">
        <v>-0.33</v>
      </c>
      <c r="I21" s="12" t="n">
        <f aca="false">SUM(G21:H21)</f>
        <v>2.955</v>
      </c>
    </row>
    <row r="22" customFormat="false" ht="12.75" hidden="false" customHeight="false" outlineLevel="0" collapsed="false">
      <c r="A22" s="8" t="n">
        <v>37622</v>
      </c>
      <c r="B22" s="9" t="n">
        <f aca="false">EOMONTH(A22,0)-A22+1</f>
        <v>31</v>
      </c>
      <c r="C22" s="8"/>
      <c r="D22" s="10" t="n">
        <v>0.0247553419290849</v>
      </c>
      <c r="E22" s="10" t="n">
        <f aca="true">1/(1+D22)^YEARFRAC(TODAY(),A22,1)</f>
        <v>0.573529743090252</v>
      </c>
      <c r="F22" s="10"/>
      <c r="G22" s="11" t="n">
        <v>3.39</v>
      </c>
      <c r="H22" s="11" t="n">
        <v>-0.295</v>
      </c>
      <c r="I22" s="12" t="n">
        <f aca="false">SUM(G22:H22)</f>
        <v>3.095</v>
      </c>
    </row>
    <row r="23" customFormat="false" ht="12.75" hidden="false" customHeight="false" outlineLevel="0" collapsed="false">
      <c r="A23" s="8" t="n">
        <v>37653</v>
      </c>
      <c r="B23" s="9" t="n">
        <f aca="false">EOMONTH(A23,0)-A23+1</f>
        <v>28</v>
      </c>
      <c r="C23" s="8"/>
      <c r="D23" s="10" t="n">
        <v>0.0256587981549616</v>
      </c>
      <c r="E23" s="10" t="n">
        <f aca="true">1/(1+D23)^YEARFRAC(TODAY(),A23,1)</f>
        <v>0.563363718067988</v>
      </c>
      <c r="F23" s="10"/>
      <c r="G23" s="11" t="n">
        <v>3.32</v>
      </c>
      <c r="H23" s="11" t="n">
        <v>-0.285</v>
      </c>
      <c r="I23" s="12" t="n">
        <f aca="false">SUM(G23:H23)</f>
        <v>3.035</v>
      </c>
    </row>
    <row r="24" customFormat="false" ht="12.75" hidden="false" customHeight="false" outlineLevel="0" collapsed="false">
      <c r="A24" s="8" t="n">
        <v>37681</v>
      </c>
      <c r="B24" s="9" t="n">
        <f aca="false">EOMONTH(A24,0)-A24+1</f>
        <v>31</v>
      </c>
      <c r="C24" s="8"/>
      <c r="D24" s="10" t="n">
        <v>0.0264748233702341</v>
      </c>
      <c r="E24" s="10" t="n">
        <f aca="true">1/(1+D24)^YEARFRAC(TODAY(),A24,1)</f>
        <v>0.554416093187527</v>
      </c>
      <c r="F24" s="10"/>
      <c r="G24" s="11" t="n">
        <v>3.225</v>
      </c>
      <c r="H24" s="11" t="n">
        <v>-0.335</v>
      </c>
      <c r="I24" s="12" t="n">
        <f aca="false">SUM(G24:H24)</f>
        <v>2.89</v>
      </c>
    </row>
    <row r="25" customFormat="false" ht="12.75" hidden="false" customHeight="false" outlineLevel="0" collapsed="false">
      <c r="A25" s="8"/>
      <c r="B25" s="9"/>
      <c r="C25" s="8"/>
      <c r="D25" s="10"/>
      <c r="E25" s="10"/>
      <c r="F25" s="10"/>
      <c r="G25" s="11"/>
      <c r="H25" s="11"/>
      <c r="I25" s="12"/>
    </row>
    <row r="26" customFormat="false" ht="12.75" hidden="false" customHeight="false" outlineLevel="0" collapsed="false">
      <c r="A26" s="8"/>
      <c r="B26" s="9"/>
      <c r="C26" s="8"/>
      <c r="D26" s="10"/>
      <c r="E26" s="10"/>
      <c r="F26" s="10"/>
      <c r="G26" s="11"/>
      <c r="H26" s="11"/>
      <c r="I26" s="12"/>
    </row>
    <row r="27" customFormat="false" ht="12.75" hidden="false" customHeight="false" outlineLevel="0" collapsed="false">
      <c r="B27" s="13" t="s">
        <v>8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V27" s="14"/>
    </row>
    <row r="28" customFormat="false" ht="12.75" hidden="false" customHeight="false" outlineLevel="0" collapsed="false">
      <c r="B28" s="15"/>
      <c r="C28" s="16"/>
      <c r="D28" s="16"/>
      <c r="E28" s="16"/>
      <c r="F28" s="17" t="s">
        <v>9</v>
      </c>
      <c r="G28" s="18" t="s">
        <v>10</v>
      </c>
      <c r="H28" s="19"/>
      <c r="I28" s="15"/>
      <c r="J28" s="16"/>
      <c r="K28" s="16"/>
      <c r="L28" s="16"/>
      <c r="M28" s="17" t="s">
        <v>9</v>
      </c>
      <c r="N28" s="18" t="s">
        <v>10</v>
      </c>
    </row>
    <row r="29" customFormat="false" ht="12.75" hidden="false" customHeight="false" outlineLevel="0" collapsed="false">
      <c r="B29" s="20" t="s">
        <v>11</v>
      </c>
      <c r="C29" s="21"/>
      <c r="D29" s="21"/>
      <c r="E29" s="22" t="s">
        <v>12</v>
      </c>
      <c r="F29" s="23" t="n">
        <f aca="false">SUMPRODUCT($E$8:$E$24,G31:G47)</f>
        <v>892004.841297413</v>
      </c>
      <c r="G29" s="24" t="n">
        <f aca="false">F29/B31</f>
        <v>1.27429263042488</v>
      </c>
      <c r="H29" s="19"/>
      <c r="I29" s="20" t="s">
        <v>13</v>
      </c>
      <c r="J29" s="21"/>
      <c r="K29" s="21"/>
      <c r="L29" s="22" t="s">
        <v>12</v>
      </c>
      <c r="M29" s="23" t="n">
        <f aca="false">SUMPRODUCT($E$8:$E$24,N31:N47)</f>
        <v>879216.983527104</v>
      </c>
      <c r="N29" s="24" t="n">
        <f aca="false">M29/I31</f>
        <v>1.25602426218158</v>
      </c>
    </row>
    <row r="30" customFormat="false" ht="29.25" hidden="false" customHeight="true" outlineLevel="0" collapsed="false">
      <c r="A30" s="25"/>
      <c r="B30" s="26" t="s">
        <v>14</v>
      </c>
      <c r="C30" s="4" t="s">
        <v>15</v>
      </c>
      <c r="D30" s="4" t="s">
        <v>16</v>
      </c>
      <c r="E30" s="4" t="s">
        <v>17</v>
      </c>
      <c r="F30" s="4" t="s">
        <v>18</v>
      </c>
      <c r="G30" s="27" t="s">
        <v>19</v>
      </c>
      <c r="H30" s="28"/>
      <c r="I30" s="26" t="s">
        <v>14</v>
      </c>
      <c r="J30" s="4" t="s">
        <v>15</v>
      </c>
      <c r="K30" s="4" t="s">
        <v>16</v>
      </c>
      <c r="L30" s="4" t="s">
        <v>17</v>
      </c>
      <c r="M30" s="4" t="s">
        <v>18</v>
      </c>
      <c r="N30" s="27" t="s">
        <v>19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customFormat="false" ht="12.75" hidden="false" customHeight="false" outlineLevel="0" collapsed="false">
      <c r="A31" s="29"/>
      <c r="B31" s="30" t="n">
        <f aca="false">$C$3</f>
        <v>700000</v>
      </c>
      <c r="C31" s="31"/>
      <c r="D31" s="32"/>
      <c r="E31" s="33"/>
      <c r="F31" s="33"/>
      <c r="G31" s="34"/>
      <c r="H31" s="19"/>
      <c r="I31" s="30" t="n">
        <f aca="false">$C$3</f>
        <v>700000</v>
      </c>
      <c r="J31" s="31"/>
      <c r="K31" s="32"/>
      <c r="L31" s="33"/>
      <c r="M31" s="33"/>
      <c r="N31" s="34"/>
    </row>
    <row r="32" customFormat="false" ht="12.75" hidden="false" customHeight="false" outlineLevel="0" collapsed="false">
      <c r="A32" s="29" t="n">
        <f aca="false">A9</f>
        <v>37226</v>
      </c>
      <c r="B32" s="30" t="n">
        <f aca="false">B31-C31</f>
        <v>700000</v>
      </c>
      <c r="C32" s="31" t="n">
        <f aca="false">$C$3/4</f>
        <v>175000</v>
      </c>
      <c r="D32" s="32" t="n">
        <f aca="false">C32/$B9</f>
        <v>5645.16129032258</v>
      </c>
      <c r="E32" s="33" t="n">
        <f aca="false">C32*$I9</f>
        <v>353500</v>
      </c>
      <c r="F32" s="33" t="n">
        <f aca="false">-C32*$C$4-B33*$C$5</f>
        <v>-15575</v>
      </c>
      <c r="G32" s="34" t="n">
        <f aca="false">E32+F32</f>
        <v>337925</v>
      </c>
      <c r="H32" s="19"/>
      <c r="I32" s="30" t="n">
        <f aca="false">I31-J31</f>
        <v>700000</v>
      </c>
      <c r="J32" s="31" t="n">
        <f aca="false">$I$31/3</f>
        <v>233333.333333333</v>
      </c>
      <c r="K32" s="32" t="n">
        <f aca="false">J32/$B9</f>
        <v>7526.88172043011</v>
      </c>
      <c r="L32" s="33" t="n">
        <f aca="false">J32*$I9</f>
        <v>471333.333333333</v>
      </c>
      <c r="M32" s="33" t="n">
        <f aca="false">-J32*$C$4-I33*$C$5</f>
        <v>-15633.3333333333</v>
      </c>
      <c r="N32" s="34" t="n">
        <f aca="false">L32+M32</f>
        <v>455700</v>
      </c>
    </row>
    <row r="33" customFormat="false" ht="12.75" hidden="false" customHeight="false" outlineLevel="0" collapsed="false">
      <c r="A33" s="29" t="n">
        <f aca="false">A10</f>
        <v>37257</v>
      </c>
      <c r="B33" s="30" t="n">
        <f aca="false">B32-C32</f>
        <v>525000</v>
      </c>
      <c r="C33" s="31" t="n">
        <f aca="false">$C$3/4</f>
        <v>175000</v>
      </c>
      <c r="D33" s="32" t="n">
        <f aca="false">C33/$B10</f>
        <v>5645.16129032258</v>
      </c>
      <c r="E33" s="33" t="n">
        <f aca="false">C33*$I10</f>
        <v>386050</v>
      </c>
      <c r="F33" s="33" t="n">
        <f aca="false">-C33*$C$4-B34*$C$5</f>
        <v>-11725</v>
      </c>
      <c r="G33" s="34" t="n">
        <f aca="false">E33+F33</f>
        <v>374325</v>
      </c>
      <c r="H33" s="19"/>
      <c r="I33" s="30" t="n">
        <f aca="false">I32-J32</f>
        <v>466666.666666667</v>
      </c>
      <c r="J33" s="31" t="n">
        <f aca="false">$I$31/3</f>
        <v>233333.333333333</v>
      </c>
      <c r="K33" s="32" t="n">
        <f aca="false">J33/$B10</f>
        <v>7526.88172043011</v>
      </c>
      <c r="L33" s="33" t="n">
        <f aca="false">J33*$I10</f>
        <v>514733.333333333</v>
      </c>
      <c r="M33" s="33" t="n">
        <f aca="false">-J33*$C$4-I34*$C$5</f>
        <v>-10500</v>
      </c>
      <c r="N33" s="34" t="n">
        <f aca="false">L33+M33</f>
        <v>504233.333333333</v>
      </c>
    </row>
    <row r="34" customFormat="false" ht="12.75" hidden="false" customHeight="false" outlineLevel="0" collapsed="false">
      <c r="A34" s="29" t="n">
        <f aca="false">A11</f>
        <v>37288</v>
      </c>
      <c r="B34" s="30" t="n">
        <f aca="false">B33-C33</f>
        <v>350000</v>
      </c>
      <c r="C34" s="31" t="n">
        <f aca="false">$C$3/4</f>
        <v>175000</v>
      </c>
      <c r="D34" s="32" t="n">
        <f aca="false">C34/$B11</f>
        <v>6250</v>
      </c>
      <c r="E34" s="33" t="n">
        <f aca="false">C34*$I11</f>
        <v>405475</v>
      </c>
      <c r="F34" s="33" t="n">
        <f aca="false">-C34*$C$4-B35*$C$5</f>
        <v>-7875</v>
      </c>
      <c r="G34" s="34" t="n">
        <f aca="false">E34+F34</f>
        <v>397600</v>
      </c>
      <c r="H34" s="19"/>
      <c r="I34" s="30" t="n">
        <f aca="false">I33-J33</f>
        <v>233333.333333333</v>
      </c>
      <c r="J34" s="31" t="n">
        <f aca="false">$I$31/3</f>
        <v>233333.333333333</v>
      </c>
      <c r="K34" s="32" t="n">
        <f aca="false">J34/$B11</f>
        <v>8333.33333333333</v>
      </c>
      <c r="L34" s="33" t="n">
        <f aca="false">J34*$I11</f>
        <v>540633.333333333</v>
      </c>
      <c r="M34" s="33" t="n">
        <f aca="false">-J34*$C$4-I35*$C$5</f>
        <v>-5366.66666666667</v>
      </c>
      <c r="N34" s="34" t="n">
        <f aca="false">L34+M34</f>
        <v>535266.666666667</v>
      </c>
    </row>
    <row r="35" customFormat="false" ht="12.75" hidden="false" customHeight="false" outlineLevel="0" collapsed="false">
      <c r="A35" s="29" t="n">
        <f aca="false">A12</f>
        <v>37316</v>
      </c>
      <c r="B35" s="30" t="n">
        <f aca="false">B34-C34</f>
        <v>175000</v>
      </c>
      <c r="C35" s="31" t="n">
        <f aca="false">$C$3/4</f>
        <v>175000</v>
      </c>
      <c r="D35" s="32" t="n">
        <f aca="false">C35/$B12</f>
        <v>5645.16129032258</v>
      </c>
      <c r="E35" s="33" t="n">
        <f aca="false">C35*$I12</f>
        <v>396725</v>
      </c>
      <c r="F35" s="33" t="n">
        <f aca="false">-C35*$C$4-B36*$C$5</f>
        <v>-4025</v>
      </c>
      <c r="G35" s="34" t="n">
        <f aca="false">E35+F35</f>
        <v>392700</v>
      </c>
      <c r="H35" s="19"/>
      <c r="I35" s="30" t="n">
        <f aca="false">I34-J34</f>
        <v>0</v>
      </c>
      <c r="J35" s="31"/>
      <c r="K35" s="32" t="n">
        <f aca="false">J35/$B12</f>
        <v>0</v>
      </c>
      <c r="L35" s="33" t="n">
        <f aca="false">J35*$I12</f>
        <v>0</v>
      </c>
      <c r="M35" s="33" t="n">
        <f aca="false">-J35*$C$4-I36*$C$5</f>
        <v>-0</v>
      </c>
      <c r="N35" s="34" t="n">
        <f aca="false">L35+M35</f>
        <v>0</v>
      </c>
    </row>
    <row r="36" customFormat="false" ht="12.75" hidden="false" customHeight="false" outlineLevel="0" collapsed="false">
      <c r="A36" s="29" t="n">
        <f aca="false">A13</f>
        <v>37347</v>
      </c>
      <c r="B36" s="30" t="n">
        <f aca="false">B35-C35</f>
        <v>0</v>
      </c>
      <c r="C36" s="35"/>
      <c r="D36" s="32" t="n">
        <f aca="false">C36/$B13</f>
        <v>0</v>
      </c>
      <c r="E36" s="33" t="n">
        <f aca="false">C36*$I13</f>
        <v>0</v>
      </c>
      <c r="F36" s="33" t="n">
        <f aca="false">-C36*$C$4-B37*$C$5</f>
        <v>-0</v>
      </c>
      <c r="G36" s="34" t="n">
        <f aca="false">E36+F36</f>
        <v>0</v>
      </c>
      <c r="H36" s="19"/>
      <c r="I36" s="30" t="n">
        <f aca="false">I35-J35</f>
        <v>0</v>
      </c>
      <c r="J36" s="35"/>
      <c r="K36" s="32" t="n">
        <f aca="false">J36/$B13</f>
        <v>0</v>
      </c>
      <c r="L36" s="33" t="n">
        <f aca="false">J36*$I13</f>
        <v>0</v>
      </c>
      <c r="M36" s="33" t="n">
        <f aca="false">-J36*$C$4-I37*$C$5</f>
        <v>-0</v>
      </c>
      <c r="N36" s="34" t="n">
        <f aca="false">L36+M36</f>
        <v>0</v>
      </c>
    </row>
    <row r="37" customFormat="false" ht="12.75" hidden="false" customHeight="false" outlineLevel="0" collapsed="false">
      <c r="A37" s="29" t="n">
        <f aca="false">A14</f>
        <v>37377</v>
      </c>
      <c r="B37" s="30" t="n">
        <f aca="false">B36-C36</f>
        <v>0</v>
      </c>
      <c r="C37" s="35"/>
      <c r="D37" s="32" t="n">
        <f aca="false">C37/$B14</f>
        <v>0</v>
      </c>
      <c r="E37" s="33" t="n">
        <f aca="false">C37*$I14</f>
        <v>0</v>
      </c>
      <c r="F37" s="33" t="n">
        <f aca="false">-C37*$C$4-B38*$C$5</f>
        <v>-0</v>
      </c>
      <c r="G37" s="34" t="n">
        <f aca="false">E37+F37</f>
        <v>0</v>
      </c>
      <c r="H37" s="19"/>
      <c r="I37" s="30" t="n">
        <f aca="false">I36-J36</f>
        <v>0</v>
      </c>
      <c r="J37" s="35"/>
      <c r="K37" s="32" t="n">
        <f aca="false">J37/$B14</f>
        <v>0</v>
      </c>
      <c r="L37" s="33" t="n">
        <f aca="false">J37*$I14</f>
        <v>0</v>
      </c>
      <c r="M37" s="33" t="n">
        <f aca="false">-J37*$C$4-I38*$C$5</f>
        <v>-0</v>
      </c>
      <c r="N37" s="34" t="n">
        <f aca="false">L37+M37</f>
        <v>0</v>
      </c>
    </row>
    <row r="38" customFormat="false" ht="12.75" hidden="false" customHeight="false" outlineLevel="0" collapsed="false">
      <c r="A38" s="29" t="n">
        <f aca="false">A15</f>
        <v>37408</v>
      </c>
      <c r="B38" s="30" t="n">
        <f aca="false">B37-C37</f>
        <v>0</v>
      </c>
      <c r="C38" s="35"/>
      <c r="D38" s="32" t="n">
        <f aca="false">C38/$B15</f>
        <v>0</v>
      </c>
      <c r="E38" s="33" t="n">
        <f aca="false">C38*$I15</f>
        <v>0</v>
      </c>
      <c r="F38" s="33" t="n">
        <f aca="false">-C38*$C$4-B39*$C$5</f>
        <v>-0</v>
      </c>
      <c r="G38" s="34" t="n">
        <f aca="false">E38+F38</f>
        <v>0</v>
      </c>
      <c r="H38" s="19"/>
      <c r="I38" s="30" t="n">
        <f aca="false">I37-J37</f>
        <v>0</v>
      </c>
      <c r="J38" s="35"/>
      <c r="K38" s="32" t="n">
        <f aca="false">J38/$B15</f>
        <v>0</v>
      </c>
      <c r="L38" s="33" t="n">
        <f aca="false">J38*$I15</f>
        <v>0</v>
      </c>
      <c r="M38" s="33" t="n">
        <f aca="false">-J38*$C$4-I39*$C$5</f>
        <v>-0</v>
      </c>
      <c r="N38" s="34" t="n">
        <f aca="false">L38+M38</f>
        <v>0</v>
      </c>
    </row>
    <row r="39" customFormat="false" ht="12.75" hidden="false" customHeight="false" outlineLevel="0" collapsed="false">
      <c r="A39" s="29" t="n">
        <f aca="false">A16</f>
        <v>37438</v>
      </c>
      <c r="B39" s="30" t="n">
        <f aca="false">B38-C38</f>
        <v>0</v>
      </c>
      <c r="C39" s="35"/>
      <c r="D39" s="32" t="n">
        <f aca="false">C39/$B16</f>
        <v>0</v>
      </c>
      <c r="E39" s="33" t="n">
        <f aca="false">C39*$I16</f>
        <v>0</v>
      </c>
      <c r="F39" s="33" t="n">
        <f aca="false">-C39*$C$4-B40*$C$5</f>
        <v>-0</v>
      </c>
      <c r="G39" s="34" t="n">
        <f aca="false">E39+F39</f>
        <v>0</v>
      </c>
      <c r="H39" s="19"/>
      <c r="I39" s="30" t="n">
        <f aca="false">I38-J38</f>
        <v>0</v>
      </c>
      <c r="J39" s="35"/>
      <c r="K39" s="32" t="n">
        <f aca="false">J39/$B16</f>
        <v>0</v>
      </c>
      <c r="L39" s="33" t="n">
        <f aca="false">J39*$I16</f>
        <v>0</v>
      </c>
      <c r="M39" s="33" t="n">
        <f aca="false">-J39*$C$4-I40*$C$5</f>
        <v>-0</v>
      </c>
      <c r="N39" s="34" t="n">
        <f aca="false">L39+M39</f>
        <v>0</v>
      </c>
    </row>
    <row r="40" customFormat="false" ht="12.75" hidden="false" customHeight="false" outlineLevel="0" collapsed="false">
      <c r="A40" s="29" t="n">
        <f aca="false">A17</f>
        <v>37469</v>
      </c>
      <c r="B40" s="30" t="n">
        <f aca="false">B39-C39</f>
        <v>0</v>
      </c>
      <c r="C40" s="35"/>
      <c r="D40" s="32" t="n">
        <f aca="false">C40/$B17</f>
        <v>0</v>
      </c>
      <c r="E40" s="33" t="n">
        <f aca="false">C40*$I17</f>
        <v>0</v>
      </c>
      <c r="F40" s="33" t="n">
        <f aca="false">-C40*$C$4-B41*$C$5</f>
        <v>-0</v>
      </c>
      <c r="G40" s="34" t="n">
        <f aca="false">E40+F40</f>
        <v>0</v>
      </c>
      <c r="H40" s="19"/>
      <c r="I40" s="30" t="n">
        <f aca="false">I39-J39</f>
        <v>0</v>
      </c>
      <c r="J40" s="35"/>
      <c r="K40" s="32" t="n">
        <f aca="false">J40/$B17</f>
        <v>0</v>
      </c>
      <c r="L40" s="33" t="n">
        <f aca="false">J40*$I17</f>
        <v>0</v>
      </c>
      <c r="M40" s="33" t="n">
        <f aca="false">-J40*$C$4-I41*$C$5</f>
        <v>-0</v>
      </c>
      <c r="N40" s="34" t="n">
        <f aca="false">L40+M40</f>
        <v>0</v>
      </c>
    </row>
    <row r="41" customFormat="false" ht="12.75" hidden="false" customHeight="false" outlineLevel="0" collapsed="false">
      <c r="A41" s="29" t="n">
        <f aca="false">A18</f>
        <v>37500</v>
      </c>
      <c r="B41" s="30" t="n">
        <f aca="false">B40-C40</f>
        <v>0</v>
      </c>
      <c r="C41" s="35"/>
      <c r="D41" s="32" t="n">
        <f aca="false">C41/$B18</f>
        <v>0</v>
      </c>
      <c r="E41" s="33" t="n">
        <f aca="false">C41*$I18</f>
        <v>0</v>
      </c>
      <c r="F41" s="33" t="n">
        <f aca="false">-C41*$C$4-B42*$C$5</f>
        <v>-0</v>
      </c>
      <c r="G41" s="34" t="n">
        <f aca="false">E41+F41</f>
        <v>0</v>
      </c>
      <c r="H41" s="19"/>
      <c r="I41" s="30" t="n">
        <f aca="false">I40-J40</f>
        <v>0</v>
      </c>
      <c r="J41" s="35"/>
      <c r="K41" s="32" t="n">
        <f aca="false">J41/$B18</f>
        <v>0</v>
      </c>
      <c r="L41" s="33" t="n">
        <f aca="false">J41*$I18</f>
        <v>0</v>
      </c>
      <c r="M41" s="33" t="n">
        <f aca="false">-J41*$C$4-I42*$C$5</f>
        <v>-0</v>
      </c>
      <c r="N41" s="34" t="n">
        <f aca="false">L41+M41</f>
        <v>0</v>
      </c>
    </row>
    <row r="42" customFormat="false" ht="12.75" hidden="false" customHeight="false" outlineLevel="0" collapsed="false">
      <c r="A42" s="29" t="n">
        <f aca="false">A19</f>
        <v>37530</v>
      </c>
      <c r="B42" s="30" t="n">
        <f aca="false">B41-C41</f>
        <v>0</v>
      </c>
      <c r="C42" s="35"/>
      <c r="D42" s="32" t="n">
        <f aca="false">C42/$B19</f>
        <v>0</v>
      </c>
      <c r="E42" s="33" t="n">
        <f aca="false">C42*$I19</f>
        <v>0</v>
      </c>
      <c r="F42" s="33" t="n">
        <f aca="false">-C42*$C$4-B43*$C$5</f>
        <v>-0</v>
      </c>
      <c r="G42" s="34" t="n">
        <f aca="false">E42+F42</f>
        <v>0</v>
      </c>
      <c r="H42" s="19"/>
      <c r="I42" s="30" t="n">
        <f aca="false">I41-J41</f>
        <v>0</v>
      </c>
      <c r="J42" s="35"/>
      <c r="K42" s="32" t="n">
        <f aca="false">J42/$B19</f>
        <v>0</v>
      </c>
      <c r="L42" s="33" t="n">
        <f aca="false">J42*$I19</f>
        <v>0</v>
      </c>
      <c r="M42" s="33" t="n">
        <f aca="false">-J42*$C$4-I43*$C$5</f>
        <v>-0</v>
      </c>
      <c r="N42" s="34" t="n">
        <f aca="false">L42+M42</f>
        <v>0</v>
      </c>
    </row>
    <row r="43" customFormat="false" ht="12.75" hidden="false" customHeight="false" outlineLevel="0" collapsed="false">
      <c r="A43" s="29" t="n">
        <f aca="false">A20</f>
        <v>37561</v>
      </c>
      <c r="B43" s="30" t="n">
        <f aca="false">B42-C42</f>
        <v>0</v>
      </c>
      <c r="C43" s="35"/>
      <c r="D43" s="32" t="n">
        <f aca="false">C43/$B20</f>
        <v>0</v>
      </c>
      <c r="E43" s="33" t="n">
        <f aca="false">C43*$I20</f>
        <v>0</v>
      </c>
      <c r="F43" s="33" t="n">
        <f aca="false">-C43*$C$4-B44*$C$5</f>
        <v>-0</v>
      </c>
      <c r="G43" s="34" t="n">
        <f aca="false">E43+F43</f>
        <v>0</v>
      </c>
      <c r="H43" s="19"/>
      <c r="I43" s="30" t="n">
        <f aca="false">I42-J42</f>
        <v>0</v>
      </c>
      <c r="J43" s="35"/>
      <c r="K43" s="32" t="n">
        <f aca="false">J43/$B20</f>
        <v>0</v>
      </c>
      <c r="L43" s="33" t="n">
        <f aca="false">J43*$I20</f>
        <v>0</v>
      </c>
      <c r="M43" s="33" t="n">
        <f aca="false">-J43*$C$4-I44*$C$5</f>
        <v>-0</v>
      </c>
      <c r="N43" s="34" t="n">
        <f aca="false">L43+M43</f>
        <v>0</v>
      </c>
    </row>
    <row r="44" customFormat="false" ht="12.75" hidden="false" customHeight="false" outlineLevel="0" collapsed="false">
      <c r="A44" s="29" t="n">
        <f aca="false">A21</f>
        <v>37591</v>
      </c>
      <c r="B44" s="30" t="n">
        <f aca="false">B43-C43</f>
        <v>0</v>
      </c>
      <c r="C44" s="35"/>
      <c r="D44" s="32" t="n">
        <f aca="false">C44/$B21</f>
        <v>0</v>
      </c>
      <c r="E44" s="33" t="n">
        <f aca="false">C44*$I21</f>
        <v>0</v>
      </c>
      <c r="F44" s="33" t="n">
        <f aca="false">-C44*$C$4-B45*$C$5</f>
        <v>-0</v>
      </c>
      <c r="G44" s="34" t="n">
        <f aca="false">E44+F44</f>
        <v>0</v>
      </c>
      <c r="H44" s="19"/>
      <c r="I44" s="30" t="n">
        <f aca="false">I43-J43</f>
        <v>0</v>
      </c>
      <c r="J44" s="35"/>
      <c r="K44" s="32" t="n">
        <f aca="false">J44/$B21</f>
        <v>0</v>
      </c>
      <c r="L44" s="33" t="n">
        <f aca="false">J44*$I21</f>
        <v>0</v>
      </c>
      <c r="M44" s="33" t="n">
        <f aca="false">-J44*$C$4-I45*$C$5</f>
        <v>-0</v>
      </c>
      <c r="N44" s="34" t="n">
        <f aca="false">L44+M44</f>
        <v>0</v>
      </c>
    </row>
    <row r="45" customFormat="false" ht="12.75" hidden="false" customHeight="false" outlineLevel="0" collapsed="false">
      <c r="A45" s="29" t="n">
        <f aca="false">A22</f>
        <v>37622</v>
      </c>
      <c r="B45" s="30" t="n">
        <f aca="false">B44-C44</f>
        <v>0</v>
      </c>
      <c r="C45" s="35"/>
      <c r="D45" s="32" t="n">
        <f aca="false">C45/$B22</f>
        <v>0</v>
      </c>
      <c r="E45" s="33" t="n">
        <f aca="false">C45*$I22</f>
        <v>0</v>
      </c>
      <c r="F45" s="33" t="n">
        <f aca="false">-C45*$C$4-B46*$C$5</f>
        <v>-0</v>
      </c>
      <c r="G45" s="34" t="n">
        <f aca="false">E45+F45</f>
        <v>0</v>
      </c>
      <c r="H45" s="19"/>
      <c r="I45" s="30" t="n">
        <f aca="false">I44-J44</f>
        <v>0</v>
      </c>
      <c r="J45" s="35"/>
      <c r="K45" s="32" t="n">
        <f aca="false">J45/$B22</f>
        <v>0</v>
      </c>
      <c r="L45" s="33" t="n">
        <f aca="false">J45*$I22</f>
        <v>0</v>
      </c>
      <c r="M45" s="33" t="n">
        <f aca="false">-J45*$C$4-I46*$C$5</f>
        <v>-0</v>
      </c>
      <c r="N45" s="34" t="n">
        <f aca="false">L45+M45</f>
        <v>0</v>
      </c>
    </row>
    <row r="46" customFormat="false" ht="12.75" hidden="false" customHeight="false" outlineLevel="0" collapsed="false">
      <c r="A46" s="29" t="n">
        <f aca="false">A23</f>
        <v>37653</v>
      </c>
      <c r="B46" s="30" t="n">
        <f aca="false">B45-C45</f>
        <v>0</v>
      </c>
      <c r="C46" s="35"/>
      <c r="D46" s="32" t="n">
        <f aca="false">C46/$B23</f>
        <v>0</v>
      </c>
      <c r="E46" s="33" t="n">
        <f aca="false">C46*$I23</f>
        <v>0</v>
      </c>
      <c r="F46" s="33" t="n">
        <f aca="false">-C46*$C$4-B47*$C$5</f>
        <v>-0</v>
      </c>
      <c r="G46" s="34" t="n">
        <f aca="false">E46+F46</f>
        <v>0</v>
      </c>
      <c r="H46" s="19"/>
      <c r="I46" s="30" t="n">
        <f aca="false">I45-J45</f>
        <v>0</v>
      </c>
      <c r="J46" s="35"/>
      <c r="K46" s="32" t="n">
        <f aca="false">J46/$B23</f>
        <v>0</v>
      </c>
      <c r="L46" s="33" t="n">
        <f aca="false">J46*$I23</f>
        <v>0</v>
      </c>
      <c r="M46" s="33" t="n">
        <f aca="false">-J46*$C$4-I47*$C$5</f>
        <v>-0</v>
      </c>
      <c r="N46" s="34" t="n">
        <f aca="false">L46+M46</f>
        <v>0</v>
      </c>
    </row>
    <row r="47" customFormat="false" ht="12.75" hidden="false" customHeight="false" outlineLevel="0" collapsed="false">
      <c r="A47" s="29" t="n">
        <f aca="false">A24</f>
        <v>37681</v>
      </c>
      <c r="B47" s="30" t="n">
        <f aca="false">B46-C46</f>
        <v>0</v>
      </c>
      <c r="C47" s="35"/>
      <c r="D47" s="32" t="n">
        <f aca="false">C47/$B24</f>
        <v>0</v>
      </c>
      <c r="E47" s="33" t="n">
        <f aca="false">C47*$I24</f>
        <v>0</v>
      </c>
      <c r="F47" s="33" t="n">
        <f aca="false">-C47*$C$4-B48*$C$5</f>
        <v>-0</v>
      </c>
      <c r="G47" s="36" t="n">
        <f aca="false">E47+F47</f>
        <v>0</v>
      </c>
      <c r="H47" s="19"/>
      <c r="I47" s="30" t="n">
        <f aca="false">I46-J46</f>
        <v>0</v>
      </c>
      <c r="J47" s="35"/>
      <c r="K47" s="32" t="n">
        <f aca="false">J47/$B24</f>
        <v>0</v>
      </c>
      <c r="L47" s="33" t="n">
        <f aca="false">J47*$I24</f>
        <v>0</v>
      </c>
      <c r="M47" s="33" t="n">
        <f aca="false">-J47*$C$4-I48*$C$5</f>
        <v>-0</v>
      </c>
      <c r="N47" s="36" t="n">
        <f aca="false">L47+M47</f>
        <v>0</v>
      </c>
    </row>
    <row r="48" customFormat="false" ht="12.75" hidden="false" customHeight="false" outlineLevel="0" collapsed="false">
      <c r="B48" s="37"/>
      <c r="C48" s="38"/>
      <c r="D48" s="38"/>
      <c r="E48" s="38"/>
      <c r="F48" s="38"/>
      <c r="G48" s="36" t="n">
        <f aca="false">SUM(G31:G47)</f>
        <v>1502550</v>
      </c>
      <c r="H48" s="38"/>
      <c r="I48" s="37"/>
      <c r="J48" s="38"/>
      <c r="K48" s="38"/>
      <c r="L48" s="38"/>
      <c r="M48" s="38"/>
      <c r="N48" s="36" t="n">
        <f aca="false">SUM(N31:N47)</f>
        <v>1495200</v>
      </c>
    </row>
    <row r="53" customFormat="false" ht="12.75" hidden="false" customHeight="false" outlineLevel="0" collapsed="false">
      <c r="B53" s="13" t="s">
        <v>20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customFormat="false" ht="12.75" hidden="false" customHeight="false" outlineLevel="0" collapsed="false">
      <c r="B54" s="15"/>
      <c r="C54" s="16"/>
      <c r="D54" s="16"/>
      <c r="E54" s="16"/>
      <c r="F54" s="39" t="s">
        <v>9</v>
      </c>
      <c r="G54" s="40" t="s">
        <v>10</v>
      </c>
      <c r="H54" s="19"/>
      <c r="I54" s="41"/>
      <c r="J54" s="42"/>
      <c r="K54" s="42"/>
      <c r="L54" s="42"/>
      <c r="M54" s="43" t="s">
        <v>9</v>
      </c>
      <c r="N54" s="44" t="s">
        <v>10</v>
      </c>
    </row>
    <row r="55" customFormat="false" ht="12.75" hidden="false" customHeight="false" outlineLevel="0" collapsed="false">
      <c r="B55" s="20" t="s">
        <v>21</v>
      </c>
      <c r="C55" s="21"/>
      <c r="D55" s="21"/>
      <c r="E55" s="22" t="s">
        <v>12</v>
      </c>
      <c r="F55" s="45" t="n">
        <f aca="false">SUMPRODUCT($E$8:$E$24,G57:G73)</f>
        <v>1052242.74014617</v>
      </c>
      <c r="G55" s="46" t="n">
        <f aca="false">F55/B57</f>
        <v>1.50320391449453</v>
      </c>
      <c r="H55" s="19"/>
      <c r="I55" s="47" t="s">
        <v>22</v>
      </c>
      <c r="J55" s="48"/>
      <c r="K55" s="48"/>
      <c r="L55" s="49" t="s">
        <v>12</v>
      </c>
      <c r="M55" s="50" t="n">
        <f aca="false">SUMPRODUCT($E$8:$E$24,N57:N73)</f>
        <v>1084817.22870656</v>
      </c>
      <c r="N55" s="51" t="n">
        <f aca="false">M55/I57</f>
        <v>1.54973889815223</v>
      </c>
    </row>
    <row r="56" customFormat="false" ht="39" hidden="false" customHeight="false" outlineLevel="0" collapsed="false">
      <c r="B56" s="52" t="s">
        <v>14</v>
      </c>
      <c r="C56" s="53" t="s">
        <v>15</v>
      </c>
      <c r="D56" s="53" t="s">
        <v>16</v>
      </c>
      <c r="E56" s="53" t="s">
        <v>17</v>
      </c>
      <c r="F56" s="53" t="s">
        <v>18</v>
      </c>
      <c r="G56" s="54" t="s">
        <v>19</v>
      </c>
      <c r="H56" s="28"/>
      <c r="I56" s="55" t="s">
        <v>14</v>
      </c>
      <c r="J56" s="56" t="s">
        <v>15</v>
      </c>
      <c r="K56" s="56" t="s">
        <v>16</v>
      </c>
      <c r="L56" s="56" t="s">
        <v>17</v>
      </c>
      <c r="M56" s="56" t="s">
        <v>18</v>
      </c>
      <c r="N56" s="57" t="s">
        <v>19</v>
      </c>
      <c r="O56" s="25"/>
    </row>
    <row r="57" customFormat="false" ht="12.75" hidden="false" customHeight="false" outlineLevel="0" collapsed="false">
      <c r="B57" s="58" t="n">
        <f aca="false">$C$3</f>
        <v>700000</v>
      </c>
      <c r="C57" s="59"/>
      <c r="D57" s="60"/>
      <c r="E57" s="61"/>
      <c r="F57" s="61"/>
      <c r="G57" s="62"/>
      <c r="H57" s="19"/>
      <c r="I57" s="63" t="n">
        <f aca="false">$C$3</f>
        <v>700000</v>
      </c>
      <c r="J57" s="64"/>
      <c r="K57" s="65"/>
      <c r="L57" s="66"/>
      <c r="M57" s="66"/>
      <c r="N57" s="67"/>
    </row>
    <row r="58" customFormat="false" ht="12.75" hidden="false" customHeight="false" outlineLevel="0" collapsed="false">
      <c r="A58" s="29" t="n">
        <f aca="false">A32</f>
        <v>37226</v>
      </c>
      <c r="B58" s="58" t="n">
        <f aca="false">B57-C57</f>
        <v>700000</v>
      </c>
      <c r="C58" s="59"/>
      <c r="D58" s="60" t="n">
        <f aca="false">C58/$B9</f>
        <v>0</v>
      </c>
      <c r="E58" s="61" t="n">
        <f aca="false">C58*$I9</f>
        <v>0</v>
      </c>
      <c r="F58" s="61" t="n">
        <f aca="false">-C58*$C$4-B59*$C$5</f>
        <v>-15400</v>
      </c>
      <c r="G58" s="62" t="n">
        <f aca="false">E58+F58</f>
        <v>-15400</v>
      </c>
      <c r="H58" s="19"/>
      <c r="I58" s="63" t="n">
        <f aca="false">I57-J57</f>
        <v>700000</v>
      </c>
      <c r="J58" s="64"/>
      <c r="K58" s="65" t="n">
        <f aca="false">J58/$B9</f>
        <v>0</v>
      </c>
      <c r="L58" s="66" t="n">
        <f aca="false">J58*$I9</f>
        <v>0</v>
      </c>
      <c r="M58" s="66" t="n">
        <f aca="false">-J58*$C$4-I59*$C$5</f>
        <v>-15400</v>
      </c>
      <c r="N58" s="67" t="n">
        <f aca="false">L58+M58</f>
        <v>-15400</v>
      </c>
    </row>
    <row r="59" customFormat="false" ht="12.75" hidden="false" customHeight="false" outlineLevel="0" collapsed="false">
      <c r="A59" s="29" t="n">
        <f aca="false">A33</f>
        <v>37257</v>
      </c>
      <c r="B59" s="58" t="n">
        <f aca="false">B58-C58</f>
        <v>700000</v>
      </c>
      <c r="C59" s="59"/>
      <c r="D59" s="60" t="n">
        <f aca="false">C59/$B10</f>
        <v>0</v>
      </c>
      <c r="E59" s="61" t="n">
        <f aca="false">C59*$I10</f>
        <v>0</v>
      </c>
      <c r="F59" s="61" t="n">
        <f aca="false">-C59*$C$4-B60*$C$5</f>
        <v>-15400</v>
      </c>
      <c r="G59" s="62" t="n">
        <f aca="false">E59+F59</f>
        <v>-15400</v>
      </c>
      <c r="H59" s="19"/>
      <c r="I59" s="63" t="n">
        <f aca="false">I58-J58</f>
        <v>700000</v>
      </c>
      <c r="J59" s="64"/>
      <c r="K59" s="65" t="n">
        <f aca="false">J59/$B10</f>
        <v>0</v>
      </c>
      <c r="L59" s="66" t="n">
        <f aca="false">J59*$I10</f>
        <v>0</v>
      </c>
      <c r="M59" s="66" t="n">
        <f aca="false">-J59*$C$4-I60*$C$5</f>
        <v>-15400</v>
      </c>
      <c r="N59" s="67" t="n">
        <f aca="false">L59+M59</f>
        <v>-15400</v>
      </c>
    </row>
    <row r="60" customFormat="false" ht="12.75" hidden="false" customHeight="false" outlineLevel="0" collapsed="false">
      <c r="A60" s="29" t="n">
        <f aca="false">A34</f>
        <v>37288</v>
      </c>
      <c r="B60" s="58" t="n">
        <f aca="false">B59-C59</f>
        <v>700000</v>
      </c>
      <c r="C60" s="59"/>
      <c r="D60" s="60" t="n">
        <f aca="false">C60/$B11</f>
        <v>0</v>
      </c>
      <c r="E60" s="61" t="n">
        <f aca="false">C60*$I11</f>
        <v>0</v>
      </c>
      <c r="F60" s="61" t="n">
        <f aca="false">-C60*$C$4-B61*$C$5</f>
        <v>-15400</v>
      </c>
      <c r="G60" s="62" t="n">
        <f aca="false">E60+F60</f>
        <v>-15400</v>
      </c>
      <c r="H60" s="19"/>
      <c r="I60" s="63" t="n">
        <f aca="false">I59-J59</f>
        <v>700000</v>
      </c>
      <c r="J60" s="64"/>
      <c r="K60" s="65" t="n">
        <f aca="false">J60/$B11</f>
        <v>0</v>
      </c>
      <c r="L60" s="66" t="n">
        <f aca="false">J60*$I11</f>
        <v>0</v>
      </c>
      <c r="M60" s="66" t="n">
        <f aca="false">-J60*$C$4-I61*$C$5</f>
        <v>-15400</v>
      </c>
      <c r="N60" s="67" t="n">
        <f aca="false">L60+M60</f>
        <v>-15400</v>
      </c>
    </row>
    <row r="61" customFormat="false" ht="12.75" hidden="false" customHeight="false" outlineLevel="0" collapsed="false">
      <c r="A61" s="29" t="n">
        <f aca="false">A35</f>
        <v>37316</v>
      </c>
      <c r="B61" s="58" t="n">
        <f aca="false">B60-C60</f>
        <v>700000</v>
      </c>
      <c r="C61" s="59"/>
      <c r="D61" s="60" t="n">
        <f aca="false">C61/$B12</f>
        <v>0</v>
      </c>
      <c r="E61" s="61" t="n">
        <f aca="false">C61*$I12</f>
        <v>0</v>
      </c>
      <c r="F61" s="61" t="n">
        <f aca="false">-C61*$C$4-B62*$C$5</f>
        <v>-15400</v>
      </c>
      <c r="G61" s="62" t="n">
        <f aca="false">E61+F61</f>
        <v>-15400</v>
      </c>
      <c r="H61" s="19"/>
      <c r="I61" s="63" t="n">
        <f aca="false">I60-J60</f>
        <v>700000</v>
      </c>
      <c r="J61" s="64"/>
      <c r="K61" s="65" t="n">
        <f aca="false">J61/$B12</f>
        <v>0</v>
      </c>
      <c r="L61" s="66" t="n">
        <f aca="false">J61*$I12</f>
        <v>0</v>
      </c>
      <c r="M61" s="66" t="n">
        <f aca="false">-J61*$C$4-I62*$C$5</f>
        <v>-15400</v>
      </c>
      <c r="N61" s="67" t="n">
        <f aca="false">L61+M61</f>
        <v>-15400</v>
      </c>
    </row>
    <row r="62" customFormat="false" ht="12.75" hidden="false" customHeight="false" outlineLevel="0" collapsed="false">
      <c r="A62" s="29" t="n">
        <f aca="false">A36</f>
        <v>37347</v>
      </c>
      <c r="B62" s="58" t="n">
        <f aca="false">B61-C61</f>
        <v>700000</v>
      </c>
      <c r="C62" s="68"/>
      <c r="D62" s="60" t="n">
        <f aca="false">C62/$B13</f>
        <v>0</v>
      </c>
      <c r="E62" s="61" t="n">
        <f aca="false">C62*$I13</f>
        <v>0</v>
      </c>
      <c r="F62" s="61" t="n">
        <f aca="false">-C62*$C$4-B63*$C$5</f>
        <v>-15400</v>
      </c>
      <c r="G62" s="62" t="n">
        <f aca="false">E62+F62</f>
        <v>-15400</v>
      </c>
      <c r="H62" s="19"/>
      <c r="I62" s="63" t="n">
        <f aca="false">I61-J61</f>
        <v>700000</v>
      </c>
      <c r="J62" s="69"/>
      <c r="K62" s="65" t="n">
        <f aca="false">J62/$B13</f>
        <v>0</v>
      </c>
      <c r="L62" s="66" t="n">
        <f aca="false">J62*$I13</f>
        <v>0</v>
      </c>
      <c r="M62" s="66" t="n">
        <f aca="false">-J62*$C$4-I63*$C$5</f>
        <v>-15400</v>
      </c>
      <c r="N62" s="67" t="n">
        <f aca="false">L62+M62</f>
        <v>-15400</v>
      </c>
    </row>
    <row r="63" customFormat="false" ht="12.75" hidden="false" customHeight="false" outlineLevel="0" collapsed="false">
      <c r="A63" s="29" t="n">
        <f aca="false">A37</f>
        <v>37377</v>
      </c>
      <c r="B63" s="58" t="n">
        <f aca="false">B62-C62</f>
        <v>700000</v>
      </c>
      <c r="C63" s="68"/>
      <c r="D63" s="60" t="n">
        <f aca="false">C63/$B14</f>
        <v>0</v>
      </c>
      <c r="E63" s="61" t="n">
        <f aca="false">C63*$I14</f>
        <v>0</v>
      </c>
      <c r="F63" s="61" t="n">
        <f aca="false">-C63*$C$4-B64*$C$5</f>
        <v>-15400</v>
      </c>
      <c r="G63" s="62" t="n">
        <f aca="false">E63+F63</f>
        <v>-15400</v>
      </c>
      <c r="H63" s="19"/>
      <c r="I63" s="63" t="n">
        <f aca="false">I62-J62</f>
        <v>700000</v>
      </c>
      <c r="J63" s="69"/>
      <c r="K63" s="65" t="n">
        <f aca="false">J63/$B14</f>
        <v>0</v>
      </c>
      <c r="L63" s="66" t="n">
        <f aca="false">J63*$I14</f>
        <v>0</v>
      </c>
      <c r="M63" s="66" t="n">
        <f aca="false">-J63*$C$4-I64*$C$5</f>
        <v>-15400</v>
      </c>
      <c r="N63" s="67" t="n">
        <f aca="false">L63+M63</f>
        <v>-15400</v>
      </c>
    </row>
    <row r="64" customFormat="false" ht="12.75" hidden="false" customHeight="false" outlineLevel="0" collapsed="false">
      <c r="A64" s="29" t="n">
        <f aca="false">A38</f>
        <v>37408</v>
      </c>
      <c r="B64" s="58" t="n">
        <f aca="false">B63-C63</f>
        <v>700000</v>
      </c>
      <c r="C64" s="68"/>
      <c r="D64" s="60" t="n">
        <f aca="false">C64/$B15</f>
        <v>0</v>
      </c>
      <c r="E64" s="61" t="n">
        <f aca="false">C64*$I15</f>
        <v>0</v>
      </c>
      <c r="F64" s="61" t="n">
        <f aca="false">-C64*$C$4-B65*$C$5</f>
        <v>-15400</v>
      </c>
      <c r="G64" s="62" t="n">
        <f aca="false">E64+F64</f>
        <v>-15400</v>
      </c>
      <c r="H64" s="19"/>
      <c r="I64" s="63" t="n">
        <f aca="false">I63-J63</f>
        <v>700000</v>
      </c>
      <c r="J64" s="69"/>
      <c r="K64" s="65" t="n">
        <f aca="false">J64/$B15</f>
        <v>0</v>
      </c>
      <c r="L64" s="66" t="n">
        <f aca="false">J64*$I15</f>
        <v>0</v>
      </c>
      <c r="M64" s="66" t="n">
        <f aca="false">-J64*$C$4-I65*$C$5</f>
        <v>-15400</v>
      </c>
      <c r="N64" s="67" t="n">
        <f aca="false">L64+M64</f>
        <v>-15400</v>
      </c>
    </row>
    <row r="65" customFormat="false" ht="12.75" hidden="false" customHeight="false" outlineLevel="0" collapsed="false">
      <c r="A65" s="29" t="n">
        <f aca="false">A39</f>
        <v>37438</v>
      </c>
      <c r="B65" s="58" t="n">
        <f aca="false">B64-C64</f>
        <v>700000</v>
      </c>
      <c r="C65" s="68"/>
      <c r="D65" s="60" t="n">
        <f aca="false">C65/$B16</f>
        <v>0</v>
      </c>
      <c r="E65" s="61" t="n">
        <f aca="false">C65*$I16</f>
        <v>0</v>
      </c>
      <c r="F65" s="61" t="n">
        <f aca="false">-C65*$C$4-B66*$C$5</f>
        <v>-15400</v>
      </c>
      <c r="G65" s="62" t="n">
        <f aca="false">E65+F65</f>
        <v>-15400</v>
      </c>
      <c r="H65" s="19"/>
      <c r="I65" s="63" t="n">
        <f aca="false">I64-J64</f>
        <v>700000</v>
      </c>
      <c r="J65" s="69"/>
      <c r="K65" s="65" t="n">
        <f aca="false">J65/$B16</f>
        <v>0</v>
      </c>
      <c r="L65" s="66" t="n">
        <f aca="false">J65*$I16</f>
        <v>0</v>
      </c>
      <c r="M65" s="66" t="n">
        <f aca="false">-J65*$C$4-I66*$C$5</f>
        <v>-15400</v>
      </c>
      <c r="N65" s="67" t="n">
        <f aca="false">L65+M65</f>
        <v>-15400</v>
      </c>
    </row>
    <row r="66" customFormat="false" ht="12.75" hidden="false" customHeight="false" outlineLevel="0" collapsed="false">
      <c r="A66" s="29" t="n">
        <f aca="false">A40</f>
        <v>37469</v>
      </c>
      <c r="B66" s="58" t="n">
        <f aca="false">B65-C65</f>
        <v>700000</v>
      </c>
      <c r="C66" s="68"/>
      <c r="D66" s="60" t="n">
        <f aca="false">C66/$B17</f>
        <v>0</v>
      </c>
      <c r="E66" s="61" t="n">
        <f aca="false">C66*$I17</f>
        <v>0</v>
      </c>
      <c r="F66" s="61" t="n">
        <f aca="false">-C66*$C$4-B67*$C$5</f>
        <v>-15400</v>
      </c>
      <c r="G66" s="62" t="n">
        <f aca="false">E66+F66</f>
        <v>-15400</v>
      </c>
      <c r="H66" s="19"/>
      <c r="I66" s="63" t="n">
        <f aca="false">I65-J65</f>
        <v>700000</v>
      </c>
      <c r="J66" s="69"/>
      <c r="K66" s="65" t="n">
        <f aca="false">J66/$B17</f>
        <v>0</v>
      </c>
      <c r="L66" s="66" t="n">
        <f aca="false">J66*$I17</f>
        <v>0</v>
      </c>
      <c r="M66" s="66" t="n">
        <f aca="false">-J66*$C$4-I67*$C$5</f>
        <v>-15400</v>
      </c>
      <c r="N66" s="67" t="n">
        <f aca="false">L66+M66</f>
        <v>-15400</v>
      </c>
    </row>
    <row r="67" customFormat="false" ht="12.75" hidden="false" customHeight="false" outlineLevel="0" collapsed="false">
      <c r="A67" s="29" t="n">
        <f aca="false">A41</f>
        <v>37500</v>
      </c>
      <c r="B67" s="58" t="n">
        <f aca="false">B66-C66</f>
        <v>700000</v>
      </c>
      <c r="C67" s="68"/>
      <c r="D67" s="60" t="n">
        <f aca="false">C67/$B18</f>
        <v>0</v>
      </c>
      <c r="E67" s="61" t="n">
        <f aca="false">C67*$I18</f>
        <v>0</v>
      </c>
      <c r="F67" s="61" t="n">
        <f aca="false">-C67*$C$4-B68*$C$5</f>
        <v>-15400</v>
      </c>
      <c r="G67" s="62" t="n">
        <f aca="false">E67+F67</f>
        <v>-15400</v>
      </c>
      <c r="H67" s="19"/>
      <c r="I67" s="63" t="n">
        <f aca="false">I66-J66</f>
        <v>700000</v>
      </c>
      <c r="J67" s="69"/>
      <c r="K67" s="65" t="n">
        <f aca="false">J67/$B18</f>
        <v>0</v>
      </c>
      <c r="L67" s="66" t="n">
        <f aca="false">J67*$I18</f>
        <v>0</v>
      </c>
      <c r="M67" s="66" t="n">
        <f aca="false">-J67*$C$4-I68*$C$5</f>
        <v>-15400</v>
      </c>
      <c r="N67" s="67" t="n">
        <f aca="false">L67+M67</f>
        <v>-15400</v>
      </c>
    </row>
    <row r="68" customFormat="false" ht="12.75" hidden="false" customHeight="false" outlineLevel="0" collapsed="false">
      <c r="A68" s="29" t="n">
        <f aca="false">A42</f>
        <v>37530</v>
      </c>
      <c r="B68" s="58" t="n">
        <f aca="false">B67-C67</f>
        <v>700000</v>
      </c>
      <c r="C68" s="68"/>
      <c r="D68" s="60" t="n">
        <f aca="false">C68/$B19</f>
        <v>0</v>
      </c>
      <c r="E68" s="61" t="n">
        <f aca="false">C68*$I19</f>
        <v>0</v>
      </c>
      <c r="F68" s="61" t="n">
        <f aca="false">-C68*$C$4-B69*$C$5</f>
        <v>-15400</v>
      </c>
      <c r="G68" s="62" t="n">
        <f aca="false">E68+F68</f>
        <v>-15400</v>
      </c>
      <c r="H68" s="19"/>
      <c r="I68" s="63" t="n">
        <f aca="false">I67-J67</f>
        <v>700000</v>
      </c>
      <c r="J68" s="69"/>
      <c r="K68" s="65" t="n">
        <f aca="false">J68/$B19</f>
        <v>0</v>
      </c>
      <c r="L68" s="66" t="n">
        <f aca="false">J68*$I19</f>
        <v>0</v>
      </c>
      <c r="M68" s="66" t="n">
        <f aca="false">-J68*$C$4-I69*$C$5</f>
        <v>-15400</v>
      </c>
      <c r="N68" s="67" t="n">
        <f aca="false">L68+M68</f>
        <v>-15400</v>
      </c>
    </row>
    <row r="69" customFormat="false" ht="12.75" hidden="false" customHeight="false" outlineLevel="0" collapsed="false">
      <c r="A69" s="29" t="n">
        <f aca="false">A43</f>
        <v>37561</v>
      </c>
      <c r="B69" s="58" t="n">
        <f aca="false">B68-C68</f>
        <v>700000</v>
      </c>
      <c r="C69" s="59" t="n">
        <f aca="false">$B$57/5</f>
        <v>140000</v>
      </c>
      <c r="D69" s="60" t="n">
        <f aca="false">C69/$B20</f>
        <v>4666.66666666667</v>
      </c>
      <c r="E69" s="61" t="n">
        <f aca="false">C69*$I20</f>
        <v>387100</v>
      </c>
      <c r="F69" s="61" t="n">
        <f aca="false">-C69*$C$4-B70*$C$5</f>
        <v>-15540</v>
      </c>
      <c r="G69" s="62" t="n">
        <f aca="false">E69+F69</f>
        <v>371560</v>
      </c>
      <c r="H69" s="19"/>
      <c r="I69" s="63" t="n">
        <f aca="false">I68-J68</f>
        <v>700000</v>
      </c>
      <c r="J69" s="64"/>
      <c r="K69" s="65" t="n">
        <f aca="false">J69/$B20</f>
        <v>0</v>
      </c>
      <c r="L69" s="66" t="n">
        <f aca="false">J69*$I20</f>
        <v>0</v>
      </c>
      <c r="M69" s="66" t="n">
        <f aca="false">-J69*$C$4-I70*$C$5</f>
        <v>-15400</v>
      </c>
      <c r="N69" s="67" t="n">
        <f aca="false">L69+M69</f>
        <v>-15400</v>
      </c>
    </row>
    <row r="70" customFormat="false" ht="12.75" hidden="false" customHeight="false" outlineLevel="0" collapsed="false">
      <c r="A70" s="29" t="n">
        <f aca="false">A44</f>
        <v>37591</v>
      </c>
      <c r="B70" s="58" t="n">
        <f aca="false">B69-C69</f>
        <v>560000</v>
      </c>
      <c r="C70" s="59" t="n">
        <f aca="false">$B$57/5</f>
        <v>140000</v>
      </c>
      <c r="D70" s="60" t="n">
        <f aca="false">C70/$B21</f>
        <v>4516.12903225806</v>
      </c>
      <c r="E70" s="61" t="n">
        <f aca="false">C70*$I21</f>
        <v>413700</v>
      </c>
      <c r="F70" s="61" t="n">
        <f aca="false">-C70*$C$4-B71*$C$5</f>
        <v>-12460</v>
      </c>
      <c r="G70" s="62" t="n">
        <f aca="false">E70+F70</f>
        <v>401240</v>
      </c>
      <c r="H70" s="19"/>
      <c r="I70" s="63" t="n">
        <f aca="false">I69-J69</f>
        <v>700000</v>
      </c>
      <c r="J70" s="64" t="n">
        <f aca="false">$B$57/3</f>
        <v>233333.333333333</v>
      </c>
      <c r="K70" s="65" t="n">
        <f aca="false">J70/$B21</f>
        <v>7526.88172043011</v>
      </c>
      <c r="L70" s="66" t="n">
        <f aca="false">J70*$I21</f>
        <v>689500</v>
      </c>
      <c r="M70" s="66" t="n">
        <f aca="false">-J70*$C$4-I71*$C$5</f>
        <v>-15633.3333333333</v>
      </c>
      <c r="N70" s="67" t="n">
        <f aca="false">L70+M70</f>
        <v>673866.666666667</v>
      </c>
    </row>
    <row r="71" customFormat="false" ht="12.75" hidden="false" customHeight="false" outlineLevel="0" collapsed="false">
      <c r="A71" s="29" t="n">
        <f aca="false">A45</f>
        <v>37622</v>
      </c>
      <c r="B71" s="58" t="n">
        <f aca="false">B70-C70</f>
        <v>420000</v>
      </c>
      <c r="C71" s="59" t="n">
        <f aca="false">$B$57/5</f>
        <v>140000</v>
      </c>
      <c r="D71" s="60" t="n">
        <f aca="false">C71/$B22</f>
        <v>4516.12903225806</v>
      </c>
      <c r="E71" s="61" t="n">
        <f aca="false">C71*$I22</f>
        <v>433300</v>
      </c>
      <c r="F71" s="61" t="n">
        <f aca="false">-C71*$C$4-B72*$C$5</f>
        <v>-9380</v>
      </c>
      <c r="G71" s="62" t="n">
        <f aca="false">E71+F71</f>
        <v>423920</v>
      </c>
      <c r="H71" s="19"/>
      <c r="I71" s="63" t="n">
        <f aca="false">I70-J70</f>
        <v>466666.666666667</v>
      </c>
      <c r="J71" s="64" t="n">
        <f aca="false">$B$57/3</f>
        <v>233333.333333333</v>
      </c>
      <c r="K71" s="65" t="n">
        <f aca="false">J71/$B22</f>
        <v>7526.88172043011</v>
      </c>
      <c r="L71" s="66" t="n">
        <f aca="false">J71*$I22</f>
        <v>722166.666666667</v>
      </c>
      <c r="M71" s="66" t="n">
        <f aca="false">-J71*$C$4-I72*$C$5</f>
        <v>-10500</v>
      </c>
      <c r="N71" s="67" t="n">
        <f aca="false">L71+M71</f>
        <v>711666.666666667</v>
      </c>
    </row>
    <row r="72" customFormat="false" ht="12.75" hidden="false" customHeight="false" outlineLevel="0" collapsed="false">
      <c r="A72" s="29" t="n">
        <f aca="false">A46</f>
        <v>37653</v>
      </c>
      <c r="B72" s="58" t="n">
        <f aca="false">B71-C71</f>
        <v>280000</v>
      </c>
      <c r="C72" s="59" t="n">
        <f aca="false">$B$57/5</f>
        <v>140000</v>
      </c>
      <c r="D72" s="60" t="n">
        <f aca="false">C72/$B23</f>
        <v>5000</v>
      </c>
      <c r="E72" s="61" t="n">
        <f aca="false">C72*$I23</f>
        <v>424900</v>
      </c>
      <c r="F72" s="61" t="n">
        <f aca="false">-C72*$C$4-B73*$C$5</f>
        <v>-6300</v>
      </c>
      <c r="G72" s="62" t="n">
        <f aca="false">E72+F72</f>
        <v>418600</v>
      </c>
      <c r="H72" s="19"/>
      <c r="I72" s="63" t="n">
        <f aca="false">I71-J71</f>
        <v>233333.333333333</v>
      </c>
      <c r="J72" s="64" t="n">
        <f aca="false">$B$57/3</f>
        <v>233333.333333333</v>
      </c>
      <c r="K72" s="65" t="n">
        <f aca="false">J72/$B23</f>
        <v>8333.33333333333</v>
      </c>
      <c r="L72" s="66" t="n">
        <f aca="false">J72*$I23</f>
        <v>708166.666666667</v>
      </c>
      <c r="M72" s="66" t="n">
        <f aca="false">-J72*$C$4-I73*$C$5</f>
        <v>-5366.66666666667</v>
      </c>
      <c r="N72" s="67" t="n">
        <f aca="false">L72+M72</f>
        <v>702800</v>
      </c>
    </row>
    <row r="73" customFormat="false" ht="12.75" hidden="false" customHeight="false" outlineLevel="0" collapsed="false">
      <c r="A73" s="29" t="n">
        <f aca="false">A47</f>
        <v>37681</v>
      </c>
      <c r="B73" s="58" t="n">
        <f aca="false">B72-C72</f>
        <v>140000</v>
      </c>
      <c r="C73" s="59" t="n">
        <f aca="false">$B$57/5</f>
        <v>140000</v>
      </c>
      <c r="D73" s="60" t="n">
        <f aca="false">C73/$B24</f>
        <v>4516.12903225806</v>
      </c>
      <c r="E73" s="61" t="n">
        <f aca="false">C73*$I24</f>
        <v>404600</v>
      </c>
      <c r="F73" s="61" t="n">
        <f aca="false">-C73*$C$4-B74*$C$5</f>
        <v>-3220</v>
      </c>
      <c r="G73" s="70" t="n">
        <f aca="false">E73+F73</f>
        <v>401380</v>
      </c>
      <c r="H73" s="19"/>
      <c r="I73" s="63" t="n">
        <f aca="false">I72-J72</f>
        <v>0</v>
      </c>
      <c r="J73" s="64"/>
      <c r="K73" s="65" t="n">
        <f aca="false">J73/$B24</f>
        <v>0</v>
      </c>
      <c r="L73" s="66" t="n">
        <f aca="false">J73*$I24</f>
        <v>0</v>
      </c>
      <c r="M73" s="66" t="n">
        <f aca="false">-J73*$C$4-I74*$C$5</f>
        <v>-0</v>
      </c>
      <c r="N73" s="71" t="n">
        <f aca="false">L73+M73</f>
        <v>0</v>
      </c>
    </row>
    <row r="74" customFormat="false" ht="12.75" hidden="false" customHeight="false" outlineLevel="0" collapsed="false">
      <c r="B74" s="72"/>
      <c r="C74" s="73"/>
      <c r="D74" s="73"/>
      <c r="E74" s="73"/>
      <c r="F74" s="73"/>
      <c r="G74" s="70" t="n">
        <f aca="false">SUM(G57:G73)</f>
        <v>1847300</v>
      </c>
      <c r="H74" s="38"/>
      <c r="I74" s="74"/>
      <c r="J74" s="75"/>
      <c r="K74" s="75"/>
      <c r="L74" s="75"/>
      <c r="M74" s="75"/>
      <c r="N74" s="71" t="n">
        <f aca="false">SUM(N57:N73)</f>
        <v>1903533.33333333</v>
      </c>
    </row>
    <row r="75" customFormat="false" ht="12.75" hidden="false" customHeight="false" outlineLevel="0" collapsed="false">
      <c r="G75" s="76"/>
      <c r="N75" s="76"/>
    </row>
  </sheetData>
  <mergeCells count="2">
    <mergeCell ref="B27:N27"/>
    <mergeCell ref="B53:N5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2001-10-22T13:19:28Z</dcterms:created>
  <dc:creator>Tyrell</dc:creator>
  <dc:description/>
  <dc:language>en-US</dc:language>
  <cp:lastModifiedBy>Tyrell</cp:lastModifiedBy>
  <cp:lastPrinted>2001-11-30T13:33:35Z</cp:lastPrinted>
  <dcterms:modified xsi:type="dcterms:W3CDTF">2001-11-30T13:47:33Z</dcterms:modified>
  <cp:revision>0</cp:revision>
  <dc:subject/>
  <dc:title/>
</cp:coreProperties>
</file>