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ves" sheetId="1" state="visible" r:id="rId3"/>
    <sheet name="Sheet2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<sst xmlns="http://schemas.openxmlformats.org/spreadsheetml/2006/main" count="48" uniqueCount="21">
  <si>
    <t xml:space="preserve">Storage Inventory</t>
  </si>
  <si>
    <t xml:space="preserve">Variable Cost (Inj/Wd)</t>
  </si>
  <si>
    <t xml:space="preserve">Holding Cost</t>
  </si>
  <si>
    <t xml:space="preserve">Days</t>
  </si>
  <si>
    <t xml:space="preserve">LIBOR</t>
  </si>
  <si>
    <t xml:space="preserve">Discount Factor</t>
  </si>
  <si>
    <t xml:space="preserve">NYMEX</t>
  </si>
  <si>
    <t xml:space="preserve">CIG Basis</t>
  </si>
  <si>
    <t xml:space="preserve">Total</t>
  </si>
  <si>
    <t xml:space="preserve">$/MMBtu</t>
  </si>
  <si>
    <t xml:space="preserve">Nov'01-Mar'02</t>
  </si>
  <si>
    <t xml:space="preserve">Present Value</t>
  </si>
  <si>
    <t xml:space="preserve">Dec'01-Feb'02</t>
  </si>
  <si>
    <t xml:space="preserve">Nov'02-Mar'03</t>
  </si>
  <si>
    <t xml:space="preserve">Dec'02-Feb'03</t>
  </si>
  <si>
    <t xml:space="preserve">Beginning Inventory</t>
  </si>
  <si>
    <t xml:space="preserve">Monthly Quantity</t>
  </si>
  <si>
    <t xml:space="preserve">Daily Quantity</t>
  </si>
  <si>
    <t xml:space="preserve">Revenue</t>
  </si>
  <si>
    <t xml:space="preserve">Cost</t>
  </si>
  <si>
    <t xml:space="preserve">Cash Flow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</si>
</sst>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.000_);_(\$* \(#,##0.000\);_(\$* \-??_);_(@_)"/>
    <numFmt numFmtId="169" formatCode="[$-409]mmm\-yy"/>
    <numFmt numFmtId="170" formatCode="0"/>
    <numFmt numFmtId="171" formatCode="0%"/>
    <numFmt numFmtId="172" formatCode="0.00%"/>
    <numFmt numFmtId="173" formatCode="_(\$* #,##0_);_(\$* \(#,##0\);_(\$* \-??_);_(@_)"/>
  </numFmts>
  <fonts count="10">
    <font>
      <sz val="10"/>
      <name val="Arial Narro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 Narrow"/>
      <family val="2"/>
    </font>
    <font>
      <b val="true"/>
      <sz val="10"/>
      <color rgb="FF0000FF"/>
      <name val="Arial Narrow"/>
      <family val="2"/>
    </font>
    <font>
      <sz val="10"/>
      <name val="Arial Narrow"/>
      <family val="2"/>
    </font>
    <font>
      <sz val="10"/>
      <color rgb="FF0000FF"/>
      <name val="Arial Narrow"/>
      <family val="2"/>
    </font>
    <font>
      <sz val="10"/>
      <color rgb="FF000000"/>
      <name val="Arial Narrow"/>
      <family val="2"/>
    </font>
    <font>
      <sz val="8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4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3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4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4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spPr>
            <a:solidFill>
              <a:srgbClr val="0000ff"/>
            </a:solidFill>
            <a:ln w="378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Curves!$A$8:$A$24</c:f>
              <c:strCache>
                <c:ptCount val="17"/>
                <c:pt idx="0">
                  <c:v>Nov-01</c:v>
                </c:pt>
                <c:pt idx="1">
                  <c:v>Dec-01</c:v>
                </c:pt>
                <c:pt idx="2">
                  <c:v>Jan-02</c:v>
                </c:pt>
                <c:pt idx="3">
                  <c:v>Feb-02</c:v>
                </c:pt>
                <c:pt idx="4">
                  <c:v>Mar-02</c:v>
                </c:pt>
                <c:pt idx="5">
                  <c:v>Apr-02</c:v>
                </c:pt>
                <c:pt idx="6">
                  <c:v>May-02</c:v>
                </c:pt>
                <c:pt idx="7">
                  <c:v>Jun-02</c:v>
                </c:pt>
                <c:pt idx="8">
                  <c:v>Jul-02</c:v>
                </c:pt>
                <c:pt idx="9">
                  <c:v>Aug-02</c:v>
                </c:pt>
                <c:pt idx="10">
                  <c:v>Sep-02</c:v>
                </c:pt>
                <c:pt idx="11">
                  <c:v>Oct-02</c:v>
                </c:pt>
                <c:pt idx="12">
                  <c:v>Nov-02</c:v>
                </c:pt>
                <c:pt idx="13">
                  <c:v>Dec-02</c:v>
                </c:pt>
                <c:pt idx="14">
                  <c:v>Jan-03</c:v>
                </c:pt>
                <c:pt idx="15">
                  <c:v>Feb-03</c:v>
                </c:pt>
                <c:pt idx="16">
                  <c:v>Mar-03</c:v>
                </c:pt>
              </c:strCache>
            </c:strRef>
          </c:cat>
          <c:val>
            <c:numRef>
              <c:f>Curves!$I$8:$I$24</c:f>
              <c:numCache>
                <c:formatCode>_(* #,##0.00_);_(* \(#,##0.00\);_(* \-??_);_(@_)</c:formatCode>
                <c:ptCount val="17"/>
                <c:pt idx="0">
                  <c:v>2.281</c:v>
                </c:pt>
                <c:pt idx="1">
                  <c:v>2.65</c:v>
                </c:pt>
                <c:pt idx="2">
                  <c:v>2.831</c:v>
                </c:pt>
                <c:pt idx="3">
                  <c:v>2.823</c:v>
                </c:pt>
                <c:pt idx="4">
                  <c:v>2.706</c:v>
                </c:pt>
                <c:pt idx="5">
                  <c:v>2.396</c:v>
                </c:pt>
                <c:pt idx="6">
                  <c:v>2.424</c:v>
                </c:pt>
                <c:pt idx="7">
                  <c:v>2.474</c:v>
                </c:pt>
                <c:pt idx="8">
                  <c:v>2.516</c:v>
                </c:pt>
                <c:pt idx="9">
                  <c:v>2.556</c:v>
                </c:pt>
                <c:pt idx="10">
                  <c:v>2.556</c:v>
                </c:pt>
                <c:pt idx="11">
                  <c:v>2.579</c:v>
                </c:pt>
                <c:pt idx="12">
                  <c:v>3.094</c:v>
                </c:pt>
                <c:pt idx="13">
                  <c:v>3.306</c:v>
                </c:pt>
                <c:pt idx="14">
                  <c:v>3.424</c:v>
                </c:pt>
                <c:pt idx="15">
                  <c:v>3.334</c:v>
                </c:pt>
                <c:pt idx="16">
                  <c:v>3.229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3050290"/>
        <c:axId val="4600232"/>
      </c:lineChart>
      <c:catAx>
        <c:axId val="53050290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600232"/>
        <c:crossesAt val="0"/>
        <c:auto val="1"/>
        <c:lblAlgn val="ctr"/>
        <c:lblOffset val="100"/>
        <c:noMultiLvlLbl val="0"/>
      </c:catAx>
      <c:valAx>
        <c:axId val="4600232"/>
        <c:scaling>
          <c:orientation val="minMax"/>
          <c:min val="2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.00_);_(* \(#,##0.0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305029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46800</xdr:colOff>
      <xdr:row>2</xdr:row>
      <xdr:rowOff>75600</xdr:rowOff>
    </xdr:from>
    <xdr:to>
      <xdr:col>19</xdr:col>
      <xdr:colOff>388080</xdr:colOff>
      <xdr:row>24</xdr:row>
      <xdr:rowOff>9720</xdr:rowOff>
    </xdr:to>
    <xdr:graphicFrame>
      <xdr:nvGraphicFramePr>
        <xdr:cNvPr id="0" name="Chart 10"/>
        <xdr:cNvGraphicFramePr/>
      </xdr:nvGraphicFramePr>
      <xdr:xfrm>
        <a:off x="8404200" y="399600"/>
        <a:ext cx="7529400" cy="3667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16</xdr:col>
      <xdr:colOff>0</xdr:colOff>
      <xdr:row>25</xdr:row>
      <xdr:rowOff>0</xdr:rowOff>
    </xdr:from>
    <xdr:to>
      <xdr:col>22</xdr:col>
      <xdr:colOff>720</xdr:colOff>
      <xdr:row>45</xdr:row>
      <xdr:rowOff>162000</xdr:rowOff>
    </xdr:to>
    <xdr:sp>
      <xdr:nvSpPr>
        <xdr:cNvPr id="1" name="Rectangle 16"/>
        <xdr:cNvSpPr/>
      </xdr:nvSpPr>
      <xdr:spPr>
        <a:xfrm>
          <a:off x="13221360" y="4219560"/>
          <a:ext cx="5048280" cy="36100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AC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5"/>
    <col collapsed="false" customWidth="true" hidden="false" outlineLevel="0" max="2" min="2" style="0" width="12.99"/>
    <col collapsed="false" customWidth="true" hidden="false" outlineLevel="0" max="3" min="3" style="0" width="12.32"/>
    <col collapsed="false" customWidth="true" hidden="false" outlineLevel="0" max="4" min="4" style="0" width="11.66"/>
    <col collapsed="false" customWidth="true" hidden="false" outlineLevel="0" max="5" min="5" style="0" width="12.32"/>
    <col collapsed="false" customWidth="true" hidden="false" outlineLevel="0" max="6" min="6" style="0" width="12.82"/>
    <col collapsed="false" customWidth="true" hidden="false" outlineLevel="0" max="7" min="7" style="0" width="13.66"/>
    <col collapsed="false" customWidth="true" hidden="false" outlineLevel="0" max="8" min="8" style="0" width="10.99"/>
    <col collapsed="false" customWidth="true" hidden="false" outlineLevel="0" max="9" min="9" style="0" width="9.66"/>
    <col collapsed="false" customWidth="true" hidden="false" outlineLevel="0" max="15" min="10" style="0" width="11.99"/>
    <col collapsed="false" customWidth="true" hidden="false" outlineLevel="0" max="20" min="17" style="0" width="10.99"/>
    <col collapsed="false" customWidth="true" hidden="false" outlineLevel="0" max="21" min="21" style="0" width="15.66"/>
    <col collapsed="false" customWidth="true" hidden="false" outlineLevel="0" max="22" min="22" style="0" width="11.99"/>
    <col collapsed="false" customWidth="true" hidden="false" outlineLevel="0" max="29" min="24" style="0" width="12.32"/>
  </cols>
  <sheetData>
    <row r="3" customFormat="false" ht="12.75" hidden="false" customHeight="false" outlineLevel="0" collapsed="false">
      <c r="A3" s="1" t="s">
        <v>0</v>
      </c>
      <c r="B3" s="1"/>
      <c r="C3" s="2" t="n">
        <v>750000</v>
      </c>
    </row>
    <row r="4" customFormat="false" ht="12.75" hidden="false" customHeight="false" outlineLevel="0" collapsed="false">
      <c r="A4" s="1" t="s">
        <v>1</v>
      </c>
      <c r="B4" s="1"/>
      <c r="C4" s="3" t="n">
        <v>0.023</v>
      </c>
    </row>
    <row r="5" customFormat="false" ht="12.75" hidden="false" customHeight="false" outlineLevel="0" collapsed="false">
      <c r="A5" s="1" t="s">
        <v>2</v>
      </c>
      <c r="C5" s="3" t="n">
        <v>0.022</v>
      </c>
    </row>
    <row r="7" customFormat="false" ht="26.25" hidden="false" customHeight="false" outlineLevel="0" collapsed="false">
      <c r="B7" s="4" t="s">
        <v>3</v>
      </c>
      <c r="D7" s="5" t="s">
        <v>4</v>
      </c>
      <c r="E7" s="4" t="s">
        <v>5</v>
      </c>
      <c r="F7" s="6"/>
      <c r="G7" s="5" t="s">
        <v>6</v>
      </c>
      <c r="H7" s="4" t="s">
        <v>7</v>
      </c>
      <c r="I7" s="7"/>
    </row>
    <row r="8" customFormat="false" ht="12.75" hidden="false" customHeight="false" outlineLevel="0" collapsed="false">
      <c r="A8" s="8" t="n">
        <v>37196</v>
      </c>
      <c r="B8" s="9" t="n">
        <f aca="false">EOMONTH(A8,0)-A8+1</f>
        <v>30</v>
      </c>
      <c r="C8" s="8"/>
      <c r="D8" s="10" t="n">
        <v>0.0258036317376229</v>
      </c>
      <c r="E8" s="10" t="n">
        <f aca="true">1/(1+D8)^YEARFRAC(TODAY(),A8,1)</f>
        <v>0.543928361168408</v>
      </c>
      <c r="F8" s="10"/>
      <c r="G8" s="11" t="n">
        <v>2.681</v>
      </c>
      <c r="H8" s="11" t="n">
        <v>-0.4</v>
      </c>
      <c r="I8" s="12" t="n">
        <f aca="false">SUM(G8:H8)</f>
        <v>2.281</v>
      </c>
    </row>
    <row r="9" customFormat="false" ht="12.75" hidden="false" customHeight="false" outlineLevel="0" collapsed="false">
      <c r="A9" s="8" t="n">
        <v>37226</v>
      </c>
      <c r="B9" s="9" t="n">
        <f aca="false">EOMONTH(A9,0)-A9+1</f>
        <v>31</v>
      </c>
      <c r="C9" s="8"/>
      <c r="D9" s="10" t="n">
        <v>0.0248403300744933</v>
      </c>
      <c r="E9" s="10" t="n">
        <f aca="true">1/(1+D9)^YEARFRAC(TODAY(),A9,1)</f>
        <v>0.557403412963542</v>
      </c>
      <c r="F9" s="10"/>
      <c r="G9" s="11" t="n">
        <v>2.99</v>
      </c>
      <c r="H9" s="11" t="n">
        <v>-0.34</v>
      </c>
      <c r="I9" s="12" t="n">
        <f aca="false">SUM(G9:H9)</f>
        <v>2.65</v>
      </c>
    </row>
    <row r="10" customFormat="false" ht="12.75" hidden="false" customHeight="false" outlineLevel="0" collapsed="false">
      <c r="A10" s="8" t="n">
        <v>37257</v>
      </c>
      <c r="B10" s="9" t="n">
        <f aca="false">EOMONTH(A10,0)-A10+1</f>
        <v>31</v>
      </c>
      <c r="C10" s="8"/>
      <c r="D10" s="10" t="n">
        <v>0.024324786838795</v>
      </c>
      <c r="E10" s="10" t="n">
        <f aca="true">1/(1+D10)^YEARFRAC(TODAY(),A10,1)</f>
        <v>0.565285158393846</v>
      </c>
      <c r="F10" s="10"/>
      <c r="G10" s="11" t="n">
        <v>3.171</v>
      </c>
      <c r="H10" s="11" t="n">
        <v>-0.34</v>
      </c>
      <c r="I10" s="12" t="n">
        <f aca="false">SUM(G10:H10)</f>
        <v>2.831</v>
      </c>
    </row>
    <row r="11" customFormat="false" ht="12.75" hidden="false" customHeight="false" outlineLevel="0" collapsed="false">
      <c r="A11" s="8" t="n">
        <v>37288</v>
      </c>
      <c r="B11" s="9" t="n">
        <f aca="false">EOMONTH(A11,0)-A11+1</f>
        <v>28</v>
      </c>
      <c r="C11" s="8"/>
      <c r="D11" s="10" t="n">
        <v>0.0240438812879393</v>
      </c>
      <c r="E11" s="10" t="n">
        <f aca="true">1/(1+D11)^YEARFRAC(TODAY(),A11,1)</f>
        <v>0.57012552025728</v>
      </c>
      <c r="F11" s="10"/>
      <c r="G11" s="11" t="n">
        <v>3.173</v>
      </c>
      <c r="H11" s="11" t="n">
        <v>-0.35</v>
      </c>
      <c r="I11" s="12" t="n">
        <f aca="false">SUM(G11:H11)</f>
        <v>2.823</v>
      </c>
    </row>
    <row r="12" customFormat="false" ht="12.75" hidden="false" customHeight="false" outlineLevel="0" collapsed="false">
      <c r="A12" s="8" t="n">
        <v>37316</v>
      </c>
      <c r="B12" s="9" t="n">
        <f aca="false">EOMONTH(A12,0)-A12+1</f>
        <v>31</v>
      </c>
      <c r="C12" s="8"/>
      <c r="D12" s="10" t="n">
        <v>0.0237486431993732</v>
      </c>
      <c r="E12" s="10" t="n">
        <f aca="true">1/(1+D12)^YEARFRAC(TODAY(),A12,1)</f>
        <v>0.575060427436298</v>
      </c>
      <c r="F12" s="10"/>
      <c r="G12" s="11" t="n">
        <v>3.126</v>
      </c>
      <c r="H12" s="11" t="n">
        <v>-0.42</v>
      </c>
      <c r="I12" s="12" t="n">
        <f aca="false">SUM(G12:H12)</f>
        <v>2.706</v>
      </c>
    </row>
    <row r="13" customFormat="false" ht="12.75" hidden="false" customHeight="false" outlineLevel="0" collapsed="false">
      <c r="A13" s="8" t="n">
        <v>37347</v>
      </c>
      <c r="B13" s="9" t="n">
        <f aca="false">EOMONTH(A13,0)-A13+1</f>
        <v>30</v>
      </c>
      <c r="C13" s="8"/>
      <c r="D13" s="10" t="n">
        <v>0.0235768726480528</v>
      </c>
      <c r="E13" s="10" t="n">
        <f aca="true">1/(1+D13)^YEARFRAC(TODAY(),A13,1)</f>
        <v>0.578482607164638</v>
      </c>
      <c r="F13" s="10"/>
      <c r="G13" s="11" t="n">
        <v>3.031</v>
      </c>
      <c r="H13" s="11" t="n">
        <v>-0.635</v>
      </c>
      <c r="I13" s="12" t="n">
        <f aca="false">SUM(G13:H13)</f>
        <v>2.396</v>
      </c>
    </row>
    <row r="14" customFormat="false" ht="12.75" hidden="false" customHeight="false" outlineLevel="0" collapsed="false">
      <c r="A14" s="8" t="n">
        <v>37377</v>
      </c>
      <c r="B14" s="9" t="n">
        <f aca="false">EOMONTH(A14,0)-A14+1</f>
        <v>31</v>
      </c>
      <c r="C14" s="8"/>
      <c r="D14" s="10" t="n">
        <v>0.0236155804656493</v>
      </c>
      <c r="E14" s="10" t="n">
        <f aca="true">1/(1+D14)^YEARFRAC(TODAY(),A14,1)</f>
        <v>0.579078124327524</v>
      </c>
      <c r="F14" s="10"/>
      <c r="G14" s="11" t="n">
        <v>3.059</v>
      </c>
      <c r="H14" s="11" t="n">
        <v>-0.635</v>
      </c>
      <c r="I14" s="12" t="n">
        <f aca="false">SUM(G14:H14)</f>
        <v>2.424</v>
      </c>
    </row>
    <row r="15" customFormat="false" ht="12.75" hidden="false" customHeight="false" outlineLevel="0" collapsed="false">
      <c r="A15" s="8" t="n">
        <v>37408</v>
      </c>
      <c r="B15" s="9" t="n">
        <f aca="false">EOMONTH(A15,0)-A15+1</f>
        <v>30</v>
      </c>
      <c r="C15" s="8"/>
      <c r="D15" s="10" t="n">
        <v>0.0236555785443642</v>
      </c>
      <c r="E15" s="10" t="n">
        <f aca="true">1/(1+D15)^YEARFRAC(TODAY(),A15,1)</f>
        <v>0.579697939540889</v>
      </c>
      <c r="F15" s="10"/>
      <c r="G15" s="11" t="n">
        <v>3.109</v>
      </c>
      <c r="H15" s="11" t="n">
        <v>-0.635</v>
      </c>
      <c r="I15" s="12" t="n">
        <f aca="false">SUM(G15:H15)</f>
        <v>2.474</v>
      </c>
    </row>
    <row r="16" customFormat="false" ht="12.75" hidden="false" customHeight="false" outlineLevel="0" collapsed="false">
      <c r="A16" s="8" t="n">
        <v>37438</v>
      </c>
      <c r="B16" s="9" t="n">
        <f aca="false">EOMONTH(A16,0)-A16+1</f>
        <v>31</v>
      </c>
      <c r="C16" s="8"/>
      <c r="D16" s="10" t="n">
        <v>0.0238001355198998</v>
      </c>
      <c r="E16" s="10" t="n">
        <f aca="true">1/(1+D16)^YEARFRAC(TODAY(),A16,1)</f>
        <v>0.578909425727663</v>
      </c>
      <c r="F16" s="10"/>
      <c r="G16" s="11" t="n">
        <v>3.151</v>
      </c>
      <c r="H16" s="11" t="n">
        <v>-0.635</v>
      </c>
      <c r="I16" s="12" t="n">
        <f aca="false">SUM(G16:H16)</f>
        <v>2.516</v>
      </c>
    </row>
    <row r="17" customFormat="false" ht="12.75" hidden="false" customHeight="false" outlineLevel="0" collapsed="false">
      <c r="A17" s="8" t="n">
        <v>37469</v>
      </c>
      <c r="B17" s="9" t="n">
        <f aca="false">EOMONTH(A17,0)-A17+1</f>
        <v>31</v>
      </c>
      <c r="C17" s="8"/>
      <c r="D17" s="10" t="n">
        <v>0.0241208085493803</v>
      </c>
      <c r="E17" s="10" t="n">
        <f aca="true">1/(1+D17)^YEARFRAC(TODAY(),A17,1)</f>
        <v>0.575875356995589</v>
      </c>
      <c r="F17" s="10"/>
      <c r="G17" s="11" t="n">
        <v>3.191</v>
      </c>
      <c r="H17" s="11" t="n">
        <v>-0.635</v>
      </c>
      <c r="I17" s="12" t="n">
        <f aca="false">SUM(G17:H17)</f>
        <v>2.556</v>
      </c>
    </row>
    <row r="18" customFormat="false" ht="12.75" hidden="false" customHeight="false" outlineLevel="0" collapsed="false">
      <c r="A18" s="8" t="n">
        <v>37500</v>
      </c>
      <c r="B18" s="9" t="n">
        <f aca="false">EOMONTH(A18,0)-A18+1</f>
        <v>30</v>
      </c>
      <c r="C18" s="8"/>
      <c r="D18" s="10" t="n">
        <v>0.0244414816136338</v>
      </c>
      <c r="E18" s="10" t="n">
        <f aca="true">1/(1+D18)^YEARFRAC(TODAY(),A18,1)</f>
        <v>0.572888938748603</v>
      </c>
      <c r="F18" s="10"/>
      <c r="G18" s="11" t="n">
        <v>3.191</v>
      </c>
      <c r="H18" s="11" t="n">
        <v>-0.635</v>
      </c>
      <c r="I18" s="12" t="n">
        <f aca="false">SUM(G18:H18)</f>
        <v>2.556</v>
      </c>
    </row>
    <row r="19" customFormat="false" ht="12.75" hidden="false" customHeight="false" outlineLevel="0" collapsed="false">
      <c r="A19" s="8" t="n">
        <v>37530</v>
      </c>
      <c r="B19" s="9" t="n">
        <f aca="false">EOMONTH(A19,0)-A19+1</f>
        <v>31</v>
      </c>
      <c r="C19" s="8"/>
      <c r="D19" s="10" t="n">
        <v>0.0248264957877558</v>
      </c>
      <c r="E19" s="10" t="n">
        <f aca="true">1/(1+D19)^YEARFRAC(TODAY(),A19,1)</f>
        <v>0.569089494127704</v>
      </c>
      <c r="F19" s="10"/>
      <c r="G19" s="11" t="n">
        <v>3.214</v>
      </c>
      <c r="H19" s="11" t="n">
        <v>-0.635</v>
      </c>
      <c r="I19" s="12" t="n">
        <f aca="false">SUM(G19:H19)</f>
        <v>2.579</v>
      </c>
    </row>
    <row r="20" customFormat="false" ht="12.75" hidden="false" customHeight="false" outlineLevel="0" collapsed="false">
      <c r="A20" s="8" t="n">
        <v>37561</v>
      </c>
      <c r="B20" s="9" t="n">
        <f aca="false">EOMONTH(A20,0)-A20+1</f>
        <v>30</v>
      </c>
      <c r="C20" s="8"/>
      <c r="D20" s="10" t="n">
        <v>0.025330412733422</v>
      </c>
      <c r="E20" s="10" t="n">
        <f aca="true">1/(1+D20)^YEARFRAC(TODAY(),A20,1)</f>
        <v>0.563890824229538</v>
      </c>
      <c r="F20" s="10"/>
      <c r="G20" s="11" t="n">
        <v>3.394</v>
      </c>
      <c r="H20" s="11" t="n">
        <v>-0.3</v>
      </c>
      <c r="I20" s="12" t="n">
        <f aca="false">SUM(G20:H20)</f>
        <v>3.094</v>
      </c>
    </row>
    <row r="21" customFormat="false" ht="12.75" hidden="false" customHeight="false" outlineLevel="0" collapsed="false">
      <c r="A21" s="8" t="n">
        <v>37591</v>
      </c>
      <c r="B21" s="9" t="n">
        <f aca="false">EOMONTH(A21,0)-A21+1</f>
        <v>31</v>
      </c>
      <c r="C21" s="8"/>
      <c r="D21" s="10" t="n">
        <v>0.0258180743754535</v>
      </c>
      <c r="E21" s="10" t="n">
        <f aca="true">1/(1+D21)^YEARFRAC(TODAY(),A21,1)</f>
        <v>0.558952414755611</v>
      </c>
      <c r="F21" s="10"/>
      <c r="G21" s="11" t="n">
        <v>3.606</v>
      </c>
      <c r="H21" s="11" t="n">
        <v>-0.3</v>
      </c>
      <c r="I21" s="12" t="n">
        <f aca="false">SUM(G21:H21)</f>
        <v>3.306</v>
      </c>
    </row>
    <row r="22" customFormat="false" ht="12.75" hidden="false" customHeight="false" outlineLevel="0" collapsed="false">
      <c r="A22" s="8" t="n">
        <v>37622</v>
      </c>
      <c r="B22" s="9" t="n">
        <f aca="false">EOMONTH(A22,0)-A22+1</f>
        <v>31</v>
      </c>
      <c r="C22" s="8"/>
      <c r="D22" s="10" t="n">
        <v>0.0263783413495848</v>
      </c>
      <c r="E22" s="10" t="n">
        <f aca="true">1/(1+D22)^YEARFRAC(TODAY(),A22,1)</f>
        <v>0.553261995296429</v>
      </c>
      <c r="F22" s="10"/>
      <c r="G22" s="11" t="n">
        <v>3.724</v>
      </c>
      <c r="H22" s="11" t="n">
        <v>-0.3</v>
      </c>
      <c r="I22" s="12" t="n">
        <f aca="false">SUM(G22:H22)</f>
        <v>3.424</v>
      </c>
    </row>
    <row r="23" customFormat="false" ht="12.75" hidden="false" customHeight="false" outlineLevel="0" collapsed="false">
      <c r="A23" s="8" t="n">
        <v>37653</v>
      </c>
      <c r="B23" s="9" t="n">
        <f aca="false">EOMONTH(A23,0)-A23+1</f>
        <v>28</v>
      </c>
      <c r="C23" s="8"/>
      <c r="D23" s="10" t="n">
        <v>0.0270070332736716</v>
      </c>
      <c r="E23" s="10" t="n">
        <f aca="true">1/(1+D23)^YEARFRAC(TODAY(),A23,1)</f>
        <v>0.546848613418184</v>
      </c>
      <c r="F23" s="10"/>
      <c r="G23" s="11" t="n">
        <v>3.634</v>
      </c>
      <c r="H23" s="11" t="n">
        <v>-0.3</v>
      </c>
      <c r="I23" s="12" t="n">
        <f aca="false">SUM(G23:H23)</f>
        <v>3.334</v>
      </c>
    </row>
    <row r="24" customFormat="false" ht="12.75" hidden="false" customHeight="false" outlineLevel="0" collapsed="false">
      <c r="A24" s="8" t="n">
        <v>37681</v>
      </c>
      <c r="B24" s="9" t="n">
        <f aca="false">EOMONTH(A24,0)-A24+1</f>
        <v>31</v>
      </c>
      <c r="C24" s="8"/>
      <c r="D24" s="10" t="n">
        <v>0.0275748841585326</v>
      </c>
      <c r="E24" s="10" t="n">
        <f aca="true">1/(1+D24)^YEARFRAC(TODAY(),A24,1)</f>
        <v>0.541172084129458</v>
      </c>
      <c r="F24" s="10"/>
      <c r="G24" s="11" t="n">
        <v>3.529</v>
      </c>
      <c r="H24" s="11" t="n">
        <v>-0.3</v>
      </c>
      <c r="I24" s="12" t="n">
        <f aca="false">SUM(G24:H24)</f>
        <v>3.229</v>
      </c>
    </row>
    <row r="25" customFormat="false" ht="12.75" hidden="false" customHeight="false" outlineLevel="0" collapsed="false">
      <c r="V25" s="13"/>
    </row>
    <row r="26" customFormat="false" ht="12.75" hidden="false" customHeight="false" outlineLevel="0" collapsed="false">
      <c r="C26" s="14"/>
      <c r="D26" s="14"/>
      <c r="E26" s="14"/>
      <c r="F26" s="14"/>
      <c r="G26" s="15" t="s">
        <v>8</v>
      </c>
      <c r="H26" s="15" t="s">
        <v>9</v>
      </c>
      <c r="J26" s="14"/>
      <c r="K26" s="14"/>
      <c r="L26" s="14"/>
      <c r="M26" s="14"/>
      <c r="N26" s="15" t="s">
        <v>8</v>
      </c>
      <c r="O26" s="15" t="s">
        <v>9</v>
      </c>
      <c r="Q26" s="16"/>
      <c r="R26" s="17"/>
      <c r="S26" s="17"/>
      <c r="T26" s="17"/>
      <c r="U26" s="18" t="s">
        <v>8</v>
      </c>
      <c r="V26" s="19" t="s">
        <v>9</v>
      </c>
      <c r="X26" s="14"/>
      <c r="Y26" s="14"/>
      <c r="Z26" s="14"/>
      <c r="AA26" s="14"/>
      <c r="AB26" s="15" t="s">
        <v>8</v>
      </c>
      <c r="AC26" s="15" t="s">
        <v>9</v>
      </c>
    </row>
    <row r="27" customFormat="false" ht="12.75" hidden="false" customHeight="false" outlineLevel="0" collapsed="false">
      <c r="C27" s="20" t="s">
        <v>10</v>
      </c>
      <c r="D27" s="14"/>
      <c r="E27" s="14"/>
      <c r="F27" s="21" t="s">
        <v>11</v>
      </c>
      <c r="G27" s="22" t="n">
        <f aca="false">SUMPRODUCT($E$8:$E$24,H29:H45)</f>
        <v>1094546.8026333</v>
      </c>
      <c r="H27" s="23" t="n">
        <f aca="false">G27/C29</f>
        <v>1.4593957368444</v>
      </c>
      <c r="J27" s="20" t="s">
        <v>12</v>
      </c>
      <c r="K27" s="14"/>
      <c r="L27" s="14"/>
      <c r="M27" s="21" t="s">
        <v>11</v>
      </c>
      <c r="N27" s="22" t="n">
        <f aca="false">SUMPRODUCT($E$8:$E$24,O29:O45)</f>
        <v>1143777.41296334</v>
      </c>
      <c r="O27" s="23" t="n">
        <f aca="false">N27/J29</f>
        <v>1.52503655061778</v>
      </c>
      <c r="Q27" s="24" t="s">
        <v>13</v>
      </c>
      <c r="R27" s="25"/>
      <c r="S27" s="25"/>
      <c r="T27" s="26" t="s">
        <v>11</v>
      </c>
      <c r="U27" s="27" t="n">
        <f aca="false">SUMPRODUCT($E$8:$E$24,V29:V45)</f>
        <v>1217711.824808</v>
      </c>
      <c r="V27" s="28" t="n">
        <f aca="false">U27/Q29</f>
        <v>1.62361576641067</v>
      </c>
      <c r="X27" s="20" t="s">
        <v>14</v>
      </c>
      <c r="Y27" s="14"/>
      <c r="Z27" s="14"/>
      <c r="AA27" s="21" t="s">
        <v>11</v>
      </c>
      <c r="AB27" s="22" t="n">
        <f aca="false">SUMPRODUCT($E$8:$E$24,AC29:AC45)</f>
        <v>1250373.42087907</v>
      </c>
      <c r="AC27" s="23" t="n">
        <f aca="false">AB27/X29</f>
        <v>1.6671645611721</v>
      </c>
    </row>
    <row r="28" customFormat="false" ht="29.25" hidden="false" customHeight="true" outlineLevel="0" collapsed="false">
      <c r="A28" s="29"/>
      <c r="B28" s="29"/>
      <c r="C28" s="4" t="s">
        <v>15</v>
      </c>
      <c r="D28" s="4" t="s">
        <v>16</v>
      </c>
      <c r="E28" s="4" t="s">
        <v>17</v>
      </c>
      <c r="F28" s="4" t="s">
        <v>18</v>
      </c>
      <c r="G28" s="4" t="s">
        <v>19</v>
      </c>
      <c r="H28" s="4" t="s">
        <v>20</v>
      </c>
      <c r="I28" s="29"/>
      <c r="J28" s="4" t="s">
        <v>15</v>
      </c>
      <c r="K28" s="4" t="s">
        <v>16</v>
      </c>
      <c r="L28" s="4" t="s">
        <v>17</v>
      </c>
      <c r="M28" s="4" t="s">
        <v>18</v>
      </c>
      <c r="N28" s="4" t="s">
        <v>19</v>
      </c>
      <c r="O28" s="4" t="s">
        <v>20</v>
      </c>
      <c r="P28" s="29"/>
      <c r="Q28" s="30" t="s">
        <v>15</v>
      </c>
      <c r="R28" s="31" t="s">
        <v>16</v>
      </c>
      <c r="S28" s="31" t="s">
        <v>17</v>
      </c>
      <c r="T28" s="31" t="s">
        <v>18</v>
      </c>
      <c r="U28" s="31" t="s">
        <v>19</v>
      </c>
      <c r="V28" s="32" t="s">
        <v>20</v>
      </c>
      <c r="W28" s="29"/>
      <c r="X28" s="4" t="s">
        <v>15</v>
      </c>
      <c r="Y28" s="4" t="s">
        <v>16</v>
      </c>
      <c r="Z28" s="4" t="s">
        <v>17</v>
      </c>
      <c r="AA28" s="4" t="s">
        <v>18</v>
      </c>
      <c r="AB28" s="4" t="s">
        <v>19</v>
      </c>
      <c r="AC28" s="4" t="s">
        <v>20</v>
      </c>
    </row>
    <row r="29" customFormat="false" ht="12.75" hidden="false" customHeight="false" outlineLevel="0" collapsed="false">
      <c r="A29" s="33" t="n">
        <f aca="false">A8</f>
        <v>37196</v>
      </c>
      <c r="C29" s="13" t="n">
        <f aca="false">$C$3</f>
        <v>750000</v>
      </c>
      <c r="D29" s="34" t="n">
        <f aca="false">$C$3/5</f>
        <v>150000</v>
      </c>
      <c r="E29" s="13" t="n">
        <f aca="false">D29/$B8</f>
        <v>5000</v>
      </c>
      <c r="F29" s="35" t="n">
        <f aca="false">D29*$I8</f>
        <v>342150</v>
      </c>
      <c r="G29" s="35" t="n">
        <f aca="false">-D29*$C$4-C30*$C$5</f>
        <v>-16650</v>
      </c>
      <c r="H29" s="13" t="n">
        <f aca="false">F29+G29</f>
        <v>325500</v>
      </c>
      <c r="J29" s="13" t="n">
        <f aca="false">$C$3</f>
        <v>750000</v>
      </c>
      <c r="K29" s="34"/>
      <c r="L29" s="13" t="n">
        <f aca="false">K29/$B8</f>
        <v>0</v>
      </c>
      <c r="M29" s="35" t="n">
        <f aca="false">K29*$I8</f>
        <v>0</v>
      </c>
      <c r="N29" s="35" t="n">
        <f aca="false">-K29*$C$4-J30*$C$5</f>
        <v>-16500</v>
      </c>
      <c r="O29" s="13" t="n">
        <f aca="false">M29+N29</f>
        <v>-16500</v>
      </c>
      <c r="Q29" s="36" t="n">
        <f aca="false">$C$3</f>
        <v>750000</v>
      </c>
      <c r="R29" s="37"/>
      <c r="S29" s="38" t="n">
        <f aca="false">R29/$B8</f>
        <v>0</v>
      </c>
      <c r="T29" s="39" t="n">
        <f aca="false">R29*$I8</f>
        <v>0</v>
      </c>
      <c r="U29" s="39" t="n">
        <f aca="false">-R29*$C$4-Q30*$C$5</f>
        <v>-16500</v>
      </c>
      <c r="V29" s="40" t="n">
        <f aca="false">T29+U29</f>
        <v>-16500</v>
      </c>
      <c r="X29" s="13" t="n">
        <f aca="false">$C$3</f>
        <v>750000</v>
      </c>
      <c r="Y29" s="34"/>
      <c r="Z29" s="13" t="n">
        <f aca="false">Y29/$B8</f>
        <v>0</v>
      </c>
      <c r="AA29" s="35" t="n">
        <f aca="false">Y29*$I8</f>
        <v>0</v>
      </c>
      <c r="AB29" s="35" t="n">
        <f aca="false">-Y29*$C$4-X30*$C$5</f>
        <v>-16500</v>
      </c>
      <c r="AC29" s="13" t="n">
        <f aca="false">AA29+AB29</f>
        <v>-16500</v>
      </c>
    </row>
    <row r="30" customFormat="false" ht="12.75" hidden="false" customHeight="false" outlineLevel="0" collapsed="false">
      <c r="A30" s="33" t="n">
        <f aca="false">A9</f>
        <v>37226</v>
      </c>
      <c r="C30" s="13" t="n">
        <f aca="false">C29-D29</f>
        <v>600000</v>
      </c>
      <c r="D30" s="34" t="n">
        <f aca="false">$C$3/5</f>
        <v>150000</v>
      </c>
      <c r="E30" s="13" t="n">
        <f aca="false">D30/$B9</f>
        <v>4838.70967741936</v>
      </c>
      <c r="F30" s="35" t="n">
        <f aca="false">D30*$I9</f>
        <v>397500</v>
      </c>
      <c r="G30" s="35" t="n">
        <f aca="false">-D30*$C$4-C31*$C$5</f>
        <v>-13350</v>
      </c>
      <c r="H30" s="13" t="n">
        <f aca="false">F30+G30</f>
        <v>384150</v>
      </c>
      <c r="J30" s="13" t="n">
        <f aca="false">J29-K29</f>
        <v>750000</v>
      </c>
      <c r="K30" s="34" t="n">
        <f aca="false">$J$29/3</f>
        <v>250000</v>
      </c>
      <c r="L30" s="13" t="n">
        <f aca="false">K30/$B9</f>
        <v>8064.51612903226</v>
      </c>
      <c r="M30" s="35" t="n">
        <f aca="false">K30*$I9</f>
        <v>662500</v>
      </c>
      <c r="N30" s="35" t="n">
        <f aca="false">-K30*$C$4-J31*$C$5</f>
        <v>-16750</v>
      </c>
      <c r="O30" s="13" t="n">
        <f aca="false">M30+N30</f>
        <v>645750</v>
      </c>
      <c r="Q30" s="36" t="n">
        <f aca="false">Q29-R29</f>
        <v>750000</v>
      </c>
      <c r="R30" s="37"/>
      <c r="S30" s="38" t="n">
        <f aca="false">R30/$B9</f>
        <v>0</v>
      </c>
      <c r="T30" s="39" t="n">
        <f aca="false">R30*$I9</f>
        <v>0</v>
      </c>
      <c r="U30" s="39" t="n">
        <f aca="false">-R30*$C$4-Q31*$C$5</f>
        <v>-16500</v>
      </c>
      <c r="V30" s="40" t="n">
        <f aca="false">T30+U30</f>
        <v>-16500</v>
      </c>
      <c r="X30" s="13" t="n">
        <f aca="false">X29-Y29</f>
        <v>750000</v>
      </c>
      <c r="Y30" s="34"/>
      <c r="Z30" s="13" t="n">
        <f aca="false">Y30/$B9</f>
        <v>0</v>
      </c>
      <c r="AA30" s="35" t="n">
        <f aca="false">Y30*$I9</f>
        <v>0</v>
      </c>
      <c r="AB30" s="35" t="n">
        <f aca="false">-Y30*$C$4-X31*$C$5</f>
        <v>-16500</v>
      </c>
      <c r="AC30" s="13" t="n">
        <f aca="false">AA30+AB30</f>
        <v>-16500</v>
      </c>
    </row>
    <row r="31" customFormat="false" ht="12.75" hidden="false" customHeight="false" outlineLevel="0" collapsed="false">
      <c r="A31" s="33" t="n">
        <f aca="false">A10</f>
        <v>37257</v>
      </c>
      <c r="C31" s="13" t="n">
        <f aca="false">C30-D30</f>
        <v>450000</v>
      </c>
      <c r="D31" s="34" t="n">
        <f aca="false">$C$3/5</f>
        <v>150000</v>
      </c>
      <c r="E31" s="13" t="n">
        <f aca="false">D31/$B10</f>
        <v>4838.70967741936</v>
      </c>
      <c r="F31" s="35" t="n">
        <f aca="false">D31*$I10</f>
        <v>424650</v>
      </c>
      <c r="G31" s="35" t="n">
        <f aca="false">-D31*$C$4-C32*$C$5</f>
        <v>-10050</v>
      </c>
      <c r="H31" s="13" t="n">
        <f aca="false">F31+G31</f>
        <v>414600</v>
      </c>
      <c r="J31" s="13" t="n">
        <f aca="false">J30-K30</f>
        <v>500000</v>
      </c>
      <c r="K31" s="34" t="n">
        <f aca="false">$J$29/3</f>
        <v>250000</v>
      </c>
      <c r="L31" s="13" t="n">
        <f aca="false">K31/$B10</f>
        <v>8064.51612903226</v>
      </c>
      <c r="M31" s="35" t="n">
        <f aca="false">K31*$I10</f>
        <v>707750</v>
      </c>
      <c r="N31" s="35" t="n">
        <f aca="false">-K31*$C$4-J32*$C$5</f>
        <v>-11250</v>
      </c>
      <c r="O31" s="13" t="n">
        <f aca="false">M31+N31</f>
        <v>696500</v>
      </c>
      <c r="Q31" s="36" t="n">
        <f aca="false">Q30-R30</f>
        <v>750000</v>
      </c>
      <c r="R31" s="37"/>
      <c r="S31" s="38" t="n">
        <f aca="false">R31/$B10</f>
        <v>0</v>
      </c>
      <c r="T31" s="39" t="n">
        <f aca="false">R31*$I10</f>
        <v>0</v>
      </c>
      <c r="U31" s="39" t="n">
        <f aca="false">-R31*$C$4-Q32*$C$5</f>
        <v>-16500</v>
      </c>
      <c r="V31" s="40" t="n">
        <f aca="false">T31+U31</f>
        <v>-16500</v>
      </c>
      <c r="X31" s="13" t="n">
        <f aca="false">X30-Y30</f>
        <v>750000</v>
      </c>
      <c r="Y31" s="34"/>
      <c r="Z31" s="13" t="n">
        <f aca="false">Y31/$B10</f>
        <v>0</v>
      </c>
      <c r="AA31" s="35" t="n">
        <f aca="false">Y31*$I10</f>
        <v>0</v>
      </c>
      <c r="AB31" s="35" t="n">
        <f aca="false">-Y31*$C$4-X32*$C$5</f>
        <v>-16500</v>
      </c>
      <c r="AC31" s="13" t="n">
        <f aca="false">AA31+AB31</f>
        <v>-16500</v>
      </c>
    </row>
    <row r="32" customFormat="false" ht="12.75" hidden="false" customHeight="false" outlineLevel="0" collapsed="false">
      <c r="A32" s="33" t="n">
        <f aca="false">A11</f>
        <v>37288</v>
      </c>
      <c r="C32" s="13" t="n">
        <f aca="false">C31-D31</f>
        <v>300000</v>
      </c>
      <c r="D32" s="34" t="n">
        <f aca="false">$C$3/5</f>
        <v>150000</v>
      </c>
      <c r="E32" s="13" t="n">
        <f aca="false">D32/$B11</f>
        <v>5357.14285714286</v>
      </c>
      <c r="F32" s="35" t="n">
        <f aca="false">D32*$I11</f>
        <v>423450</v>
      </c>
      <c r="G32" s="35" t="n">
        <f aca="false">-D32*$C$4-C33*$C$5</f>
        <v>-6750</v>
      </c>
      <c r="H32" s="13" t="n">
        <f aca="false">F32+G32</f>
        <v>416700</v>
      </c>
      <c r="J32" s="13" t="n">
        <f aca="false">J31-K31</f>
        <v>250000</v>
      </c>
      <c r="K32" s="34" t="n">
        <f aca="false">$J$29/3</f>
        <v>250000</v>
      </c>
      <c r="L32" s="13" t="n">
        <f aca="false">K32/$B11</f>
        <v>8928.57142857143</v>
      </c>
      <c r="M32" s="35" t="n">
        <f aca="false">K32*$I11</f>
        <v>705750</v>
      </c>
      <c r="N32" s="35" t="n">
        <f aca="false">-K32*$C$4-J33*$C$5</f>
        <v>-5750</v>
      </c>
      <c r="O32" s="13" t="n">
        <f aca="false">M32+N32</f>
        <v>700000</v>
      </c>
      <c r="Q32" s="36" t="n">
        <f aca="false">Q31-R31</f>
        <v>750000</v>
      </c>
      <c r="R32" s="37"/>
      <c r="S32" s="38" t="n">
        <f aca="false">R32/$B11</f>
        <v>0</v>
      </c>
      <c r="T32" s="39" t="n">
        <f aca="false">R32*$I11</f>
        <v>0</v>
      </c>
      <c r="U32" s="39" t="n">
        <f aca="false">-R32*$C$4-Q33*$C$5</f>
        <v>-16500</v>
      </c>
      <c r="V32" s="40" t="n">
        <f aca="false">T32+U32</f>
        <v>-16500</v>
      </c>
      <c r="X32" s="13" t="n">
        <f aca="false">X31-Y31</f>
        <v>750000</v>
      </c>
      <c r="Y32" s="34"/>
      <c r="Z32" s="13" t="n">
        <f aca="false">Y32/$B11</f>
        <v>0</v>
      </c>
      <c r="AA32" s="35" t="n">
        <f aca="false">Y32*$I11</f>
        <v>0</v>
      </c>
      <c r="AB32" s="35" t="n">
        <f aca="false">-Y32*$C$4-X33*$C$5</f>
        <v>-16500</v>
      </c>
      <c r="AC32" s="13" t="n">
        <f aca="false">AA32+AB32</f>
        <v>-16500</v>
      </c>
    </row>
    <row r="33" customFormat="false" ht="12.75" hidden="false" customHeight="false" outlineLevel="0" collapsed="false">
      <c r="A33" s="33" t="n">
        <f aca="false">A12</f>
        <v>37316</v>
      </c>
      <c r="C33" s="13" t="n">
        <f aca="false">C32-D32</f>
        <v>150000</v>
      </c>
      <c r="D33" s="34" t="n">
        <f aca="false">$C$3/5</f>
        <v>150000</v>
      </c>
      <c r="E33" s="13" t="n">
        <f aca="false">D33/$B12</f>
        <v>4838.70967741936</v>
      </c>
      <c r="F33" s="35" t="n">
        <f aca="false">D33*$I12</f>
        <v>405900</v>
      </c>
      <c r="G33" s="35" t="n">
        <f aca="false">-D33*$C$4-C34*$C$5</f>
        <v>-3450</v>
      </c>
      <c r="H33" s="13" t="n">
        <f aca="false">F33+G33</f>
        <v>402450</v>
      </c>
      <c r="J33" s="13" t="n">
        <f aca="false">J32-K32</f>
        <v>0</v>
      </c>
      <c r="K33" s="34"/>
      <c r="L33" s="13" t="n">
        <f aca="false">K33/$B12</f>
        <v>0</v>
      </c>
      <c r="M33" s="35" t="n">
        <f aca="false">K33*$I12</f>
        <v>0</v>
      </c>
      <c r="N33" s="35" t="n">
        <f aca="false">-K33*$C$4-J34*$C$5</f>
        <v>-0</v>
      </c>
      <c r="O33" s="13" t="n">
        <f aca="false">M33+N33</f>
        <v>0</v>
      </c>
      <c r="Q33" s="36" t="n">
        <f aca="false">Q32-R32</f>
        <v>750000</v>
      </c>
      <c r="R33" s="37"/>
      <c r="S33" s="38" t="n">
        <f aca="false">R33/$B12</f>
        <v>0</v>
      </c>
      <c r="T33" s="39" t="n">
        <f aca="false">R33*$I12</f>
        <v>0</v>
      </c>
      <c r="U33" s="39" t="n">
        <f aca="false">-R33*$C$4-Q34*$C$5</f>
        <v>-16500</v>
      </c>
      <c r="V33" s="40" t="n">
        <f aca="false">T33+U33</f>
        <v>-16500</v>
      </c>
      <c r="X33" s="13" t="n">
        <f aca="false">X32-Y32</f>
        <v>750000</v>
      </c>
      <c r="Y33" s="34"/>
      <c r="Z33" s="13" t="n">
        <f aca="false">Y33/$B12</f>
        <v>0</v>
      </c>
      <c r="AA33" s="35" t="n">
        <f aca="false">Y33*$I12</f>
        <v>0</v>
      </c>
      <c r="AB33" s="35" t="n">
        <f aca="false">-Y33*$C$4-X34*$C$5</f>
        <v>-16500</v>
      </c>
      <c r="AC33" s="13" t="n">
        <f aca="false">AA33+AB33</f>
        <v>-16500</v>
      </c>
    </row>
    <row r="34" customFormat="false" ht="12.75" hidden="false" customHeight="false" outlineLevel="0" collapsed="false">
      <c r="A34" s="33" t="n">
        <f aca="false">A13</f>
        <v>37347</v>
      </c>
      <c r="C34" s="13" t="n">
        <f aca="false">C33-D33</f>
        <v>0</v>
      </c>
      <c r="D34" s="41"/>
      <c r="E34" s="13" t="n">
        <f aca="false">D34/$B13</f>
        <v>0</v>
      </c>
      <c r="F34" s="35" t="n">
        <f aca="false">D34*$I13</f>
        <v>0</v>
      </c>
      <c r="G34" s="35" t="n">
        <f aca="false">-D34*$C$4-C35*$C$5</f>
        <v>-0</v>
      </c>
      <c r="H34" s="13" t="n">
        <f aca="false">F34+G34</f>
        <v>0</v>
      </c>
      <c r="J34" s="13" t="n">
        <f aca="false">J33-K33</f>
        <v>0</v>
      </c>
      <c r="K34" s="41"/>
      <c r="L34" s="13" t="n">
        <f aca="false">K34/$B13</f>
        <v>0</v>
      </c>
      <c r="M34" s="35" t="n">
        <f aca="false">K34*$I13</f>
        <v>0</v>
      </c>
      <c r="N34" s="35" t="n">
        <f aca="false">-K34*$C$4-J35*$C$5</f>
        <v>-0</v>
      </c>
      <c r="O34" s="13" t="n">
        <f aca="false">M34+N34</f>
        <v>0</v>
      </c>
      <c r="Q34" s="36" t="n">
        <f aca="false">Q33-R33</f>
        <v>750000</v>
      </c>
      <c r="R34" s="42"/>
      <c r="S34" s="38" t="n">
        <f aca="false">R34/$B13</f>
        <v>0</v>
      </c>
      <c r="T34" s="39" t="n">
        <f aca="false">R34*$I13</f>
        <v>0</v>
      </c>
      <c r="U34" s="39" t="n">
        <f aca="false">-R34*$C$4-Q35*$C$5</f>
        <v>-16500</v>
      </c>
      <c r="V34" s="40" t="n">
        <f aca="false">T34+U34</f>
        <v>-16500</v>
      </c>
      <c r="X34" s="13" t="n">
        <f aca="false">X33-Y33</f>
        <v>750000</v>
      </c>
      <c r="Y34" s="41"/>
      <c r="Z34" s="13" t="n">
        <f aca="false">Y34/$B13</f>
        <v>0</v>
      </c>
      <c r="AA34" s="35" t="n">
        <f aca="false">Y34*$I13</f>
        <v>0</v>
      </c>
      <c r="AB34" s="35" t="n">
        <f aca="false">-Y34*$C$4-X35*$C$5</f>
        <v>-16500</v>
      </c>
      <c r="AC34" s="13" t="n">
        <f aca="false">AA34+AB34</f>
        <v>-16500</v>
      </c>
    </row>
    <row r="35" customFormat="false" ht="12.75" hidden="false" customHeight="false" outlineLevel="0" collapsed="false">
      <c r="A35" s="33" t="n">
        <f aca="false">A14</f>
        <v>37377</v>
      </c>
      <c r="C35" s="13" t="n">
        <f aca="false">C34-D34</f>
        <v>0</v>
      </c>
      <c r="D35" s="41"/>
      <c r="E35" s="13" t="n">
        <f aca="false">D35/$B14</f>
        <v>0</v>
      </c>
      <c r="F35" s="35" t="n">
        <f aca="false">D35*$I14</f>
        <v>0</v>
      </c>
      <c r="G35" s="35" t="n">
        <f aca="false">-D35*$C$4-C36*$C$5</f>
        <v>-0</v>
      </c>
      <c r="H35" s="13" t="n">
        <f aca="false">F35+G35</f>
        <v>0</v>
      </c>
      <c r="J35" s="13" t="n">
        <f aca="false">J34-K34</f>
        <v>0</v>
      </c>
      <c r="K35" s="41"/>
      <c r="L35" s="13" t="n">
        <f aca="false">K35/$B14</f>
        <v>0</v>
      </c>
      <c r="M35" s="35" t="n">
        <f aca="false">K35*$I14</f>
        <v>0</v>
      </c>
      <c r="N35" s="35" t="n">
        <f aca="false">-K35*$C$4-J36*$C$5</f>
        <v>-0</v>
      </c>
      <c r="O35" s="13" t="n">
        <f aca="false">M35+N35</f>
        <v>0</v>
      </c>
      <c r="Q35" s="36" t="n">
        <f aca="false">Q34-R34</f>
        <v>750000</v>
      </c>
      <c r="R35" s="42"/>
      <c r="S35" s="38" t="n">
        <f aca="false">R35/$B14</f>
        <v>0</v>
      </c>
      <c r="T35" s="39" t="n">
        <f aca="false">R35*$I14</f>
        <v>0</v>
      </c>
      <c r="U35" s="39" t="n">
        <f aca="false">-R35*$C$4-Q36*$C$5</f>
        <v>-16500</v>
      </c>
      <c r="V35" s="40" t="n">
        <f aca="false">T35+U35</f>
        <v>-16500</v>
      </c>
      <c r="X35" s="13" t="n">
        <f aca="false">X34-Y34</f>
        <v>750000</v>
      </c>
      <c r="Y35" s="41"/>
      <c r="Z35" s="13" t="n">
        <f aca="false">Y35/$B14</f>
        <v>0</v>
      </c>
      <c r="AA35" s="35" t="n">
        <f aca="false">Y35*$I14</f>
        <v>0</v>
      </c>
      <c r="AB35" s="35" t="n">
        <f aca="false">-Y35*$C$4-X36*$C$5</f>
        <v>-16500</v>
      </c>
      <c r="AC35" s="13" t="n">
        <f aca="false">AA35+AB35</f>
        <v>-16500</v>
      </c>
    </row>
    <row r="36" customFormat="false" ht="12.75" hidden="false" customHeight="false" outlineLevel="0" collapsed="false">
      <c r="A36" s="33" t="n">
        <f aca="false">A15</f>
        <v>37408</v>
      </c>
      <c r="C36" s="13" t="n">
        <f aca="false">C35-D35</f>
        <v>0</v>
      </c>
      <c r="D36" s="41"/>
      <c r="E36" s="13" t="n">
        <f aca="false">D36/$B15</f>
        <v>0</v>
      </c>
      <c r="F36" s="35" t="n">
        <f aca="false">D36*$I15</f>
        <v>0</v>
      </c>
      <c r="G36" s="35" t="n">
        <f aca="false">-D36*$C$4-C37*$C$5</f>
        <v>-0</v>
      </c>
      <c r="H36" s="13" t="n">
        <f aca="false">F36+G36</f>
        <v>0</v>
      </c>
      <c r="J36" s="13" t="n">
        <f aca="false">J35-K35</f>
        <v>0</v>
      </c>
      <c r="K36" s="41"/>
      <c r="L36" s="13" t="n">
        <f aca="false">K36/$B15</f>
        <v>0</v>
      </c>
      <c r="M36" s="35" t="n">
        <f aca="false">K36*$I15</f>
        <v>0</v>
      </c>
      <c r="N36" s="35" t="n">
        <f aca="false">-K36*$C$4-J37*$C$5</f>
        <v>-0</v>
      </c>
      <c r="O36" s="13" t="n">
        <f aca="false">M36+N36</f>
        <v>0</v>
      </c>
      <c r="Q36" s="36" t="n">
        <f aca="false">Q35-R35</f>
        <v>750000</v>
      </c>
      <c r="R36" s="42"/>
      <c r="S36" s="38" t="n">
        <f aca="false">R36/$B15</f>
        <v>0</v>
      </c>
      <c r="T36" s="39" t="n">
        <f aca="false">R36*$I15</f>
        <v>0</v>
      </c>
      <c r="U36" s="39" t="n">
        <f aca="false">-R36*$C$4-Q37*$C$5</f>
        <v>-16500</v>
      </c>
      <c r="V36" s="40" t="n">
        <f aca="false">T36+U36</f>
        <v>-16500</v>
      </c>
      <c r="X36" s="13" t="n">
        <f aca="false">X35-Y35</f>
        <v>750000</v>
      </c>
      <c r="Y36" s="41"/>
      <c r="Z36" s="13" t="n">
        <f aca="false">Y36/$B15</f>
        <v>0</v>
      </c>
      <c r="AA36" s="35" t="n">
        <f aca="false">Y36*$I15</f>
        <v>0</v>
      </c>
      <c r="AB36" s="35" t="n">
        <f aca="false">-Y36*$C$4-X37*$C$5</f>
        <v>-16500</v>
      </c>
      <c r="AC36" s="13" t="n">
        <f aca="false">AA36+AB36</f>
        <v>-16500</v>
      </c>
    </row>
    <row r="37" customFormat="false" ht="12.75" hidden="false" customHeight="false" outlineLevel="0" collapsed="false">
      <c r="A37" s="33" t="n">
        <f aca="false">A16</f>
        <v>37438</v>
      </c>
      <c r="C37" s="13" t="n">
        <f aca="false">C36-D36</f>
        <v>0</v>
      </c>
      <c r="D37" s="41"/>
      <c r="E37" s="13" t="n">
        <f aca="false">D37/$B16</f>
        <v>0</v>
      </c>
      <c r="F37" s="35" t="n">
        <f aca="false">D37*$I16</f>
        <v>0</v>
      </c>
      <c r="G37" s="35" t="n">
        <f aca="false">-D37*$C$4-C38*$C$5</f>
        <v>-0</v>
      </c>
      <c r="H37" s="13" t="n">
        <f aca="false">F37+G37</f>
        <v>0</v>
      </c>
      <c r="J37" s="13" t="n">
        <f aca="false">J36-K36</f>
        <v>0</v>
      </c>
      <c r="K37" s="41"/>
      <c r="L37" s="13" t="n">
        <f aca="false">K37/$B16</f>
        <v>0</v>
      </c>
      <c r="M37" s="35" t="n">
        <f aca="false">K37*$I16</f>
        <v>0</v>
      </c>
      <c r="N37" s="35" t="n">
        <f aca="false">-K37*$C$4-J38*$C$5</f>
        <v>-0</v>
      </c>
      <c r="O37" s="13" t="n">
        <f aca="false">M37+N37</f>
        <v>0</v>
      </c>
      <c r="Q37" s="36" t="n">
        <f aca="false">Q36-R36</f>
        <v>750000</v>
      </c>
      <c r="R37" s="42"/>
      <c r="S37" s="38" t="n">
        <f aca="false">R37/$B16</f>
        <v>0</v>
      </c>
      <c r="T37" s="39" t="n">
        <f aca="false">R37*$I16</f>
        <v>0</v>
      </c>
      <c r="U37" s="39" t="n">
        <f aca="false">-R37*$C$4-Q38*$C$5</f>
        <v>-16500</v>
      </c>
      <c r="V37" s="40" t="n">
        <f aca="false">T37+U37</f>
        <v>-16500</v>
      </c>
      <c r="X37" s="13" t="n">
        <f aca="false">X36-Y36</f>
        <v>750000</v>
      </c>
      <c r="Y37" s="41"/>
      <c r="Z37" s="13" t="n">
        <f aca="false">Y37/$B16</f>
        <v>0</v>
      </c>
      <c r="AA37" s="35" t="n">
        <f aca="false">Y37*$I16</f>
        <v>0</v>
      </c>
      <c r="AB37" s="35" t="n">
        <f aca="false">-Y37*$C$4-X38*$C$5</f>
        <v>-16500</v>
      </c>
      <c r="AC37" s="13" t="n">
        <f aca="false">AA37+AB37</f>
        <v>-16500</v>
      </c>
    </row>
    <row r="38" customFormat="false" ht="12.75" hidden="false" customHeight="false" outlineLevel="0" collapsed="false">
      <c r="A38" s="33" t="n">
        <f aca="false">A17</f>
        <v>37469</v>
      </c>
      <c r="C38" s="13" t="n">
        <f aca="false">C37-D37</f>
        <v>0</v>
      </c>
      <c r="D38" s="41"/>
      <c r="E38" s="13" t="n">
        <f aca="false">D38/$B17</f>
        <v>0</v>
      </c>
      <c r="F38" s="35" t="n">
        <f aca="false">D38*$I17</f>
        <v>0</v>
      </c>
      <c r="G38" s="35" t="n">
        <f aca="false">-D38*$C$4-C39*$C$5</f>
        <v>-0</v>
      </c>
      <c r="H38" s="13" t="n">
        <f aca="false">F38+G38</f>
        <v>0</v>
      </c>
      <c r="J38" s="13" t="n">
        <f aca="false">J37-K37</f>
        <v>0</v>
      </c>
      <c r="K38" s="41"/>
      <c r="L38" s="13" t="n">
        <f aca="false">K38/$B17</f>
        <v>0</v>
      </c>
      <c r="M38" s="35" t="n">
        <f aca="false">K38*$I17</f>
        <v>0</v>
      </c>
      <c r="N38" s="35" t="n">
        <f aca="false">-K38*$C$4-J39*$C$5</f>
        <v>-0</v>
      </c>
      <c r="O38" s="13" t="n">
        <f aca="false">M38+N38</f>
        <v>0</v>
      </c>
      <c r="Q38" s="36" t="n">
        <f aca="false">Q37-R37</f>
        <v>750000</v>
      </c>
      <c r="R38" s="42"/>
      <c r="S38" s="38" t="n">
        <f aca="false">R38/$B17</f>
        <v>0</v>
      </c>
      <c r="T38" s="39" t="n">
        <f aca="false">R38*$I17</f>
        <v>0</v>
      </c>
      <c r="U38" s="39" t="n">
        <f aca="false">-R38*$C$4-Q39*$C$5</f>
        <v>-16500</v>
      </c>
      <c r="V38" s="40" t="n">
        <f aca="false">T38+U38</f>
        <v>-16500</v>
      </c>
      <c r="X38" s="13" t="n">
        <f aca="false">X37-Y37</f>
        <v>750000</v>
      </c>
      <c r="Y38" s="41"/>
      <c r="Z38" s="13" t="n">
        <f aca="false">Y38/$B17</f>
        <v>0</v>
      </c>
      <c r="AA38" s="35" t="n">
        <f aca="false">Y38*$I17</f>
        <v>0</v>
      </c>
      <c r="AB38" s="35" t="n">
        <f aca="false">-Y38*$C$4-X39*$C$5</f>
        <v>-16500</v>
      </c>
      <c r="AC38" s="13" t="n">
        <f aca="false">AA38+AB38</f>
        <v>-16500</v>
      </c>
    </row>
    <row r="39" customFormat="false" ht="12.75" hidden="false" customHeight="false" outlineLevel="0" collapsed="false">
      <c r="A39" s="33" t="n">
        <f aca="false">A18</f>
        <v>37500</v>
      </c>
      <c r="C39" s="13" t="n">
        <f aca="false">C38-D38</f>
        <v>0</v>
      </c>
      <c r="D39" s="41"/>
      <c r="E39" s="13" t="n">
        <f aca="false">D39/$B18</f>
        <v>0</v>
      </c>
      <c r="F39" s="35" t="n">
        <f aca="false">D39*$I18</f>
        <v>0</v>
      </c>
      <c r="G39" s="35" t="n">
        <f aca="false">-D39*$C$4-C40*$C$5</f>
        <v>-0</v>
      </c>
      <c r="H39" s="13" t="n">
        <f aca="false">F39+G39</f>
        <v>0</v>
      </c>
      <c r="J39" s="13" t="n">
        <f aca="false">J38-K38</f>
        <v>0</v>
      </c>
      <c r="K39" s="41"/>
      <c r="L39" s="13" t="n">
        <f aca="false">K39/$B18</f>
        <v>0</v>
      </c>
      <c r="M39" s="35" t="n">
        <f aca="false">K39*$I18</f>
        <v>0</v>
      </c>
      <c r="N39" s="35" t="n">
        <f aca="false">-K39*$C$4-J40*$C$5</f>
        <v>-0</v>
      </c>
      <c r="O39" s="13" t="n">
        <f aca="false">M39+N39</f>
        <v>0</v>
      </c>
      <c r="Q39" s="36" t="n">
        <f aca="false">Q38-R38</f>
        <v>750000</v>
      </c>
      <c r="R39" s="42"/>
      <c r="S39" s="38" t="n">
        <f aca="false">R39/$B18</f>
        <v>0</v>
      </c>
      <c r="T39" s="39" t="n">
        <f aca="false">R39*$I18</f>
        <v>0</v>
      </c>
      <c r="U39" s="39" t="n">
        <f aca="false">-R39*$C$4-Q40*$C$5</f>
        <v>-16500</v>
      </c>
      <c r="V39" s="40" t="n">
        <f aca="false">T39+U39</f>
        <v>-16500</v>
      </c>
      <c r="X39" s="13" t="n">
        <f aca="false">X38-Y38</f>
        <v>750000</v>
      </c>
      <c r="Y39" s="41"/>
      <c r="Z39" s="13" t="n">
        <f aca="false">Y39/$B18</f>
        <v>0</v>
      </c>
      <c r="AA39" s="35" t="n">
        <f aca="false">Y39*$I18</f>
        <v>0</v>
      </c>
      <c r="AB39" s="35" t="n">
        <f aca="false">-Y39*$C$4-X40*$C$5</f>
        <v>-16500</v>
      </c>
      <c r="AC39" s="13" t="n">
        <f aca="false">AA39+AB39</f>
        <v>-16500</v>
      </c>
    </row>
    <row r="40" customFormat="false" ht="12.75" hidden="false" customHeight="false" outlineLevel="0" collapsed="false">
      <c r="A40" s="33" t="n">
        <f aca="false">A19</f>
        <v>37530</v>
      </c>
      <c r="C40" s="13" t="n">
        <f aca="false">C39-D39</f>
        <v>0</v>
      </c>
      <c r="D40" s="41"/>
      <c r="E40" s="13" t="n">
        <f aca="false">D40/$B19</f>
        <v>0</v>
      </c>
      <c r="F40" s="35" t="n">
        <f aca="false">D40*$I19</f>
        <v>0</v>
      </c>
      <c r="G40" s="35" t="n">
        <f aca="false">-D40*$C$4-C41*$C$5</f>
        <v>-0</v>
      </c>
      <c r="H40" s="13" t="n">
        <f aca="false">F40+G40</f>
        <v>0</v>
      </c>
      <c r="J40" s="13" t="n">
        <f aca="false">J39-K39</f>
        <v>0</v>
      </c>
      <c r="K40" s="41"/>
      <c r="L40" s="13" t="n">
        <f aca="false">K40/$B19</f>
        <v>0</v>
      </c>
      <c r="M40" s="35" t="n">
        <f aca="false">K40*$I19</f>
        <v>0</v>
      </c>
      <c r="N40" s="35" t="n">
        <f aca="false">-K40*$C$4-J41*$C$5</f>
        <v>-0</v>
      </c>
      <c r="O40" s="13" t="n">
        <f aca="false">M40+N40</f>
        <v>0</v>
      </c>
      <c r="Q40" s="36" t="n">
        <f aca="false">Q39-R39</f>
        <v>750000</v>
      </c>
      <c r="R40" s="42"/>
      <c r="S40" s="38" t="n">
        <f aca="false">R40/$B19</f>
        <v>0</v>
      </c>
      <c r="T40" s="39" t="n">
        <f aca="false">R40*$I19</f>
        <v>0</v>
      </c>
      <c r="U40" s="39" t="n">
        <f aca="false">-R40*$C$4-Q41*$C$5</f>
        <v>-16500</v>
      </c>
      <c r="V40" s="40" t="n">
        <f aca="false">T40+U40</f>
        <v>-16500</v>
      </c>
      <c r="X40" s="13" t="n">
        <f aca="false">X39-Y39</f>
        <v>750000</v>
      </c>
      <c r="Y40" s="41"/>
      <c r="Z40" s="13" t="n">
        <f aca="false">Y40/$B19</f>
        <v>0</v>
      </c>
      <c r="AA40" s="35" t="n">
        <f aca="false">Y40*$I19</f>
        <v>0</v>
      </c>
      <c r="AB40" s="35" t="n">
        <f aca="false">-Y40*$C$4-X41*$C$5</f>
        <v>-16500</v>
      </c>
      <c r="AC40" s="13" t="n">
        <f aca="false">AA40+AB40</f>
        <v>-16500</v>
      </c>
    </row>
    <row r="41" customFormat="false" ht="12.75" hidden="false" customHeight="false" outlineLevel="0" collapsed="false">
      <c r="A41" s="33" t="n">
        <f aca="false">A20</f>
        <v>37561</v>
      </c>
      <c r="C41" s="13" t="n">
        <f aca="false">C40-D40</f>
        <v>0</v>
      </c>
      <c r="D41" s="41"/>
      <c r="E41" s="13" t="n">
        <f aca="false">D41/$B20</f>
        <v>0</v>
      </c>
      <c r="F41" s="35" t="n">
        <f aca="false">D41*$I20</f>
        <v>0</v>
      </c>
      <c r="G41" s="35" t="n">
        <f aca="false">-D41*$C$4-C42*$C$5</f>
        <v>-0</v>
      </c>
      <c r="H41" s="13" t="n">
        <f aca="false">F41+G41</f>
        <v>0</v>
      </c>
      <c r="J41" s="13" t="n">
        <f aca="false">J40-K40</f>
        <v>0</v>
      </c>
      <c r="K41" s="41"/>
      <c r="L41" s="13" t="n">
        <f aca="false">K41/$B20</f>
        <v>0</v>
      </c>
      <c r="M41" s="35" t="n">
        <f aca="false">K41*$I20</f>
        <v>0</v>
      </c>
      <c r="N41" s="35" t="n">
        <f aca="false">-K41*$C$4-J42*$C$5</f>
        <v>-0</v>
      </c>
      <c r="O41" s="13" t="n">
        <f aca="false">M41+N41</f>
        <v>0</v>
      </c>
      <c r="Q41" s="36" t="n">
        <f aca="false">Q40-R40</f>
        <v>750000</v>
      </c>
      <c r="R41" s="37" t="n">
        <f aca="false">$Q$29/5</f>
        <v>150000</v>
      </c>
      <c r="S41" s="38" t="n">
        <f aca="false">R41/$B20</f>
        <v>5000</v>
      </c>
      <c r="T41" s="39" t="n">
        <f aca="false">R41*$I20</f>
        <v>464100</v>
      </c>
      <c r="U41" s="39" t="n">
        <f aca="false">-R41*$C$4-Q42*$C$5</f>
        <v>-16650</v>
      </c>
      <c r="V41" s="40" t="n">
        <f aca="false">T41+U41</f>
        <v>447450</v>
      </c>
      <c r="X41" s="13" t="n">
        <f aca="false">X40-Y40</f>
        <v>750000</v>
      </c>
      <c r="Y41" s="34"/>
      <c r="Z41" s="13" t="n">
        <f aca="false">Y41/$B20</f>
        <v>0</v>
      </c>
      <c r="AA41" s="35" t="n">
        <f aca="false">Y41*$I20</f>
        <v>0</v>
      </c>
      <c r="AB41" s="35" t="n">
        <f aca="false">-Y41*$C$4-X42*$C$5</f>
        <v>-16500</v>
      </c>
      <c r="AC41" s="13" t="n">
        <f aca="false">AA41+AB41</f>
        <v>-16500</v>
      </c>
    </row>
    <row r="42" customFormat="false" ht="12.75" hidden="false" customHeight="false" outlineLevel="0" collapsed="false">
      <c r="A42" s="33" t="n">
        <f aca="false">A21</f>
        <v>37591</v>
      </c>
      <c r="C42" s="13" t="n">
        <f aca="false">C41-D41</f>
        <v>0</v>
      </c>
      <c r="D42" s="41"/>
      <c r="E42" s="13" t="n">
        <f aca="false">D42/$B21</f>
        <v>0</v>
      </c>
      <c r="F42" s="35" t="n">
        <f aca="false">D42*$I21</f>
        <v>0</v>
      </c>
      <c r="G42" s="35" t="n">
        <f aca="false">-D42*$C$4-C43*$C$5</f>
        <v>-0</v>
      </c>
      <c r="H42" s="13" t="n">
        <f aca="false">F42+G42</f>
        <v>0</v>
      </c>
      <c r="J42" s="13" t="n">
        <f aca="false">J41-K41</f>
        <v>0</v>
      </c>
      <c r="K42" s="41"/>
      <c r="L42" s="13" t="n">
        <f aca="false">K42/$B21</f>
        <v>0</v>
      </c>
      <c r="M42" s="35" t="n">
        <f aca="false">K42*$I21</f>
        <v>0</v>
      </c>
      <c r="N42" s="35" t="n">
        <f aca="false">-K42*$C$4-J43*$C$5</f>
        <v>-0</v>
      </c>
      <c r="O42" s="13" t="n">
        <f aca="false">M42+N42</f>
        <v>0</v>
      </c>
      <c r="Q42" s="36" t="n">
        <f aca="false">Q41-R41</f>
        <v>600000</v>
      </c>
      <c r="R42" s="37" t="n">
        <f aca="false">$Q$29/5</f>
        <v>150000</v>
      </c>
      <c r="S42" s="38" t="n">
        <f aca="false">R42/$B21</f>
        <v>4838.70967741936</v>
      </c>
      <c r="T42" s="39" t="n">
        <f aca="false">R42*$I21</f>
        <v>495900</v>
      </c>
      <c r="U42" s="39" t="n">
        <f aca="false">-R42*$C$4-Q43*$C$5</f>
        <v>-13350</v>
      </c>
      <c r="V42" s="40" t="n">
        <f aca="false">T42+U42</f>
        <v>482550</v>
      </c>
      <c r="X42" s="13" t="n">
        <f aca="false">X41-Y41</f>
        <v>750000</v>
      </c>
      <c r="Y42" s="34" t="n">
        <f aca="false">$Q$29/3</f>
        <v>250000</v>
      </c>
      <c r="Z42" s="13" t="n">
        <f aca="false">Y42/$B21</f>
        <v>8064.51612903226</v>
      </c>
      <c r="AA42" s="35" t="n">
        <f aca="false">Y42*$I21</f>
        <v>826500</v>
      </c>
      <c r="AB42" s="35" t="n">
        <f aca="false">-Y42*$C$4-X43*$C$5</f>
        <v>-16750</v>
      </c>
      <c r="AC42" s="13" t="n">
        <f aca="false">AA42+AB42</f>
        <v>809750</v>
      </c>
    </row>
    <row r="43" customFormat="false" ht="12.75" hidden="false" customHeight="false" outlineLevel="0" collapsed="false">
      <c r="A43" s="33" t="n">
        <f aca="false">A22</f>
        <v>37622</v>
      </c>
      <c r="C43" s="13" t="n">
        <f aca="false">C42-D42</f>
        <v>0</v>
      </c>
      <c r="D43" s="41"/>
      <c r="E43" s="13" t="n">
        <f aca="false">D43/$B22</f>
        <v>0</v>
      </c>
      <c r="F43" s="35" t="n">
        <f aca="false">D43*$I22</f>
        <v>0</v>
      </c>
      <c r="G43" s="35" t="n">
        <f aca="false">-D43*$C$4-C44*$C$5</f>
        <v>-0</v>
      </c>
      <c r="H43" s="13" t="n">
        <f aca="false">F43+G43</f>
        <v>0</v>
      </c>
      <c r="J43" s="13" t="n">
        <f aca="false">J42-K42</f>
        <v>0</v>
      </c>
      <c r="K43" s="41"/>
      <c r="L43" s="13" t="n">
        <f aca="false">K43/$B22</f>
        <v>0</v>
      </c>
      <c r="M43" s="35" t="n">
        <f aca="false">K43*$I22</f>
        <v>0</v>
      </c>
      <c r="N43" s="35" t="n">
        <f aca="false">-K43*$C$4-J44*$C$5</f>
        <v>-0</v>
      </c>
      <c r="O43" s="13" t="n">
        <f aca="false">M43+N43</f>
        <v>0</v>
      </c>
      <c r="Q43" s="36" t="n">
        <f aca="false">Q42-R42</f>
        <v>450000</v>
      </c>
      <c r="R43" s="37" t="n">
        <f aca="false">$Q$29/5</f>
        <v>150000</v>
      </c>
      <c r="S43" s="38" t="n">
        <f aca="false">R43/$B22</f>
        <v>4838.70967741936</v>
      </c>
      <c r="T43" s="39" t="n">
        <f aca="false">R43*$I22</f>
        <v>513600</v>
      </c>
      <c r="U43" s="39" t="n">
        <f aca="false">-R43*$C$4-Q44*$C$5</f>
        <v>-10050</v>
      </c>
      <c r="V43" s="40" t="n">
        <f aca="false">T43+U43</f>
        <v>503550</v>
      </c>
      <c r="X43" s="13" t="n">
        <f aca="false">X42-Y42</f>
        <v>500000</v>
      </c>
      <c r="Y43" s="34" t="n">
        <f aca="false">$Q$29/3</f>
        <v>250000</v>
      </c>
      <c r="Z43" s="13" t="n">
        <f aca="false">Y43/$B22</f>
        <v>8064.51612903226</v>
      </c>
      <c r="AA43" s="35" t="n">
        <f aca="false">Y43*$I22</f>
        <v>856000</v>
      </c>
      <c r="AB43" s="35" t="n">
        <f aca="false">-Y43*$C$4-X44*$C$5</f>
        <v>-11250</v>
      </c>
      <c r="AC43" s="13" t="n">
        <f aca="false">AA43+AB43</f>
        <v>844750</v>
      </c>
    </row>
    <row r="44" customFormat="false" ht="12.75" hidden="false" customHeight="false" outlineLevel="0" collapsed="false">
      <c r="A44" s="33" t="n">
        <f aca="false">A23</f>
        <v>37653</v>
      </c>
      <c r="C44" s="13" t="n">
        <f aca="false">C43-D43</f>
        <v>0</v>
      </c>
      <c r="D44" s="41"/>
      <c r="E44" s="13" t="n">
        <f aca="false">D44/$B23</f>
        <v>0</v>
      </c>
      <c r="F44" s="35" t="n">
        <f aca="false">D44*$I23</f>
        <v>0</v>
      </c>
      <c r="G44" s="35" t="n">
        <f aca="false">-D44*$C$4-C45*$C$5</f>
        <v>-0</v>
      </c>
      <c r="H44" s="13" t="n">
        <f aca="false">F44+G44</f>
        <v>0</v>
      </c>
      <c r="J44" s="13" t="n">
        <f aca="false">J43-K43</f>
        <v>0</v>
      </c>
      <c r="K44" s="41"/>
      <c r="L44" s="13" t="n">
        <f aca="false">K44/$B23</f>
        <v>0</v>
      </c>
      <c r="M44" s="35" t="n">
        <f aca="false">K44*$I23</f>
        <v>0</v>
      </c>
      <c r="N44" s="35" t="n">
        <f aca="false">-K44*$C$4-J45*$C$5</f>
        <v>-0</v>
      </c>
      <c r="O44" s="13" t="n">
        <f aca="false">M44+N44</f>
        <v>0</v>
      </c>
      <c r="Q44" s="36" t="n">
        <f aca="false">Q43-R43</f>
        <v>300000</v>
      </c>
      <c r="R44" s="37" t="n">
        <f aca="false">$Q$29/5</f>
        <v>150000</v>
      </c>
      <c r="S44" s="38" t="n">
        <f aca="false">R44/$B23</f>
        <v>5357.14285714286</v>
      </c>
      <c r="T44" s="39" t="n">
        <f aca="false">R44*$I23</f>
        <v>500100</v>
      </c>
      <c r="U44" s="39" t="n">
        <f aca="false">-R44*$C$4-Q45*$C$5</f>
        <v>-6750</v>
      </c>
      <c r="V44" s="40" t="n">
        <f aca="false">T44+U44</f>
        <v>493350</v>
      </c>
      <c r="X44" s="13" t="n">
        <f aca="false">X43-Y43</f>
        <v>250000</v>
      </c>
      <c r="Y44" s="34" t="n">
        <f aca="false">$Q$29/3</f>
        <v>250000</v>
      </c>
      <c r="Z44" s="13" t="n">
        <f aca="false">Y44/$B23</f>
        <v>8928.57142857143</v>
      </c>
      <c r="AA44" s="35" t="n">
        <f aca="false">Y44*$I23</f>
        <v>833500</v>
      </c>
      <c r="AB44" s="35" t="n">
        <f aca="false">-Y44*$C$4-X45*$C$5</f>
        <v>-5750</v>
      </c>
      <c r="AC44" s="13" t="n">
        <f aca="false">AA44+AB44</f>
        <v>827750</v>
      </c>
    </row>
    <row r="45" customFormat="false" ht="12.75" hidden="false" customHeight="false" outlineLevel="0" collapsed="false">
      <c r="A45" s="33" t="n">
        <f aca="false">A24</f>
        <v>37681</v>
      </c>
      <c r="C45" s="13" t="n">
        <f aca="false">C44-D44</f>
        <v>0</v>
      </c>
      <c r="D45" s="41"/>
      <c r="E45" s="13" t="n">
        <f aca="false">D45/$B24</f>
        <v>0</v>
      </c>
      <c r="F45" s="35" t="n">
        <f aca="false">D45*$I24</f>
        <v>0</v>
      </c>
      <c r="G45" s="35" t="n">
        <f aca="false">-D45*$C$4-C46*$C$5</f>
        <v>-0</v>
      </c>
      <c r="H45" s="43" t="n">
        <f aca="false">F45+G45</f>
        <v>0</v>
      </c>
      <c r="J45" s="13" t="n">
        <f aca="false">J44-K44</f>
        <v>0</v>
      </c>
      <c r="K45" s="41"/>
      <c r="L45" s="13" t="n">
        <f aca="false">K45/$B24</f>
        <v>0</v>
      </c>
      <c r="M45" s="35" t="n">
        <f aca="false">K45*$I24</f>
        <v>0</v>
      </c>
      <c r="N45" s="35" t="n">
        <f aca="false">-K45*$C$4-J46*$C$5</f>
        <v>-0</v>
      </c>
      <c r="O45" s="43" t="n">
        <f aca="false">M45+N45</f>
        <v>0</v>
      </c>
      <c r="Q45" s="36" t="n">
        <f aca="false">Q44-R44</f>
        <v>150000</v>
      </c>
      <c r="R45" s="37" t="n">
        <f aca="false">$Q$29/5</f>
        <v>150000</v>
      </c>
      <c r="S45" s="38" t="n">
        <f aca="false">R45/$B24</f>
        <v>4838.70967741936</v>
      </c>
      <c r="T45" s="39" t="n">
        <f aca="false">R45*$I24</f>
        <v>484350</v>
      </c>
      <c r="U45" s="39" t="n">
        <f aca="false">-R45*$C$4-Q46*$C$5</f>
        <v>-3450</v>
      </c>
      <c r="V45" s="44" t="n">
        <f aca="false">T45+U45</f>
        <v>480900</v>
      </c>
      <c r="X45" s="13" t="n">
        <f aca="false">X44-Y44</f>
        <v>0</v>
      </c>
      <c r="Y45" s="34"/>
      <c r="Z45" s="13" t="n">
        <f aca="false">Y45/$B24</f>
        <v>0</v>
      </c>
      <c r="AA45" s="35" t="n">
        <f aca="false">Y45*$I24</f>
        <v>0</v>
      </c>
      <c r="AB45" s="35" t="n">
        <f aca="false">-Y45*$C$4-X46*$C$5</f>
        <v>-0</v>
      </c>
      <c r="AC45" s="43" t="n">
        <f aca="false">AA45+AB45</f>
        <v>0</v>
      </c>
    </row>
    <row r="46" customFormat="false" ht="12.75" hidden="false" customHeight="false" outlineLevel="0" collapsed="false">
      <c r="H46" s="13" t="n">
        <f aca="false">SUM(H29:H45)</f>
        <v>1943400</v>
      </c>
      <c r="O46" s="13" t="n">
        <f aca="false">SUM(O29:O45)</f>
        <v>2025750</v>
      </c>
      <c r="Q46" s="45"/>
      <c r="R46" s="46"/>
      <c r="S46" s="46"/>
      <c r="T46" s="46"/>
      <c r="U46" s="46"/>
      <c r="V46" s="44" t="n">
        <f aca="false">SUM(V29:V45)</f>
        <v>2209800</v>
      </c>
      <c r="AC46" s="13" t="n">
        <f aca="false">SUM(AC29:AC45)</f>
        <v>2267750</v>
      </c>
    </row>
    <row r="47" customFormat="false" ht="12.75" hidden="false" customHeight="false" outlineLevel="0" collapsed="false">
      <c r="V47" s="47"/>
      <c r="AC47" s="4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2001-10-22T13:19:28Z</dcterms:created>
  <dc:creator>Tyrell</dc:creator>
  <dc:description/>
  <dc:language>en-US</dc:language>
  <cp:lastModifiedBy>Tyrell</cp:lastModifiedBy>
  <cp:lastPrinted>2001-10-22T18:09:01Z</cp:lastPrinted>
  <dcterms:modified xsi:type="dcterms:W3CDTF">2001-10-23T14:11:10Z</dcterms:modified>
  <cp:revision>0</cp:revision>
  <dc:subject/>
  <dc:title/>
</cp:coreProperties>
</file>