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912" sheetId="1" state="visible" r:id="rId3"/>
  </sheets>
  <definedNames>
    <definedName function="false" hidden="false" localSheetId="0" name="_xlnm.Print_Area" vbProcedure="false">'9912'!$D$8:$L$79</definedName>
    <definedName function="false" hidden="false" localSheetId="0" name="_xlnm.Print_Titles" vbProcedure="false">'9912'!$A:$C,'9912'!$1:$7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sz val="8"/>
            <color rgb="FF000000"/>
            <rFont val="Tahoma"/>
            <family val="0"/>
          </rPr>
          <t xml:space="preserve">Co. 141 info from Northern Border Pipeline Company Balance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70</xdr:colOff>
                <xdr:row>8</xdr:row>
                <xdr:rowOff>12</xdr:rowOff>
              </xdr:from>
              <xdr:to>
                <xdr:col>5</xdr:col>
                <xdr:colOff>85</xdr:colOff>
                <xdr:row>14</xdr:row>
                <xdr:rowOff>3</xdr:rowOff>
              </xdr:to>
            </anchor>
          </commentPr>
        </mc:Choice>
        <mc:Fallback/>
      </mc:AlternateContent>
    </comment>
    <comment ref="H12" authorId="0">
      <text>
        <r>
          <rPr>
            <sz val="8"/>
            <color rgb="FF000000"/>
            <rFont val="Tahoma"/>
            <family val="0"/>
          </rPr>
          <t xml:space="preserve">Co. 141 info from Northern Border Pipeline Company Income Stmt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22</xdr:colOff>
                <xdr:row>8</xdr:row>
                <xdr:rowOff>12</xdr:rowOff>
              </xdr:from>
              <xdr:to>
                <xdr:col>9</xdr:col>
                <xdr:colOff>0</xdr:colOff>
                <xdr:row>14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<sst xmlns="http://schemas.openxmlformats.org/spreadsheetml/2006/main" count="111" uniqueCount="101">
  <si>
    <t xml:space="preserve">MODIFIED MASSACHUSETTS FORMULA CALCULATION</t>
  </si>
  <si>
    <t xml:space="preserve">3/31/2000</t>
  </si>
  <si>
    <t xml:space="preserve">AS OF12/31/2000</t>
  </si>
  <si>
    <t xml:space="preserve">GROSS PLANT,</t>
  </si>
  <si>
    <t xml:space="preserve">INVEST &amp;</t>
  </si>
  <si>
    <t xml:space="preserve">GROSS</t>
  </si>
  <si>
    <t xml:space="preserve">PROPERTY &amp;</t>
  </si>
  <si>
    <t xml:space="preserve">EQTY EARNINGS</t>
  </si>
  <si>
    <t xml:space="preserve">MARGINS</t>
  </si>
  <si>
    <t xml:space="preserve">ACTUAL</t>
  </si>
  <si>
    <t xml:space="preserve">EQUIPMENT </t>
  </si>
  <si>
    <t xml:space="preserve">OF UNCON SUBS</t>
  </si>
  <si>
    <t xml:space="preserve">12 MOS ENDED</t>
  </si>
  <si>
    <t xml:space="preserve">PAYROLL</t>
  </si>
  <si>
    <t xml:space="preserve">MMF</t>
  </si>
  <si>
    <t xml:space="preserve">CO. #</t>
  </si>
  <si>
    <t xml:space="preserve">12/31/2000</t>
  </si>
  <si>
    <t xml:space="preserve">ENRON TRANSPORTATION SERVICES</t>
  </si>
  <si>
    <t xml:space="preserve">Transwestern Pipeline Company (060)</t>
  </si>
  <si>
    <t xml:space="preserve">TPAMI2</t>
  </si>
  <si>
    <t xml:space="preserve">Florida Gas Transmission Company</t>
  </si>
  <si>
    <t xml:space="preserve">062</t>
  </si>
  <si>
    <t xml:space="preserve">A</t>
  </si>
  <si>
    <t xml:space="preserve">Northern Border Pipeline</t>
  </si>
  <si>
    <t xml:space="preserve">141</t>
  </si>
  <si>
    <t xml:space="preserve">B</t>
  </si>
  <si>
    <t xml:space="preserve">Northern Natural Gas Company</t>
  </si>
  <si>
    <t xml:space="preserve">179/53K</t>
  </si>
  <si>
    <t xml:space="preserve">Enron Pipeline Operations</t>
  </si>
  <si>
    <t xml:space="preserve">EPLGR2</t>
  </si>
  <si>
    <t xml:space="preserve">LRC Operations</t>
  </si>
  <si>
    <t xml:space="preserve">HPL Pipeline</t>
  </si>
  <si>
    <t xml:space="preserve">Pan Border Gas</t>
  </si>
  <si>
    <t xml:space="preserve">Sundance NPNG</t>
  </si>
  <si>
    <t xml:space="preserve">47A</t>
  </si>
  <si>
    <t xml:space="preserve">Enron Trialblazer</t>
  </si>
  <si>
    <t xml:space="preserve">Other</t>
  </si>
  <si>
    <t xml:space="preserve">SALOT2</t>
  </si>
  <si>
    <t xml:space="preserve">                      TOTAL ETS</t>
  </si>
  <si>
    <t xml:space="preserve">PORTLAND GENERAL</t>
  </si>
  <si>
    <t xml:space="preserve">PGE2</t>
  </si>
  <si>
    <t xml:space="preserve">(1)</t>
  </si>
  <si>
    <t xml:space="preserve">Clean Fuels</t>
  </si>
  <si>
    <t xml:space="preserve">CLNFU2</t>
  </si>
  <si>
    <t xml:space="preserve">Enron Oil Trading &amp; Transportation</t>
  </si>
  <si>
    <t xml:space="preserve">EOTT accounting entity</t>
  </si>
  <si>
    <t xml:space="preserve">23Q</t>
  </si>
  <si>
    <t xml:space="preserve">ENRON NORTH AMERICA</t>
  </si>
  <si>
    <t xml:space="preserve">EGSVC2</t>
  </si>
  <si>
    <t xml:space="preserve">ENRON GLOBAL MARKETS</t>
  </si>
  <si>
    <t xml:space="preserve">EGBLM2</t>
  </si>
  <si>
    <t xml:space="preserve">ECT INTERNATIONAL</t>
  </si>
  <si>
    <t xml:space="preserve">ECINT2</t>
  </si>
  <si>
    <t xml:space="preserve">RETAIL GROUP</t>
  </si>
  <si>
    <t xml:space="preserve">RETAIL2</t>
  </si>
  <si>
    <t xml:space="preserve">ENRON GLOBAL E&amp;P</t>
  </si>
  <si>
    <t xml:space="preserve">EGEPG2</t>
  </si>
  <si>
    <t xml:space="preserve">ENRON BROADBAND</t>
  </si>
  <si>
    <t xml:space="preserve">ECI2</t>
  </si>
  <si>
    <t xml:space="preserve">ENRON GLOBAL FINANCE</t>
  </si>
  <si>
    <t xml:space="preserve">ECMC2</t>
  </si>
  <si>
    <t xml:space="preserve">ENRON INVESTMENTS</t>
  </si>
  <si>
    <t xml:space="preserve">IVEST2</t>
  </si>
  <si>
    <t xml:space="preserve">POWER GENERATION</t>
  </si>
  <si>
    <t xml:space="preserve">EENGC2</t>
  </si>
  <si>
    <t xml:space="preserve">APACHE</t>
  </si>
  <si>
    <t xml:space="preserve">APACHI2</t>
  </si>
  <si>
    <t xml:space="preserve">CALME</t>
  </si>
  <si>
    <t xml:space="preserve">CALME2</t>
  </si>
  <si>
    <t xml:space="preserve">SOUTH AMERICA</t>
  </si>
  <si>
    <t xml:space="preserve">ESACNS2</t>
  </si>
  <si>
    <t xml:space="preserve">INDIA</t>
  </si>
  <si>
    <t xml:space="preserve">INDIA2</t>
  </si>
  <si>
    <t xml:space="preserve">ENRON NETWORKS</t>
  </si>
  <si>
    <t xml:space="preserve">ENTWK2</t>
  </si>
  <si>
    <t xml:space="preserve">TOTAL MMF FACTORS</t>
  </si>
  <si>
    <r>
      <rPr>
        <b val="true"/>
        <sz val="7"/>
        <rFont val="Arial"/>
        <family val="0"/>
      </rPr>
      <t xml:space="preserve">(1)</t>
    </r>
    <r>
      <rPr>
        <sz val="7"/>
        <rFont val="Arial"/>
        <family val="0"/>
      </rPr>
      <t xml:space="preserve"> These Gross PP&amp;E and Gross Margin amounts are net of related Valuation companies</t>
    </r>
  </si>
  <si>
    <t xml:space="preserve">EXCLUDED COSTS FOR MMF CALCULATION:</t>
  </si>
  <si>
    <t xml:space="preserve">VALUATION ADJUSTMENT COMPANIES:</t>
  </si>
  <si>
    <t xml:space="preserve">Corp &amp; Other Valuation Adj.</t>
  </si>
  <si>
    <t xml:space="preserve">090</t>
  </si>
  <si>
    <t xml:space="preserve">Texas Intrastate Valuation Adj.</t>
  </si>
  <si>
    <t xml:space="preserve">091</t>
  </si>
  <si>
    <t xml:space="preserve">Portland General Fair Value</t>
  </si>
  <si>
    <t xml:space="preserve">20U</t>
  </si>
  <si>
    <t xml:space="preserve">MISCELLANEOUS EXCLUSIONS: (See Notes)</t>
  </si>
  <si>
    <t xml:space="preserve">Northern Plains Natural Gas Company</t>
  </si>
  <si>
    <t xml:space="preserve">Citrus Corp.                                             </t>
  </si>
  <si>
    <t xml:space="preserve">    Sub-total Before Eliminating Entries</t>
  </si>
  <si>
    <t xml:space="preserve">     Consolidating and Eliminating J/E's</t>
  </si>
  <si>
    <t xml:space="preserve">      Total</t>
  </si>
  <si>
    <t xml:space="preserve">Reconciliation </t>
  </si>
  <si>
    <t xml:space="preserve">Per Hyperion</t>
  </si>
  <si>
    <t xml:space="preserve">Per Payroll</t>
  </si>
  <si>
    <t xml:space="preserve">      Control Totals</t>
  </si>
  <si>
    <t xml:space="preserve">(A) FGT Incl. @100%-Excl. Citrus Invest. on 372</t>
  </si>
  <si>
    <t xml:space="preserve">(B) NBPL INCL.@  100% - Excl. NPNG Invest. on 172</t>
  </si>
  <si>
    <t xml:space="preserve">Portland General @ 100%</t>
  </si>
  <si>
    <t xml:space="preserve">EOTT</t>
  </si>
  <si>
    <t xml:space="preserve">Check</t>
  </si>
  <si>
    <t xml:space="preserve">Actual Payroll = Base Pay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</si>
</sst>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[$-409]#,##0_);[RED]\(#,##0\)"/>
    <numFmt numFmtId="167" formatCode="0.0%"/>
    <numFmt numFmtId="168" formatCode="General_)"/>
    <numFmt numFmtId="169" formatCode="@"/>
    <numFmt numFmtId="170" formatCode="hh:mm\ AM/PM_)"/>
    <numFmt numFmtId="171" formatCode="mm/dd/yy_)"/>
    <numFmt numFmtId="172" formatCode="[$-409]m/d/yyyy"/>
    <numFmt numFmtId="173" formatCode="[$-409]#,##0_);\(#,##0\)"/>
    <numFmt numFmtId="174" formatCode="0%"/>
    <numFmt numFmtId="175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0"/>
    </font>
    <font>
      <b val="true"/>
      <sz val="7"/>
      <name val="Arial"/>
      <family val="0"/>
    </font>
    <font>
      <sz val="7"/>
      <color rgb="FFFF00FF"/>
      <name val="Arial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u val="single"/>
      <sz val="7"/>
      <name val="Arial"/>
      <family val="2"/>
    </font>
    <font>
      <u val="single"/>
      <sz val="7"/>
      <color rgb="FF0000FF"/>
      <name val="Arial"/>
      <family val="0"/>
    </font>
    <font>
      <u val="single"/>
      <sz val="7"/>
      <name val="Arial"/>
      <family val="2"/>
    </font>
    <font>
      <b val="true"/>
      <u val="double"/>
      <sz val="7"/>
      <name val="Arial"/>
      <family val="2"/>
    </font>
    <font>
      <u val="double"/>
      <sz val="7"/>
      <name val="Arial"/>
      <family val="2"/>
    </font>
    <font>
      <sz val="7"/>
      <color rgb="FFFF0000"/>
      <name val="Arial"/>
      <family val="0"/>
    </font>
    <font>
      <sz val="7"/>
      <name val="Modern"/>
      <family val="0"/>
    </font>
    <font>
      <b val="true"/>
      <sz val="7"/>
      <name val="Modern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8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48</xdr:row>
      <xdr:rowOff>0</xdr:rowOff>
    </xdr:from>
    <xdr:to>
      <xdr:col>1</xdr:col>
      <xdr:colOff>241920</xdr:colOff>
      <xdr:row>48</xdr:row>
      <xdr:rowOff>141120</xdr:rowOff>
    </xdr:to>
    <xdr:sp>
      <xdr:nvSpPr>
        <xdr:cNvPr id="0" name="Rectangle 2"/>
        <xdr:cNvSpPr/>
      </xdr:nvSpPr>
      <xdr:spPr>
        <a:xfrm>
          <a:off x="0" y="6766560"/>
          <a:ext cx="2818800" cy="1411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1.1" customHeight="true" zeroHeight="false" outlineLevelRow="0" outlineLevelCol="0"/>
  <cols>
    <col collapsed="false" customWidth="true" hidden="false" outlineLevel="0" max="1" min="1" style="1" width="36.56"/>
    <col collapsed="false" customWidth="true" hidden="false" outlineLevel="0" max="2" min="2" style="1" width="8.56"/>
    <col collapsed="false" customWidth="true" hidden="false" outlineLevel="0" max="3" min="3" style="2" width="2.13"/>
    <col collapsed="false" customWidth="true" hidden="false" outlineLevel="0" max="4" min="4" style="1" width="12.85"/>
    <col collapsed="false" customWidth="true" hidden="false" outlineLevel="0" max="5" min="5" style="2" width="3.28"/>
    <col collapsed="false" customWidth="true" hidden="false" outlineLevel="0" max="6" min="6" style="3" width="14.14"/>
    <col collapsed="false" customWidth="true" hidden="false" outlineLevel="0" max="7" min="7" style="1" width="3.56"/>
    <col collapsed="false" customWidth="true" hidden="false" outlineLevel="0" max="8" min="8" style="3" width="12.7"/>
    <col collapsed="false" customWidth="true" hidden="false" outlineLevel="0" max="9" min="9" style="2" width="3.28"/>
    <col collapsed="false" customWidth="true" hidden="false" outlineLevel="0" max="10" min="10" style="1" width="11.85"/>
    <col collapsed="false" customWidth="true" hidden="false" outlineLevel="0" max="11" min="11" style="1" width="2.99"/>
    <col collapsed="false" customWidth="true" hidden="false" outlineLevel="0" max="12" min="12" style="4" width="9.7"/>
    <col collapsed="false" customWidth="true" hidden="false" outlineLevel="0" max="231" min="13" style="5" width="13.85"/>
    <col collapsed="false" customWidth="false" hidden="false" outlineLevel="0" max="257" min="232" style="5" width="12.56"/>
  </cols>
  <sheetData>
    <row r="1" customFormat="false" ht="11.1" hidden="false" customHeight="true" outlineLevel="0" collapsed="false">
      <c r="A1" s="6" t="s">
        <v>0</v>
      </c>
      <c r="C1" s="7"/>
      <c r="D1" s="8"/>
      <c r="E1" s="9"/>
      <c r="F1" s="10"/>
      <c r="G1" s="11"/>
      <c r="H1" s="10"/>
      <c r="I1" s="12"/>
      <c r="J1" s="13" t="s">
        <v>1</v>
      </c>
      <c r="K1" s="13"/>
      <c r="L1" s="13"/>
    </row>
    <row r="2" customFormat="false" ht="11.1" hidden="false" customHeight="true" outlineLevel="0" collapsed="false">
      <c r="A2" s="14" t="s">
        <v>2</v>
      </c>
      <c r="C2" s="7"/>
      <c r="D2" s="8"/>
      <c r="E2" s="9"/>
      <c r="F2" s="10"/>
      <c r="G2" s="15"/>
      <c r="H2" s="11"/>
      <c r="I2" s="12"/>
      <c r="J2" s="16" t="n">
        <f aca="true">NOW()</f>
        <v>45926.9907575049</v>
      </c>
      <c r="K2" s="16"/>
      <c r="L2" s="16"/>
    </row>
    <row r="3" customFormat="false" ht="11.1" hidden="false" customHeight="true" outlineLevel="0" collapsed="false">
      <c r="B3" s="17"/>
      <c r="C3" s="17"/>
      <c r="D3" s="9"/>
      <c r="E3" s="9"/>
      <c r="F3" s="10"/>
      <c r="G3" s="12"/>
      <c r="H3" s="10"/>
      <c r="I3" s="12"/>
      <c r="J3" s="12"/>
      <c r="K3" s="9"/>
      <c r="L3" s="18"/>
    </row>
    <row r="4" customFormat="false" ht="11.1" hidden="false" customHeight="true" outlineLevel="0" collapsed="false">
      <c r="B4" s="17"/>
      <c r="C4" s="17"/>
      <c r="D4" s="9" t="s">
        <v>3</v>
      </c>
      <c r="E4" s="9"/>
      <c r="F4" s="19" t="s">
        <v>4</v>
      </c>
      <c r="G4" s="9"/>
      <c r="H4" s="19" t="s">
        <v>5</v>
      </c>
      <c r="I4" s="20"/>
      <c r="J4" s="17"/>
      <c r="K4" s="17"/>
      <c r="L4" s="21"/>
    </row>
    <row r="5" customFormat="false" ht="11.1" hidden="false" customHeight="true" outlineLevel="0" collapsed="false">
      <c r="B5" s="9"/>
      <c r="C5" s="17"/>
      <c r="D5" s="9" t="s">
        <v>6</v>
      </c>
      <c r="E5" s="9"/>
      <c r="F5" s="19" t="s">
        <v>7</v>
      </c>
      <c r="G5" s="9"/>
      <c r="H5" s="19" t="s">
        <v>8</v>
      </c>
      <c r="I5" s="20"/>
      <c r="J5" s="9" t="s">
        <v>9</v>
      </c>
      <c r="K5" s="17"/>
      <c r="L5" s="21"/>
    </row>
    <row r="6" customFormat="false" ht="11.1" hidden="false" customHeight="true" outlineLevel="0" collapsed="false">
      <c r="A6" s="17"/>
      <c r="B6" s="9"/>
      <c r="C6" s="17"/>
      <c r="D6" s="9" t="s">
        <v>10</v>
      </c>
      <c r="E6" s="9"/>
      <c r="F6" s="19" t="s">
        <v>11</v>
      </c>
      <c r="G6" s="9"/>
      <c r="H6" s="22" t="s">
        <v>12</v>
      </c>
      <c r="I6" s="20"/>
      <c r="J6" s="9" t="s">
        <v>13</v>
      </c>
      <c r="K6" s="17"/>
      <c r="L6" s="18" t="s">
        <v>14</v>
      </c>
    </row>
    <row r="7" customFormat="false" ht="11.1" hidden="false" customHeight="true" outlineLevel="0" collapsed="false">
      <c r="A7" s="17"/>
      <c r="B7" s="23" t="s">
        <v>15</v>
      </c>
      <c r="C7" s="17"/>
      <c r="D7" s="24" t="s">
        <v>16</v>
      </c>
      <c r="E7" s="25"/>
      <c r="F7" s="26" t="str">
        <f aca="false">+D7</f>
        <v>12/31/2000</v>
      </c>
      <c r="G7" s="25"/>
      <c r="H7" s="27" t="str">
        <f aca="false">+D7</f>
        <v>12/31/2000</v>
      </c>
      <c r="I7" s="20"/>
      <c r="J7" s="28" t="str">
        <f aca="false">+D7</f>
        <v>12/31/2000</v>
      </c>
      <c r="K7" s="17"/>
      <c r="L7" s="29" t="str">
        <f aca="false">D7</f>
        <v>12/31/2000</v>
      </c>
    </row>
    <row r="8" customFormat="false" ht="11.1" hidden="false" customHeight="true" outlineLevel="0" collapsed="false">
      <c r="A8" s="17"/>
      <c r="B8" s="30"/>
      <c r="C8" s="17"/>
      <c r="D8" s="31"/>
      <c r="E8" s="17"/>
      <c r="G8" s="31"/>
      <c r="I8" s="20"/>
      <c r="J8" s="31"/>
      <c r="K8" s="31"/>
      <c r="L8" s="32"/>
    </row>
    <row r="9" customFormat="false" ht="11.1" hidden="false" customHeight="true" outlineLevel="0" collapsed="false">
      <c r="A9" s="33" t="s">
        <v>17</v>
      </c>
      <c r="B9" s="9"/>
      <c r="C9" s="17"/>
      <c r="D9" s="31"/>
      <c r="E9" s="17"/>
      <c r="F9" s="31"/>
      <c r="G9" s="31"/>
      <c r="H9" s="31"/>
      <c r="I9" s="20"/>
      <c r="J9" s="31"/>
      <c r="K9" s="34"/>
      <c r="L9" s="32"/>
    </row>
    <row r="10" customFormat="false" ht="11.1" hidden="false" customHeight="true" outlineLevel="0" collapsed="false">
      <c r="A10" s="35" t="s">
        <v>18</v>
      </c>
      <c r="B10" s="36" t="s">
        <v>19</v>
      </c>
      <c r="C10" s="17"/>
      <c r="D10" s="37" t="n">
        <v>987107218</v>
      </c>
      <c r="E10" s="38"/>
      <c r="F10" s="37" t="n">
        <v>0</v>
      </c>
      <c r="G10" s="31"/>
      <c r="H10" s="37" t="n">
        <v>149537983</v>
      </c>
      <c r="I10" s="39"/>
      <c r="J10" s="37" t="n">
        <v>18719383</v>
      </c>
      <c r="K10" s="37"/>
      <c r="L10" s="32" t="n">
        <f aca="false">ROUND((((+D10+F10)/(+D$44+F$44)+(+H10/(+H$44))+(+J10/(+J$44)))/3),6)</f>
        <v>0.02561</v>
      </c>
    </row>
    <row r="11" customFormat="false" ht="11.1" hidden="false" customHeight="true" outlineLevel="0" collapsed="false">
      <c r="A11" s="35" t="s">
        <v>20</v>
      </c>
      <c r="B11" s="36" t="s">
        <v>21</v>
      </c>
      <c r="C11" s="38" t="s">
        <v>22</v>
      </c>
      <c r="D11" s="37" t="n">
        <v>885505957</v>
      </c>
      <c r="E11" s="38"/>
      <c r="F11" s="37" t="n">
        <v>0</v>
      </c>
      <c r="G11" s="31"/>
      <c r="H11" s="37" t="n">
        <v>148420451</v>
      </c>
      <c r="I11" s="39"/>
      <c r="J11" s="37" t="n">
        <v>18392218</v>
      </c>
      <c r="K11" s="37"/>
      <c r="L11" s="32" t="n">
        <f aca="false">ROUND((((+D11+F11)/(+D$44+F$44)+(+H11/(+H$44))+(+J11/(+J$44)))/3),6)</f>
        <v>0.023971</v>
      </c>
    </row>
    <row r="12" customFormat="false" ht="11.1" hidden="false" customHeight="true" outlineLevel="0" collapsed="false">
      <c r="A12" s="35" t="s">
        <v>23</v>
      </c>
      <c r="B12" s="36" t="s">
        <v>24</v>
      </c>
      <c r="C12" s="38" t="s">
        <v>25</v>
      </c>
      <c r="D12" s="37" t="n">
        <v>2378892000</v>
      </c>
      <c r="E12" s="38"/>
      <c r="F12" s="37" t="n">
        <v>0</v>
      </c>
      <c r="G12" s="31"/>
      <c r="H12" s="37" t="n">
        <v>311022000</v>
      </c>
      <c r="I12" s="20"/>
      <c r="J12" s="37" t="n">
        <v>12366896.11</v>
      </c>
      <c r="K12" s="37"/>
      <c r="L12" s="32" t="n">
        <f aca="false">ROUND((((+D12+F12)/(+D$44+F$44)+(+H12/(+H$44))+(+J12/(+J$44)))/3),6)</f>
        <v>0.05302</v>
      </c>
    </row>
    <row r="13" customFormat="false" ht="11.1" hidden="false" customHeight="true" outlineLevel="0" collapsed="false">
      <c r="A13" s="35" t="s">
        <v>26</v>
      </c>
      <c r="B13" s="36" t="s">
        <v>27</v>
      </c>
      <c r="C13" s="17"/>
      <c r="D13" s="40" t="n">
        <f aca="false">2718740350+25124273</f>
        <v>2743864623</v>
      </c>
      <c r="E13" s="41"/>
      <c r="F13" s="40" t="n">
        <v>0</v>
      </c>
      <c r="G13" s="34"/>
      <c r="H13" s="40" t="n">
        <v>491832904</v>
      </c>
      <c r="I13" s="39"/>
      <c r="J13" s="40" t="n">
        <v>80031983</v>
      </c>
      <c r="K13" s="40"/>
      <c r="L13" s="32" t="n">
        <f aca="false">ROUND((((+D13+F13)/(+D$44+F$44)+(+H13/(+H$44))+(+J13/(+J$44)))/3),6)</f>
        <v>0.080263</v>
      </c>
    </row>
    <row r="14" customFormat="false" ht="11.1" hidden="false" customHeight="true" outlineLevel="0" collapsed="false">
      <c r="A14" s="35" t="s">
        <v>28</v>
      </c>
      <c r="B14" s="9" t="s">
        <v>29</v>
      </c>
      <c r="C14" s="17"/>
      <c r="D14" s="40" t="n">
        <v>0</v>
      </c>
      <c r="E14" s="41"/>
      <c r="F14" s="40" t="n">
        <v>0</v>
      </c>
      <c r="G14" s="34"/>
      <c r="H14" s="40" t="n">
        <v>4535688</v>
      </c>
      <c r="I14" s="41"/>
      <c r="J14" s="3" t="n">
        <v>0</v>
      </c>
      <c r="K14" s="34"/>
      <c r="L14" s="32" t="n">
        <f aca="false">ROUND((((+D14+F14)/(+D$44+F$44)+(+H14/(+H$44))+(+J14/(+J$44)))/3),6)</f>
        <v>0.000219</v>
      </c>
    </row>
    <row r="15" customFormat="false" ht="11.1" hidden="false" customHeight="true" outlineLevel="0" collapsed="false">
      <c r="A15" s="35" t="s">
        <v>30</v>
      </c>
      <c r="B15" s="36" t="n">
        <v>583</v>
      </c>
      <c r="C15" s="17"/>
      <c r="D15" s="37" t="n">
        <v>0</v>
      </c>
      <c r="E15" s="38"/>
      <c r="F15" s="37" t="n">
        <v>0</v>
      </c>
      <c r="G15" s="37"/>
      <c r="H15" s="37" t="n">
        <v>589291</v>
      </c>
      <c r="I15" s="20"/>
      <c r="J15" s="3" t="n">
        <v>1035467</v>
      </c>
      <c r="K15" s="3"/>
      <c r="L15" s="32" t="n">
        <f aca="false">ROUND((((+D15+F15)/(+D$44+F$44)+(+H15/(+H$44))+(+J15/(+J$44)))/3),6)</f>
        <v>0.000228</v>
      </c>
    </row>
    <row r="16" customFormat="false" ht="11.1" hidden="false" customHeight="true" outlineLevel="0" collapsed="false">
      <c r="A16" s="35" t="s">
        <v>31</v>
      </c>
      <c r="B16" s="36" t="n">
        <v>584</v>
      </c>
      <c r="C16" s="17"/>
      <c r="D16" s="37" t="n">
        <v>0</v>
      </c>
      <c r="E16" s="38"/>
      <c r="F16" s="37" t="n">
        <v>0</v>
      </c>
      <c r="G16" s="37"/>
      <c r="H16" s="37" t="n">
        <v>2735217</v>
      </c>
      <c r="I16" s="20"/>
      <c r="J16" s="3" t="n">
        <v>6013246</v>
      </c>
      <c r="K16" s="3"/>
      <c r="L16" s="32" t="n">
        <f aca="false">ROUND((((+D16+F16)/(+D$44+F$44)+(+H16/(+H$44))+(+J16/(+J$44)))/3),6)</f>
        <v>0.001292</v>
      </c>
    </row>
    <row r="17" customFormat="false" ht="11.1" hidden="false" customHeight="true" outlineLevel="0" collapsed="false">
      <c r="A17" s="42" t="s">
        <v>32</v>
      </c>
      <c r="B17" s="43" t="n">
        <v>284</v>
      </c>
      <c r="C17" s="20"/>
      <c r="D17" s="40" t="n">
        <v>0</v>
      </c>
      <c r="E17" s="41"/>
      <c r="F17" s="40" t="n">
        <v>26199380</v>
      </c>
      <c r="G17" s="34"/>
      <c r="H17" s="40" t="n">
        <v>0</v>
      </c>
      <c r="I17" s="20"/>
      <c r="J17" s="3" t="n">
        <v>0</v>
      </c>
      <c r="K17" s="3"/>
      <c r="L17" s="32" t="n">
        <f aca="false">ROUND((((+D17+F17)/(+D$44+F$44)+(+H17/(+H$44))+(+J17/(+J$44)))/3),6)</f>
        <v>0.000393</v>
      </c>
    </row>
    <row r="18" customFormat="false" ht="11.1" hidden="false" customHeight="true" outlineLevel="0" collapsed="false">
      <c r="A18" s="42" t="s">
        <v>33</v>
      </c>
      <c r="B18" s="43" t="s">
        <v>34</v>
      </c>
      <c r="C18" s="20"/>
      <c r="D18" s="40" t="n">
        <v>0</v>
      </c>
      <c r="E18" s="41"/>
      <c r="F18" s="40" t="n">
        <v>83503412</v>
      </c>
      <c r="G18" s="34"/>
      <c r="H18" s="40" t="n">
        <v>0</v>
      </c>
      <c r="I18" s="20"/>
      <c r="J18" s="3" t="n">
        <v>0</v>
      </c>
      <c r="K18" s="3"/>
      <c r="L18" s="32" t="n">
        <f aca="false">ROUND((((+D18+F18)/(+D$44+F$44)+(+H18/(+H$44))+(+J18/(+J$44)))/3),6)</f>
        <v>0.001251</v>
      </c>
    </row>
    <row r="19" customFormat="false" ht="11.1" hidden="false" customHeight="true" outlineLevel="0" collapsed="false">
      <c r="A19" s="42" t="s">
        <v>35</v>
      </c>
      <c r="B19" s="43" t="n">
        <v>183</v>
      </c>
      <c r="C19" s="20"/>
      <c r="D19" s="40" t="n">
        <v>0</v>
      </c>
      <c r="E19" s="41"/>
      <c r="F19" s="40" t="n">
        <v>48163371</v>
      </c>
      <c r="G19" s="34"/>
      <c r="H19" s="40" t="n">
        <v>0</v>
      </c>
      <c r="I19" s="20"/>
      <c r="J19" s="3" t="n">
        <v>0</v>
      </c>
      <c r="K19" s="3"/>
      <c r="L19" s="32" t="n">
        <f aca="false">ROUND((((+D19+F19)/(+D$44+F$44)+(+H19/(+H$44))+(+J19/(+J$44)))/3),6)</f>
        <v>0.000722</v>
      </c>
    </row>
    <row r="20" customFormat="false" ht="11.1" hidden="false" customHeight="true" outlineLevel="0" collapsed="false">
      <c r="A20" s="35" t="s">
        <v>36</v>
      </c>
      <c r="B20" s="9" t="s">
        <v>37</v>
      </c>
      <c r="C20" s="17"/>
      <c r="D20" s="44" t="n">
        <v>0</v>
      </c>
      <c r="E20" s="41"/>
      <c r="F20" s="44" t="n">
        <v>0</v>
      </c>
      <c r="G20" s="34"/>
      <c r="H20" s="44" t="n">
        <v>617809</v>
      </c>
      <c r="I20" s="39"/>
      <c r="J20" s="44" t="n">
        <f aca="false">16079+20016757</f>
        <v>20032836</v>
      </c>
      <c r="K20" s="3"/>
      <c r="L20" s="32" t="n">
        <f aca="false">ROUND((((+D20+F20)/(+D$44+F$44)+(+H20/(+H$44))+(+J20/(+J$44)))/3),6)</f>
        <v>0.003896</v>
      </c>
    </row>
    <row r="21" customFormat="false" ht="11.1" hidden="false" customHeight="true" outlineLevel="0" collapsed="false">
      <c r="A21" s="35" t="s">
        <v>38</v>
      </c>
      <c r="B21" s="9"/>
      <c r="C21" s="17"/>
      <c r="D21" s="44" t="n">
        <f aca="false">SUM(D10:D20)</f>
        <v>6995369798</v>
      </c>
      <c r="E21" s="41"/>
      <c r="F21" s="44" t="n">
        <f aca="false">SUM(F10:F20)</f>
        <v>157866163</v>
      </c>
      <c r="G21" s="34"/>
      <c r="H21" s="44" t="n">
        <f aca="false">SUM(H10:H20)</f>
        <v>1109291343</v>
      </c>
      <c r="I21" s="20"/>
      <c r="J21" s="45" t="n">
        <f aca="false">SUM(J10:J20)</f>
        <v>156592029.11</v>
      </c>
      <c r="K21" s="34"/>
      <c r="L21" s="46" t="n">
        <f aca="false">SUM(L10:L20)</f>
        <v>0.190865</v>
      </c>
    </row>
    <row r="22" customFormat="false" ht="11.1" hidden="false" customHeight="true" outlineLevel="0" collapsed="false">
      <c r="A22" s="35"/>
      <c r="B22" s="9"/>
      <c r="C22" s="17"/>
      <c r="D22" s="37"/>
      <c r="E22" s="41"/>
      <c r="F22" s="37"/>
      <c r="G22" s="34"/>
      <c r="H22" s="37"/>
      <c r="I22" s="20"/>
      <c r="J22" s="31"/>
      <c r="K22" s="34"/>
      <c r="L22" s="47"/>
    </row>
    <row r="23" customFormat="false" ht="11.1" hidden="false" customHeight="true" outlineLevel="0" collapsed="false">
      <c r="A23" s="42" t="s">
        <v>39</v>
      </c>
      <c r="B23" s="43" t="s">
        <v>40</v>
      </c>
      <c r="C23" s="20"/>
      <c r="D23" s="48" t="n">
        <f aca="false">2078510091-D54</f>
        <v>3506541178</v>
      </c>
      <c r="E23" s="41" t="s">
        <v>41</v>
      </c>
      <c r="F23" s="40" t="n">
        <v>0</v>
      </c>
      <c r="G23" s="34"/>
      <c r="H23" s="48" t="n">
        <f aca="false">794493560-H54</f>
        <v>794493560</v>
      </c>
      <c r="I23" s="41" t="s">
        <v>41</v>
      </c>
      <c r="J23" s="40" t="n">
        <v>112946841.54</v>
      </c>
      <c r="K23" s="34"/>
      <c r="L23" s="32" t="n">
        <f aca="false">ROUND((((+D23+F23)/(+D$44+F$44)+(+H23/(+H$44))+(+J23/(+J$44)))/3),6)</f>
        <v>0.112631</v>
      </c>
    </row>
    <row r="24" customFormat="false" ht="11.1" hidden="false" customHeight="true" outlineLevel="0" collapsed="false">
      <c r="A24" s="35"/>
      <c r="B24" s="9"/>
      <c r="C24" s="17"/>
      <c r="D24" s="37"/>
      <c r="E24" s="41"/>
      <c r="F24" s="37"/>
      <c r="G24" s="34"/>
      <c r="H24" s="37"/>
      <c r="I24" s="20"/>
      <c r="J24" s="31"/>
      <c r="K24" s="34"/>
      <c r="L24" s="47"/>
    </row>
    <row r="25" customFormat="false" ht="11.1" hidden="false" customHeight="true" outlineLevel="0" collapsed="false">
      <c r="A25" s="42" t="s">
        <v>42</v>
      </c>
      <c r="B25" s="43" t="s">
        <v>43</v>
      </c>
      <c r="C25" s="20"/>
      <c r="D25" s="40" t="n">
        <v>106860672</v>
      </c>
      <c r="E25" s="41"/>
      <c r="F25" s="40" t="n">
        <v>0</v>
      </c>
      <c r="G25" s="34"/>
      <c r="H25" s="40" t="n">
        <v>78142245</v>
      </c>
      <c r="I25" s="20"/>
      <c r="J25" s="3" t="n">
        <v>14775137</v>
      </c>
      <c r="K25" s="3"/>
      <c r="L25" s="32" t="n">
        <f aca="false">ROUND((((+D25+F25)/(+D$44+F$44)+(+H25/(+H$44))+(+J25/(+J$44)))/3),6)</f>
        <v>0.008219</v>
      </c>
    </row>
    <row r="26" customFormat="false" ht="11.1" hidden="false" customHeight="true" outlineLevel="0" collapsed="false">
      <c r="A26" s="49" t="s">
        <v>44</v>
      </c>
      <c r="B26" s="7" t="n">
        <v>105</v>
      </c>
      <c r="C26" s="20"/>
      <c r="D26" s="40" t="n">
        <v>0</v>
      </c>
      <c r="E26" s="41"/>
      <c r="F26" s="50" t="n">
        <v>38259682</v>
      </c>
      <c r="G26" s="34"/>
      <c r="H26" s="40" t="n">
        <v>0</v>
      </c>
      <c r="I26" s="20"/>
      <c r="J26" s="3" t="n">
        <v>62396152</v>
      </c>
      <c r="K26" s="3"/>
      <c r="L26" s="32" t="n">
        <f aca="false">ROUND((((+D26+F26)/(+D$44+F$44)+(+H26/(+H$44))+(+J26/(+J$44)))/3),6)</f>
        <v>0.012615</v>
      </c>
    </row>
    <row r="27" customFormat="false" ht="11.1" hidden="false" customHeight="true" outlineLevel="0" collapsed="false">
      <c r="A27" s="49" t="s">
        <v>45</v>
      </c>
      <c r="B27" s="7" t="s">
        <v>46</v>
      </c>
      <c r="C27" s="20"/>
      <c r="D27" s="40" t="n">
        <v>0</v>
      </c>
      <c r="E27" s="41"/>
      <c r="F27" s="50" t="n">
        <v>26371709</v>
      </c>
      <c r="G27" s="34"/>
      <c r="H27" s="40" t="n">
        <v>0</v>
      </c>
      <c r="I27" s="20"/>
      <c r="J27" s="3" t="n">
        <v>0</v>
      </c>
      <c r="K27" s="3"/>
      <c r="L27" s="32" t="n">
        <f aca="false">ROUND((((+D27+F27)/(+D$44+F$44)+(+H27/(+H$44))+(+J27/(+J$44)))/3),6)</f>
        <v>0.000395</v>
      </c>
    </row>
    <row r="28" customFormat="false" ht="11.1" hidden="false" customHeight="true" outlineLevel="0" collapsed="false">
      <c r="A28" s="42" t="s">
        <v>47</v>
      </c>
      <c r="B28" s="43" t="s">
        <v>48</v>
      </c>
      <c r="C28" s="20"/>
      <c r="D28" s="48" t="n">
        <f aca="false">4801757402-D53</f>
        <v>2180125252</v>
      </c>
      <c r="E28" s="41" t="s">
        <v>41</v>
      </c>
      <c r="F28" s="40" t="n">
        <v>925287057</v>
      </c>
      <c r="G28" s="20"/>
      <c r="H28" s="48" t="n">
        <f aca="false">1867503353-H53</f>
        <v>1867503353</v>
      </c>
      <c r="I28" s="41" t="s">
        <v>41</v>
      </c>
      <c r="J28" s="40" t="n">
        <v>283081061</v>
      </c>
      <c r="K28" s="34"/>
      <c r="L28" s="32" t="n">
        <f aca="false">ROUND((((+D28+F28)/(+D$44+F$44)+(+H28/(+H$44))+(+J28/(+J$44)))/3),6)</f>
        <v>0.191179</v>
      </c>
    </row>
    <row r="29" customFormat="false" ht="11.1" hidden="false" customHeight="true" outlineLevel="0" collapsed="false">
      <c r="A29" s="42" t="s">
        <v>49</v>
      </c>
      <c r="B29" s="43" t="s">
        <v>50</v>
      </c>
      <c r="C29" s="20"/>
      <c r="D29" s="40" t="n">
        <v>67175084</v>
      </c>
      <c r="E29" s="41"/>
      <c r="F29" s="40" t="n">
        <v>250886861</v>
      </c>
      <c r="G29" s="34"/>
      <c r="H29" s="40" t="n">
        <v>92577058</v>
      </c>
      <c r="I29" s="20"/>
      <c r="J29" s="40" t="n">
        <v>38611013</v>
      </c>
      <c r="K29" s="34"/>
      <c r="L29" s="32" t="n">
        <f aca="false">ROUND((((+D29+F29)/(+D$44+F$44)+(+H29/(+H$44))+(+J29/(+J$44)))/3),6)</f>
        <v>0.016679</v>
      </c>
    </row>
    <row r="30" customFormat="false" ht="11.1" hidden="false" customHeight="true" outlineLevel="0" collapsed="false">
      <c r="A30" s="42" t="s">
        <v>51</v>
      </c>
      <c r="B30" s="43" t="s">
        <v>52</v>
      </c>
      <c r="C30" s="20"/>
      <c r="D30" s="40" t="n">
        <v>312326803</v>
      </c>
      <c r="E30" s="41"/>
      <c r="F30" s="40" t="n">
        <v>107629850</v>
      </c>
      <c r="G30" s="34"/>
      <c r="H30" s="40" t="n">
        <v>724005172</v>
      </c>
      <c r="I30" s="41"/>
      <c r="J30" s="40" t="n">
        <v>219136568</v>
      </c>
      <c r="K30" s="34"/>
      <c r="L30" s="32" t="n">
        <f aca="false">ROUND((((+D30+F30)/(+D$44+F$44)+(+H30/(+H$44))+(+J30/(+J$44)))/3),6)</f>
        <v>0.083483</v>
      </c>
    </row>
    <row r="31" customFormat="false" ht="11.1" hidden="false" customHeight="true" outlineLevel="0" collapsed="false">
      <c r="A31" s="42" t="s">
        <v>53</v>
      </c>
      <c r="B31" s="43" t="s">
        <v>54</v>
      </c>
      <c r="C31" s="20"/>
      <c r="D31" s="40" t="n">
        <v>429656904</v>
      </c>
      <c r="E31" s="41"/>
      <c r="F31" s="40" t="n">
        <v>143380962</v>
      </c>
      <c r="G31" s="34"/>
      <c r="H31" s="40" t="n">
        <v>649861999</v>
      </c>
      <c r="I31" s="20"/>
      <c r="J31" s="40" t="n">
        <v>242331868</v>
      </c>
      <c r="K31" s="34"/>
      <c r="L31" s="32" t="n">
        <f aca="false">ROUND((((+D31+F31)/(+D$44+F$44)+(+H31/(+H$44))+(+J31/(+J$44)))/3),6)</f>
        <v>0.086679</v>
      </c>
    </row>
    <row r="32" customFormat="false" ht="11.1" hidden="false" customHeight="true" outlineLevel="0" collapsed="false">
      <c r="A32" s="42" t="s">
        <v>55</v>
      </c>
      <c r="B32" s="43" t="s">
        <v>56</v>
      </c>
      <c r="C32" s="20"/>
      <c r="D32" s="40" t="n">
        <v>724505895</v>
      </c>
      <c r="E32" s="41"/>
      <c r="F32" s="40" t="n">
        <v>0</v>
      </c>
      <c r="G32" s="34"/>
      <c r="H32" s="40" t="n">
        <v>136842650</v>
      </c>
      <c r="I32" s="20"/>
      <c r="J32" s="40" t="n">
        <v>15857331</v>
      </c>
      <c r="K32" s="34"/>
      <c r="L32" s="32" t="n">
        <f aca="false">ROUND((((+D32+F32)/(+D$44+F$44)+(+H32/(+H$44))+(+J32/(+J$44)))/3),6)</f>
        <v>0.020511</v>
      </c>
    </row>
    <row r="33" customFormat="false" ht="11.1" hidden="false" customHeight="true" outlineLevel="0" collapsed="false">
      <c r="A33" s="42" t="s">
        <v>57</v>
      </c>
      <c r="B33" s="43" t="s">
        <v>58</v>
      </c>
      <c r="C33" s="20"/>
      <c r="D33" s="40" t="n">
        <v>838606978</v>
      </c>
      <c r="E33" s="41"/>
      <c r="F33" s="40" t="n">
        <v>23905261</v>
      </c>
      <c r="G33" s="34"/>
      <c r="H33" s="40" t="n">
        <v>318373434</v>
      </c>
      <c r="I33" s="20"/>
      <c r="J33" s="40" t="n">
        <v>113956789</v>
      </c>
      <c r="K33" s="34"/>
      <c r="L33" s="32" t="n">
        <f aca="false">ROUND((((+D33+F33)/(+D$44+F$44)+(+H33/(+H$44))+(+J33/(+J$44)))/3),6)</f>
        <v>0.050262</v>
      </c>
    </row>
    <row r="34" customFormat="false" ht="11.1" hidden="false" customHeight="true" outlineLevel="0" collapsed="false">
      <c r="A34" s="42" t="s">
        <v>59</v>
      </c>
      <c r="B34" s="43" t="s">
        <v>60</v>
      </c>
      <c r="C34" s="20"/>
      <c r="D34" s="40" t="n">
        <v>870909</v>
      </c>
      <c r="E34" s="41"/>
      <c r="F34" s="40" t="n">
        <v>563320581</v>
      </c>
      <c r="G34" s="34"/>
      <c r="H34" s="40" t="n">
        <v>400014123</v>
      </c>
      <c r="I34" s="20"/>
      <c r="J34" s="40" t="n">
        <v>20231650</v>
      </c>
      <c r="K34" s="34"/>
      <c r="L34" s="32" t="n">
        <f aca="false">ROUND((((+D34+F34)/(+D$44+F$44)+(+H34/(+H$44))+(+J34/(+J$44)))/3),6)</f>
        <v>0.03164</v>
      </c>
    </row>
    <row r="35" customFormat="false" ht="11.1" hidden="false" customHeight="true" outlineLevel="0" collapsed="false">
      <c r="A35" s="42" t="s">
        <v>61</v>
      </c>
      <c r="B35" s="43" t="s">
        <v>62</v>
      </c>
      <c r="C35" s="20"/>
      <c r="D35" s="48" t="n">
        <f aca="false">483141837-D52</f>
        <v>459761260</v>
      </c>
      <c r="E35" s="41" t="s">
        <v>41</v>
      </c>
      <c r="F35" s="40" t="n">
        <v>361809595</v>
      </c>
      <c r="G35" s="34"/>
      <c r="H35" s="48" t="n">
        <f aca="false">58755151-H52</f>
        <v>58755151</v>
      </c>
      <c r="I35" s="41" t="s">
        <v>41</v>
      </c>
      <c r="J35" s="40" t="n">
        <v>214430198</v>
      </c>
      <c r="K35" s="34"/>
      <c r="L35" s="32" t="n">
        <f aca="false">ROUND((((+D35+F35)/(+D$44+F$44)+(+H35/(+H$44))+(+J35/(+J$44)))/3),6)</f>
        <v>0.056524</v>
      </c>
    </row>
    <row r="36" customFormat="false" ht="11.1" hidden="false" customHeight="true" outlineLevel="0" collapsed="false">
      <c r="A36" s="42" t="s">
        <v>63</v>
      </c>
      <c r="B36" s="43" t="s">
        <v>64</v>
      </c>
      <c r="C36" s="20"/>
      <c r="D36" s="40" t="n">
        <v>28507692</v>
      </c>
      <c r="E36" s="41"/>
      <c r="F36" s="40" t="n">
        <v>0</v>
      </c>
      <c r="G36" s="34"/>
      <c r="H36" s="40" t="n">
        <v>68444979</v>
      </c>
      <c r="I36" s="20"/>
      <c r="J36" s="40" t="n">
        <v>104964399</v>
      </c>
      <c r="K36" s="34"/>
      <c r="L36" s="32" t="n">
        <f aca="false">ROUND((((+D36+F36)/(+D$44+F$44)+(+H36/(+H$44))+(+J36/(+J$44)))/3),6)</f>
        <v>0.023984</v>
      </c>
    </row>
    <row r="37" customFormat="false" ht="11.1" hidden="false" customHeight="true" outlineLevel="0" collapsed="false">
      <c r="A37" s="42" t="s">
        <v>65</v>
      </c>
      <c r="B37" s="43" t="s">
        <v>66</v>
      </c>
      <c r="C37" s="20"/>
      <c r="D37" s="40" t="n">
        <v>609640266</v>
      </c>
      <c r="E37" s="41"/>
      <c r="F37" s="40" t="n">
        <v>308829436</v>
      </c>
      <c r="G37" s="34"/>
      <c r="H37" s="40" t="n">
        <v>88469576</v>
      </c>
      <c r="I37" s="20"/>
      <c r="J37" s="40" t="n">
        <v>27277878</v>
      </c>
      <c r="K37" s="34"/>
      <c r="L37" s="32" t="n">
        <f aca="false">ROUND((((+D37+F37)/(+D$44+F$44)+(+H37/(+H$44))+(+J37/(+J$44)))/3),6)</f>
        <v>0.02329</v>
      </c>
    </row>
    <row r="38" customFormat="false" ht="11.1" hidden="false" customHeight="true" outlineLevel="0" collapsed="false">
      <c r="A38" s="42" t="s">
        <v>67</v>
      </c>
      <c r="B38" s="43" t="s">
        <v>68</v>
      </c>
      <c r="C38" s="49"/>
      <c r="D38" s="40" t="n">
        <v>272986641</v>
      </c>
      <c r="E38" s="41"/>
      <c r="F38" s="40" t="n">
        <v>72295415</v>
      </c>
      <c r="G38" s="34"/>
      <c r="H38" s="40" t="n">
        <v>135337692</v>
      </c>
      <c r="I38" s="41"/>
      <c r="J38" s="40" t="n">
        <v>19070448</v>
      </c>
      <c r="K38" s="34"/>
      <c r="L38" s="32" t="n">
        <f aca="false">ROUND((((+D38+F38)/(+D$44+F$44)+(+H38/(+H$44))+(+J38/(+J$44)))/3),6)</f>
        <v>0.015377</v>
      </c>
    </row>
    <row r="39" customFormat="false" ht="11.1" hidden="false" customHeight="true" outlineLevel="0" collapsed="false">
      <c r="A39" s="42" t="s">
        <v>69</v>
      </c>
      <c r="B39" s="43" t="s">
        <v>70</v>
      </c>
      <c r="C39" s="49"/>
      <c r="D39" s="40" t="n">
        <v>915558457</v>
      </c>
      <c r="E39" s="20"/>
      <c r="F39" s="40" t="n">
        <v>1069471716</v>
      </c>
      <c r="G39" s="34"/>
      <c r="H39" s="40" t="n">
        <v>335590521</v>
      </c>
      <c r="I39" s="20"/>
      <c r="J39" s="40" t="n">
        <v>46418686</v>
      </c>
      <c r="K39" s="34"/>
      <c r="L39" s="32" t="n">
        <f aca="false">ROUND((((+D39+F39)/(+D$44+F$44)+(+H39/(+H$44))+(+J39/(+J$44)))/3),6)</f>
        <v>0.054875</v>
      </c>
    </row>
    <row r="40" customFormat="false" ht="11.1" hidden="false" customHeight="true" outlineLevel="0" collapsed="false">
      <c r="A40" s="42" t="s">
        <v>71</v>
      </c>
      <c r="B40" s="43" t="s">
        <v>72</v>
      </c>
      <c r="C40" s="49"/>
      <c r="D40" s="40" t="n">
        <v>40812070</v>
      </c>
      <c r="E40" s="20"/>
      <c r="F40" s="40" t="n">
        <v>692747217</v>
      </c>
      <c r="G40" s="34"/>
      <c r="H40" s="40" t="n">
        <v>3557537</v>
      </c>
      <c r="I40" s="20"/>
      <c r="J40" s="40" t="n">
        <v>8796473</v>
      </c>
      <c r="K40" s="34"/>
      <c r="L40" s="32" t="n">
        <f aca="false">ROUND((((+D40+F40)/(+D$44+F$44)+(+H40/(+H$44))+(+J40/(+J$44)))/3),6)</f>
        <v>0.012859</v>
      </c>
    </row>
    <row r="41" customFormat="false" ht="11.1" hidden="false" customHeight="true" outlineLevel="0" collapsed="false">
      <c r="A41" s="42" t="s">
        <v>73</v>
      </c>
      <c r="B41" s="43" t="s">
        <v>74</v>
      </c>
      <c r="C41" s="49"/>
      <c r="D41" s="40" t="n">
        <v>17370045</v>
      </c>
      <c r="E41" s="20"/>
      <c r="F41" s="40" t="n">
        <v>0</v>
      </c>
      <c r="G41" s="34"/>
      <c r="H41" s="40" t="n">
        <v>53782328</v>
      </c>
      <c r="I41" s="20"/>
      <c r="J41" s="40" t="n">
        <v>26328513</v>
      </c>
      <c r="K41" s="34"/>
      <c r="L41" s="32" t="n">
        <f aca="false">ROUND((((+D41+F41)/(+D$44+F$44)+(+H41/(+H$44))+(+J41/(+J$44)))/3),6)</f>
        <v>0.007934</v>
      </c>
    </row>
    <row r="42" customFormat="false" ht="11.1" hidden="false" customHeight="true" outlineLevel="0" collapsed="false">
      <c r="A42" s="20"/>
      <c r="B42" s="43"/>
      <c r="C42" s="20"/>
      <c r="D42" s="40"/>
      <c r="E42" s="41"/>
      <c r="F42" s="40"/>
      <c r="G42" s="34"/>
      <c r="H42" s="40"/>
      <c r="I42" s="20"/>
      <c r="J42" s="34"/>
      <c r="K42" s="34"/>
      <c r="L42" s="32"/>
    </row>
    <row r="43" customFormat="false" ht="11.1" hidden="false" customHeight="true" outlineLevel="0" collapsed="false">
      <c r="A43" s="20"/>
      <c r="B43" s="43"/>
      <c r="C43" s="20"/>
      <c r="D43" s="40"/>
      <c r="E43" s="41"/>
      <c r="F43" s="40"/>
      <c r="G43" s="34"/>
      <c r="H43" s="40"/>
      <c r="I43" s="20"/>
      <c r="J43" s="34"/>
      <c r="K43" s="34"/>
      <c r="L43" s="32"/>
    </row>
    <row r="44" customFormat="false" ht="11.1" hidden="false" customHeight="true" outlineLevel="0" collapsed="false">
      <c r="A44" s="51" t="s">
        <v>75</v>
      </c>
      <c r="B44" s="52"/>
      <c r="C44" s="53"/>
      <c r="D44" s="54" t="n">
        <f aca="false">D21+SUM(D23:D41)</f>
        <v>17506675904</v>
      </c>
      <c r="E44" s="54"/>
      <c r="F44" s="54" t="n">
        <f aca="false">F21+SUM(F23:F41)</f>
        <v>4742061505</v>
      </c>
      <c r="G44" s="54"/>
      <c r="H44" s="54" t="n">
        <f aca="false">H21+SUM(H23:H41)</f>
        <v>6915042721</v>
      </c>
      <c r="I44" s="54"/>
      <c r="J44" s="54" t="n">
        <f aca="false">J21+SUM(J23:J41)</f>
        <v>1727203034.65</v>
      </c>
      <c r="K44" s="54"/>
      <c r="L44" s="55" t="n">
        <f aca="false">L21+SUM(L23:L41)</f>
        <v>1.000001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  <c r="IW44" s="56"/>
    </row>
    <row r="45" customFormat="false" ht="11.1" hidden="false" customHeight="true" outlineLevel="0" collapsed="false">
      <c r="A45" s="57"/>
      <c r="B45" s="58"/>
      <c r="C45" s="59"/>
      <c r="D45" s="60"/>
      <c r="E45" s="60"/>
      <c r="F45" s="60"/>
      <c r="G45" s="60"/>
      <c r="H45" s="60"/>
      <c r="I45" s="60"/>
      <c r="J45" s="60"/>
      <c r="K45" s="61"/>
      <c r="L45" s="62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  <c r="IW45" s="56"/>
    </row>
    <row r="46" customFormat="false" ht="11.1" hidden="false" customHeight="true" outlineLevel="0" collapsed="false">
      <c r="A46" s="35" t="s">
        <v>76</v>
      </c>
      <c r="B46" s="31"/>
      <c r="C46" s="17"/>
      <c r="E46" s="17"/>
      <c r="F46" s="1"/>
      <c r="G46" s="34"/>
      <c r="H46" s="1"/>
      <c r="I46" s="20"/>
      <c r="J46" s="31"/>
      <c r="K46" s="31"/>
      <c r="L46" s="21"/>
    </row>
    <row r="47" customFormat="false" ht="11.1" hidden="false" customHeight="true" outlineLevel="0" collapsed="false">
      <c r="C47" s="1"/>
      <c r="E47" s="1"/>
      <c r="F47" s="1"/>
      <c r="H47" s="1"/>
      <c r="I47" s="1"/>
      <c r="L47" s="1"/>
    </row>
    <row r="48" customFormat="false" ht="11.1" hidden="false" customHeight="true" outlineLevel="0" collapsed="false">
      <c r="C48" s="1"/>
      <c r="E48" s="1"/>
      <c r="F48" s="1"/>
      <c r="H48" s="1"/>
      <c r="I48" s="1"/>
      <c r="L48" s="1"/>
    </row>
    <row r="49" customFormat="false" ht="11.1" hidden="false" customHeight="true" outlineLevel="0" collapsed="false">
      <c r="A49" s="42" t="s">
        <v>77</v>
      </c>
      <c r="B49" s="9"/>
      <c r="C49" s="17"/>
      <c r="D49" s="37"/>
      <c r="E49" s="41"/>
      <c r="F49" s="37"/>
      <c r="G49" s="34"/>
      <c r="H49" s="37"/>
      <c r="I49" s="20"/>
      <c r="J49" s="31"/>
      <c r="K49" s="34"/>
      <c r="L49" s="21"/>
    </row>
    <row r="50" customFormat="false" ht="11.1" hidden="false" customHeight="true" outlineLevel="0" collapsed="false">
      <c r="A50" s="17"/>
      <c r="B50" s="9"/>
      <c r="C50" s="17"/>
      <c r="D50" s="40"/>
      <c r="E50" s="41"/>
      <c r="F50" s="40"/>
      <c r="G50" s="34"/>
      <c r="H50" s="40"/>
      <c r="I50" s="20"/>
      <c r="J50" s="34"/>
      <c r="K50" s="34"/>
      <c r="L50" s="32"/>
    </row>
    <row r="51" customFormat="false" ht="11.1" hidden="false" customHeight="true" outlineLevel="0" collapsed="false">
      <c r="A51" s="33" t="s">
        <v>78</v>
      </c>
      <c r="B51" s="9"/>
      <c r="C51" s="17"/>
      <c r="D51" s="40"/>
      <c r="E51" s="41"/>
      <c r="F51" s="40"/>
      <c r="G51" s="34"/>
      <c r="H51" s="40"/>
      <c r="I51" s="20"/>
      <c r="J51" s="34"/>
      <c r="K51" s="34"/>
      <c r="L51" s="32"/>
    </row>
    <row r="52" customFormat="false" ht="11.1" hidden="false" customHeight="true" outlineLevel="0" collapsed="false">
      <c r="A52" s="63" t="s">
        <v>79</v>
      </c>
      <c r="B52" s="36" t="s">
        <v>80</v>
      </c>
      <c r="C52" s="17"/>
      <c r="D52" s="40" t="n">
        <v>23380577</v>
      </c>
      <c r="E52" s="41"/>
      <c r="F52" s="40" t="n">
        <v>0</v>
      </c>
      <c r="G52" s="34"/>
      <c r="H52" s="40" t="n">
        <v>0</v>
      </c>
      <c r="I52" s="20"/>
      <c r="J52" s="40" t="n">
        <v>0</v>
      </c>
      <c r="K52" s="34"/>
      <c r="L52" s="32"/>
    </row>
    <row r="53" customFormat="false" ht="11.1" hidden="false" customHeight="true" outlineLevel="0" collapsed="false">
      <c r="A53" s="63" t="s">
        <v>81</v>
      </c>
      <c r="B53" s="36" t="s">
        <v>82</v>
      </c>
      <c r="C53" s="17"/>
      <c r="D53" s="40" t="n">
        <v>2621632150</v>
      </c>
      <c r="E53" s="41"/>
      <c r="F53" s="40" t="n">
        <v>0</v>
      </c>
      <c r="G53" s="34"/>
      <c r="H53" s="40" t="n">
        <v>0</v>
      </c>
      <c r="I53" s="20"/>
      <c r="J53" s="40" t="n">
        <v>0</v>
      </c>
      <c r="K53" s="34"/>
      <c r="L53" s="32"/>
    </row>
    <row r="54" customFormat="false" ht="11.1" hidden="false" customHeight="true" outlineLevel="0" collapsed="false">
      <c r="A54" s="63" t="s">
        <v>83</v>
      </c>
      <c r="B54" s="64" t="s">
        <v>84</v>
      </c>
      <c r="C54" s="17"/>
      <c r="D54" s="40" t="n">
        <v>-1428031087</v>
      </c>
      <c r="E54" s="41"/>
      <c r="F54" s="40" t="n">
        <v>0</v>
      </c>
      <c r="G54" s="34"/>
      <c r="H54" s="40" t="n">
        <v>0</v>
      </c>
      <c r="I54" s="20"/>
      <c r="J54" s="40" t="n">
        <v>0</v>
      </c>
      <c r="K54" s="34"/>
      <c r="L54" s="32"/>
    </row>
    <row r="55" customFormat="false" ht="11.1" hidden="false" customHeight="true" outlineLevel="0" collapsed="false">
      <c r="A55" s="63"/>
      <c r="B55" s="64"/>
      <c r="C55" s="17"/>
      <c r="D55" s="40"/>
      <c r="E55" s="41"/>
      <c r="F55" s="40"/>
      <c r="G55" s="34"/>
      <c r="H55" s="40"/>
      <c r="I55" s="20"/>
      <c r="J55" s="40"/>
      <c r="K55" s="34"/>
      <c r="L55" s="32"/>
    </row>
    <row r="56" customFormat="false" ht="11.1" hidden="false" customHeight="true" outlineLevel="0" collapsed="false">
      <c r="A56" s="33" t="s">
        <v>85</v>
      </c>
      <c r="B56" s="17"/>
      <c r="C56" s="17"/>
      <c r="D56" s="40"/>
      <c r="E56" s="41"/>
      <c r="F56" s="40"/>
      <c r="G56" s="34"/>
      <c r="H56" s="40"/>
      <c r="I56" s="20"/>
      <c r="J56" s="34"/>
      <c r="K56" s="34"/>
      <c r="L56" s="32"/>
    </row>
    <row r="57" customFormat="false" ht="11.1" hidden="false" customHeight="true" outlineLevel="0" collapsed="false">
      <c r="A57" s="63" t="s">
        <v>86</v>
      </c>
      <c r="B57" s="36" t="n">
        <v>172</v>
      </c>
      <c r="C57" s="17" t="s">
        <v>25</v>
      </c>
      <c r="D57" s="37" t="n">
        <v>0</v>
      </c>
      <c r="E57" s="41"/>
      <c r="F57" s="37" t="n">
        <v>21331604</v>
      </c>
      <c r="G57" s="40"/>
      <c r="H57" s="37" t="n">
        <v>0</v>
      </c>
      <c r="I57" s="20"/>
      <c r="J57" s="37" t="n">
        <v>6697401</v>
      </c>
      <c r="K57" s="34"/>
      <c r="L57" s="32"/>
    </row>
    <row r="58" customFormat="false" ht="11.1" hidden="false" customHeight="true" outlineLevel="0" collapsed="false">
      <c r="A58" s="63" t="s">
        <v>87</v>
      </c>
      <c r="B58" s="36" t="n">
        <v>372</v>
      </c>
      <c r="C58" s="17" t="s">
        <v>22</v>
      </c>
      <c r="D58" s="44" t="n">
        <v>0</v>
      </c>
      <c r="E58" s="41"/>
      <c r="F58" s="44" t="n">
        <v>530110883</v>
      </c>
      <c r="G58" s="40"/>
      <c r="H58" s="44" t="n">
        <v>0</v>
      </c>
      <c r="I58" s="20"/>
      <c r="J58" s="65" t="n">
        <v>0</v>
      </c>
      <c r="K58" s="34"/>
      <c r="L58" s="32"/>
    </row>
    <row r="59" customFormat="false" ht="11.1" hidden="false" customHeight="true" outlineLevel="0" collapsed="false">
      <c r="A59" s="35"/>
      <c r="B59" s="36"/>
      <c r="C59" s="17"/>
      <c r="D59" s="40"/>
      <c r="E59" s="41"/>
      <c r="F59" s="40"/>
      <c r="G59" s="40"/>
      <c r="H59" s="40"/>
      <c r="I59" s="20"/>
      <c r="J59" s="34"/>
      <c r="K59" s="34"/>
      <c r="L59" s="32"/>
    </row>
    <row r="60" customFormat="false" ht="11.1" hidden="false" customHeight="true" outlineLevel="0" collapsed="false">
      <c r="A60" s="35" t="s">
        <v>88</v>
      </c>
      <c r="B60" s="17"/>
      <c r="C60" s="17"/>
      <c r="D60" s="37" t="n">
        <f aca="false">SUM(D44:D59)</f>
        <v>18723657544</v>
      </c>
      <c r="E60" s="38"/>
      <c r="F60" s="37" t="n">
        <f aca="false">SUM(F44:F59)</f>
        <v>5293503992</v>
      </c>
      <c r="G60" s="37"/>
      <c r="H60" s="37" t="n">
        <f aca="false">SUM(H44:H59)</f>
        <v>6915042721</v>
      </c>
      <c r="I60" s="37"/>
      <c r="J60" s="37" t="n">
        <f aca="false">SUM(J44:J59)</f>
        <v>1733900435.65</v>
      </c>
      <c r="K60" s="34"/>
      <c r="L60" s="21"/>
    </row>
    <row r="61" customFormat="false" ht="11.1" hidden="false" customHeight="true" outlineLevel="0" collapsed="false">
      <c r="A61" s="17"/>
      <c r="B61" s="17"/>
      <c r="C61" s="17"/>
      <c r="D61" s="37"/>
      <c r="E61" s="41"/>
      <c r="F61" s="37"/>
      <c r="G61" s="34"/>
      <c r="H61" s="37"/>
      <c r="I61" s="37"/>
      <c r="J61" s="37"/>
      <c r="K61" s="34"/>
      <c r="L61" s="32"/>
    </row>
    <row r="62" customFormat="false" ht="11.1" hidden="false" customHeight="true" outlineLevel="0" collapsed="false">
      <c r="A62" s="35" t="s">
        <v>89</v>
      </c>
      <c r="B62" s="17"/>
      <c r="C62" s="17"/>
      <c r="D62" s="37" t="n">
        <v>0</v>
      </c>
      <c r="E62" s="41"/>
      <c r="F62" s="37" t="n">
        <v>0</v>
      </c>
      <c r="G62" s="34"/>
      <c r="H62" s="37" t="n">
        <v>-183537168</v>
      </c>
      <c r="I62" s="37"/>
      <c r="J62" s="37" t="n">
        <v>0</v>
      </c>
      <c r="K62" s="34"/>
      <c r="L62" s="32"/>
    </row>
    <row r="63" customFormat="false" ht="11.1" hidden="false" customHeight="true" outlineLevel="0" collapsed="false">
      <c r="A63" s="17"/>
      <c r="B63" s="17"/>
      <c r="C63" s="17"/>
      <c r="D63" s="44"/>
      <c r="E63" s="41"/>
      <c r="F63" s="44"/>
      <c r="G63" s="34"/>
      <c r="H63" s="44"/>
      <c r="I63" s="20"/>
      <c r="J63" s="65"/>
      <c r="K63" s="34"/>
      <c r="L63" s="32"/>
    </row>
    <row r="64" customFormat="false" ht="11.1" hidden="false" customHeight="true" outlineLevel="0" collapsed="false">
      <c r="A64" s="66" t="s">
        <v>90</v>
      </c>
      <c r="B64" s="67"/>
      <c r="C64" s="68"/>
      <c r="D64" s="69" t="n">
        <f aca="false">SUM(D60:D63)</f>
        <v>18723657544</v>
      </c>
      <c r="E64" s="70"/>
      <c r="F64" s="69" t="n">
        <f aca="false">SUM(F60:F63)</f>
        <v>5293503992</v>
      </c>
      <c r="G64" s="69"/>
      <c r="H64" s="69" t="n">
        <f aca="false">SUM(H60:H63)</f>
        <v>6731505553</v>
      </c>
      <c r="I64" s="68"/>
      <c r="J64" s="69" t="n">
        <f aca="false">SUM(J60:J63)</f>
        <v>1733900435.65</v>
      </c>
      <c r="K64" s="67"/>
      <c r="L64" s="32"/>
    </row>
    <row r="65" customFormat="false" ht="11.1" hidden="false" customHeight="true" outlineLevel="0" collapsed="false">
      <c r="A65" s="42"/>
      <c r="B65" s="34"/>
      <c r="C65" s="20"/>
      <c r="D65" s="40"/>
      <c r="E65" s="41"/>
      <c r="F65" s="40"/>
      <c r="G65" s="40"/>
      <c r="H65" s="40"/>
      <c r="I65" s="20"/>
      <c r="J65" s="40"/>
      <c r="K65" s="34"/>
      <c r="L65" s="32"/>
    </row>
    <row r="66" customFormat="false" ht="11.1" hidden="false" customHeight="true" outlineLevel="0" collapsed="false">
      <c r="A66" s="20"/>
      <c r="B66" s="20"/>
      <c r="C66" s="20"/>
      <c r="D66" s="40"/>
      <c r="E66" s="41"/>
      <c r="F66" s="40"/>
      <c r="G66" s="34"/>
      <c r="H66" s="40"/>
      <c r="I66" s="20"/>
      <c r="J66" s="34"/>
      <c r="K66" s="34"/>
      <c r="L66" s="32"/>
    </row>
    <row r="67" customFormat="false" ht="11.1" hidden="false" customHeight="true" outlineLevel="0" collapsed="false">
      <c r="A67" s="71" t="s">
        <v>91</v>
      </c>
      <c r="B67" s="72"/>
      <c r="C67" s="73"/>
      <c r="D67" s="74" t="s">
        <v>92</v>
      </c>
      <c r="E67" s="75"/>
      <c r="F67" s="74" t="s">
        <v>92</v>
      </c>
      <c r="G67" s="72"/>
      <c r="H67" s="74" t="s">
        <v>92</v>
      </c>
      <c r="I67" s="73"/>
      <c r="J67" s="76" t="s">
        <v>93</v>
      </c>
      <c r="K67" s="20"/>
      <c r="L67" s="32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  <c r="II67" s="49"/>
      <c r="IJ67" s="49"/>
      <c r="IK67" s="49"/>
      <c r="IL67" s="49"/>
      <c r="IM67" s="49"/>
      <c r="IN67" s="49"/>
      <c r="IO67" s="49"/>
      <c r="IP67" s="49"/>
      <c r="IQ67" s="49"/>
      <c r="IR67" s="49"/>
      <c r="IS67" s="49"/>
      <c r="IT67" s="49"/>
      <c r="IU67" s="49"/>
      <c r="IV67" s="49"/>
      <c r="IW67" s="49"/>
    </row>
    <row r="68" customFormat="false" ht="11.1" hidden="false" customHeight="true" outlineLevel="0" collapsed="false">
      <c r="A68" s="77"/>
      <c r="B68" s="78"/>
      <c r="C68" s="79" t="s">
        <v>94</v>
      </c>
      <c r="D68" s="80" t="n">
        <v>15459259587</v>
      </c>
      <c r="E68" s="81"/>
      <c r="F68" s="80" t="n">
        <v>5293503992</v>
      </c>
      <c r="G68" s="82"/>
      <c r="H68" s="80" t="n">
        <v>6272063102</v>
      </c>
      <c r="I68" s="78"/>
      <c r="J68" s="83" t="n">
        <f aca="false">1527798328+18392218</f>
        <v>1546190546</v>
      </c>
      <c r="K68" s="84"/>
      <c r="L68" s="85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  <c r="CE68" s="86"/>
      <c r="CF68" s="86"/>
      <c r="CG68" s="86"/>
      <c r="CH68" s="86"/>
      <c r="CI68" s="86"/>
      <c r="CJ68" s="86"/>
      <c r="CK68" s="86"/>
      <c r="CL68" s="86"/>
      <c r="CM68" s="86"/>
      <c r="CN68" s="86"/>
      <c r="CO68" s="86"/>
      <c r="CP68" s="86"/>
      <c r="CQ68" s="86"/>
      <c r="CR68" s="86"/>
      <c r="CS68" s="86"/>
      <c r="CT68" s="86"/>
      <c r="CU68" s="86"/>
      <c r="CV68" s="86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6"/>
      <c r="FX68" s="86"/>
      <c r="FY68" s="86"/>
      <c r="FZ68" s="86"/>
      <c r="GA68" s="86"/>
      <c r="GB68" s="86"/>
      <c r="GC68" s="86"/>
      <c r="GD68" s="86"/>
      <c r="GE68" s="86"/>
      <c r="GF68" s="86"/>
      <c r="GG68" s="86"/>
      <c r="GH68" s="86"/>
      <c r="GI68" s="86"/>
      <c r="GJ68" s="86"/>
      <c r="GK68" s="86"/>
      <c r="GL68" s="86"/>
      <c r="GM68" s="86"/>
      <c r="GN68" s="86"/>
      <c r="GO68" s="86"/>
      <c r="GP68" s="86"/>
      <c r="GQ68" s="86"/>
      <c r="GR68" s="86"/>
      <c r="GS68" s="86"/>
      <c r="GT68" s="86"/>
      <c r="GU68" s="86"/>
      <c r="GV68" s="86"/>
      <c r="GW68" s="86"/>
      <c r="GX68" s="86"/>
      <c r="GY68" s="86"/>
      <c r="GZ68" s="86"/>
      <c r="HA68" s="86"/>
      <c r="HB68" s="86"/>
      <c r="HC68" s="86"/>
      <c r="HD68" s="86"/>
      <c r="HE68" s="86"/>
      <c r="HF68" s="86"/>
      <c r="HG68" s="86"/>
      <c r="HH68" s="86"/>
      <c r="HI68" s="86"/>
      <c r="HJ68" s="86"/>
      <c r="HK68" s="86"/>
      <c r="HL68" s="86"/>
      <c r="HM68" s="86"/>
      <c r="HN68" s="86"/>
      <c r="HO68" s="86"/>
      <c r="HP68" s="86"/>
      <c r="HQ68" s="86"/>
      <c r="HR68" s="86"/>
      <c r="HS68" s="86"/>
      <c r="HT68" s="86"/>
      <c r="HU68" s="86"/>
      <c r="HV68" s="86"/>
      <c r="HW68" s="86"/>
      <c r="HX68" s="86"/>
      <c r="HY68" s="86"/>
      <c r="HZ68" s="86"/>
      <c r="IA68" s="86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  <c r="IW68" s="86"/>
    </row>
    <row r="69" customFormat="false" ht="11.1" hidden="false" customHeight="true" outlineLevel="0" collapsed="false">
      <c r="A69" s="87" t="s">
        <v>95</v>
      </c>
      <c r="B69" s="20"/>
      <c r="C69" s="20"/>
      <c r="D69" s="40" t="n">
        <f aca="false">D11</f>
        <v>885505957</v>
      </c>
      <c r="E69" s="41"/>
      <c r="F69" s="40" t="n">
        <f aca="false">F11</f>
        <v>0</v>
      </c>
      <c r="G69" s="34"/>
      <c r="H69" s="40" t="n">
        <f aca="false">H11</f>
        <v>148420451</v>
      </c>
      <c r="I69" s="20"/>
      <c r="J69" s="88"/>
      <c r="K69" s="34"/>
      <c r="L69" s="32"/>
      <c r="M69" s="89"/>
    </row>
    <row r="70" customFormat="false" ht="11.1" hidden="false" customHeight="true" outlineLevel="0" collapsed="false">
      <c r="A70" s="87" t="s">
        <v>96</v>
      </c>
      <c r="B70" s="20"/>
      <c r="C70" s="20"/>
      <c r="D70" s="40" t="n">
        <f aca="false">D12</f>
        <v>2378892000</v>
      </c>
      <c r="E70" s="41"/>
      <c r="F70" s="40" t="n">
        <f aca="false">F12</f>
        <v>0</v>
      </c>
      <c r="G70" s="34"/>
      <c r="H70" s="40" t="n">
        <f aca="false">H12</f>
        <v>311022000</v>
      </c>
      <c r="I70" s="20"/>
      <c r="J70" s="88" t="n">
        <f aca="false">J12</f>
        <v>12366896.11</v>
      </c>
      <c r="K70" s="34"/>
      <c r="L70" s="32"/>
      <c r="M70" s="90"/>
    </row>
    <row r="71" customFormat="false" ht="11.1" hidden="false" customHeight="true" outlineLevel="0" collapsed="false">
      <c r="A71" s="91" t="s">
        <v>97</v>
      </c>
      <c r="B71" s="20"/>
      <c r="C71" s="20"/>
      <c r="D71" s="40"/>
      <c r="E71" s="41"/>
      <c r="F71" s="40"/>
      <c r="G71" s="40"/>
      <c r="H71" s="40"/>
      <c r="I71" s="20"/>
      <c r="J71" s="88" t="n">
        <f aca="false">J23</f>
        <v>112946841.54</v>
      </c>
      <c r="K71" s="34"/>
      <c r="L71" s="32"/>
      <c r="M71" s="89"/>
    </row>
    <row r="72" customFormat="false" ht="11.1" hidden="false" customHeight="true" outlineLevel="0" collapsed="false">
      <c r="A72" s="91" t="s">
        <v>98</v>
      </c>
      <c r="B72" s="20"/>
      <c r="C72" s="20"/>
      <c r="D72" s="40"/>
      <c r="E72" s="41"/>
      <c r="F72" s="40"/>
      <c r="G72" s="40"/>
      <c r="H72" s="40"/>
      <c r="I72" s="20"/>
      <c r="J72" s="92" t="n">
        <f aca="false">J26</f>
        <v>62396152</v>
      </c>
      <c r="K72" s="34"/>
      <c r="L72" s="32"/>
    </row>
    <row r="73" customFormat="false" ht="11.1" hidden="false" customHeight="true" outlineLevel="0" collapsed="false">
      <c r="A73" s="93" t="s">
        <v>36</v>
      </c>
      <c r="B73" s="20"/>
      <c r="C73" s="20"/>
      <c r="D73" s="40" t="n">
        <v>0</v>
      </c>
      <c r="E73" s="41"/>
      <c r="F73" s="40" t="n">
        <v>0</v>
      </c>
      <c r="G73" s="34"/>
      <c r="H73" s="40" t="n">
        <v>0</v>
      </c>
      <c r="I73" s="20"/>
      <c r="J73" s="92"/>
      <c r="K73" s="34"/>
      <c r="L73" s="32"/>
    </row>
    <row r="74" customFormat="false" ht="11.1" hidden="false" customHeight="true" outlineLevel="0" collapsed="false">
      <c r="A74" s="94"/>
      <c r="B74" s="95"/>
      <c r="C74" s="96"/>
      <c r="D74" s="97" t="n">
        <f aca="false">SUM(D68:D73)</f>
        <v>18723657544</v>
      </c>
      <c r="E74" s="98"/>
      <c r="F74" s="97" t="n">
        <f aca="false">SUM(F66:F73)</f>
        <v>5293503992</v>
      </c>
      <c r="G74" s="99"/>
      <c r="H74" s="97" t="n">
        <f aca="false">SUM(H66:H73)</f>
        <v>6731505553</v>
      </c>
      <c r="I74" s="98"/>
      <c r="J74" s="100" t="n">
        <f aca="false">SUM(J66:J73)</f>
        <v>1733900435.65</v>
      </c>
      <c r="K74" s="99"/>
      <c r="L74" s="101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2"/>
      <c r="BY74" s="102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  <c r="CJ74" s="102"/>
      <c r="CK74" s="102"/>
      <c r="CL74" s="102"/>
      <c r="CM74" s="102"/>
      <c r="CN74" s="102"/>
      <c r="CO74" s="102"/>
      <c r="CP74" s="102"/>
      <c r="CQ74" s="102"/>
      <c r="CR74" s="102"/>
      <c r="CS74" s="102"/>
      <c r="CT74" s="102"/>
      <c r="CU74" s="102"/>
      <c r="CV74" s="102"/>
      <c r="CW74" s="102"/>
      <c r="CX74" s="102"/>
      <c r="CY74" s="102"/>
      <c r="CZ74" s="102"/>
      <c r="DA74" s="102"/>
      <c r="DB74" s="102"/>
      <c r="DC74" s="102"/>
      <c r="DD74" s="102"/>
      <c r="DE74" s="102"/>
      <c r="DF74" s="102"/>
      <c r="DG74" s="102"/>
      <c r="DH74" s="102"/>
      <c r="DI74" s="102"/>
      <c r="DJ74" s="102"/>
      <c r="DK74" s="102"/>
      <c r="DL74" s="102"/>
      <c r="DM74" s="102"/>
      <c r="DN74" s="102"/>
      <c r="DO74" s="102"/>
      <c r="DP74" s="102"/>
      <c r="DQ74" s="102"/>
      <c r="DR74" s="102"/>
      <c r="DS74" s="102"/>
      <c r="DT74" s="102"/>
      <c r="DU74" s="102"/>
      <c r="DV74" s="102"/>
      <c r="DW74" s="102"/>
      <c r="DX74" s="102"/>
      <c r="DY74" s="102"/>
      <c r="DZ74" s="102"/>
      <c r="EA74" s="102"/>
      <c r="EB74" s="102"/>
      <c r="EC74" s="102"/>
      <c r="ED74" s="102"/>
      <c r="EE74" s="102"/>
      <c r="EF74" s="102"/>
      <c r="EG74" s="102"/>
      <c r="EH74" s="102"/>
      <c r="EI74" s="102"/>
      <c r="EJ74" s="102"/>
      <c r="EK74" s="102"/>
      <c r="EL74" s="102"/>
      <c r="EM74" s="102"/>
      <c r="EN74" s="102"/>
      <c r="EO74" s="102"/>
      <c r="EP74" s="102"/>
      <c r="EQ74" s="102"/>
      <c r="ER74" s="102"/>
      <c r="ES74" s="102"/>
      <c r="ET74" s="102"/>
      <c r="EU74" s="102"/>
      <c r="EV74" s="102"/>
      <c r="EW74" s="102"/>
      <c r="EX74" s="102"/>
      <c r="EY74" s="102"/>
      <c r="EZ74" s="102"/>
      <c r="FA74" s="102"/>
      <c r="FB74" s="102"/>
      <c r="FC74" s="102"/>
      <c r="FD74" s="102"/>
      <c r="FE74" s="102"/>
      <c r="FF74" s="102"/>
      <c r="FG74" s="102"/>
      <c r="FH74" s="102"/>
      <c r="FI74" s="102"/>
      <c r="FJ74" s="102"/>
      <c r="FK74" s="102"/>
      <c r="FL74" s="102"/>
      <c r="FM74" s="102"/>
      <c r="FN74" s="102"/>
      <c r="FO74" s="102"/>
      <c r="FP74" s="102"/>
      <c r="FQ74" s="102"/>
      <c r="FR74" s="102"/>
      <c r="FS74" s="102"/>
      <c r="FT74" s="102"/>
      <c r="FU74" s="102"/>
      <c r="FV74" s="102"/>
      <c r="FW74" s="102"/>
      <c r="FX74" s="102"/>
      <c r="FY74" s="102"/>
      <c r="FZ74" s="102"/>
      <c r="GA74" s="102"/>
      <c r="GB74" s="102"/>
      <c r="GC74" s="102"/>
      <c r="GD74" s="102"/>
      <c r="GE74" s="102"/>
      <c r="GF74" s="102"/>
      <c r="GG74" s="102"/>
      <c r="GH74" s="102"/>
      <c r="GI74" s="102"/>
      <c r="GJ74" s="102"/>
      <c r="GK74" s="102"/>
      <c r="GL74" s="102"/>
      <c r="GM74" s="102"/>
      <c r="GN74" s="102"/>
      <c r="GO74" s="102"/>
      <c r="GP74" s="102"/>
      <c r="GQ74" s="102"/>
      <c r="GR74" s="102"/>
      <c r="GS74" s="102"/>
      <c r="GT74" s="102"/>
      <c r="GU74" s="102"/>
      <c r="GV74" s="102"/>
      <c r="GW74" s="102"/>
      <c r="GX74" s="102"/>
      <c r="GY74" s="102"/>
      <c r="GZ74" s="102"/>
      <c r="HA74" s="102"/>
      <c r="HB74" s="102"/>
      <c r="HC74" s="102"/>
      <c r="HD74" s="102"/>
      <c r="HE74" s="102"/>
      <c r="HF74" s="102"/>
      <c r="HG74" s="102"/>
      <c r="HH74" s="102"/>
      <c r="HI74" s="102"/>
      <c r="HJ74" s="102"/>
      <c r="HK74" s="102"/>
      <c r="HL74" s="102"/>
      <c r="HM74" s="102"/>
      <c r="HN74" s="102"/>
      <c r="HO74" s="102"/>
      <c r="HP74" s="102"/>
      <c r="HQ74" s="102"/>
      <c r="HR74" s="102"/>
      <c r="HS74" s="102"/>
      <c r="HT74" s="102"/>
      <c r="HU74" s="102"/>
      <c r="HV74" s="102"/>
      <c r="HW74" s="102"/>
      <c r="HX74" s="102"/>
      <c r="HY74" s="102"/>
      <c r="HZ74" s="102"/>
      <c r="IA74" s="102"/>
      <c r="IB74" s="102"/>
      <c r="IC74" s="102"/>
      <c r="ID74" s="102"/>
      <c r="IE74" s="102"/>
      <c r="IF74" s="102"/>
      <c r="IG74" s="102"/>
      <c r="IH74" s="102"/>
      <c r="II74" s="102"/>
      <c r="IJ74" s="102"/>
      <c r="IK74" s="102"/>
      <c r="IL74" s="102"/>
      <c r="IM74" s="102"/>
      <c r="IN74" s="102"/>
      <c r="IO74" s="102"/>
      <c r="IP74" s="102"/>
      <c r="IQ74" s="102"/>
      <c r="IR74" s="102"/>
      <c r="IS74" s="102"/>
      <c r="IT74" s="102"/>
      <c r="IU74" s="102"/>
      <c r="IV74" s="102"/>
      <c r="IW74" s="102"/>
    </row>
    <row r="75" customFormat="false" ht="11.1" hidden="false" customHeight="true" outlineLevel="0" collapsed="false">
      <c r="A75" s="103"/>
      <c r="B75" s="104" t="s">
        <v>99</v>
      </c>
      <c r="C75" s="105"/>
      <c r="D75" s="106" t="n">
        <f aca="false">+D74-D64</f>
        <v>0</v>
      </c>
      <c r="E75" s="105"/>
      <c r="F75" s="107" t="n">
        <f aca="false">+F74-F64</f>
        <v>0</v>
      </c>
      <c r="G75" s="108"/>
      <c r="H75" s="106" t="n">
        <f aca="false">+H74-H64</f>
        <v>0</v>
      </c>
      <c r="I75" s="109"/>
      <c r="J75" s="110" t="n">
        <f aca="false">+J74-J64</f>
        <v>0</v>
      </c>
    </row>
    <row r="76" customFormat="false" ht="11.1" hidden="false" customHeight="true" outlineLevel="0" collapsed="false">
      <c r="A76" s="63"/>
      <c r="B76" s="31"/>
      <c r="C76" s="17"/>
      <c r="E76" s="17"/>
      <c r="G76" s="34"/>
      <c r="I76" s="20"/>
      <c r="J76" s="31"/>
      <c r="K76" s="31"/>
      <c r="L76" s="21"/>
    </row>
    <row r="77" customFormat="false" ht="11.1" hidden="false" customHeight="true" outlineLevel="0" collapsed="false">
      <c r="A77" s="111" t="s">
        <v>100</v>
      </c>
      <c r="B77" s="111"/>
      <c r="C77" s="112"/>
      <c r="D77" s="111"/>
      <c r="E77" s="112"/>
      <c r="F77" s="113"/>
      <c r="G77" s="111"/>
      <c r="H77" s="113"/>
      <c r="I77" s="114"/>
      <c r="J77" s="111"/>
      <c r="K77" s="111"/>
      <c r="L77" s="115"/>
    </row>
    <row r="78" customFormat="false" ht="11.1" hidden="false" customHeight="true" outlineLevel="0" collapsed="false">
      <c r="A78" s="111"/>
      <c r="B78" s="111"/>
      <c r="C78" s="112"/>
      <c r="D78" s="111"/>
      <c r="E78" s="112"/>
      <c r="F78" s="113"/>
      <c r="G78" s="111"/>
      <c r="H78" s="113"/>
      <c r="I78" s="114"/>
      <c r="J78" s="111"/>
      <c r="K78" s="111"/>
      <c r="L78" s="115"/>
    </row>
    <row r="79" customFormat="false" ht="11.1" hidden="false" customHeight="true" outlineLevel="0" collapsed="false">
      <c r="A79" s="111" t="str">
        <f aca="true">CELL("filename",A81)</f>
        <v>'file:///mnt/12tb/@roms/datasets/enron/EDRM Enron Email Data Set v2 XML/filtered-attachments/xls/MMF2000.xls'#$9912</v>
      </c>
      <c r="B79" s="111"/>
      <c r="C79" s="112"/>
      <c r="D79" s="111"/>
      <c r="E79" s="112"/>
      <c r="F79" s="113"/>
      <c r="G79" s="111"/>
      <c r="H79" s="113"/>
      <c r="I79" s="112"/>
      <c r="J79" s="111"/>
      <c r="K79" s="111"/>
      <c r="L79" s="115"/>
    </row>
    <row r="80" customFormat="false" ht="11.1" hidden="false" customHeight="true" outlineLevel="0" collapsed="false">
      <c r="A80" s="111"/>
      <c r="B80" s="111"/>
      <c r="C80" s="112"/>
      <c r="D80" s="111"/>
      <c r="E80" s="112"/>
      <c r="F80" s="113"/>
      <c r="G80" s="111"/>
      <c r="H80" s="113"/>
      <c r="I80" s="112"/>
      <c r="J80" s="111"/>
      <c r="K80" s="111"/>
      <c r="L80" s="115"/>
    </row>
    <row r="81" customFormat="false" ht="11.1" hidden="false" customHeight="true" outlineLevel="0" collapsed="false">
      <c r="A81" s="111"/>
      <c r="B81" s="111"/>
      <c r="C81" s="112"/>
      <c r="D81" s="111"/>
      <c r="E81" s="112"/>
      <c r="F81" s="113"/>
      <c r="G81" s="111"/>
      <c r="H81" s="113"/>
      <c r="I81" s="112"/>
      <c r="J81" s="111"/>
      <c r="K81" s="111"/>
      <c r="L81" s="115"/>
    </row>
    <row r="82" customFormat="false" ht="11.1" hidden="false" customHeight="true" outlineLevel="0" collapsed="false">
      <c r="A82" s="111"/>
      <c r="B82" s="111"/>
      <c r="C82" s="112"/>
      <c r="D82" s="111"/>
      <c r="E82" s="112"/>
      <c r="F82" s="113"/>
      <c r="G82" s="111"/>
      <c r="H82" s="113"/>
      <c r="I82" s="112"/>
      <c r="J82" s="111"/>
      <c r="K82" s="111"/>
      <c r="L82" s="115"/>
    </row>
    <row r="83" customFormat="false" ht="11.1" hidden="false" customHeight="true" outlineLevel="0" collapsed="false">
      <c r="A83" s="111"/>
      <c r="B83" s="111"/>
      <c r="C83" s="112"/>
      <c r="D83" s="111"/>
      <c r="E83" s="112"/>
      <c r="F83" s="113"/>
      <c r="G83" s="111"/>
      <c r="H83" s="113"/>
      <c r="I83" s="112"/>
      <c r="J83" s="111"/>
      <c r="K83" s="111"/>
      <c r="L83" s="115"/>
    </row>
    <row r="84" customFormat="false" ht="11.1" hidden="false" customHeight="true" outlineLevel="0" collapsed="false">
      <c r="A84" s="111"/>
      <c r="B84" s="111"/>
      <c r="C84" s="112"/>
      <c r="D84" s="111"/>
      <c r="E84" s="112"/>
      <c r="F84" s="113"/>
      <c r="G84" s="111"/>
      <c r="H84" s="113"/>
      <c r="I84" s="112"/>
      <c r="J84" s="111"/>
      <c r="K84" s="111"/>
      <c r="L84" s="115"/>
    </row>
    <row r="85" customFormat="false" ht="11.1" hidden="false" customHeight="true" outlineLevel="0" collapsed="false">
      <c r="A85" s="111"/>
      <c r="B85" s="111"/>
      <c r="C85" s="112"/>
      <c r="D85" s="111"/>
      <c r="E85" s="112"/>
      <c r="F85" s="113"/>
      <c r="G85" s="111"/>
      <c r="H85" s="113"/>
      <c r="I85" s="112"/>
      <c r="J85" s="111"/>
      <c r="K85" s="111"/>
      <c r="L85" s="115"/>
    </row>
  </sheetData>
  <mergeCells count="2">
    <mergeCell ref="J1:L1"/>
    <mergeCell ref="J2:L2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1997-03-21T21:43:51Z</dcterms:created>
  <dc:creator>EOC Finance &amp; Accounting</dc:creator>
  <dc:description/>
  <dc:language>en-US</dc:language>
  <cp:lastModifiedBy>dderr</cp:lastModifiedBy>
  <cp:lastPrinted>2001-08-22T14:55:35Z</cp:lastPrinted>
  <dcterms:modified xsi:type="dcterms:W3CDTF">2001-08-22T14:55:48Z</dcterms:modified>
  <cp:revision>0</cp:revision>
  <dc:subject/>
  <dc:title/>
</cp:coreProperties>
</file>