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50 MM Exp West with SJ Lat" sheetId="1" state="visible" r:id="rId3"/>
    <sheet name="250 MM Exp West without SJ Lat" sheetId="2" state="visible" r:id="rId4"/>
    <sheet name="300 MM Exp West with SJ Lat" sheetId="3" state="visible" r:id="rId5"/>
    <sheet name="300 MM Exp West without SJ Lat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<sst xmlns="http://schemas.openxmlformats.org/spreadsheetml/2006/main" count="236" uniqueCount="70">
  <si>
    <t xml:space="preserve">Mainline Expansion</t>
  </si>
  <si>
    <t xml:space="preserve">San Juan (Bloomfield) to California (Topock)</t>
  </si>
  <si>
    <t xml:space="preserve">Mainline Mid-Point Compression Only</t>
  </si>
  <si>
    <t xml:space="preserve">Estimated Costs of Facilities</t>
  </si>
  <si>
    <t xml:space="preserve">Dated 10-25-01</t>
  </si>
  <si>
    <t xml:space="preserve">CASE XI.</t>
  </si>
  <si>
    <t xml:space="preserve">A.</t>
  </si>
  <si>
    <t xml:space="preserve">30" MAINLINE LOOP, AND HP</t>
  </si>
  <si>
    <t xml:space="preserve">250 MMCF/D MAINLINE EXPANSION (1460 MMCF/D TOTAL)</t>
  </si>
  <si>
    <t xml:space="preserve">Vol. Incr.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</si>
  <si>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</si>
  <si>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</si>
  <si>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</si>
  <si>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</si>
  <si>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</si>
  <si>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</si>
  <si>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</si>
  <si>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</si>
  <si>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</si>
  <si>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BLFD CS</t>
  </si>
  <si>
    <t xml:space="preserve">SJCT</t>
  </si>
  <si>
    <t xml:space="preserve">"</t>
  </si>
  <si>
    <t xml:space="preserve">Bloomfield Piping Mods</t>
  </si>
  <si>
    <t xml:space="preserve">Bloomfield Compressor Mods</t>
  </si>
  <si>
    <t xml:space="preserve">Blanco Hub Mods</t>
  </si>
  <si>
    <t xml:space="preserve">Bisti CS Mods</t>
  </si>
  <si>
    <t xml:space="preserve">Standing Rock CS (9,500 Hp)</t>
  </si>
  <si>
    <t xml:space="preserve">Gallup CS  HP Add</t>
  </si>
  <si>
    <t xml:space="preserve">Gallup CS Mods</t>
  </si>
  <si>
    <t xml:space="preserve">Total San Juan Expansion</t>
  </si>
  <si>
    <t xml:space="preserve">CS4              (25,000 Hp)</t>
  </si>
  <si>
    <t xml:space="preserve">CS3.5           (26,500 Hp)</t>
  </si>
  <si>
    <t xml:space="preserve">CS2.5           (26,500 Hp)</t>
  </si>
  <si>
    <t xml:space="preserve">CS1.5           (25,000 Hp)</t>
  </si>
  <si>
    <t xml:space="preserve">Kingman CS    (25,000 Hp)</t>
  </si>
  <si>
    <t xml:space="preserve">Total Mainline Expansion</t>
  </si>
  <si>
    <t xml:space="preserve">Total Topock Lateral Expansion</t>
  </si>
  <si>
    <t xml:space="preserve">Sub Total </t>
  </si>
  <si>
    <t xml:space="preserve">Extraordinary Detailed Line Items (Pipeline Only):</t>
  </si>
  <si>
    <t xml:space="preserve">Native American land &amp; labor costs</t>
  </si>
  <si>
    <t xml:space="preserve">Gross receipt payments (AZ &amp; NM)</t>
  </si>
  <si>
    <t xml:space="preserve">River &amp; stream crossings</t>
  </si>
  <si>
    <t xml:space="preserve">Mountain terrain &amp; </t>
  </si>
  <si>
    <t xml:space="preserve">BLM Double ditching</t>
  </si>
  <si>
    <t xml:space="preserve">Contingency on above</t>
  </si>
  <si>
    <t xml:space="preserve">Total Project  Excl. Int., O/H, etc.</t>
  </si>
  <si>
    <t xml:space="preserve">Total Project  Incl. Int., O/H, etc.</t>
  </si>
  <si>
    <t xml:space="preserve">Note:</t>
  </si>
  <si>
    <t xml:space="preserve">1.</t>
  </si>
  <si>
    <t xml:space="preserve">Interest and overheads identified separately.</t>
  </si>
  <si>
    <t xml:space="preserve">2.</t>
  </si>
  <si>
    <t xml:space="preserve">Station #4 Hp changeout included in this project.</t>
  </si>
  <si>
    <t xml:space="preserve">3.</t>
  </si>
  <si>
    <t xml:space="preserve">No escalation added to the above line items.</t>
  </si>
  <si>
    <t xml:space="preserve">4.</t>
  </si>
  <si>
    <r>
      <rPr>
        <sz val="10"/>
        <rFont val="Arial"/>
        <family val="0"/>
      </rPr>
      <t xml:space="preserve">The above is a </t>
    </r>
    <r>
      <rPr>
        <u val="single"/>
        <sz val="10"/>
        <rFont val="Arial"/>
        <family val="2"/>
      </rPr>
      <t xml:space="preserve">+</t>
    </r>
    <r>
      <rPr>
        <sz val="10"/>
        <rFont val="Arial"/>
        <family val="2"/>
      </rPr>
      <t xml:space="preserve"> 30% cost estimate.</t>
    </r>
  </si>
  <si>
    <t xml:space="preserve">San Juan Junction to California (Topock)</t>
  </si>
  <si>
    <t xml:space="preserve">B.</t>
  </si>
  <si>
    <t xml:space="preserve">5.</t>
  </si>
  <si>
    <t xml:space="preserve">Project costs to expand east facilities (WTX or PH Laterals) not included in this study.</t>
  </si>
  <si>
    <t xml:space="preserve">Pipe Loop and Compression</t>
  </si>
  <si>
    <t xml:space="preserve">C.</t>
  </si>
  <si>
    <t xml:space="preserve">330 MMCF/D MAINLINE EXPANSION (1740 MMCF/D TOTAL)</t>
  </si>
  <si>
    <t xml:space="preserve">Bloomfield Mods</t>
  </si>
  <si>
    <t xml:space="preserve">-</t>
  </si>
  <si>
    <t xml:space="preserve">Sta. #4</t>
  </si>
  <si>
    <t xml:space="preserve">Sta. #3</t>
  </si>
  <si>
    <t xml:space="preserve">Sta. #2</t>
  </si>
  <si>
    <t xml:space="preserve">Sub Total  w/interest, etc</t>
  </si>
  <si>
    <t xml:space="preserve">D.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</si>
</sst>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2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3" t="s">
        <v>0</v>
      </c>
    </row>
    <row r="3" customFormat="false" ht="18" hidden="false" customHeight="false" outlineLevel="0" collapsed="false">
      <c r="H3" s="4" t="s">
        <v>1</v>
      </c>
    </row>
    <row r="4" customFormat="false" ht="18" hidden="false" customHeight="false" outlineLevel="0" collapsed="false">
      <c r="H4" s="4" t="s">
        <v>2</v>
      </c>
    </row>
    <row r="5" customFormat="false" ht="18" hidden="false" customHeight="false" outlineLevel="0" collapsed="false">
      <c r="H5" s="4" t="s">
        <v>3</v>
      </c>
    </row>
    <row r="6" customFormat="false" ht="18" hidden="false" customHeight="false" outlineLevel="0" collapsed="false">
      <c r="H6" s="4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5" t="s">
        <v>5</v>
      </c>
      <c r="D9" s="6" t="s">
        <v>6</v>
      </c>
      <c r="E9" s="7" t="s">
        <v>7</v>
      </c>
      <c r="F9" s="7"/>
      <c r="T9" s="0"/>
    </row>
    <row r="10" customFormat="false" ht="12.75" hidden="false" customHeight="false" outlineLevel="0" collapsed="false">
      <c r="E10" s="7" t="s">
        <v>8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 t="s">
        <v>9</v>
      </c>
      <c r="P12" s="5" t="s">
        <v>10</v>
      </c>
      <c r="R12" s="8" t="s">
        <v>11</v>
      </c>
      <c r="T12" s="0"/>
    </row>
    <row r="13" customFormat="false" ht="12.75" hidden="false" customHeight="false" outlineLevel="0" collapsed="false">
      <c r="C13" s="5" t="s">
        <v>12</v>
      </c>
      <c r="D13" s="5"/>
      <c r="E13" s="5" t="s">
        <v>13</v>
      </c>
      <c r="F13" s="6"/>
      <c r="G13" s="5" t="s">
        <v>14</v>
      </c>
      <c r="I13" s="5" t="s">
        <v>15</v>
      </c>
      <c r="J13" s="5"/>
      <c r="L13" s="5" t="s">
        <v>16</v>
      </c>
      <c r="M13" s="5"/>
      <c r="N13" s="5" t="s">
        <v>17</v>
      </c>
      <c r="P13" s="5" t="s">
        <v>17</v>
      </c>
      <c r="R13" s="8" t="s">
        <v>18</v>
      </c>
      <c r="T13" s="0"/>
    </row>
    <row r="14" customFormat="false" ht="12.75" hidden="false" customHeight="false" outlineLevel="0" collapsed="false">
      <c r="C14" s="9" t="s">
        <v>19</v>
      </c>
      <c r="D14" s="9"/>
      <c r="E14" s="9" t="s">
        <v>20</v>
      </c>
      <c r="F14" s="10"/>
      <c r="G14" s="11" t="n">
        <v>57.27</v>
      </c>
      <c r="H14" s="10"/>
      <c r="I14" s="9" t="n">
        <v>30</v>
      </c>
      <c r="J14" s="9" t="s">
        <v>21</v>
      </c>
      <c r="L14" s="2" t="n">
        <f aca="false">I14*33600*1.1*G14</f>
        <v>63500976</v>
      </c>
      <c r="R14" s="12" t="n">
        <f aca="false">I14*33600*0.2*G14</f>
        <v>11545632</v>
      </c>
      <c r="T14" s="0"/>
    </row>
    <row r="15" customFormat="false" ht="12.75" hidden="false" customHeight="false" outlineLevel="0" collapsed="false">
      <c r="C15" s="9"/>
      <c r="D15" s="9"/>
      <c r="E15" s="13" t="s">
        <v>22</v>
      </c>
      <c r="F15" s="10"/>
      <c r="G15" s="11"/>
      <c r="H15" s="10"/>
      <c r="I15" s="9"/>
      <c r="J15" s="9"/>
      <c r="L15" s="2" t="n">
        <v>905800</v>
      </c>
      <c r="R15" s="2" t="n">
        <v>94200</v>
      </c>
      <c r="T15" s="0"/>
    </row>
    <row r="16" customFormat="false" ht="12.75" hidden="false" customHeight="false" outlineLevel="0" collapsed="false">
      <c r="C16" s="9"/>
      <c r="D16" s="9"/>
      <c r="E16" s="13" t="s">
        <v>23</v>
      </c>
      <c r="L16" s="2" t="n">
        <v>2717000</v>
      </c>
      <c r="R16" s="2" t="n">
        <v>283000</v>
      </c>
      <c r="T16" s="0"/>
    </row>
    <row r="17" customFormat="false" ht="12.75" hidden="false" customHeight="false" outlineLevel="0" collapsed="false">
      <c r="E17" s="0" t="s">
        <v>24</v>
      </c>
      <c r="L17" s="2" t="n">
        <v>1534500</v>
      </c>
      <c r="R17" s="2" t="n">
        <v>165500</v>
      </c>
      <c r="T17" s="0"/>
    </row>
    <row r="18" customFormat="false" ht="12.75" hidden="false" customHeight="false" outlineLevel="0" collapsed="false">
      <c r="E18" s="0" t="s">
        <v>25</v>
      </c>
      <c r="L18" s="2" t="n">
        <v>2352700</v>
      </c>
      <c r="R18" s="2" t="n">
        <v>247300</v>
      </c>
      <c r="T18" s="0"/>
    </row>
    <row r="19" customFormat="false" ht="12.75" hidden="false" customHeight="false" outlineLevel="0" collapsed="false">
      <c r="E19" s="0" t="s">
        <v>26</v>
      </c>
      <c r="L19" s="2" t="n">
        <v>22945300</v>
      </c>
      <c r="R19" s="2" t="n">
        <v>2400700</v>
      </c>
      <c r="T19" s="0"/>
    </row>
    <row r="20" customFormat="false" ht="12.75" hidden="false" customHeight="false" outlineLevel="0" collapsed="false">
      <c r="E20" s="0" t="s">
        <v>27</v>
      </c>
      <c r="L20" s="14" t="n">
        <v>10870000</v>
      </c>
      <c r="R20" s="2" t="n">
        <v>1130000</v>
      </c>
      <c r="T20" s="0"/>
    </row>
    <row r="21" customFormat="false" ht="12.75" hidden="false" customHeight="true" outlineLevel="0" collapsed="false">
      <c r="E21" s="0" t="s">
        <v>28</v>
      </c>
      <c r="L21" s="14" t="n">
        <v>5796000</v>
      </c>
      <c r="R21" s="2" t="n">
        <v>604000</v>
      </c>
      <c r="T21" s="0"/>
    </row>
    <row r="22" customFormat="false" ht="12.75" hidden="false" customHeight="true" outlineLevel="0" collapsed="false">
      <c r="F22" s="15"/>
      <c r="T22" s="0"/>
    </row>
    <row r="23" customFormat="false" ht="12.75" hidden="false" customHeight="false" outlineLevel="0" collapsed="false">
      <c r="F23" s="16" t="s">
        <v>29</v>
      </c>
      <c r="G23" s="17" t="n">
        <f aca="false">SUM(G14:G22)</f>
        <v>57.27</v>
      </c>
      <c r="H23" s="6"/>
      <c r="I23" s="5"/>
      <c r="J23" s="5"/>
      <c r="K23" s="6"/>
      <c r="L23" s="18" t="n">
        <f aca="false">SUM(L14:L21)</f>
        <v>110622276</v>
      </c>
      <c r="M23" s="6"/>
      <c r="N23" s="5" t="n">
        <v>300</v>
      </c>
      <c r="O23" s="5"/>
      <c r="P23" s="5" t="n">
        <v>1150</v>
      </c>
      <c r="R23" s="19" t="n">
        <f aca="false">SUM(R14:R22)</f>
        <v>16470332</v>
      </c>
      <c r="T23" s="0"/>
    </row>
    <row r="24" customFormat="false" ht="12.75" hidden="false" customHeight="false" outlineLevel="0" collapsed="false">
      <c r="F24" s="16"/>
      <c r="G24" s="17"/>
      <c r="H24" s="6"/>
      <c r="I24" s="5"/>
      <c r="J24" s="5"/>
      <c r="K24" s="6"/>
      <c r="L24" s="18"/>
      <c r="M24" s="6"/>
      <c r="N24" s="5"/>
      <c r="O24" s="5"/>
      <c r="P24" s="5"/>
      <c r="R24" s="19"/>
      <c r="T24" s="0"/>
    </row>
    <row r="25" customFormat="false" ht="12.75" hidden="false" customHeight="true" outlineLevel="0" collapsed="false">
      <c r="E25" s="20" t="s">
        <v>30</v>
      </c>
      <c r="G25" s="21"/>
      <c r="L25" s="2" t="n">
        <v>26735000</v>
      </c>
      <c r="Q25" s="22"/>
      <c r="R25" s="2" t="n">
        <v>2925000</v>
      </c>
      <c r="V25" s="14"/>
    </row>
    <row r="26" customFormat="false" ht="12.75" hidden="false" customHeight="false" outlineLevel="0" collapsed="false">
      <c r="C26" s="1"/>
      <c r="D26" s="1"/>
      <c r="E26" s="20" t="s">
        <v>31</v>
      </c>
      <c r="G26" s="21"/>
      <c r="L26" s="2" t="n">
        <v>26523000</v>
      </c>
      <c r="Q26" s="22"/>
      <c r="R26" s="12" t="n">
        <v>2877000</v>
      </c>
      <c r="V26" s="14"/>
    </row>
    <row r="27" customFormat="false" ht="12.75" hidden="false" customHeight="false" outlineLevel="0" collapsed="false">
      <c r="C27" s="1"/>
      <c r="D27" s="1"/>
      <c r="E27" s="20" t="s">
        <v>32</v>
      </c>
      <c r="G27" s="21"/>
      <c r="L27" s="2" t="n">
        <v>26523000</v>
      </c>
      <c r="Q27" s="22"/>
      <c r="R27" s="12" t="n">
        <v>2877000</v>
      </c>
      <c r="V27" s="14"/>
    </row>
    <row r="28" customFormat="false" ht="12.75" hidden="false" customHeight="false" outlineLevel="0" collapsed="false">
      <c r="C28" s="1"/>
      <c r="D28" s="1"/>
      <c r="E28" s="20" t="s">
        <v>33</v>
      </c>
      <c r="G28" s="21"/>
      <c r="L28" s="2" t="n">
        <v>26523000</v>
      </c>
      <c r="Q28" s="22"/>
      <c r="R28" s="12" t="n">
        <v>2877000</v>
      </c>
      <c r="V28" s="14"/>
    </row>
    <row r="29" customFormat="false" ht="12.75" hidden="false" customHeight="false" outlineLevel="0" collapsed="false">
      <c r="C29" s="1"/>
      <c r="D29" s="1"/>
      <c r="E29" s="20" t="s">
        <v>34</v>
      </c>
      <c r="G29" s="21"/>
      <c r="L29" s="2" t="n">
        <v>26523000</v>
      </c>
      <c r="Q29" s="22"/>
      <c r="R29" s="12" t="n">
        <v>2877000</v>
      </c>
      <c r="V29" s="14"/>
    </row>
    <row r="30" customFormat="false" ht="12.75" hidden="false" customHeight="false" outlineLevel="0" collapsed="false">
      <c r="C30" s="1"/>
      <c r="D30" s="1"/>
      <c r="E30" s="1"/>
      <c r="G30" s="21"/>
      <c r="J30" s="9"/>
      <c r="L30" s="2"/>
      <c r="Q30" s="22"/>
      <c r="R30" s="12"/>
      <c r="V30" s="14"/>
    </row>
    <row r="31" customFormat="false" ht="12.75" hidden="false" customHeight="false" outlineLevel="0" collapsed="false">
      <c r="C31" s="1"/>
      <c r="D31" s="1"/>
      <c r="E31" s="20"/>
      <c r="G31" s="21"/>
      <c r="L31" s="2"/>
      <c r="Q31" s="22"/>
      <c r="V31" s="14"/>
    </row>
    <row r="32" customFormat="false" ht="12.75" hidden="false" customHeight="false" outlineLevel="0" collapsed="false">
      <c r="C32" s="1"/>
      <c r="D32" s="1"/>
      <c r="E32" s="1"/>
      <c r="F32" s="16" t="s">
        <v>35</v>
      </c>
      <c r="G32" s="23" t="n">
        <f aca="false">SUM(G26:G31)</f>
        <v>0</v>
      </c>
      <c r="L32" s="19" t="n">
        <f aca="false">SUM(L25:L31)</f>
        <v>132827000</v>
      </c>
      <c r="N32" s="5" t="n">
        <v>250</v>
      </c>
      <c r="P32" s="5" t="n">
        <v>1460</v>
      </c>
      <c r="Q32" s="22"/>
      <c r="R32" s="19" t="n">
        <f aca="false">SUM(R26:R31)</f>
        <v>11508000</v>
      </c>
      <c r="V32" s="14"/>
    </row>
    <row r="33" customFormat="false" ht="12.75" hidden="false" customHeight="true" outlineLevel="0" collapsed="false">
      <c r="C33" s="1"/>
      <c r="D33" s="1"/>
      <c r="E33" s="1"/>
      <c r="G33" s="21"/>
      <c r="L33" s="2"/>
      <c r="Q33" s="22"/>
      <c r="V33" s="14"/>
    </row>
    <row r="34" customFormat="false" ht="12.75" hidden="false" customHeight="true" outlineLevel="0" collapsed="false">
      <c r="C34" s="1"/>
      <c r="D34" s="1"/>
      <c r="E34" s="1"/>
      <c r="F34" s="16" t="s">
        <v>36</v>
      </c>
      <c r="G34" s="23" t="n">
        <v>18.41</v>
      </c>
      <c r="I34" s="1" t="n">
        <v>20</v>
      </c>
      <c r="J34" s="9" t="s">
        <v>21</v>
      </c>
      <c r="L34" s="19" t="n">
        <f aca="false">I34*30000*1.1*G34</f>
        <v>12150600</v>
      </c>
      <c r="N34" s="5" t="n">
        <v>300</v>
      </c>
      <c r="P34" s="5" t="n">
        <v>700</v>
      </c>
      <c r="Q34" s="22"/>
      <c r="R34" s="19" t="n">
        <f aca="false">I34*30000*0.2*G34</f>
        <v>2209200</v>
      </c>
      <c r="V34" s="14"/>
    </row>
    <row r="35" customFormat="false" ht="13.5" hidden="false" customHeight="false" outlineLevel="0" collapsed="false">
      <c r="F35" s="16"/>
      <c r="G35" s="17"/>
      <c r="L35" s="18"/>
      <c r="N35" s="5"/>
      <c r="P35" s="5"/>
      <c r="Q35" s="22"/>
      <c r="R35" s="19"/>
      <c r="V35" s="14"/>
    </row>
    <row r="36" customFormat="false" ht="13.5" hidden="false" customHeight="false" outlineLevel="0" collapsed="false">
      <c r="F36" s="16" t="s">
        <v>37</v>
      </c>
      <c r="G36" s="17"/>
      <c r="L36" s="24" t="n">
        <f aca="false">L23+L32+L34</f>
        <v>255599876</v>
      </c>
      <c r="N36" s="5"/>
      <c r="P36" s="5"/>
      <c r="Q36" s="22"/>
      <c r="R36" s="19"/>
      <c r="V36" s="14"/>
    </row>
    <row r="37" customFormat="false" ht="12.75" hidden="false" customHeight="false" outlineLevel="0" collapsed="false">
      <c r="F37" s="16"/>
      <c r="G37" s="17"/>
      <c r="L37" s="18"/>
      <c r="N37" s="5"/>
      <c r="P37" s="5"/>
      <c r="Q37" s="22"/>
      <c r="R37" s="19"/>
      <c r="V37" s="14"/>
    </row>
    <row r="38" customFormat="false" ht="12.75" hidden="false" customHeight="false" outlineLevel="0" collapsed="false">
      <c r="B38" s="25" t="s">
        <v>38</v>
      </c>
      <c r="F38" s="16"/>
      <c r="G38" s="17"/>
      <c r="L38" s="18"/>
      <c r="N38" s="5"/>
      <c r="P38" s="5"/>
      <c r="Q38" s="22"/>
      <c r="R38" s="19"/>
      <c r="V38" s="14"/>
    </row>
    <row r="39" customFormat="false" ht="12.75" hidden="false" customHeight="false" outlineLevel="0" collapsed="false">
      <c r="F39" s="16" t="s">
        <v>39</v>
      </c>
      <c r="G39" s="17"/>
      <c r="L39" s="18" t="n">
        <f aca="false">9335000+286000</f>
        <v>9621000</v>
      </c>
      <c r="N39" s="5"/>
      <c r="P39" s="5"/>
      <c r="Q39" s="22"/>
      <c r="R39" s="19" t="n">
        <v>1346000</v>
      </c>
      <c r="V39" s="14"/>
    </row>
    <row r="40" customFormat="false" ht="12.75" hidden="false" customHeight="false" outlineLevel="0" collapsed="false">
      <c r="F40" s="16" t="s">
        <v>40</v>
      </c>
      <c r="G40" s="17"/>
      <c r="L40" s="19" t="n">
        <f aca="false">(L23+L34)*0.3*0.075</f>
        <v>2762389.71</v>
      </c>
      <c r="N40" s="5"/>
      <c r="P40" s="5"/>
      <c r="Q40" s="22"/>
      <c r="R40" s="19"/>
      <c r="V40" s="14"/>
    </row>
    <row r="41" customFormat="false" ht="12.75" hidden="false" customHeight="false" outlineLevel="0" collapsed="false">
      <c r="F41" s="16" t="s">
        <v>41</v>
      </c>
      <c r="G41" s="17"/>
      <c r="L41" s="18" t="n">
        <v>3030000</v>
      </c>
      <c r="N41" s="5"/>
      <c r="P41" s="5"/>
      <c r="Q41" s="22"/>
      <c r="R41" s="19" t="n">
        <v>315100</v>
      </c>
      <c r="V41" s="14"/>
    </row>
    <row r="42" customFormat="false" ht="12.75" hidden="false" customHeight="false" outlineLevel="0" collapsed="false">
      <c r="F42" s="16" t="s">
        <v>42</v>
      </c>
      <c r="G42" s="17"/>
      <c r="L42" s="18" t="n">
        <v>200000</v>
      </c>
      <c r="N42" s="5"/>
      <c r="P42" s="5"/>
      <c r="Q42" s="22"/>
      <c r="R42" s="19" t="n">
        <f aca="false">L42*0.104</f>
        <v>20800</v>
      </c>
      <c r="V42" s="14"/>
    </row>
    <row r="43" customFormat="false" ht="12.75" hidden="false" customHeight="true" outlineLevel="0" collapsed="false">
      <c r="F43" s="16" t="s">
        <v>43</v>
      </c>
      <c r="G43" s="26"/>
      <c r="L43" s="14"/>
      <c r="Q43" s="22"/>
      <c r="V43" s="14"/>
    </row>
    <row r="44" customFormat="false" ht="12.75" hidden="false" customHeight="true" outlineLevel="0" collapsed="false">
      <c r="F44" s="16" t="s">
        <v>44</v>
      </c>
      <c r="G44" s="26"/>
      <c r="L44" s="27" t="n">
        <f aca="false">0.1*SUM(L39:L42)</f>
        <v>1561338.971</v>
      </c>
      <c r="Q44" s="22"/>
      <c r="V44" s="14"/>
    </row>
    <row r="45" customFormat="false" ht="12.75" hidden="false" customHeight="true" outlineLevel="0" collapsed="false">
      <c r="F45" s="16"/>
      <c r="G45" s="26"/>
      <c r="L45" s="14"/>
      <c r="Q45" s="22"/>
      <c r="V45" s="14"/>
    </row>
    <row r="46" customFormat="false" ht="13.5" hidden="false" customHeight="false" outlineLevel="0" collapsed="false">
      <c r="F46" s="16" t="s">
        <v>45</v>
      </c>
      <c r="G46" s="28" t="n">
        <f aca="false">G23+G32+G34</f>
        <v>75.68</v>
      </c>
      <c r="L46" s="29" t="n">
        <f aca="false">L36+SUM(L39:L44)</f>
        <v>272774604.681</v>
      </c>
      <c r="Q46" s="22"/>
      <c r="R46" s="29" t="n">
        <f aca="false">R23+R32+R34+SUM(R39:R42)</f>
        <v>31869432</v>
      </c>
      <c r="V46" s="14"/>
    </row>
    <row r="47" customFormat="false" ht="13.5" hidden="false" customHeight="false" outlineLevel="0" collapsed="false">
      <c r="F47" s="16"/>
      <c r="G47" s="30"/>
      <c r="L47" s="19"/>
      <c r="Q47" s="22"/>
      <c r="V47" s="14"/>
    </row>
    <row r="48" customFormat="false" ht="13.5" hidden="false" customHeight="false" outlineLevel="0" collapsed="false">
      <c r="F48" s="16" t="s">
        <v>46</v>
      </c>
      <c r="G48" s="30"/>
      <c r="L48" s="29" t="n">
        <f aca="false">SUM(L46:R46)</f>
        <v>304644036.681</v>
      </c>
      <c r="Q48" s="22"/>
      <c r="V48" s="14"/>
    </row>
    <row r="49" customFormat="false" ht="12.75" hidden="false" customHeight="false" outlineLevel="0" collapsed="false">
      <c r="F49" s="16"/>
      <c r="G49" s="30"/>
      <c r="L49" s="19"/>
      <c r="Q49" s="22"/>
      <c r="V49" s="14"/>
    </row>
    <row r="50" customFormat="false" ht="12.75" hidden="false" customHeight="false" outlineLevel="0" collapsed="false">
      <c r="F50" s="16"/>
      <c r="G50" s="30"/>
      <c r="Q50" s="22"/>
      <c r="V50" s="14"/>
    </row>
    <row r="51" customFormat="false" ht="12.75" hidden="false" customHeight="false" outlineLevel="0" collapsed="false">
      <c r="C51" s="1" t="s">
        <v>47</v>
      </c>
      <c r="D51" s="0" t="s">
        <v>48</v>
      </c>
      <c r="E51" s="0" t="s">
        <v>49</v>
      </c>
      <c r="F51" s="16"/>
      <c r="G51" s="30"/>
      <c r="L51" s="19"/>
      <c r="Q51" s="22"/>
      <c r="V51" s="14"/>
    </row>
    <row r="52" customFormat="false" ht="12.75" hidden="false" customHeight="false" outlineLevel="0" collapsed="false">
      <c r="D52" s="0" t="s">
        <v>50</v>
      </c>
      <c r="E52" s="0" t="s">
        <v>51</v>
      </c>
      <c r="F52" s="16"/>
      <c r="G52" s="30"/>
      <c r="L52" s="19"/>
      <c r="Q52" s="22"/>
      <c r="V52" s="14"/>
    </row>
    <row r="53" customFormat="false" ht="12.75" hidden="false" customHeight="false" outlineLevel="0" collapsed="false">
      <c r="D53" s="0" t="s">
        <v>52</v>
      </c>
      <c r="E53" s="0" t="s">
        <v>53</v>
      </c>
      <c r="F53" s="16"/>
      <c r="G53" s="30"/>
      <c r="L53" s="19"/>
      <c r="Q53" s="22"/>
      <c r="V53" s="14"/>
    </row>
    <row r="54" customFormat="false" ht="12.75" hidden="false" customHeight="false" outlineLevel="0" collapsed="false">
      <c r="D54" s="0" t="s">
        <v>54</v>
      </c>
      <c r="E54" s="0" t="s">
        <v>55</v>
      </c>
      <c r="F54" s="16"/>
      <c r="G54" s="30"/>
      <c r="L54" s="19"/>
      <c r="Q54" s="22"/>
      <c r="V54" s="14"/>
    </row>
    <row r="55" customFormat="false" ht="12.75" hidden="false" customHeight="false" outlineLevel="0" collapsed="false">
      <c r="F55" s="16"/>
      <c r="G55" s="30"/>
      <c r="L55" s="19"/>
      <c r="Q55" s="22"/>
      <c r="V55" s="14"/>
    </row>
    <row r="56" customFormat="false" ht="12.75" hidden="false" customHeight="false" outlineLevel="0" collapsed="false">
      <c r="F56" s="16"/>
      <c r="G56" s="30"/>
      <c r="L56" s="19"/>
      <c r="Q56" s="22"/>
      <c r="V56" s="14"/>
    </row>
    <row r="57" customFormat="false" ht="12.75" hidden="false" customHeight="false" outlineLevel="0" collapsed="false">
      <c r="F57" s="16"/>
      <c r="G57" s="30"/>
      <c r="L57" s="19"/>
      <c r="Q57" s="22"/>
      <c r="V57" s="14"/>
    </row>
    <row r="58" customFormat="false" ht="12.75" hidden="false" customHeight="false" outlineLevel="0" collapsed="false">
      <c r="F58" s="16"/>
      <c r="G58" s="30"/>
      <c r="L58" s="19"/>
      <c r="Q58" s="22"/>
      <c r="V58" s="14"/>
    </row>
    <row r="59" customFormat="false" ht="12.75" hidden="false" customHeight="false" outlineLevel="0" collapsed="false">
      <c r="F59" s="16"/>
      <c r="G59" s="30"/>
      <c r="L59" s="19"/>
      <c r="Q59" s="22"/>
      <c r="V59" s="14"/>
    </row>
    <row r="60" customFormat="false" ht="12.75" hidden="false" customHeight="false" outlineLevel="0" collapsed="false">
      <c r="F60" s="16"/>
      <c r="G60" s="30"/>
      <c r="L60" s="19"/>
      <c r="Q60" s="22"/>
      <c r="V60" s="14"/>
    </row>
    <row r="61" customFormat="false" ht="12.75" hidden="false" customHeight="false" outlineLevel="0" collapsed="false">
      <c r="F61" s="16"/>
      <c r="G61" s="30"/>
      <c r="L61" s="19"/>
      <c r="Q61" s="22"/>
      <c r="V61" s="14"/>
    </row>
    <row r="62" customFormat="false" ht="12.75" hidden="false" customHeight="false" outlineLevel="0" collapsed="false">
      <c r="F62" s="16"/>
      <c r="G62" s="30"/>
      <c r="L62" s="19"/>
      <c r="Q62" s="22"/>
      <c r="V62" s="14"/>
    </row>
    <row r="63" customFormat="false" ht="12.75" hidden="false" customHeight="false" outlineLevel="0" collapsed="false">
      <c r="F63" s="16"/>
      <c r="G63" s="30"/>
      <c r="L63" s="19"/>
      <c r="Q63" s="22"/>
      <c r="V63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10/26/01
Revision #2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3" t="s">
        <v>0</v>
      </c>
    </row>
    <row r="3" customFormat="false" ht="18" hidden="false" customHeight="false" outlineLevel="0" collapsed="false">
      <c r="H3" s="4" t="s">
        <v>56</v>
      </c>
    </row>
    <row r="4" customFormat="false" ht="18" hidden="false" customHeight="false" outlineLevel="0" collapsed="false">
      <c r="H4" s="4" t="s">
        <v>2</v>
      </c>
    </row>
    <row r="5" customFormat="false" ht="18" hidden="false" customHeight="false" outlineLevel="0" collapsed="false">
      <c r="H5" s="4" t="s">
        <v>3</v>
      </c>
    </row>
    <row r="6" customFormat="false" ht="18" hidden="false" customHeight="false" outlineLevel="0" collapsed="false">
      <c r="H6" s="4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5" t="s">
        <v>5</v>
      </c>
      <c r="D9" s="6" t="s">
        <v>57</v>
      </c>
      <c r="E9" s="7" t="s">
        <v>7</v>
      </c>
      <c r="F9" s="7"/>
      <c r="T9" s="0"/>
    </row>
    <row r="10" customFormat="false" ht="12.75" hidden="false" customHeight="false" outlineLevel="0" collapsed="false">
      <c r="E10" s="7" t="s">
        <v>8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 t="s">
        <v>9</v>
      </c>
      <c r="P12" s="5" t="s">
        <v>10</v>
      </c>
      <c r="R12" s="5" t="s">
        <v>11</v>
      </c>
      <c r="T12" s="0"/>
    </row>
    <row r="13" customFormat="false" ht="12.75" hidden="false" customHeight="false" outlineLevel="0" collapsed="false">
      <c r="C13" s="5" t="s">
        <v>12</v>
      </c>
      <c r="D13" s="5"/>
      <c r="E13" s="5" t="s">
        <v>13</v>
      </c>
      <c r="F13" s="6"/>
      <c r="G13" s="5" t="s">
        <v>14</v>
      </c>
      <c r="I13" s="5" t="s">
        <v>15</v>
      </c>
      <c r="J13" s="5"/>
      <c r="L13" s="5" t="s">
        <v>16</v>
      </c>
      <c r="M13" s="5"/>
      <c r="N13" s="5" t="s">
        <v>17</v>
      </c>
      <c r="P13" s="5" t="s">
        <v>17</v>
      </c>
      <c r="R13" s="5" t="s">
        <v>18</v>
      </c>
      <c r="T13" s="0"/>
    </row>
    <row r="14" customFormat="false" ht="12.75" hidden="false" customHeight="true" outlineLevel="0" collapsed="false">
      <c r="F14" s="15"/>
      <c r="T14" s="0"/>
    </row>
    <row r="15" customFormat="false" ht="12.75" hidden="false" customHeight="true" outlineLevel="0" collapsed="false">
      <c r="E15" s="20" t="s">
        <v>30</v>
      </c>
      <c r="G15" s="21"/>
      <c r="L15" s="2" t="n">
        <v>26735000</v>
      </c>
      <c r="Q15" s="22"/>
      <c r="R15" s="2" t="n">
        <v>2925000</v>
      </c>
      <c r="V15" s="14"/>
    </row>
    <row r="16" customFormat="false" ht="12.75" hidden="false" customHeight="false" outlineLevel="0" collapsed="false">
      <c r="C16" s="1"/>
      <c r="D16" s="1"/>
      <c r="E16" s="20" t="s">
        <v>31</v>
      </c>
      <c r="G16" s="21"/>
      <c r="L16" s="2" t="n">
        <v>26523000</v>
      </c>
      <c r="Q16" s="22"/>
      <c r="R16" s="12" t="n">
        <v>2877000</v>
      </c>
      <c r="V16" s="14"/>
    </row>
    <row r="17" customFormat="false" ht="12.75" hidden="false" customHeight="false" outlineLevel="0" collapsed="false">
      <c r="C17" s="1"/>
      <c r="D17" s="1"/>
      <c r="E17" s="20" t="s">
        <v>32</v>
      </c>
      <c r="G17" s="21"/>
      <c r="L17" s="2" t="n">
        <v>26523000</v>
      </c>
      <c r="Q17" s="22"/>
      <c r="R17" s="12" t="n">
        <v>2877000</v>
      </c>
      <c r="V17" s="14"/>
    </row>
    <row r="18" customFormat="false" ht="12.75" hidden="false" customHeight="false" outlineLevel="0" collapsed="false">
      <c r="C18" s="1"/>
      <c r="D18" s="1"/>
      <c r="E18" s="20" t="s">
        <v>33</v>
      </c>
      <c r="G18" s="21"/>
      <c r="L18" s="2" t="n">
        <v>26523000</v>
      </c>
      <c r="Q18" s="22"/>
      <c r="R18" s="12" t="n">
        <v>2877000</v>
      </c>
      <c r="V18" s="14"/>
    </row>
    <row r="19" customFormat="false" ht="12.75" hidden="false" customHeight="false" outlineLevel="0" collapsed="false">
      <c r="C19" s="1"/>
      <c r="D19" s="1"/>
      <c r="E19" s="20" t="s">
        <v>34</v>
      </c>
      <c r="G19" s="21"/>
      <c r="L19" s="2" t="n">
        <v>26523000</v>
      </c>
      <c r="Q19" s="22"/>
      <c r="R19" s="12" t="n">
        <v>2877000</v>
      </c>
      <c r="V19" s="14"/>
    </row>
    <row r="20" customFormat="false" ht="12.75" hidden="false" customHeight="false" outlineLevel="0" collapsed="false">
      <c r="C20" s="1"/>
      <c r="D20" s="1"/>
      <c r="E20" s="1"/>
      <c r="G20" s="21"/>
      <c r="J20" s="9"/>
      <c r="L20" s="2"/>
      <c r="Q20" s="22"/>
      <c r="R20" s="12"/>
      <c r="V20" s="14"/>
    </row>
    <row r="21" customFormat="false" ht="12.75" hidden="false" customHeight="false" outlineLevel="0" collapsed="false">
      <c r="C21" s="1"/>
      <c r="D21" s="1"/>
      <c r="E21" s="20"/>
      <c r="G21" s="21"/>
      <c r="L21" s="2"/>
      <c r="Q21" s="22"/>
      <c r="R21" s="26"/>
      <c r="V21" s="14"/>
    </row>
    <row r="22" customFormat="false" ht="12.75" hidden="false" customHeight="false" outlineLevel="0" collapsed="false">
      <c r="C22" s="1"/>
      <c r="D22" s="1"/>
      <c r="E22" s="1"/>
      <c r="F22" s="16" t="s">
        <v>35</v>
      </c>
      <c r="G22" s="23" t="n">
        <f aca="false">SUM(G16:G21)</f>
        <v>0</v>
      </c>
      <c r="L22" s="19" t="n">
        <f aca="false">SUM(L15:L21)</f>
        <v>132827000</v>
      </c>
      <c r="N22" s="5" t="n">
        <v>250</v>
      </c>
      <c r="P22" s="5" t="n">
        <v>1460</v>
      </c>
      <c r="Q22" s="22"/>
      <c r="R22" s="19" t="n">
        <f aca="false">SUM(R15:R21)</f>
        <v>14433000</v>
      </c>
      <c r="V22" s="14"/>
    </row>
    <row r="23" customFormat="false" ht="12.75" hidden="false" customHeight="true" outlineLevel="0" collapsed="false">
      <c r="C23" s="1"/>
      <c r="D23" s="1"/>
      <c r="E23" s="1"/>
      <c r="G23" s="21"/>
      <c r="L23" s="2"/>
      <c r="Q23" s="22"/>
      <c r="R23" s="26"/>
      <c r="V23" s="14"/>
    </row>
    <row r="24" customFormat="false" ht="12.75" hidden="false" customHeight="true" outlineLevel="0" collapsed="false">
      <c r="C24" s="1"/>
      <c r="D24" s="1"/>
      <c r="E24" s="1"/>
      <c r="F24" s="16" t="s">
        <v>36</v>
      </c>
      <c r="G24" s="23" t="n">
        <v>18.41</v>
      </c>
      <c r="I24" s="1" t="n">
        <v>20</v>
      </c>
      <c r="J24" s="9" t="s">
        <v>21</v>
      </c>
      <c r="L24" s="19" t="n">
        <f aca="false">I24*30000*1.1*G24</f>
        <v>12150600</v>
      </c>
      <c r="N24" s="5" t="n">
        <v>300</v>
      </c>
      <c r="P24" s="5" t="n">
        <v>700</v>
      </c>
      <c r="Q24" s="22"/>
      <c r="R24" s="19" t="n">
        <f aca="false">I24*30000*0.2*G24</f>
        <v>2209200</v>
      </c>
      <c r="V24" s="14"/>
    </row>
    <row r="25" customFormat="false" ht="13.5" hidden="false" customHeight="false" outlineLevel="0" collapsed="false">
      <c r="F25" s="16"/>
      <c r="G25" s="17"/>
      <c r="L25" s="18"/>
      <c r="N25" s="5"/>
      <c r="P25" s="5"/>
      <c r="Q25" s="22"/>
      <c r="R25" s="19"/>
      <c r="V25" s="14"/>
    </row>
    <row r="26" customFormat="false" ht="13.5" hidden="false" customHeight="false" outlineLevel="0" collapsed="false">
      <c r="F26" s="16" t="s">
        <v>37</v>
      </c>
      <c r="G26" s="17"/>
      <c r="L26" s="24" t="n">
        <f aca="false">L22+L24</f>
        <v>144977600</v>
      </c>
      <c r="N26" s="5"/>
      <c r="P26" s="5"/>
      <c r="Q26" s="22"/>
      <c r="R26" s="19"/>
      <c r="V26" s="14"/>
    </row>
    <row r="27" customFormat="false" ht="12.75" hidden="false" customHeight="false" outlineLevel="0" collapsed="false">
      <c r="F27" s="16"/>
      <c r="G27" s="17"/>
      <c r="L27" s="18"/>
      <c r="N27" s="5"/>
      <c r="P27" s="5"/>
      <c r="Q27" s="22"/>
      <c r="R27" s="19"/>
      <c r="V27" s="14"/>
    </row>
    <row r="28" customFormat="false" ht="12.75" hidden="false" customHeight="false" outlineLevel="0" collapsed="false">
      <c r="B28" s="25" t="s">
        <v>38</v>
      </c>
      <c r="F28" s="16"/>
      <c r="G28" s="17"/>
      <c r="L28" s="18"/>
      <c r="N28" s="5"/>
      <c r="P28" s="5"/>
      <c r="Q28" s="22"/>
      <c r="R28" s="19"/>
      <c r="V28" s="14"/>
    </row>
    <row r="29" customFormat="false" ht="12.75" hidden="false" customHeight="false" outlineLevel="0" collapsed="false">
      <c r="F29" s="16" t="s">
        <v>39</v>
      </c>
      <c r="G29" s="17"/>
      <c r="L29" s="18" t="n">
        <v>600000</v>
      </c>
      <c r="N29" s="5"/>
      <c r="P29" s="5"/>
      <c r="Q29" s="22"/>
      <c r="R29" s="19" t="n">
        <v>62400</v>
      </c>
      <c r="V29" s="14"/>
    </row>
    <row r="30" customFormat="false" ht="12.75" hidden="false" customHeight="false" outlineLevel="0" collapsed="false">
      <c r="F30" s="16" t="s">
        <v>40</v>
      </c>
      <c r="G30" s="17"/>
      <c r="L30" s="19" t="n">
        <f aca="false">(L22+L24)*0.3*0.075</f>
        <v>3261996</v>
      </c>
      <c r="N30" s="5"/>
      <c r="P30" s="5"/>
      <c r="Q30" s="22"/>
      <c r="R30" s="19" t="n">
        <v>337400</v>
      </c>
      <c r="V30" s="14"/>
    </row>
    <row r="31" customFormat="false" ht="12.75" hidden="false" customHeight="false" outlineLevel="0" collapsed="false">
      <c r="F31" s="16" t="s">
        <v>41</v>
      </c>
      <c r="G31" s="17"/>
      <c r="L31" s="18" t="n">
        <v>0</v>
      </c>
      <c r="N31" s="5"/>
      <c r="P31" s="5"/>
      <c r="Q31" s="22"/>
      <c r="R31" s="19"/>
      <c r="V31" s="14"/>
    </row>
    <row r="32" customFormat="false" ht="12.75" hidden="false" customHeight="false" outlineLevel="0" collapsed="false">
      <c r="F32" s="16" t="s">
        <v>42</v>
      </c>
      <c r="G32" s="17"/>
      <c r="L32" s="18" t="n">
        <v>0</v>
      </c>
      <c r="N32" s="5"/>
      <c r="P32" s="5"/>
      <c r="Q32" s="22"/>
      <c r="R32" s="19"/>
      <c r="V32" s="14"/>
    </row>
    <row r="33" customFormat="false" ht="12.75" hidden="false" customHeight="true" outlineLevel="0" collapsed="false">
      <c r="F33" s="16" t="s">
        <v>43</v>
      </c>
      <c r="G33" s="26"/>
      <c r="L33" s="14"/>
      <c r="Q33" s="22"/>
      <c r="R33" s="19"/>
      <c r="V33" s="14"/>
    </row>
    <row r="34" customFormat="false" ht="12.75" hidden="false" customHeight="true" outlineLevel="0" collapsed="false">
      <c r="F34" s="16" t="s">
        <v>44</v>
      </c>
      <c r="G34" s="26"/>
      <c r="L34" s="27" t="n">
        <f aca="false">0.1*SUM(L29:L32)</f>
        <v>386199.6</v>
      </c>
      <c r="Q34" s="22"/>
      <c r="R34" s="26"/>
      <c r="V34" s="14"/>
    </row>
    <row r="35" customFormat="false" ht="12.75" hidden="false" customHeight="true" outlineLevel="0" collapsed="false">
      <c r="F35" s="16"/>
      <c r="G35" s="26"/>
      <c r="L35" s="14"/>
      <c r="Q35" s="22"/>
      <c r="R35" s="26"/>
      <c r="V35" s="14"/>
    </row>
    <row r="36" customFormat="false" ht="13.5" hidden="false" customHeight="false" outlineLevel="0" collapsed="false">
      <c r="F36" s="16" t="s">
        <v>45</v>
      </c>
      <c r="G36" s="28" t="n">
        <f aca="false">G22+G24</f>
        <v>18.41</v>
      </c>
      <c r="L36" s="29" t="n">
        <f aca="false">L26+SUM(L29:L34)</f>
        <v>149225795.6</v>
      </c>
      <c r="Q36" s="22"/>
      <c r="R36" s="29" t="n">
        <f aca="false">R22+R24+SUM(R29:R30)</f>
        <v>17042000</v>
      </c>
      <c r="V36" s="14"/>
    </row>
    <row r="37" customFormat="false" ht="13.5" hidden="false" customHeight="false" outlineLevel="0" collapsed="false">
      <c r="F37" s="16"/>
      <c r="G37" s="30"/>
      <c r="L37" s="19"/>
      <c r="Q37" s="22"/>
      <c r="R37" s="26"/>
      <c r="V37" s="14"/>
    </row>
    <row r="38" customFormat="false" ht="13.5" hidden="false" customHeight="false" outlineLevel="0" collapsed="false">
      <c r="F38" s="16" t="s">
        <v>46</v>
      </c>
      <c r="G38" s="30"/>
      <c r="L38" s="29" t="n">
        <f aca="false">SUM(L36:R36)</f>
        <v>166267795.6</v>
      </c>
      <c r="Q38" s="22"/>
      <c r="V38" s="14"/>
    </row>
    <row r="39" customFormat="false" ht="12.75" hidden="false" customHeight="false" outlineLevel="0" collapsed="false">
      <c r="F39" s="16"/>
      <c r="G39" s="30"/>
      <c r="L39" s="19"/>
      <c r="Q39" s="22"/>
      <c r="R39" s="26"/>
      <c r="V39" s="14"/>
    </row>
    <row r="40" customFormat="false" ht="12.75" hidden="false" customHeight="false" outlineLevel="0" collapsed="false">
      <c r="F40" s="16"/>
      <c r="G40" s="30"/>
      <c r="Q40" s="22"/>
      <c r="R40" s="26"/>
      <c r="V40" s="14"/>
    </row>
    <row r="41" customFormat="false" ht="12.75" hidden="false" customHeight="false" outlineLevel="0" collapsed="false">
      <c r="C41" s="1" t="s">
        <v>47</v>
      </c>
      <c r="D41" s="0" t="s">
        <v>48</v>
      </c>
      <c r="E41" s="0" t="s">
        <v>49</v>
      </c>
      <c r="F41" s="16"/>
      <c r="G41" s="30"/>
      <c r="L41" s="19"/>
      <c r="Q41" s="22"/>
      <c r="R41" s="26"/>
      <c r="V41" s="14"/>
    </row>
    <row r="42" customFormat="false" ht="12.75" hidden="false" customHeight="false" outlineLevel="0" collapsed="false">
      <c r="D42" s="0" t="s">
        <v>50</v>
      </c>
      <c r="E42" s="0" t="s">
        <v>51</v>
      </c>
      <c r="F42" s="16"/>
      <c r="G42" s="30"/>
      <c r="L42" s="19"/>
      <c r="Q42" s="22"/>
      <c r="R42" s="26"/>
      <c r="V42" s="14"/>
    </row>
    <row r="43" customFormat="false" ht="12.75" hidden="false" customHeight="false" outlineLevel="0" collapsed="false">
      <c r="D43" s="0" t="s">
        <v>52</v>
      </c>
      <c r="E43" s="0" t="s">
        <v>53</v>
      </c>
      <c r="F43" s="16"/>
      <c r="G43" s="30"/>
      <c r="L43" s="19"/>
      <c r="Q43" s="22"/>
      <c r="R43" s="26"/>
      <c r="V43" s="14"/>
    </row>
    <row r="44" customFormat="false" ht="12.75" hidden="false" customHeight="false" outlineLevel="0" collapsed="false">
      <c r="D44" s="0" t="s">
        <v>54</v>
      </c>
      <c r="E44" s="0" t="s">
        <v>55</v>
      </c>
      <c r="F44" s="16"/>
      <c r="G44" s="30"/>
      <c r="L44" s="19"/>
      <c r="Q44" s="22"/>
      <c r="R44" s="26"/>
      <c r="V44" s="14"/>
    </row>
    <row r="45" customFormat="false" ht="12.75" hidden="false" customHeight="false" outlineLevel="0" collapsed="false">
      <c r="D45" s="0" t="s">
        <v>58</v>
      </c>
      <c r="E45" s="0" t="s">
        <v>59</v>
      </c>
      <c r="F45" s="16"/>
      <c r="G45" s="30"/>
      <c r="L45" s="19"/>
      <c r="Q45" s="22"/>
      <c r="R45" s="26"/>
      <c r="V45" s="14"/>
    </row>
    <row r="46" customFormat="false" ht="12.75" hidden="false" customHeight="false" outlineLevel="0" collapsed="false">
      <c r="F46" s="16"/>
      <c r="G46" s="30"/>
      <c r="L46" s="19"/>
      <c r="Q46" s="22"/>
      <c r="R46" s="26"/>
      <c r="V46" s="14"/>
    </row>
    <row r="47" customFormat="false" ht="12.75" hidden="false" customHeight="false" outlineLevel="0" collapsed="false">
      <c r="F47" s="16"/>
      <c r="G47" s="30"/>
      <c r="L47" s="19"/>
      <c r="Q47" s="22"/>
      <c r="R47" s="26"/>
      <c r="V47" s="14"/>
    </row>
    <row r="48" customFormat="false" ht="12.75" hidden="false" customHeight="false" outlineLevel="0" collapsed="false">
      <c r="F48" s="16"/>
      <c r="G48" s="30"/>
      <c r="L48" s="19"/>
      <c r="Q48" s="22"/>
      <c r="R48" s="26"/>
      <c r="V48" s="14"/>
    </row>
    <row r="49" customFormat="false" ht="12.75" hidden="false" customHeight="false" outlineLevel="0" collapsed="false">
      <c r="F49" s="16"/>
      <c r="G49" s="30"/>
      <c r="L49" s="19"/>
      <c r="Q49" s="22"/>
      <c r="R49" s="26"/>
      <c r="V49" s="14"/>
    </row>
    <row r="50" customFormat="false" ht="12.75" hidden="false" customHeight="false" outlineLevel="0" collapsed="false">
      <c r="F50" s="16"/>
      <c r="G50" s="30"/>
      <c r="L50" s="19"/>
      <c r="Q50" s="22"/>
      <c r="R50" s="26"/>
      <c r="V50" s="14"/>
    </row>
    <row r="51" customFormat="false" ht="12.75" hidden="false" customHeight="false" outlineLevel="0" collapsed="false">
      <c r="F51" s="16"/>
      <c r="G51" s="30"/>
      <c r="L51" s="19"/>
      <c r="Q51" s="22"/>
      <c r="R51" s="26"/>
      <c r="V51" s="14"/>
    </row>
    <row r="52" customFormat="false" ht="12.75" hidden="false" customHeight="false" outlineLevel="0" collapsed="false">
      <c r="F52" s="16"/>
      <c r="G52" s="30"/>
      <c r="L52" s="19"/>
      <c r="Q52" s="22"/>
      <c r="R52" s="26"/>
      <c r="V52" s="14"/>
    </row>
    <row r="53" customFormat="false" ht="12.75" hidden="false" customHeight="false" outlineLevel="0" collapsed="false">
      <c r="F53" s="16"/>
      <c r="G53" s="30"/>
      <c r="L53" s="19"/>
      <c r="Q53" s="22"/>
      <c r="R53" s="26"/>
      <c r="V53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10/26/01
Revision #2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3" t="s">
        <v>0</v>
      </c>
    </row>
    <row r="3" customFormat="false" ht="18" hidden="false" customHeight="false" outlineLevel="0" collapsed="false">
      <c r="H3" s="4" t="s">
        <v>1</v>
      </c>
    </row>
    <row r="4" customFormat="false" ht="18" hidden="false" customHeight="false" outlineLevel="0" collapsed="false">
      <c r="H4" s="4" t="s">
        <v>60</v>
      </c>
    </row>
    <row r="5" customFormat="false" ht="18" hidden="false" customHeight="false" outlineLevel="0" collapsed="false">
      <c r="H5" s="4" t="s">
        <v>3</v>
      </c>
    </row>
    <row r="6" customFormat="false" ht="18" hidden="false" customHeight="false" outlineLevel="0" collapsed="false">
      <c r="H6" s="4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5" t="s">
        <v>5</v>
      </c>
      <c r="D9" s="6" t="s">
        <v>61</v>
      </c>
      <c r="E9" s="7" t="s">
        <v>7</v>
      </c>
      <c r="F9" s="7"/>
      <c r="T9" s="0"/>
    </row>
    <row r="10" customFormat="false" ht="12.75" hidden="false" customHeight="false" outlineLevel="0" collapsed="false">
      <c r="E10" s="7" t="s">
        <v>62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 t="s">
        <v>9</v>
      </c>
      <c r="P12" s="5" t="s">
        <v>10</v>
      </c>
      <c r="R12" s="5" t="s">
        <v>11</v>
      </c>
      <c r="T12" s="0"/>
    </row>
    <row r="13" customFormat="false" ht="12.75" hidden="false" customHeight="false" outlineLevel="0" collapsed="false">
      <c r="C13" s="5" t="s">
        <v>12</v>
      </c>
      <c r="D13" s="5"/>
      <c r="E13" s="5" t="s">
        <v>13</v>
      </c>
      <c r="F13" s="6"/>
      <c r="G13" s="5" t="s">
        <v>14</v>
      </c>
      <c r="I13" s="5" t="s">
        <v>15</v>
      </c>
      <c r="J13" s="5"/>
      <c r="L13" s="5" t="s">
        <v>16</v>
      </c>
      <c r="M13" s="5"/>
      <c r="N13" s="5" t="s">
        <v>17</v>
      </c>
      <c r="P13" s="5" t="s">
        <v>17</v>
      </c>
      <c r="R13" s="5" t="s">
        <v>18</v>
      </c>
      <c r="T13" s="0"/>
    </row>
    <row r="14" customFormat="false" ht="12.75" hidden="false" customHeight="false" outlineLevel="0" collapsed="false">
      <c r="C14" s="9" t="s">
        <v>19</v>
      </c>
      <c r="D14" s="9"/>
      <c r="E14" s="9" t="s">
        <v>20</v>
      </c>
      <c r="F14" s="10"/>
      <c r="G14" s="11" t="n">
        <v>57.27</v>
      </c>
      <c r="H14" s="10"/>
      <c r="I14" s="9" t="n">
        <v>30</v>
      </c>
      <c r="J14" s="9" t="s">
        <v>21</v>
      </c>
      <c r="L14" s="2" t="n">
        <f aca="false">I14*33600*1.1*G14</f>
        <v>63500976</v>
      </c>
      <c r="R14" s="12" t="n">
        <f aca="false">I14*33600*0.2*G14</f>
        <v>11545632</v>
      </c>
      <c r="T14" s="0"/>
    </row>
    <row r="15" customFormat="false" ht="12.75" hidden="false" customHeight="false" outlineLevel="0" collapsed="false">
      <c r="C15" s="9"/>
      <c r="D15" s="9"/>
      <c r="E15" s="13" t="s">
        <v>63</v>
      </c>
      <c r="F15" s="10"/>
      <c r="G15" s="11"/>
      <c r="H15" s="10"/>
      <c r="I15" s="9"/>
      <c r="J15" s="9"/>
      <c r="L15" s="2" t="n">
        <v>905800</v>
      </c>
      <c r="R15" s="2" t="n">
        <v>94200</v>
      </c>
      <c r="T15" s="0"/>
    </row>
    <row r="16" customFormat="false" ht="12.75" hidden="false" customHeight="false" outlineLevel="0" collapsed="false">
      <c r="C16" s="9"/>
      <c r="D16" s="9"/>
      <c r="E16" s="13" t="s">
        <v>23</v>
      </c>
      <c r="L16" s="2" t="n">
        <v>2717000</v>
      </c>
      <c r="R16" s="2" t="n">
        <v>283000</v>
      </c>
      <c r="T16" s="0"/>
    </row>
    <row r="17" customFormat="false" ht="12.75" hidden="false" customHeight="false" outlineLevel="0" collapsed="false">
      <c r="E17" s="0" t="s">
        <v>24</v>
      </c>
      <c r="L17" s="2" t="n">
        <v>1534500</v>
      </c>
      <c r="R17" s="2" t="n">
        <v>165500</v>
      </c>
      <c r="T17" s="0"/>
    </row>
    <row r="18" customFormat="false" ht="12.75" hidden="false" customHeight="false" outlineLevel="0" collapsed="false">
      <c r="E18" s="0" t="s">
        <v>25</v>
      </c>
      <c r="L18" s="2" t="n">
        <v>2352700</v>
      </c>
      <c r="R18" s="2" t="n">
        <v>247300</v>
      </c>
      <c r="T18" s="0"/>
    </row>
    <row r="19" customFormat="false" ht="12.75" hidden="false" customHeight="false" outlineLevel="0" collapsed="false">
      <c r="E19" s="0" t="s">
        <v>26</v>
      </c>
      <c r="L19" s="2" t="n">
        <v>22945300</v>
      </c>
      <c r="R19" s="2" t="n">
        <v>2400700</v>
      </c>
      <c r="T19" s="0"/>
    </row>
    <row r="20" customFormat="false" ht="12.75" hidden="false" customHeight="false" outlineLevel="0" collapsed="false">
      <c r="E20" s="0" t="s">
        <v>27</v>
      </c>
      <c r="L20" s="14" t="n">
        <v>10870000</v>
      </c>
      <c r="R20" s="2" t="n">
        <v>1130000</v>
      </c>
      <c r="T20" s="0"/>
    </row>
    <row r="21" customFormat="false" ht="12.75" hidden="false" customHeight="true" outlineLevel="0" collapsed="false">
      <c r="E21" s="0" t="s">
        <v>28</v>
      </c>
      <c r="L21" s="14" t="n">
        <v>5796000</v>
      </c>
      <c r="R21" s="2" t="n">
        <v>604000</v>
      </c>
      <c r="T21" s="0"/>
    </row>
    <row r="22" customFormat="false" ht="12.75" hidden="false" customHeight="true" outlineLevel="0" collapsed="false">
      <c r="F22" s="15"/>
      <c r="T22" s="0"/>
    </row>
    <row r="23" customFormat="false" ht="12.75" hidden="false" customHeight="false" outlineLevel="0" collapsed="false">
      <c r="F23" s="16" t="s">
        <v>29</v>
      </c>
      <c r="G23" s="17" t="n">
        <f aca="false">SUM(G14:G22)</f>
        <v>57.27</v>
      </c>
      <c r="H23" s="6"/>
      <c r="I23" s="5"/>
      <c r="J23" s="5"/>
      <c r="K23" s="6"/>
      <c r="L23" s="18" t="n">
        <f aca="false">SUM(L14:L21)</f>
        <v>110622276</v>
      </c>
      <c r="M23" s="6"/>
      <c r="N23" s="5" t="n">
        <v>300</v>
      </c>
      <c r="O23" s="5"/>
      <c r="P23" s="5" t="n">
        <v>1150</v>
      </c>
      <c r="R23" s="27" t="n">
        <f aca="false">SUM(R14:R22)</f>
        <v>16470332</v>
      </c>
      <c r="T23" s="0"/>
    </row>
    <row r="24" customFormat="false" ht="12.75" hidden="false" customHeight="true" outlineLevel="0" collapsed="false">
      <c r="F24" s="22"/>
      <c r="G24" s="26"/>
      <c r="L24" s="14"/>
      <c r="Q24" s="22"/>
      <c r="R24" s="26"/>
      <c r="V24" s="14"/>
    </row>
    <row r="25" customFormat="false" ht="12.75" hidden="false" customHeight="false" outlineLevel="0" collapsed="false">
      <c r="C25" s="1" t="s">
        <v>20</v>
      </c>
      <c r="D25" s="1" t="s">
        <v>64</v>
      </c>
      <c r="E25" s="1" t="s">
        <v>65</v>
      </c>
      <c r="G25" s="21" t="n">
        <f aca="false">0.8+12.8+2.9+7.136+3.364+1.23+15.67</f>
        <v>43.9</v>
      </c>
      <c r="I25" s="1" t="n">
        <v>30</v>
      </c>
      <c r="J25" s="9" t="s">
        <v>21</v>
      </c>
      <c r="L25" s="2" t="n">
        <f aca="false">I25*28000*1.1*G25</f>
        <v>40563600</v>
      </c>
      <c r="Q25" s="22"/>
      <c r="R25" s="12" t="n">
        <f aca="false">I25*28000*0.2*G25</f>
        <v>7375200</v>
      </c>
      <c r="V25" s="14"/>
    </row>
    <row r="26" customFormat="false" ht="12.75" hidden="false" customHeight="false" outlineLevel="0" collapsed="false">
      <c r="C26" s="1" t="s">
        <v>65</v>
      </c>
      <c r="D26" s="1" t="s">
        <v>64</v>
      </c>
      <c r="E26" s="1" t="s">
        <v>66</v>
      </c>
      <c r="G26" s="21" t="n">
        <f aca="false">10+3.9+15.4+11.9+1.8+12.1+16.1+14.3</f>
        <v>85.5</v>
      </c>
      <c r="I26" s="1" t="n">
        <v>30</v>
      </c>
      <c r="J26" s="9" t="s">
        <v>21</v>
      </c>
      <c r="L26" s="2" t="n">
        <f aca="false">I26*28000*1.1*G26</f>
        <v>79002000</v>
      </c>
      <c r="Q26" s="22"/>
      <c r="R26" s="12" t="n">
        <f aca="false">I26*28000*0.2*G26</f>
        <v>14364000</v>
      </c>
      <c r="V26" s="14"/>
    </row>
    <row r="27" customFormat="false" ht="12.75" hidden="false" customHeight="false" outlineLevel="0" collapsed="false">
      <c r="C27" s="1" t="s">
        <v>66</v>
      </c>
      <c r="D27" s="1" t="s">
        <v>64</v>
      </c>
      <c r="E27" s="1" t="s">
        <v>67</v>
      </c>
      <c r="G27" s="21" t="n">
        <f aca="false">12.31+13.8+5.1+7.9+1+10.666+8.334</f>
        <v>59.11</v>
      </c>
      <c r="I27" s="1" t="n">
        <v>30</v>
      </c>
      <c r="J27" s="9" t="s">
        <v>21</v>
      </c>
      <c r="L27" s="2" t="n">
        <f aca="false">I27*28000*1.1*G27</f>
        <v>54617640</v>
      </c>
      <c r="Q27" s="22"/>
      <c r="R27" s="12" t="n">
        <f aca="false">I27*28000*0.2*G27</f>
        <v>9930480</v>
      </c>
      <c r="V27" s="14"/>
    </row>
    <row r="28" customFormat="false" ht="12.75" hidden="false" customHeight="false" outlineLevel="0" collapsed="false">
      <c r="C28" s="20"/>
      <c r="D28" s="1"/>
      <c r="E28" s="20" t="s">
        <v>30</v>
      </c>
      <c r="G28" s="21"/>
      <c r="L28" s="2" t="n">
        <v>26735000</v>
      </c>
      <c r="Q28" s="22"/>
      <c r="R28" s="2" t="n">
        <v>2925000</v>
      </c>
      <c r="V28" s="14"/>
    </row>
    <row r="29" customFormat="false" ht="12.75" hidden="false" customHeight="false" outlineLevel="0" collapsed="false">
      <c r="C29" s="20"/>
      <c r="D29" s="1"/>
      <c r="E29" s="20" t="s">
        <v>33</v>
      </c>
      <c r="G29" s="21"/>
      <c r="L29" s="2" t="n">
        <v>26523000</v>
      </c>
      <c r="Q29" s="22"/>
      <c r="R29" s="12" t="n">
        <v>2877000</v>
      </c>
      <c r="V29" s="14"/>
    </row>
    <row r="30" customFormat="false" ht="12.75" hidden="false" customHeight="false" outlineLevel="0" collapsed="false">
      <c r="C30" s="20"/>
      <c r="D30" s="1"/>
      <c r="E30" s="20" t="s">
        <v>34</v>
      </c>
      <c r="G30" s="21"/>
      <c r="L30" s="2" t="n">
        <v>26523000</v>
      </c>
      <c r="Q30" s="22"/>
      <c r="R30" s="12" t="n">
        <v>2877000</v>
      </c>
      <c r="V30" s="14"/>
    </row>
    <row r="31" customFormat="false" ht="12.75" hidden="false" customHeight="false" outlineLevel="0" collapsed="false">
      <c r="C31" s="1"/>
      <c r="D31" s="1"/>
      <c r="E31" s="20"/>
      <c r="G31" s="21"/>
      <c r="L31" s="2"/>
      <c r="Q31" s="22"/>
      <c r="R31" s="26"/>
      <c r="V31" s="14"/>
    </row>
    <row r="32" customFormat="false" ht="12.75" hidden="false" customHeight="false" outlineLevel="0" collapsed="false">
      <c r="C32" s="1"/>
      <c r="D32" s="1"/>
      <c r="E32" s="1"/>
      <c r="F32" s="16" t="s">
        <v>35</v>
      </c>
      <c r="G32" s="23" t="n">
        <f aca="false">SUM(G25:G31)</f>
        <v>188.51</v>
      </c>
      <c r="L32" s="19" t="n">
        <f aca="false">SUM(L25:L31)</f>
        <v>253964240</v>
      </c>
      <c r="N32" s="5" t="n">
        <v>330</v>
      </c>
      <c r="P32" s="5" t="n">
        <v>1540</v>
      </c>
      <c r="Q32" s="22"/>
      <c r="R32" s="19" t="n">
        <f aca="false">SUM(R25:R31)</f>
        <v>40348680</v>
      </c>
      <c r="V32" s="14"/>
    </row>
    <row r="33" customFormat="false" ht="12.75" hidden="false" customHeight="true" outlineLevel="0" collapsed="false">
      <c r="C33" s="1"/>
      <c r="D33" s="1"/>
      <c r="E33" s="1"/>
      <c r="G33" s="21"/>
      <c r="L33" s="2"/>
      <c r="Q33" s="22"/>
      <c r="R33" s="26"/>
      <c r="V33" s="14"/>
    </row>
    <row r="34" customFormat="false" ht="12.75" hidden="false" customHeight="true" outlineLevel="0" collapsed="false">
      <c r="C34" s="1"/>
      <c r="D34" s="1"/>
      <c r="E34" s="1"/>
      <c r="F34" s="16" t="s">
        <v>36</v>
      </c>
      <c r="G34" s="23" t="n">
        <v>18.41</v>
      </c>
      <c r="I34" s="1" t="n">
        <v>20</v>
      </c>
      <c r="J34" s="9" t="s">
        <v>21</v>
      </c>
      <c r="L34" s="19" t="n">
        <f aca="false">I34*30000*1.1*G34</f>
        <v>12150600</v>
      </c>
      <c r="N34" s="5" t="n">
        <v>300</v>
      </c>
      <c r="P34" s="5" t="n">
        <v>700</v>
      </c>
      <c r="Q34" s="22"/>
      <c r="R34" s="19" t="n">
        <f aca="false">I34*30000*0.2*G34</f>
        <v>2209200</v>
      </c>
      <c r="V34" s="14"/>
    </row>
    <row r="35" customFormat="false" ht="13.5" hidden="false" customHeight="false" outlineLevel="0" collapsed="false">
      <c r="F35" s="16"/>
      <c r="G35" s="17"/>
      <c r="L35" s="18"/>
      <c r="N35" s="5"/>
      <c r="P35" s="5"/>
      <c r="Q35" s="22"/>
      <c r="R35" s="19"/>
      <c r="V35" s="14"/>
    </row>
    <row r="36" customFormat="false" ht="13.5" hidden="false" customHeight="false" outlineLevel="0" collapsed="false">
      <c r="F36" s="16" t="s">
        <v>37</v>
      </c>
      <c r="G36" s="17"/>
      <c r="L36" s="24" t="n">
        <f aca="false">L23+L32+L34</f>
        <v>376737116</v>
      </c>
      <c r="N36" s="5"/>
      <c r="P36" s="5"/>
      <c r="Q36" s="22"/>
      <c r="R36" s="19"/>
      <c r="V36" s="14"/>
    </row>
    <row r="37" customFormat="false" ht="13.5" hidden="false" customHeight="false" outlineLevel="0" collapsed="false">
      <c r="F37" s="16" t="s">
        <v>68</v>
      </c>
      <c r="G37" s="17"/>
      <c r="L37" s="24" t="n">
        <f aca="false">L36+R32</f>
        <v>417085796</v>
      </c>
      <c r="N37" s="5"/>
      <c r="P37" s="5"/>
      <c r="Q37" s="22"/>
      <c r="R37" s="19"/>
      <c r="V37" s="14"/>
    </row>
    <row r="38" customFormat="false" ht="12.75" hidden="false" customHeight="false" outlineLevel="0" collapsed="false">
      <c r="F38" s="16"/>
      <c r="G38" s="17"/>
      <c r="L38" s="18"/>
      <c r="N38" s="5"/>
      <c r="P38" s="5"/>
      <c r="Q38" s="22"/>
      <c r="R38" s="19"/>
      <c r="V38" s="14"/>
    </row>
    <row r="39" customFormat="false" ht="12.75" hidden="false" customHeight="false" outlineLevel="0" collapsed="false">
      <c r="B39" s="25" t="s">
        <v>38</v>
      </c>
      <c r="F39" s="16"/>
      <c r="G39" s="17"/>
      <c r="L39" s="18"/>
      <c r="N39" s="5"/>
      <c r="P39" s="5"/>
      <c r="Q39" s="22"/>
      <c r="R39" s="19"/>
      <c r="V39" s="14"/>
    </row>
    <row r="40" customFormat="false" ht="12.75" hidden="false" customHeight="false" outlineLevel="0" collapsed="false">
      <c r="F40" s="16" t="s">
        <v>39</v>
      </c>
      <c r="G40" s="17"/>
      <c r="L40" s="18" t="n">
        <f aca="false">21190000+610000</f>
        <v>21800000</v>
      </c>
      <c r="N40" s="5"/>
      <c r="P40" s="5"/>
      <c r="Q40" s="22"/>
      <c r="R40" s="19" t="n">
        <v>2267000</v>
      </c>
      <c r="V40" s="14"/>
    </row>
    <row r="41" customFormat="false" ht="12.75" hidden="false" customHeight="false" outlineLevel="0" collapsed="false">
      <c r="F41" s="16" t="s">
        <v>40</v>
      </c>
      <c r="G41" s="17"/>
      <c r="L41" s="19" t="n">
        <f aca="false">(L23+L32+L34)*0.3*0.075</f>
        <v>8476585.11</v>
      </c>
      <c r="N41" s="5"/>
      <c r="P41" s="5"/>
      <c r="Q41" s="22"/>
      <c r="R41" s="19"/>
      <c r="V41" s="14"/>
    </row>
    <row r="42" customFormat="false" ht="12.75" hidden="false" customHeight="false" outlineLevel="0" collapsed="false">
      <c r="F42" s="16" t="s">
        <v>41</v>
      </c>
      <c r="G42" s="17"/>
      <c r="L42" s="18" t="n">
        <v>7600000</v>
      </c>
      <c r="N42" s="5"/>
      <c r="P42" s="5"/>
      <c r="Q42" s="22"/>
      <c r="R42" s="19" t="n">
        <v>790000</v>
      </c>
      <c r="V42" s="14"/>
    </row>
    <row r="43" customFormat="false" ht="12.75" hidden="false" customHeight="false" outlineLevel="0" collapsed="false">
      <c r="F43" s="16" t="s">
        <v>42</v>
      </c>
      <c r="G43" s="17"/>
      <c r="L43" s="18" t="n">
        <v>4500000</v>
      </c>
      <c r="N43" s="5"/>
      <c r="P43" s="5"/>
      <c r="Q43" s="22"/>
      <c r="R43" s="19" t="n">
        <v>468000</v>
      </c>
      <c r="V43" s="14"/>
    </row>
    <row r="44" customFormat="false" ht="12.75" hidden="false" customHeight="true" outlineLevel="0" collapsed="false">
      <c r="F44" s="16" t="s">
        <v>43</v>
      </c>
      <c r="G44" s="26"/>
      <c r="L44" s="14"/>
      <c r="Q44" s="22"/>
      <c r="R44" s="26"/>
      <c r="V44" s="14"/>
    </row>
    <row r="45" customFormat="false" ht="12.75" hidden="false" customHeight="true" outlineLevel="0" collapsed="false">
      <c r="F45" s="16" t="s">
        <v>44</v>
      </c>
      <c r="G45" s="26"/>
      <c r="L45" s="27" t="n">
        <f aca="false">0.1*SUM(L40:L43)</f>
        <v>4237658.511</v>
      </c>
      <c r="Q45" s="22"/>
      <c r="R45" s="26"/>
      <c r="V45" s="14"/>
    </row>
    <row r="46" customFormat="false" ht="12.75" hidden="false" customHeight="true" outlineLevel="0" collapsed="false">
      <c r="F46" s="16"/>
      <c r="G46" s="26"/>
      <c r="L46" s="14"/>
      <c r="Q46" s="22"/>
      <c r="R46" s="26"/>
      <c r="V46" s="14"/>
    </row>
    <row r="47" customFormat="false" ht="13.5" hidden="false" customHeight="false" outlineLevel="0" collapsed="false">
      <c r="F47" s="16" t="s">
        <v>45</v>
      </c>
      <c r="G47" s="28" t="n">
        <f aca="false">G23+G32+G34</f>
        <v>264.19</v>
      </c>
      <c r="L47" s="29" t="n">
        <f aca="false">L36+SUM(L40:L45)</f>
        <v>423351359.621</v>
      </c>
      <c r="Q47" s="22"/>
      <c r="R47" s="29" t="n">
        <f aca="false">R23+R32+R34+SUM(R40:R43)</f>
        <v>62553212</v>
      </c>
      <c r="V47" s="14"/>
    </row>
    <row r="48" customFormat="false" ht="13.5" hidden="false" customHeight="false" outlineLevel="0" collapsed="false">
      <c r="F48" s="16"/>
      <c r="G48" s="30"/>
      <c r="L48" s="19"/>
      <c r="Q48" s="22"/>
      <c r="R48" s="26"/>
      <c r="V48" s="14"/>
    </row>
    <row r="49" customFormat="false" ht="13.5" hidden="false" customHeight="false" outlineLevel="0" collapsed="false">
      <c r="F49" s="16" t="s">
        <v>46</v>
      </c>
      <c r="G49" s="30"/>
      <c r="L49" s="29" t="n">
        <f aca="false">SUM(L47:R47)</f>
        <v>485904571.621</v>
      </c>
      <c r="Q49" s="22"/>
      <c r="V49" s="14"/>
    </row>
    <row r="50" customFormat="false" ht="12.75" hidden="false" customHeight="false" outlineLevel="0" collapsed="false">
      <c r="F50" s="16"/>
      <c r="G50" s="30"/>
      <c r="L50" s="19"/>
      <c r="Q50" s="22"/>
      <c r="R50" s="26"/>
      <c r="V50" s="14"/>
    </row>
    <row r="51" customFormat="false" ht="12.75" hidden="false" customHeight="false" outlineLevel="0" collapsed="false">
      <c r="F51" s="16"/>
      <c r="G51" s="30"/>
      <c r="Q51" s="22"/>
      <c r="R51" s="26"/>
      <c r="V51" s="14"/>
    </row>
    <row r="52" customFormat="false" ht="12.75" hidden="false" customHeight="false" outlineLevel="0" collapsed="false">
      <c r="C52" s="1" t="s">
        <v>47</v>
      </c>
      <c r="D52" s="0" t="s">
        <v>48</v>
      </c>
      <c r="E52" s="0" t="s">
        <v>49</v>
      </c>
      <c r="F52" s="16"/>
      <c r="G52" s="30"/>
      <c r="L52" s="19"/>
      <c r="Q52" s="22"/>
      <c r="R52" s="26"/>
      <c r="V52" s="14"/>
    </row>
    <row r="53" customFormat="false" ht="12.75" hidden="false" customHeight="false" outlineLevel="0" collapsed="false">
      <c r="D53" s="0" t="s">
        <v>50</v>
      </c>
      <c r="E53" s="0" t="s">
        <v>51</v>
      </c>
      <c r="F53" s="16"/>
      <c r="G53" s="30"/>
      <c r="L53" s="19"/>
      <c r="Q53" s="22"/>
      <c r="R53" s="26"/>
      <c r="V53" s="14"/>
    </row>
    <row r="54" customFormat="false" ht="12.75" hidden="false" customHeight="false" outlineLevel="0" collapsed="false">
      <c r="D54" s="0" t="s">
        <v>52</v>
      </c>
      <c r="E54" s="0" t="s">
        <v>53</v>
      </c>
      <c r="F54" s="16"/>
      <c r="G54" s="30"/>
      <c r="L54" s="19"/>
      <c r="Q54" s="22"/>
      <c r="R54" s="26"/>
      <c r="V54" s="14"/>
    </row>
    <row r="55" customFormat="false" ht="12.75" hidden="false" customHeight="false" outlineLevel="0" collapsed="false">
      <c r="D55" s="0" t="s">
        <v>54</v>
      </c>
      <c r="E55" s="0" t="s">
        <v>55</v>
      </c>
      <c r="F55" s="16"/>
      <c r="G55" s="30"/>
      <c r="L55" s="19"/>
      <c r="Q55" s="22"/>
      <c r="R55" s="26"/>
      <c r="V55" s="14"/>
    </row>
    <row r="56" customFormat="false" ht="12.75" hidden="false" customHeight="false" outlineLevel="0" collapsed="false">
      <c r="F56" s="16"/>
      <c r="G56" s="30"/>
      <c r="L56" s="19"/>
      <c r="Q56" s="22"/>
      <c r="R56" s="26"/>
      <c r="V56" s="14"/>
    </row>
    <row r="57" customFormat="false" ht="12.75" hidden="false" customHeight="false" outlineLevel="0" collapsed="false">
      <c r="F57" s="16"/>
      <c r="G57" s="30"/>
      <c r="L57" s="19"/>
      <c r="Q57" s="22"/>
      <c r="R57" s="26"/>
      <c r="V57" s="14"/>
    </row>
    <row r="58" customFormat="false" ht="12.75" hidden="false" customHeight="false" outlineLevel="0" collapsed="false">
      <c r="F58" s="16"/>
      <c r="G58" s="30"/>
      <c r="L58" s="19"/>
      <c r="Q58" s="22"/>
      <c r="R58" s="26"/>
      <c r="V58" s="14"/>
    </row>
    <row r="59" customFormat="false" ht="12.75" hidden="false" customHeight="false" outlineLevel="0" collapsed="false">
      <c r="F59" s="16"/>
      <c r="G59" s="30"/>
      <c r="L59" s="19"/>
      <c r="Q59" s="22"/>
      <c r="R59" s="26"/>
      <c r="V59" s="14"/>
    </row>
    <row r="60" customFormat="false" ht="12.75" hidden="false" customHeight="false" outlineLevel="0" collapsed="false">
      <c r="F60" s="16"/>
      <c r="G60" s="30"/>
      <c r="L60" s="19"/>
      <c r="Q60" s="22"/>
      <c r="R60" s="26"/>
      <c r="V60" s="14"/>
    </row>
    <row r="61" customFormat="false" ht="12.75" hidden="false" customHeight="false" outlineLevel="0" collapsed="false">
      <c r="F61" s="16"/>
      <c r="G61" s="30"/>
      <c r="L61" s="19"/>
      <c r="Q61" s="22"/>
      <c r="R61" s="26"/>
      <c r="V61" s="14"/>
    </row>
    <row r="62" customFormat="false" ht="12.75" hidden="false" customHeight="false" outlineLevel="0" collapsed="false">
      <c r="F62" s="16"/>
      <c r="G62" s="30"/>
      <c r="L62" s="19"/>
      <c r="Q62" s="22"/>
      <c r="R62" s="26"/>
      <c r="V62" s="14"/>
    </row>
    <row r="63" customFormat="false" ht="12.75" hidden="false" customHeight="false" outlineLevel="0" collapsed="false">
      <c r="F63" s="16"/>
      <c r="G63" s="30"/>
      <c r="L63" s="19"/>
      <c r="Q63" s="22"/>
      <c r="R63" s="26"/>
      <c r="V63" s="14"/>
    </row>
    <row r="64" customFormat="false" ht="12.75" hidden="false" customHeight="false" outlineLevel="0" collapsed="false">
      <c r="F64" s="16"/>
      <c r="G64" s="30"/>
      <c r="L64" s="19"/>
      <c r="Q64" s="22"/>
      <c r="R64" s="26"/>
      <c r="V64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10/26/01
Revision #2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8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6" min="6" style="0" width="6.7"/>
    <col collapsed="false" customWidth="true" hidden="false" outlineLevel="0" max="7" min="7" style="0" width="7.7"/>
    <col collapsed="false" customWidth="true" hidden="false" outlineLevel="0" max="8" min="8" style="0" width="1.7"/>
    <col collapsed="false" customWidth="true" hidden="false" outlineLevel="0" max="9" min="9" style="1" width="2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8.7"/>
    <col collapsed="false" customWidth="true" hidden="false" outlineLevel="0" max="15" min="15" style="0" width="0.85"/>
    <col collapsed="false" customWidth="true" hidden="false" outlineLevel="0" max="16" min="16" style="0" width="8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3" t="s">
        <v>0</v>
      </c>
    </row>
    <row r="3" customFormat="false" ht="18" hidden="false" customHeight="false" outlineLevel="0" collapsed="false">
      <c r="H3" s="4" t="s">
        <v>56</v>
      </c>
    </row>
    <row r="4" customFormat="false" ht="18" hidden="false" customHeight="false" outlineLevel="0" collapsed="false">
      <c r="H4" s="4" t="s">
        <v>60</v>
      </c>
    </row>
    <row r="5" customFormat="false" ht="18" hidden="false" customHeight="false" outlineLevel="0" collapsed="false">
      <c r="H5" s="4" t="s">
        <v>3</v>
      </c>
    </row>
    <row r="6" customFormat="false" ht="18" hidden="false" customHeight="false" outlineLevel="0" collapsed="false">
      <c r="H6" s="4" t="s">
        <v>4</v>
      </c>
    </row>
    <row r="7" customFormat="false" ht="6" hidden="false" customHeight="true" outlineLevel="0" collapsed="false"/>
    <row r="9" customFormat="false" ht="12.75" hidden="false" customHeight="false" outlineLevel="0" collapsed="false">
      <c r="C9" s="5" t="s">
        <v>5</v>
      </c>
      <c r="D9" s="6" t="s">
        <v>69</v>
      </c>
      <c r="E9" s="7" t="s">
        <v>7</v>
      </c>
      <c r="F9" s="7"/>
      <c r="T9" s="0"/>
    </row>
    <row r="10" customFormat="false" ht="12.75" hidden="false" customHeight="false" outlineLevel="0" collapsed="false">
      <c r="E10" s="7" t="s">
        <v>62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 t="s">
        <v>9</v>
      </c>
      <c r="P12" s="5" t="s">
        <v>10</v>
      </c>
      <c r="R12" s="5" t="s">
        <v>11</v>
      </c>
      <c r="T12" s="0"/>
    </row>
    <row r="13" customFormat="false" ht="12.75" hidden="false" customHeight="false" outlineLevel="0" collapsed="false">
      <c r="C13" s="5" t="s">
        <v>12</v>
      </c>
      <c r="D13" s="5"/>
      <c r="E13" s="5" t="s">
        <v>13</v>
      </c>
      <c r="F13" s="6"/>
      <c r="G13" s="5" t="s">
        <v>14</v>
      </c>
      <c r="I13" s="5" t="s">
        <v>15</v>
      </c>
      <c r="J13" s="5"/>
      <c r="L13" s="5" t="s">
        <v>16</v>
      </c>
      <c r="M13" s="5"/>
      <c r="N13" s="5" t="s">
        <v>17</v>
      </c>
      <c r="P13" s="5" t="s">
        <v>17</v>
      </c>
      <c r="R13" s="5" t="s">
        <v>18</v>
      </c>
      <c r="T13" s="0"/>
    </row>
    <row r="14" customFormat="false" ht="12.75" hidden="false" customHeight="false" outlineLevel="0" collapsed="false">
      <c r="C14" s="1" t="s">
        <v>20</v>
      </c>
      <c r="D14" s="1" t="s">
        <v>64</v>
      </c>
      <c r="E14" s="1" t="s">
        <v>65</v>
      </c>
      <c r="G14" s="21" t="n">
        <f aca="false">0.8+12.8+2.9+7.136+3.364+1.23+15.67</f>
        <v>43.9</v>
      </c>
      <c r="I14" s="1" t="n">
        <v>30</v>
      </c>
      <c r="J14" s="9" t="s">
        <v>21</v>
      </c>
      <c r="L14" s="2" t="n">
        <f aca="false">I14*28000*1.1*G14</f>
        <v>40563600</v>
      </c>
      <c r="Q14" s="22"/>
      <c r="R14" s="12" t="n">
        <f aca="false">I14*28000*0.2*G14</f>
        <v>7375200</v>
      </c>
      <c r="V14" s="14"/>
    </row>
    <row r="15" customFormat="false" ht="12.75" hidden="false" customHeight="false" outlineLevel="0" collapsed="false">
      <c r="C15" s="1" t="s">
        <v>65</v>
      </c>
      <c r="D15" s="1" t="s">
        <v>64</v>
      </c>
      <c r="E15" s="1" t="s">
        <v>66</v>
      </c>
      <c r="G15" s="21" t="n">
        <f aca="false">10+3.9+15.4+11.9+1.8+12.1+16.1+14.3</f>
        <v>85.5</v>
      </c>
      <c r="I15" s="1" t="n">
        <v>30</v>
      </c>
      <c r="J15" s="9" t="s">
        <v>21</v>
      </c>
      <c r="L15" s="2" t="n">
        <f aca="false">I15*28000*1.1*G15</f>
        <v>79002000</v>
      </c>
      <c r="Q15" s="22"/>
      <c r="R15" s="12" t="n">
        <f aca="false">I15*28000*0.2*G15</f>
        <v>14364000</v>
      </c>
      <c r="V15" s="14"/>
    </row>
    <row r="16" customFormat="false" ht="12.75" hidden="false" customHeight="false" outlineLevel="0" collapsed="false">
      <c r="C16" s="1" t="s">
        <v>66</v>
      </c>
      <c r="D16" s="1" t="s">
        <v>64</v>
      </c>
      <c r="E16" s="1" t="s">
        <v>67</v>
      </c>
      <c r="G16" s="21" t="n">
        <f aca="false">12.31+13.8+5.1+7.9+1+10.666+8.334</f>
        <v>59.11</v>
      </c>
      <c r="I16" s="1" t="n">
        <v>30</v>
      </c>
      <c r="J16" s="9" t="s">
        <v>21</v>
      </c>
      <c r="L16" s="2" t="n">
        <f aca="false">I16*28000*1.1*G16</f>
        <v>54617640</v>
      </c>
      <c r="Q16" s="22"/>
      <c r="R16" s="12" t="n">
        <f aca="false">I16*28000*0.2*G16</f>
        <v>9930480</v>
      </c>
      <c r="V16" s="14"/>
    </row>
    <row r="17" customFormat="false" ht="12.75" hidden="false" customHeight="false" outlineLevel="0" collapsed="false">
      <c r="C17" s="20"/>
      <c r="D17" s="1"/>
      <c r="E17" s="20" t="s">
        <v>30</v>
      </c>
      <c r="G17" s="21"/>
      <c r="L17" s="2" t="n">
        <v>26735000</v>
      </c>
      <c r="Q17" s="22"/>
      <c r="R17" s="2" t="n">
        <v>2925000</v>
      </c>
      <c r="V17" s="14"/>
    </row>
    <row r="18" customFormat="false" ht="12.75" hidden="false" customHeight="false" outlineLevel="0" collapsed="false">
      <c r="C18" s="20"/>
      <c r="D18" s="1"/>
      <c r="E18" s="20" t="s">
        <v>33</v>
      </c>
      <c r="G18" s="21"/>
      <c r="L18" s="2" t="n">
        <v>26523000</v>
      </c>
      <c r="Q18" s="22"/>
      <c r="R18" s="12" t="n">
        <v>2877000</v>
      </c>
      <c r="V18" s="14"/>
    </row>
    <row r="19" customFormat="false" ht="12.75" hidden="false" customHeight="false" outlineLevel="0" collapsed="false">
      <c r="C19" s="20"/>
      <c r="D19" s="1"/>
      <c r="E19" s="20" t="s">
        <v>34</v>
      </c>
      <c r="G19" s="21"/>
      <c r="L19" s="2" t="n">
        <v>26523000</v>
      </c>
      <c r="Q19" s="22"/>
      <c r="R19" s="12" t="n">
        <v>2877000</v>
      </c>
      <c r="V19" s="14"/>
    </row>
    <row r="20" customFormat="false" ht="12.75" hidden="false" customHeight="false" outlineLevel="0" collapsed="false">
      <c r="C20" s="1"/>
      <c r="D20" s="1"/>
      <c r="E20" s="20"/>
      <c r="G20" s="21"/>
      <c r="L20" s="2"/>
      <c r="Q20" s="22"/>
      <c r="R20" s="26"/>
      <c r="V20" s="14"/>
    </row>
    <row r="21" customFormat="false" ht="12.75" hidden="false" customHeight="false" outlineLevel="0" collapsed="false">
      <c r="C21" s="1"/>
      <c r="D21" s="1"/>
      <c r="E21" s="1"/>
      <c r="F21" s="16" t="s">
        <v>35</v>
      </c>
      <c r="G21" s="23" t="n">
        <f aca="false">SUM(G14:G20)</f>
        <v>188.51</v>
      </c>
      <c r="L21" s="19" t="n">
        <f aca="false">SUM(L14:L20)</f>
        <v>253964240</v>
      </c>
      <c r="N21" s="5" t="n">
        <v>330</v>
      </c>
      <c r="P21" s="5" t="n">
        <v>1540</v>
      </c>
      <c r="Q21" s="22"/>
      <c r="R21" s="19" t="n">
        <f aca="false">SUM(R14:R20)</f>
        <v>40348680</v>
      </c>
      <c r="V21" s="14"/>
    </row>
    <row r="22" customFormat="false" ht="12.75" hidden="false" customHeight="true" outlineLevel="0" collapsed="false">
      <c r="C22" s="1"/>
      <c r="D22" s="1"/>
      <c r="E22" s="1"/>
      <c r="G22" s="21"/>
      <c r="L22" s="2"/>
      <c r="Q22" s="22"/>
      <c r="R22" s="26"/>
      <c r="V22" s="14"/>
    </row>
    <row r="23" customFormat="false" ht="12.75" hidden="false" customHeight="true" outlineLevel="0" collapsed="false">
      <c r="C23" s="1"/>
      <c r="D23" s="1"/>
      <c r="E23" s="1"/>
      <c r="F23" s="16" t="s">
        <v>36</v>
      </c>
      <c r="G23" s="23" t="n">
        <v>18.41</v>
      </c>
      <c r="I23" s="1" t="n">
        <v>20</v>
      </c>
      <c r="J23" s="9" t="s">
        <v>21</v>
      </c>
      <c r="L23" s="19" t="n">
        <f aca="false">I23*30000*1.1*G23</f>
        <v>12150600</v>
      </c>
      <c r="N23" s="5" t="n">
        <v>300</v>
      </c>
      <c r="P23" s="5" t="n">
        <v>700</v>
      </c>
      <c r="Q23" s="22"/>
      <c r="R23" s="19" t="n">
        <f aca="false">I23*30000*0.2*G23</f>
        <v>2209200</v>
      </c>
      <c r="V23" s="14"/>
    </row>
    <row r="24" customFormat="false" ht="13.5" hidden="false" customHeight="false" outlineLevel="0" collapsed="false">
      <c r="F24" s="16"/>
      <c r="G24" s="17"/>
      <c r="L24" s="18"/>
      <c r="N24" s="5"/>
      <c r="P24" s="5"/>
      <c r="Q24" s="22"/>
      <c r="R24" s="19"/>
      <c r="V24" s="14"/>
    </row>
    <row r="25" customFormat="false" ht="13.5" hidden="false" customHeight="false" outlineLevel="0" collapsed="false">
      <c r="F25" s="16" t="s">
        <v>37</v>
      </c>
      <c r="G25" s="17"/>
      <c r="L25" s="24" t="n">
        <f aca="false">L21+L23</f>
        <v>266114840</v>
      </c>
      <c r="N25" s="5"/>
      <c r="P25" s="5"/>
      <c r="Q25" s="22"/>
      <c r="R25" s="19"/>
      <c r="V25" s="14"/>
    </row>
    <row r="26" customFormat="false" ht="13.5" hidden="false" customHeight="false" outlineLevel="0" collapsed="false">
      <c r="F26" s="16" t="s">
        <v>68</v>
      </c>
      <c r="G26" s="17"/>
      <c r="L26" s="24" t="n">
        <f aca="false">L25+R21</f>
        <v>306463520</v>
      </c>
      <c r="N26" s="5"/>
      <c r="P26" s="5"/>
      <c r="Q26" s="22"/>
      <c r="R26" s="19"/>
      <c r="V26" s="14"/>
    </row>
    <row r="27" customFormat="false" ht="12.75" hidden="false" customHeight="false" outlineLevel="0" collapsed="false">
      <c r="F27" s="16"/>
      <c r="G27" s="17"/>
      <c r="L27" s="18"/>
      <c r="N27" s="5"/>
      <c r="P27" s="5"/>
      <c r="Q27" s="22"/>
      <c r="R27" s="19"/>
      <c r="V27" s="14"/>
    </row>
    <row r="28" customFormat="false" ht="12.75" hidden="false" customHeight="false" outlineLevel="0" collapsed="false">
      <c r="B28" s="25" t="s">
        <v>38</v>
      </c>
      <c r="F28" s="16"/>
      <c r="G28" s="17"/>
      <c r="L28" s="18"/>
      <c r="N28" s="5"/>
      <c r="P28" s="5"/>
      <c r="Q28" s="22"/>
      <c r="R28" s="19"/>
      <c r="V28" s="14"/>
    </row>
    <row r="29" customFormat="false" ht="12.75" hidden="false" customHeight="false" outlineLevel="0" collapsed="false">
      <c r="F29" s="16" t="s">
        <v>39</v>
      </c>
      <c r="G29" s="17"/>
      <c r="L29" s="18" t="n">
        <f aca="false">16300000+610000</f>
        <v>16910000</v>
      </c>
      <c r="N29" s="5"/>
      <c r="P29" s="5"/>
      <c r="Q29" s="22"/>
      <c r="R29" s="19" t="n">
        <v>1759000</v>
      </c>
      <c r="V29" s="14"/>
    </row>
    <row r="30" customFormat="false" ht="12.75" hidden="false" customHeight="false" outlineLevel="0" collapsed="false">
      <c r="F30" s="16" t="s">
        <v>40</v>
      </c>
      <c r="G30" s="17"/>
      <c r="L30" s="19" t="n">
        <f aca="false">(L21+L23)*0.3*0.075</f>
        <v>5987583.9</v>
      </c>
      <c r="N30" s="5"/>
      <c r="P30" s="5"/>
      <c r="Q30" s="22"/>
      <c r="R30" s="19"/>
      <c r="V30" s="14"/>
    </row>
    <row r="31" customFormat="false" ht="12.75" hidden="false" customHeight="false" outlineLevel="0" collapsed="false">
      <c r="F31" s="16" t="s">
        <v>41</v>
      </c>
      <c r="G31" s="17"/>
      <c r="L31" s="18" t="n">
        <v>5600000</v>
      </c>
      <c r="N31" s="5"/>
      <c r="P31" s="5"/>
      <c r="Q31" s="22"/>
      <c r="R31" s="19" t="n">
        <f aca="false">L31*0.104</f>
        <v>582400</v>
      </c>
      <c r="V31" s="14"/>
    </row>
    <row r="32" customFormat="false" ht="12.75" hidden="false" customHeight="false" outlineLevel="0" collapsed="false">
      <c r="F32" s="16" t="s">
        <v>42</v>
      </c>
      <c r="G32" s="17"/>
      <c r="L32" s="18" t="n">
        <v>4500000</v>
      </c>
      <c r="N32" s="5"/>
      <c r="P32" s="5"/>
      <c r="Q32" s="22"/>
      <c r="R32" s="19" t="n">
        <f aca="false">L32*0.104</f>
        <v>468000</v>
      </c>
      <c r="V32" s="14"/>
    </row>
    <row r="33" customFormat="false" ht="12.75" hidden="false" customHeight="true" outlineLevel="0" collapsed="false">
      <c r="F33" s="16" t="s">
        <v>43</v>
      </c>
      <c r="G33" s="26"/>
      <c r="L33" s="14"/>
      <c r="Q33" s="22"/>
      <c r="R33" s="26"/>
      <c r="V33" s="14"/>
    </row>
    <row r="34" customFormat="false" ht="12.75" hidden="false" customHeight="true" outlineLevel="0" collapsed="false">
      <c r="F34" s="16" t="s">
        <v>44</v>
      </c>
      <c r="G34" s="26"/>
      <c r="L34" s="27" t="n">
        <f aca="false">0.1*SUM(L29:L32)</f>
        <v>3299758.39</v>
      </c>
      <c r="Q34" s="22"/>
      <c r="R34" s="26"/>
      <c r="V34" s="14"/>
    </row>
    <row r="35" customFormat="false" ht="12.75" hidden="false" customHeight="true" outlineLevel="0" collapsed="false">
      <c r="F35" s="16"/>
      <c r="G35" s="26"/>
      <c r="L35" s="14"/>
      <c r="Q35" s="22"/>
      <c r="R35" s="26"/>
      <c r="V35" s="14"/>
    </row>
    <row r="36" customFormat="false" ht="13.5" hidden="false" customHeight="false" outlineLevel="0" collapsed="false">
      <c r="F36" s="16" t="s">
        <v>45</v>
      </c>
      <c r="G36" s="28" t="n">
        <f aca="false">G21+G23</f>
        <v>206.92</v>
      </c>
      <c r="L36" s="29" t="n">
        <f aca="false">L25+SUM(L29:L34)</f>
        <v>302412182.29</v>
      </c>
      <c r="Q36" s="22"/>
      <c r="R36" s="29" t="n">
        <f aca="false">R21+R23+SUM(R29:R32)</f>
        <v>45367280</v>
      </c>
      <c r="V36" s="14"/>
    </row>
    <row r="37" customFormat="false" ht="13.5" hidden="false" customHeight="false" outlineLevel="0" collapsed="false">
      <c r="F37" s="16"/>
      <c r="G37" s="30"/>
      <c r="L37" s="19"/>
      <c r="Q37" s="22"/>
      <c r="R37" s="26"/>
      <c r="V37" s="14"/>
    </row>
    <row r="38" customFormat="false" ht="13.5" hidden="false" customHeight="false" outlineLevel="0" collapsed="false">
      <c r="F38" s="16" t="s">
        <v>46</v>
      </c>
      <c r="G38" s="30"/>
      <c r="L38" s="29" t="n">
        <f aca="false">SUM(L36:R36)</f>
        <v>347779462.29</v>
      </c>
      <c r="Q38" s="22"/>
      <c r="V38" s="14"/>
    </row>
    <row r="39" customFormat="false" ht="12.75" hidden="false" customHeight="false" outlineLevel="0" collapsed="false">
      <c r="F39" s="16"/>
      <c r="G39" s="30"/>
      <c r="L39" s="19"/>
      <c r="Q39" s="22"/>
      <c r="R39" s="26"/>
      <c r="V39" s="14"/>
    </row>
    <row r="40" customFormat="false" ht="12.75" hidden="false" customHeight="false" outlineLevel="0" collapsed="false">
      <c r="F40" s="16"/>
      <c r="G40" s="30"/>
      <c r="Q40" s="22"/>
      <c r="R40" s="26"/>
      <c r="V40" s="14"/>
    </row>
    <row r="41" customFormat="false" ht="12.75" hidden="false" customHeight="false" outlineLevel="0" collapsed="false">
      <c r="C41" s="1" t="s">
        <v>47</v>
      </c>
      <c r="D41" s="0" t="s">
        <v>48</v>
      </c>
      <c r="E41" s="0" t="s">
        <v>49</v>
      </c>
      <c r="F41" s="16"/>
      <c r="G41" s="30"/>
      <c r="L41" s="19"/>
      <c r="Q41" s="22"/>
      <c r="R41" s="26"/>
      <c r="V41" s="14"/>
    </row>
    <row r="42" customFormat="false" ht="12.75" hidden="false" customHeight="false" outlineLevel="0" collapsed="false">
      <c r="D42" s="0" t="s">
        <v>50</v>
      </c>
      <c r="E42" s="0" t="s">
        <v>51</v>
      </c>
      <c r="F42" s="16"/>
      <c r="G42" s="30"/>
      <c r="L42" s="19"/>
      <c r="Q42" s="22"/>
      <c r="R42" s="26"/>
      <c r="V42" s="14"/>
    </row>
    <row r="43" customFormat="false" ht="12.75" hidden="false" customHeight="false" outlineLevel="0" collapsed="false">
      <c r="D43" s="0" t="s">
        <v>52</v>
      </c>
      <c r="E43" s="0" t="s">
        <v>53</v>
      </c>
      <c r="F43" s="16"/>
      <c r="G43" s="30"/>
      <c r="L43" s="19"/>
      <c r="Q43" s="22"/>
      <c r="R43" s="26"/>
      <c r="V43" s="14"/>
    </row>
    <row r="44" customFormat="false" ht="12.75" hidden="false" customHeight="false" outlineLevel="0" collapsed="false">
      <c r="D44" s="0" t="s">
        <v>54</v>
      </c>
      <c r="E44" s="0" t="s">
        <v>55</v>
      </c>
      <c r="F44" s="16"/>
      <c r="G44" s="30"/>
      <c r="L44" s="19"/>
      <c r="Q44" s="22"/>
      <c r="R44" s="26"/>
      <c r="V44" s="14"/>
    </row>
    <row r="45" customFormat="false" ht="12.75" hidden="false" customHeight="false" outlineLevel="0" collapsed="false">
      <c r="D45" s="0" t="s">
        <v>58</v>
      </c>
      <c r="E45" s="0" t="s">
        <v>59</v>
      </c>
      <c r="F45" s="16"/>
      <c r="G45" s="30"/>
      <c r="L45" s="19"/>
      <c r="Q45" s="22"/>
      <c r="R45" s="26"/>
      <c r="V45" s="14"/>
    </row>
    <row r="46" customFormat="false" ht="12.75" hidden="false" customHeight="false" outlineLevel="0" collapsed="false">
      <c r="F46" s="16"/>
      <c r="G46" s="30"/>
      <c r="L46" s="19"/>
      <c r="Q46" s="22"/>
      <c r="R46" s="26"/>
      <c r="V46" s="14"/>
    </row>
    <row r="47" customFormat="false" ht="12.75" hidden="false" customHeight="false" outlineLevel="0" collapsed="false">
      <c r="F47" s="16"/>
      <c r="G47" s="30"/>
      <c r="L47" s="19"/>
      <c r="Q47" s="22"/>
      <c r="R47" s="26"/>
      <c r="V47" s="14"/>
    </row>
    <row r="48" customFormat="false" ht="12.75" hidden="false" customHeight="false" outlineLevel="0" collapsed="false">
      <c r="F48" s="16"/>
      <c r="G48" s="30"/>
      <c r="L48" s="19"/>
      <c r="Q48" s="22"/>
      <c r="R48" s="26"/>
      <c r="V48" s="14"/>
    </row>
    <row r="49" customFormat="false" ht="12.75" hidden="false" customHeight="false" outlineLevel="0" collapsed="false">
      <c r="F49" s="16"/>
      <c r="G49" s="30"/>
      <c r="L49" s="19"/>
      <c r="Q49" s="22"/>
      <c r="R49" s="26"/>
      <c r="V49" s="14"/>
    </row>
    <row r="50" customFormat="false" ht="12.75" hidden="false" customHeight="false" outlineLevel="0" collapsed="false">
      <c r="F50" s="16"/>
      <c r="G50" s="30"/>
      <c r="L50" s="19"/>
      <c r="Q50" s="22"/>
      <c r="R50" s="26"/>
      <c r="V50" s="14"/>
    </row>
    <row r="51" customFormat="false" ht="12.75" hidden="false" customHeight="false" outlineLevel="0" collapsed="false">
      <c r="F51" s="16"/>
      <c r="G51" s="30"/>
      <c r="L51" s="19"/>
      <c r="Q51" s="22"/>
      <c r="R51" s="26"/>
      <c r="V51" s="14"/>
    </row>
    <row r="52" customFormat="false" ht="12.75" hidden="false" customHeight="false" outlineLevel="0" collapsed="false">
      <c r="F52" s="16"/>
      <c r="G52" s="30"/>
      <c r="L52" s="19"/>
      <c r="Q52" s="22"/>
      <c r="R52" s="26"/>
      <c r="V52" s="14"/>
    </row>
    <row r="53" customFormat="false" ht="12.75" hidden="false" customHeight="false" outlineLevel="0" collapsed="false">
      <c r="F53" s="16"/>
      <c r="G53" s="30"/>
      <c r="L53" s="19"/>
      <c r="Q53" s="22"/>
      <c r="R53" s="26"/>
      <c r="V53" s="14"/>
    </row>
  </sheetData>
  <printOptions headings="false" gridLines="false" gridLinesSet="true" horizontalCentered="false" verticalCentered="false"/>
  <pageMargins left="0.747916666666667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&amp;R&amp;8&amp;F
10/26/01
Revision #2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2001-10-26T11:40:14Z</cp:lastPrinted>
  <dcterms:modified xsi:type="dcterms:W3CDTF">2001-10-26T11:40:24Z</dcterms:modified>
  <cp:revision>0</cp:revision>
  <dc:subject/>
  <dc:title/>
</cp:coreProperties>
</file>