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4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eal Summary 12-99" sheetId="1" state="visible" r:id="rId3"/>
    <sheet name="UAE Price Reuest" sheetId="2" state="visible" r:id="rId4"/>
    <sheet name="BidAskPricing" sheetId="3" state="visible" r:id="rId5"/>
    <sheet name="Deal Summary 3-00" sheetId="4" state="visible" r:id="rId6"/>
    <sheet name="Sheet1" sheetId="5" state="visible" r:id="rId7"/>
    <sheet name="Sheet3" sheetId="6" state="visible" r:id="rId8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<sst xmlns="http://schemas.openxmlformats.org/spreadsheetml/2006/main" count="141" uniqueCount="86">
  <si>
    <t xml:space="preserve">Lowell Power Tolling Transaction</t>
  </si>
  <si>
    <t xml:space="preserve">Term:</t>
  </si>
  <si>
    <t xml:space="preserve">24 months</t>
  </si>
  <si>
    <t xml:space="preserve">Jan 1 2000 - Dec 31 2001</t>
  </si>
  <si>
    <t xml:space="preserve">Location:</t>
  </si>
  <si>
    <t xml:space="preserve">Lowell, MA (NEPOOL PTF)</t>
  </si>
  <si>
    <t xml:space="preserve">Summer </t>
  </si>
  <si>
    <t xml:space="preserve">Non-Summer</t>
  </si>
  <si>
    <t xml:space="preserve">Capacity (MW) :</t>
  </si>
  <si>
    <t xml:space="preserve">Capacity Pmt</t>
  </si>
  <si>
    <t xml:space="preserve">per month</t>
  </si>
  <si>
    <t xml:space="preserve">per kw/mo</t>
  </si>
  <si>
    <t xml:space="preserve">Products:</t>
  </si>
  <si>
    <t xml:space="preserve">Energy, Op Cap, I Cap, Ancil Svcs (as available)</t>
  </si>
  <si>
    <t xml:space="preserve">Full Load</t>
  </si>
  <si>
    <t xml:space="preserve">Min Load (50MW)</t>
  </si>
  <si>
    <t xml:space="preserve">Heat Rate:</t>
  </si>
  <si>
    <t xml:space="preserve">@ 20F</t>
  </si>
  <si>
    <t xml:space="preserve">@ 90F</t>
  </si>
  <si>
    <t xml:space="preserve">Energy Charge</t>
  </si>
  <si>
    <t xml:space="preserve">per MWh</t>
  </si>
  <si>
    <t xml:space="preserve">Start Cost =</t>
  </si>
  <si>
    <t xml:space="preserve">+</t>
  </si>
  <si>
    <t xml:space="preserve">/MWh for 1 day</t>
  </si>
  <si>
    <t xml:space="preserve">LDC Fee</t>
  </si>
  <si>
    <t xml:space="preserve">(included in energy charge)</t>
  </si>
  <si>
    <t xml:space="preserve">/MWh for 1 wk</t>
  </si>
  <si>
    <t xml:space="preserve">Start Charge:</t>
  </si>
  <si>
    <t xml:space="preserve">per start</t>
  </si>
  <si>
    <t xml:space="preserve">"Uplift Sharing"</t>
  </si>
  <si>
    <t xml:space="preserve">50/50</t>
  </si>
  <si>
    <t xml:space="preserve">all uplift payments shared between the two</t>
  </si>
  <si>
    <t xml:space="preserve">parties.  Uplift = payments from ISO in excess</t>
  </si>
  <si>
    <t xml:space="preserve">of the pool clearing price received by plant due</t>
  </si>
  <si>
    <t xml:space="preserve">to advantageous location on NEPOOL grid.  This</t>
  </si>
  <si>
    <t xml:space="preserve">will include FCR's upon implementation of such a</t>
  </si>
  <si>
    <t xml:space="preserve">plan within NEPOOL.</t>
  </si>
  <si>
    <t xml:space="preserve">Gas Delivery Point:</t>
  </si>
  <si>
    <t xml:space="preserve">TGPL and Colonial, at the TGPL Tewksbury Gate Station</t>
  </si>
  <si>
    <t xml:space="preserve">Level of Service</t>
  </si>
  <si>
    <t xml:space="preserve">Firm LD during 5X16, Jun-Sep and Dec-Feb</t>
  </si>
  <si>
    <t xml:space="preserve">Sheduled Outage:</t>
  </si>
  <si>
    <t xml:space="preserve">Period</t>
  </si>
  <si>
    <t xml:space="preserve">Allowed Hours</t>
  </si>
  <si>
    <t xml:space="preserve">Mar - May '00</t>
  </si>
  <si>
    <t xml:space="preserve">Oct - Nov '00</t>
  </si>
  <si>
    <t xml:space="preserve">Mar - May '01</t>
  </si>
  <si>
    <t xml:space="preserve">Oct - Nov '01</t>
  </si>
  <si>
    <t xml:space="preserve">Will use resonable efforts to provide 14 days notice on scheduled outage</t>
  </si>
  <si>
    <t xml:space="preserve">Min notice of 24 hours</t>
  </si>
  <si>
    <t xml:space="preserve">Offer</t>
  </si>
  <si>
    <t xml:space="preserve">Desk</t>
  </si>
  <si>
    <t xml:space="preserve">Margin</t>
  </si>
  <si>
    <t xml:space="preserve">$/Month</t>
  </si>
  <si>
    <t xml:space="preserve">Months</t>
  </si>
  <si>
    <t xml:space="preserve">Total</t>
  </si>
  <si>
    <t xml:space="preserve">Bid</t>
  </si>
  <si>
    <t xml:space="preserve">Mid</t>
  </si>
  <si>
    <t xml:space="preserve">Intrinsic</t>
  </si>
  <si>
    <t xml:space="preserve">Starts per yr</t>
  </si>
  <si>
    <t xml:space="preserve">Extrinsic</t>
  </si>
  <si>
    <t xml:space="preserve">Cost/Yr</t>
  </si>
  <si>
    <t xml:space="preserve">I Cap</t>
  </si>
  <si>
    <t xml:space="preserve">$/kw/mo Cost</t>
  </si>
  <si>
    <t xml:space="preserve">Proposed Pricing</t>
  </si>
  <si>
    <t xml:space="preserve">B</t>
  </si>
  <si>
    <t xml:space="preserve">b</t>
  </si>
  <si>
    <t xml:space="preserve">Start Costs</t>
  </si>
  <si>
    <t xml:space="preserve">TOTAL</t>
  </si>
  <si>
    <t xml:space="preserve">Total $ per month</t>
  </si>
  <si>
    <t xml:space="preserve">Start Charge</t>
  </si>
  <si>
    <t xml:space="preserve">onpeak hrs</t>
  </si>
  <si>
    <t xml:space="preserve">days</t>
  </si>
  <si>
    <t xml:space="preserve">hours/wk onpk</t>
  </si>
  <si>
    <t xml:space="preserve">mw/h</t>
  </si>
  <si>
    <t xml:space="preserve">mwh/week</t>
  </si>
  <si>
    <t xml:space="preserve">allocated start cost</t>
  </si>
  <si>
    <t xml:space="preserve">12 months</t>
  </si>
  <si>
    <t xml:space="preserve">Jan 1 2001 - Dec 31 2002</t>
  </si>
  <si>
    <t xml:space="preserve">Delivery of gas: Tenn Z6 @ Tewskbury City Gate /Colonial Gas</t>
  </si>
  <si>
    <t xml:space="preserve">LDC Gas Fee</t>
  </si>
  <si>
    <t xml:space="preserve">mw</t>
  </si>
  <si>
    <t xml:space="preserve">hr</t>
  </si>
  <si>
    <t xml:space="preserve">mwhrs</t>
  </si>
  <si>
    <t xml:space="preserve">start</t>
  </si>
  <si>
    <t xml:space="preserve">per mwh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</si>
</sst>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[$-409]m/d/yyyy"/>
    <numFmt numFmtId="166" formatCode="#,##0.0_);[RED]\(#,##0.0\)"/>
    <numFmt numFmtId="167" formatCode="\$#,##0_);[RED]&quot;($&quot;#,##0\)"/>
    <numFmt numFmtId="168" formatCode="\$#,##0.00_);[RED]&quot;($&quot;#,##0.00\)"/>
    <numFmt numFmtId="169" formatCode="[$-409]#,##0_);[RED]\(#,##0\)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10"/>
      <name val="Arial"/>
      <family val="2"/>
    </font>
    <font>
      <u val="single"/>
      <sz val="10"/>
      <name val="Arial"/>
      <family val="2"/>
    </font>
    <font>
      <b val="true"/>
      <u val="single"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4</xdr:col>
      <xdr:colOff>268920</xdr:colOff>
      <xdr:row>20</xdr:row>
      <xdr:rowOff>28440</xdr:rowOff>
    </xdr:from>
    <xdr:to>
      <xdr:col>7</xdr:col>
      <xdr:colOff>272160</xdr:colOff>
      <xdr:row>25</xdr:row>
      <xdr:rowOff>28440</xdr:rowOff>
    </xdr:to>
    <xdr:sp>
      <xdr:nvSpPr>
        <xdr:cNvPr id="0" name="Oval 1"/>
        <xdr:cNvSpPr/>
      </xdr:nvSpPr>
      <xdr:spPr>
        <a:xfrm>
          <a:off x="4807440" y="3305160"/>
          <a:ext cx="2280960" cy="809640"/>
        </a:xfrm>
        <a:prstGeom prst="ellipse">
          <a:avLst/>
        </a:prstGeom>
        <a:noFill/>
        <a:ln w="1260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</xdr:col>
      <xdr:colOff>50400</xdr:colOff>
      <xdr:row>24</xdr:row>
      <xdr:rowOff>95400</xdr:rowOff>
    </xdr:from>
    <xdr:to>
      <xdr:col>2</xdr:col>
      <xdr:colOff>725400</xdr:colOff>
      <xdr:row>26</xdr:row>
      <xdr:rowOff>105120</xdr:rowOff>
    </xdr:to>
    <xdr:sp>
      <xdr:nvSpPr>
        <xdr:cNvPr id="1" name="Oval 2"/>
        <xdr:cNvSpPr/>
      </xdr:nvSpPr>
      <xdr:spPr>
        <a:xfrm>
          <a:off x="1499400" y="4019760"/>
          <a:ext cx="1611000" cy="333360"/>
        </a:xfrm>
        <a:prstGeom prst="ellipse">
          <a:avLst/>
        </a:prstGeom>
        <a:noFill/>
        <a:ln w="1260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</xdr:col>
      <xdr:colOff>724320</xdr:colOff>
      <xdr:row>23</xdr:row>
      <xdr:rowOff>37800</xdr:rowOff>
    </xdr:from>
    <xdr:to>
      <xdr:col>4</xdr:col>
      <xdr:colOff>269640</xdr:colOff>
      <xdr:row>25</xdr:row>
      <xdr:rowOff>95400</xdr:rowOff>
    </xdr:to>
    <xdr:sp>
      <xdr:nvSpPr>
        <xdr:cNvPr id="2" name="Line 3"/>
        <xdr:cNvSpPr/>
      </xdr:nvSpPr>
      <xdr:spPr>
        <a:xfrm flipV="1">
          <a:off x="3109320" y="3800160"/>
          <a:ext cx="1698840" cy="38160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4</xdr:col>
      <xdr:colOff>268920</xdr:colOff>
      <xdr:row>21</xdr:row>
      <xdr:rowOff>28800</xdr:rowOff>
    </xdr:from>
    <xdr:to>
      <xdr:col>7</xdr:col>
      <xdr:colOff>272160</xdr:colOff>
      <xdr:row>26</xdr:row>
      <xdr:rowOff>28440</xdr:rowOff>
    </xdr:to>
    <xdr:sp>
      <xdr:nvSpPr>
        <xdr:cNvPr id="3" name="Oval 1"/>
        <xdr:cNvSpPr/>
      </xdr:nvSpPr>
      <xdr:spPr>
        <a:xfrm>
          <a:off x="4807440" y="3467160"/>
          <a:ext cx="2280960" cy="809280"/>
        </a:xfrm>
        <a:prstGeom prst="ellipse">
          <a:avLst/>
        </a:prstGeom>
        <a:noFill/>
        <a:ln w="1260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</xdr:col>
      <xdr:colOff>50400</xdr:colOff>
      <xdr:row>25</xdr:row>
      <xdr:rowOff>95400</xdr:rowOff>
    </xdr:from>
    <xdr:to>
      <xdr:col>2</xdr:col>
      <xdr:colOff>725400</xdr:colOff>
      <xdr:row>27</xdr:row>
      <xdr:rowOff>105120</xdr:rowOff>
    </xdr:to>
    <xdr:sp>
      <xdr:nvSpPr>
        <xdr:cNvPr id="4" name="Oval 2"/>
        <xdr:cNvSpPr/>
      </xdr:nvSpPr>
      <xdr:spPr>
        <a:xfrm>
          <a:off x="1499400" y="4181760"/>
          <a:ext cx="1611000" cy="333360"/>
        </a:xfrm>
        <a:prstGeom prst="ellipse">
          <a:avLst/>
        </a:prstGeom>
        <a:noFill/>
        <a:ln w="1260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</xdr:col>
      <xdr:colOff>724320</xdr:colOff>
      <xdr:row>24</xdr:row>
      <xdr:rowOff>37800</xdr:rowOff>
    </xdr:from>
    <xdr:to>
      <xdr:col>4</xdr:col>
      <xdr:colOff>269640</xdr:colOff>
      <xdr:row>26</xdr:row>
      <xdr:rowOff>95760</xdr:rowOff>
    </xdr:to>
    <xdr:sp>
      <xdr:nvSpPr>
        <xdr:cNvPr id="5" name="Line 3"/>
        <xdr:cNvSpPr/>
      </xdr:nvSpPr>
      <xdr:spPr>
        <a:xfrm flipV="1">
          <a:off x="3109320" y="3962160"/>
          <a:ext cx="1698840" cy="38160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H4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56"/>
    <col collapsed="false" customWidth="true" hidden="false" outlineLevel="0" max="2" min="2" style="0" width="13.28"/>
    <col collapsed="false" customWidth="true" hidden="false" outlineLevel="0" max="3" min="3" style="0" width="14.41"/>
    <col collapsed="false" customWidth="true" hidden="false" outlineLevel="0" max="4" min="4" style="0" width="16.13"/>
    <col collapsed="false" customWidth="true" hidden="false" outlineLevel="0" max="6" min="6" style="0" width="10.71"/>
    <col collapsed="false" customWidth="true" hidden="false" outlineLevel="0" max="7" min="7" style="0" width="12.56"/>
    <col collapsed="false" customWidth="true" hidden="false" outlineLevel="0" max="8" min="8" style="0" width="11.7"/>
  </cols>
  <sheetData>
    <row r="2" customFormat="false" ht="15.75" hidden="false" customHeight="false" outlineLevel="0" collapsed="false">
      <c r="A2" s="1" t="s">
        <v>0</v>
      </c>
      <c r="H2" s="2" t="n">
        <f aca="true">TODAY()</f>
        <v>45926</v>
      </c>
    </row>
    <row r="5" customFormat="false" ht="12.75" hidden="false" customHeight="false" outlineLevel="0" collapsed="false">
      <c r="A5" s="3" t="s">
        <v>1</v>
      </c>
      <c r="B5" s="0" t="s">
        <v>2</v>
      </c>
    </row>
    <row r="6" customFormat="false" ht="12.75" hidden="false" customHeight="false" outlineLevel="0" collapsed="false">
      <c r="A6" s="3"/>
      <c r="B6" s="0" t="s">
        <v>3</v>
      </c>
    </row>
    <row r="7" customFormat="false" ht="12.75" hidden="false" customHeight="false" outlineLevel="0" collapsed="false">
      <c r="A7" s="3"/>
    </row>
    <row r="8" customFormat="false" ht="12.75" hidden="false" customHeight="false" outlineLevel="0" collapsed="false">
      <c r="A8" s="3" t="s">
        <v>4</v>
      </c>
      <c r="B8" s="0" t="s">
        <v>5</v>
      </c>
    </row>
    <row r="9" customFormat="false" ht="12.75" hidden="false" customHeight="false" outlineLevel="0" collapsed="false">
      <c r="A9" s="3"/>
    </row>
    <row r="10" customFormat="false" ht="12.75" hidden="false" customHeight="false" outlineLevel="0" collapsed="false">
      <c r="B10" s="4" t="s">
        <v>6</v>
      </c>
      <c r="C10" s="4" t="s">
        <v>7</v>
      </c>
    </row>
    <row r="11" customFormat="false" ht="12.75" hidden="false" customHeight="false" outlineLevel="0" collapsed="false">
      <c r="A11" s="3" t="s">
        <v>8</v>
      </c>
      <c r="B11" s="5" t="n">
        <v>73.5</v>
      </c>
      <c r="C11" s="5" t="n">
        <v>87.5</v>
      </c>
      <c r="D11" s="5"/>
      <c r="F11" s="6"/>
      <c r="G11" s="6"/>
      <c r="H11" s="6"/>
    </row>
    <row r="12" customFormat="false" ht="12.75" hidden="false" customHeight="false" outlineLevel="0" collapsed="false">
      <c r="A12" s="3"/>
      <c r="F12" s="7"/>
      <c r="G12" s="7"/>
      <c r="H12" s="7"/>
    </row>
    <row r="13" customFormat="false" ht="12.75" hidden="false" customHeight="false" outlineLevel="0" collapsed="false">
      <c r="A13" s="3" t="s">
        <v>9</v>
      </c>
      <c r="B13" s="6" t="n">
        <v>420000</v>
      </c>
      <c r="C13" s="0" t="s">
        <v>10</v>
      </c>
      <c r="F13" s="6"/>
      <c r="G13" s="6"/>
      <c r="H13" s="6"/>
    </row>
    <row r="14" customFormat="false" ht="12.75" hidden="false" customHeight="false" outlineLevel="0" collapsed="false">
      <c r="A14" s="3"/>
      <c r="B14" s="7" t="n">
        <f aca="false">+B13/73.5/1000</f>
        <v>5.71428571428571</v>
      </c>
      <c r="C14" s="0" t="s">
        <v>11</v>
      </c>
      <c r="F14" s="6"/>
    </row>
    <row r="15" customFormat="false" ht="12.75" hidden="false" customHeight="false" outlineLevel="0" collapsed="false">
      <c r="A15" s="3"/>
      <c r="B15" s="7"/>
      <c r="F15" s="6"/>
    </row>
    <row r="16" customFormat="false" ht="12.75" hidden="false" customHeight="false" outlineLevel="0" collapsed="false">
      <c r="A16" s="3" t="s">
        <v>12</v>
      </c>
      <c r="B16" s="8" t="s">
        <v>13</v>
      </c>
      <c r="F16" s="6"/>
    </row>
    <row r="17" customFormat="false" ht="12.75" hidden="false" customHeight="false" outlineLevel="0" collapsed="false">
      <c r="A17" s="3"/>
      <c r="B17" s="7"/>
      <c r="F17" s="6"/>
    </row>
    <row r="18" customFormat="false" ht="12.75" hidden="false" customHeight="false" outlineLevel="0" collapsed="false">
      <c r="A18" s="3"/>
      <c r="B18" s="4" t="s">
        <v>14</v>
      </c>
      <c r="D18" s="4" t="s">
        <v>15</v>
      </c>
      <c r="F18" s="6"/>
    </row>
    <row r="19" customFormat="false" ht="12.75" hidden="false" customHeight="false" outlineLevel="0" collapsed="false">
      <c r="A19" s="3" t="s">
        <v>16</v>
      </c>
      <c r="B19" s="9" t="n">
        <v>8250</v>
      </c>
      <c r="C19" s="10" t="s">
        <v>17</v>
      </c>
      <c r="D19" s="9" t="n">
        <v>9100</v>
      </c>
      <c r="F19" s="6"/>
    </row>
    <row r="20" customFormat="false" ht="12.75" hidden="false" customHeight="false" outlineLevel="0" collapsed="false">
      <c r="A20" s="3"/>
      <c r="B20" s="9" t="n">
        <v>8500</v>
      </c>
      <c r="C20" s="10" t="s">
        <v>18</v>
      </c>
      <c r="D20" s="9" t="n">
        <v>9350</v>
      </c>
    </row>
    <row r="21" customFormat="false" ht="12.75" hidden="false" customHeight="false" outlineLevel="0" collapsed="false">
      <c r="A21" s="3"/>
    </row>
    <row r="22" customFormat="false" ht="12.75" hidden="false" customHeight="false" outlineLevel="0" collapsed="false">
      <c r="A22" s="3" t="s">
        <v>19</v>
      </c>
      <c r="B22" s="7" t="n">
        <v>3.5</v>
      </c>
      <c r="C22" s="0" t="s">
        <v>20</v>
      </c>
      <c r="F22" s="11" t="n">
        <v>28000</v>
      </c>
      <c r="G22" s="12" t="s">
        <v>21</v>
      </c>
    </row>
    <row r="23" customFormat="false" ht="12.75" hidden="false" customHeight="false" outlineLevel="0" collapsed="false">
      <c r="A23" s="3"/>
      <c r="E23" s="13" t="s">
        <v>22</v>
      </c>
      <c r="F23" s="7" t="n">
        <f aca="false">+F22/(73.5*16)</f>
        <v>23.8095238095238</v>
      </c>
      <c r="G23" s="0" t="s">
        <v>23</v>
      </c>
    </row>
    <row r="24" customFormat="false" ht="12.75" hidden="false" customHeight="false" outlineLevel="0" collapsed="false">
      <c r="A24" s="3" t="s">
        <v>24</v>
      </c>
      <c r="B24" s="7" t="n">
        <v>0</v>
      </c>
      <c r="C24" s="0" t="s">
        <v>25</v>
      </c>
      <c r="E24" s="13" t="s">
        <v>22</v>
      </c>
      <c r="F24" s="7" t="n">
        <f aca="false">+F22/(73.5*16*5)</f>
        <v>4.76190476190476</v>
      </c>
      <c r="G24" s="0" t="s">
        <v>26</v>
      </c>
    </row>
    <row r="25" customFormat="false" ht="12.75" hidden="false" customHeight="false" outlineLevel="0" collapsed="false">
      <c r="A25" s="3"/>
    </row>
    <row r="26" customFormat="false" ht="12.75" hidden="false" customHeight="false" outlineLevel="0" collapsed="false">
      <c r="A26" s="3" t="s">
        <v>27</v>
      </c>
      <c r="B26" s="6" t="n">
        <v>28000</v>
      </c>
      <c r="C26" s="0" t="s">
        <v>28</v>
      </c>
    </row>
    <row r="27" customFormat="false" ht="12.75" hidden="false" customHeight="false" outlineLevel="0" collapsed="false">
      <c r="A27" s="3"/>
    </row>
    <row r="28" customFormat="false" ht="12.75" hidden="false" customHeight="false" outlineLevel="0" collapsed="false">
      <c r="A28" s="3" t="s">
        <v>29</v>
      </c>
      <c r="B28" s="10" t="s">
        <v>30</v>
      </c>
      <c r="C28" s="0" t="s">
        <v>31</v>
      </c>
    </row>
    <row r="29" customFormat="false" ht="12.75" hidden="false" customHeight="false" outlineLevel="0" collapsed="false">
      <c r="A29" s="3"/>
      <c r="C29" s="0" t="s">
        <v>32</v>
      </c>
    </row>
    <row r="30" customFormat="false" ht="12.75" hidden="false" customHeight="false" outlineLevel="0" collapsed="false">
      <c r="A30" s="3"/>
      <c r="C30" s="0" t="s">
        <v>33</v>
      </c>
    </row>
    <row r="31" customFormat="false" ht="12.75" hidden="false" customHeight="false" outlineLevel="0" collapsed="false">
      <c r="A31" s="3"/>
      <c r="C31" s="0" t="s">
        <v>34</v>
      </c>
    </row>
    <row r="32" customFormat="false" ht="12.75" hidden="false" customHeight="false" outlineLevel="0" collapsed="false">
      <c r="A32" s="3"/>
      <c r="C32" s="0" t="s">
        <v>35</v>
      </c>
    </row>
    <row r="33" customFormat="false" ht="12.75" hidden="false" customHeight="false" outlineLevel="0" collapsed="false">
      <c r="A33" s="3"/>
      <c r="C33" s="0" t="s">
        <v>36</v>
      </c>
    </row>
    <row r="34" customFormat="false" ht="12.75" hidden="false" customHeight="false" outlineLevel="0" collapsed="false">
      <c r="A34" s="3"/>
    </row>
    <row r="35" customFormat="false" ht="12.75" hidden="false" customHeight="false" outlineLevel="0" collapsed="false">
      <c r="A35" s="3" t="s">
        <v>37</v>
      </c>
      <c r="B35" s="0" t="s">
        <v>38</v>
      </c>
    </row>
    <row r="36" customFormat="false" ht="12.75" hidden="false" customHeight="false" outlineLevel="0" collapsed="false">
      <c r="A36" s="3"/>
    </row>
    <row r="37" customFormat="false" ht="12.75" hidden="false" customHeight="false" outlineLevel="0" collapsed="false">
      <c r="A37" s="3" t="s">
        <v>39</v>
      </c>
      <c r="B37" s="0" t="s">
        <v>40</v>
      </c>
    </row>
    <row r="38" customFormat="false" ht="12.75" hidden="false" customHeight="false" outlineLevel="0" collapsed="false">
      <c r="A38" s="3"/>
    </row>
    <row r="39" customFormat="false" ht="12.75" hidden="false" customHeight="false" outlineLevel="0" collapsed="false">
      <c r="A39" s="3" t="s">
        <v>41</v>
      </c>
      <c r="B39" s="4" t="s">
        <v>42</v>
      </c>
      <c r="C39" s="4" t="s">
        <v>43</v>
      </c>
    </row>
    <row r="40" customFormat="false" ht="12.75" hidden="false" customHeight="false" outlineLevel="0" collapsed="false">
      <c r="A40" s="3"/>
      <c r="B40" s="10" t="s">
        <v>44</v>
      </c>
      <c r="C40" s="10" t="n">
        <v>500</v>
      </c>
    </row>
    <row r="41" customFormat="false" ht="12.75" hidden="false" customHeight="false" outlineLevel="0" collapsed="false">
      <c r="A41" s="3"/>
      <c r="B41" s="10" t="s">
        <v>45</v>
      </c>
      <c r="C41" s="10" t="n">
        <v>150</v>
      </c>
    </row>
    <row r="42" customFormat="false" ht="12.75" hidden="false" customHeight="false" outlineLevel="0" collapsed="false">
      <c r="B42" s="10" t="s">
        <v>46</v>
      </c>
      <c r="C42" s="10" t="n">
        <v>200</v>
      </c>
    </row>
    <row r="43" customFormat="false" ht="12.75" hidden="false" customHeight="false" outlineLevel="0" collapsed="false">
      <c r="B43" s="10" t="s">
        <v>47</v>
      </c>
      <c r="C43" s="10" t="n">
        <v>170</v>
      </c>
    </row>
    <row r="45" customFormat="false" ht="12.75" hidden="false" customHeight="false" outlineLevel="0" collapsed="false">
      <c r="B45" s="0" t="s">
        <v>48</v>
      </c>
    </row>
    <row r="46" customFormat="false" ht="12.75" hidden="false" customHeight="false" outlineLevel="0" collapsed="false">
      <c r="B46" s="0" t="s">
        <v>49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1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4" activeCellId="0" sqref="B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0.71"/>
    <col collapsed="false" customWidth="true" hidden="false" outlineLevel="0" max="3" min="3" style="0" width="11.7"/>
  </cols>
  <sheetData>
    <row r="3" customFormat="false" ht="12.75" hidden="false" customHeight="false" outlineLevel="0" collapsed="false">
      <c r="B3" s="14" t="s">
        <v>50</v>
      </c>
      <c r="C3" s="14" t="s">
        <v>51</v>
      </c>
      <c r="D3" s="14" t="s">
        <v>52</v>
      </c>
    </row>
    <row r="4" customFormat="false" ht="12.75" hidden="false" customHeight="false" outlineLevel="0" collapsed="false">
      <c r="A4" s="0" t="s">
        <v>53</v>
      </c>
      <c r="B4" s="6" t="n">
        <v>390000</v>
      </c>
      <c r="C4" s="6" t="n">
        <v>420000</v>
      </c>
    </row>
    <row r="5" customFormat="false" ht="12.75" hidden="false" customHeight="false" outlineLevel="0" collapsed="false">
      <c r="A5" s="0" t="s">
        <v>54</v>
      </c>
      <c r="B5" s="9" t="n">
        <v>24</v>
      </c>
      <c r="C5" s="9" t="n">
        <v>24</v>
      </c>
    </row>
    <row r="6" customFormat="false" ht="12.75" hidden="false" customHeight="false" outlineLevel="0" collapsed="false">
      <c r="A6" s="0" t="s">
        <v>55</v>
      </c>
      <c r="B6" s="6" t="n">
        <f aca="false">+B5*B4</f>
        <v>9360000</v>
      </c>
      <c r="C6" s="6" t="n">
        <f aca="false">+C5*C4</f>
        <v>10080000</v>
      </c>
      <c r="D6" s="6" t="n">
        <f aca="false">+C6-B6</f>
        <v>720000</v>
      </c>
    </row>
    <row r="7" customFormat="false" ht="12.75" hidden="false" customHeight="false" outlineLevel="0" collapsed="false">
      <c r="B7" s="7" t="n">
        <f aca="false">+B4/(73.5*1000)</f>
        <v>5.30612244897959</v>
      </c>
      <c r="C7" s="7" t="n">
        <f aca="false">+C4/(73.5*1000)</f>
        <v>5.71428571428571</v>
      </c>
    </row>
    <row r="10" customFormat="false" ht="12.75" hidden="false" customHeight="false" outlineLevel="0" collapsed="false">
      <c r="C10" s="6" t="n">
        <v>50000</v>
      </c>
      <c r="D10" s="0" t="n">
        <f aca="false">+C10/12</f>
        <v>4166.66666666667</v>
      </c>
    </row>
    <row r="11" customFormat="false" ht="12.75" hidden="false" customHeight="false" outlineLevel="0" collapsed="false">
      <c r="C11" s="9" t="n">
        <v>1000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H2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7" activeCellId="0" sqref="D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7.56"/>
    <col collapsed="false" customWidth="true" hidden="false" outlineLevel="0" max="2" min="2" style="0" width="3.56"/>
  </cols>
  <sheetData>
    <row r="3" customFormat="false" ht="12.75" hidden="false" customHeight="false" outlineLevel="0" collapsed="false">
      <c r="C3" s="15" t="s">
        <v>56</v>
      </c>
      <c r="D3" s="15" t="s">
        <v>57</v>
      </c>
    </row>
    <row r="5" customFormat="false" ht="12.75" hidden="false" customHeight="false" outlineLevel="0" collapsed="false">
      <c r="A5" s="3" t="s">
        <v>58</v>
      </c>
      <c r="C5" s="7" t="n">
        <v>3.43</v>
      </c>
      <c r="D5" s="7" t="n">
        <v>4.13</v>
      </c>
      <c r="E5" s="16" t="n">
        <f aca="false">+D5-C5</f>
        <v>0.7</v>
      </c>
      <c r="F5" s="0" t="s">
        <v>59</v>
      </c>
      <c r="H5" s="10" t="n">
        <v>4</v>
      </c>
    </row>
    <row r="6" customFormat="false" ht="12.75" hidden="false" customHeight="false" outlineLevel="0" collapsed="false">
      <c r="A6" s="3" t="s">
        <v>60</v>
      </c>
      <c r="C6" s="7" t="n">
        <v>0.61</v>
      </c>
      <c r="D6" s="7" t="n">
        <v>0.95</v>
      </c>
      <c r="E6" s="16" t="n">
        <f aca="false">+D6-C6</f>
        <v>0.34</v>
      </c>
      <c r="F6" s="0" t="s">
        <v>61</v>
      </c>
      <c r="H6" s="6" t="n">
        <f aca="false">+H5*28000</f>
        <v>112000</v>
      </c>
    </row>
    <row r="7" customFormat="false" ht="12.75" hidden="false" customHeight="false" outlineLevel="0" collapsed="false">
      <c r="A7" s="3" t="s">
        <v>62</v>
      </c>
      <c r="C7" s="17" t="n">
        <v>1.05</v>
      </c>
      <c r="D7" s="17" t="n">
        <v>1.3</v>
      </c>
      <c r="F7" s="0" t="s">
        <v>63</v>
      </c>
      <c r="H7" s="7" t="n">
        <f aca="false">-H6/(73.5*1000*12)</f>
        <v>-0.126984126984127</v>
      </c>
    </row>
    <row r="8" customFormat="false" ht="12.75" hidden="false" customHeight="false" outlineLevel="0" collapsed="false">
      <c r="A8" s="3"/>
      <c r="C8" s="7" t="n">
        <f aca="false">SUM(C5:C7)</f>
        <v>5.09</v>
      </c>
      <c r="D8" s="7" t="n">
        <f aca="false">SUM(D5:D7)</f>
        <v>6.38</v>
      </c>
    </row>
    <row r="10" customFormat="false" ht="12.75" hidden="false" customHeight="false" outlineLevel="0" collapsed="false">
      <c r="G10" s="0" t="n">
        <v>0.55</v>
      </c>
    </row>
    <row r="11" customFormat="false" ht="12.75" hidden="false" customHeight="false" outlineLevel="0" collapsed="false">
      <c r="A11" s="18" t="s">
        <v>64</v>
      </c>
      <c r="C11" s="19" t="s">
        <v>56</v>
      </c>
      <c r="D11" s="19" t="s">
        <v>57</v>
      </c>
      <c r="G11" s="0" t="n">
        <v>73500</v>
      </c>
    </row>
    <row r="12" customFormat="false" ht="12.75" hidden="false" customHeight="false" outlineLevel="0" collapsed="false">
      <c r="A12" s="0" t="s">
        <v>58</v>
      </c>
      <c r="B12" s="10" t="s">
        <v>65</v>
      </c>
      <c r="C12" s="10" t="n">
        <f aca="false">IF(+B12="B",+C5,"")</f>
        <v>3.43</v>
      </c>
      <c r="D12" s="7" t="str">
        <f aca="false">IF(+B12="M",+D5,"")</f>
        <v/>
      </c>
      <c r="G12" s="0" t="n">
        <f aca="false">+G11*G10*24</f>
        <v>970200</v>
      </c>
    </row>
    <row r="13" customFormat="false" ht="12.75" hidden="false" customHeight="false" outlineLevel="0" collapsed="false">
      <c r="A13" s="0" t="s">
        <v>60</v>
      </c>
      <c r="B13" s="10" t="s">
        <v>65</v>
      </c>
      <c r="C13" s="10" t="n">
        <f aca="false">IF(+B13="B",+C6,"")</f>
        <v>0.61</v>
      </c>
      <c r="D13" s="7" t="str">
        <f aca="false">IF(+B13="M",+D6,"")</f>
        <v/>
      </c>
      <c r="G13" s="6"/>
    </row>
    <row r="14" customFormat="false" ht="12.75" hidden="false" customHeight="false" outlineLevel="0" collapsed="false">
      <c r="A14" s="0" t="s">
        <v>62</v>
      </c>
      <c r="B14" s="10" t="s">
        <v>66</v>
      </c>
      <c r="C14" s="10" t="n">
        <f aca="false">IF(+B14="B",+C7,"")</f>
        <v>1.05</v>
      </c>
      <c r="D14" s="7" t="str">
        <f aca="false">IF(+B14="M",+D7,"")</f>
        <v/>
      </c>
    </row>
    <row r="15" customFormat="false" ht="12.75" hidden="false" customHeight="false" outlineLevel="0" collapsed="false">
      <c r="A15" s="0" t="s">
        <v>67</v>
      </c>
      <c r="B15" s="10"/>
      <c r="C15" s="17" t="n">
        <f aca="false">+H7</f>
        <v>-0.126984126984127</v>
      </c>
    </row>
    <row r="16" customFormat="false" ht="12.75" hidden="false" customHeight="false" outlineLevel="0" collapsed="false">
      <c r="A16" s="3" t="s">
        <v>68</v>
      </c>
      <c r="B16" s="10"/>
      <c r="C16" s="7" t="n">
        <f aca="false">SUM(C12:D15)</f>
        <v>4.96301587301587</v>
      </c>
    </row>
    <row r="17" customFormat="false" ht="12.75" hidden="false" customHeight="false" outlineLevel="0" collapsed="false">
      <c r="A17" s="0" t="s">
        <v>69</v>
      </c>
      <c r="C17" s="6" t="n">
        <f aca="false">+C16*73500</f>
        <v>364781.666666667</v>
      </c>
    </row>
    <row r="21" customFormat="false" ht="12.75" hidden="false" customHeight="false" outlineLevel="0" collapsed="false">
      <c r="A21" s="0" t="s">
        <v>70</v>
      </c>
      <c r="C21" s="6" t="n">
        <v>28000</v>
      </c>
    </row>
    <row r="22" customFormat="false" ht="12.75" hidden="false" customHeight="false" outlineLevel="0" collapsed="false">
      <c r="A22" s="0" t="s">
        <v>71</v>
      </c>
      <c r="C22" s="9" t="n">
        <v>16</v>
      </c>
    </row>
    <row r="23" customFormat="false" ht="12.75" hidden="false" customHeight="false" outlineLevel="0" collapsed="false">
      <c r="A23" s="0" t="s">
        <v>72</v>
      </c>
      <c r="C23" s="9" t="n">
        <v>5</v>
      </c>
    </row>
    <row r="24" customFormat="false" ht="12.75" hidden="false" customHeight="false" outlineLevel="0" collapsed="false">
      <c r="A24" s="0" t="s">
        <v>73</v>
      </c>
      <c r="C24" s="9" t="n">
        <f aca="false">+C22*C23</f>
        <v>80</v>
      </c>
    </row>
    <row r="25" customFormat="false" ht="12.75" hidden="false" customHeight="false" outlineLevel="0" collapsed="false">
      <c r="A25" s="0" t="s">
        <v>74</v>
      </c>
      <c r="C25" s="9" t="n">
        <v>83</v>
      </c>
    </row>
    <row r="26" customFormat="false" ht="12.75" hidden="false" customHeight="false" outlineLevel="0" collapsed="false">
      <c r="A26" s="0" t="s">
        <v>75</v>
      </c>
      <c r="C26" s="9" t="n">
        <f aca="false">+C25*C24</f>
        <v>6640</v>
      </c>
    </row>
    <row r="27" customFormat="false" ht="12.75" hidden="false" customHeight="false" outlineLevel="0" collapsed="false">
      <c r="A27" s="0" t="s">
        <v>76</v>
      </c>
      <c r="C27" s="7" t="n">
        <f aca="false">+C21/C26</f>
        <v>4.21686746987952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H4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15" activeCellId="0" sqref="B1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56"/>
    <col collapsed="false" customWidth="true" hidden="false" outlineLevel="0" max="2" min="2" style="0" width="13.28"/>
    <col collapsed="false" customWidth="true" hidden="false" outlineLevel="0" max="3" min="3" style="0" width="14.41"/>
    <col collapsed="false" customWidth="true" hidden="false" outlineLevel="0" max="4" min="4" style="0" width="16.13"/>
    <col collapsed="false" customWidth="true" hidden="false" outlineLevel="0" max="6" min="6" style="0" width="10.71"/>
    <col collapsed="false" customWidth="true" hidden="false" outlineLevel="0" max="7" min="7" style="0" width="12.56"/>
    <col collapsed="false" customWidth="true" hidden="false" outlineLevel="0" max="8" min="8" style="0" width="11.7"/>
  </cols>
  <sheetData>
    <row r="2" customFormat="false" ht="15.75" hidden="false" customHeight="false" outlineLevel="0" collapsed="false">
      <c r="A2" s="1" t="s">
        <v>0</v>
      </c>
      <c r="H2" s="2" t="n">
        <f aca="true">TODAY()</f>
        <v>45926</v>
      </c>
    </row>
    <row r="5" customFormat="false" ht="12.75" hidden="false" customHeight="false" outlineLevel="0" collapsed="false">
      <c r="A5" s="3" t="s">
        <v>1</v>
      </c>
      <c r="B5" s="0" t="s">
        <v>77</v>
      </c>
    </row>
    <row r="6" customFormat="false" ht="12.75" hidden="false" customHeight="false" outlineLevel="0" collapsed="false">
      <c r="A6" s="3"/>
      <c r="B6" s="0" t="s">
        <v>78</v>
      </c>
    </row>
    <row r="7" customFormat="false" ht="12.75" hidden="false" customHeight="false" outlineLevel="0" collapsed="false">
      <c r="A7" s="3"/>
    </row>
    <row r="8" customFormat="false" ht="12.75" hidden="false" customHeight="false" outlineLevel="0" collapsed="false">
      <c r="A8" s="3" t="s">
        <v>4</v>
      </c>
      <c r="B8" s="0" t="s">
        <v>5</v>
      </c>
    </row>
    <row r="9" customFormat="false" ht="12.75" hidden="false" customHeight="false" outlineLevel="0" collapsed="false">
      <c r="A9" s="3"/>
      <c r="B9" s="0" t="s">
        <v>79</v>
      </c>
    </row>
    <row r="10" customFormat="false" ht="12.75" hidden="false" customHeight="false" outlineLevel="0" collapsed="false">
      <c r="A10" s="3"/>
    </row>
    <row r="11" customFormat="false" ht="12.75" hidden="false" customHeight="false" outlineLevel="0" collapsed="false">
      <c r="B11" s="4" t="s">
        <v>6</v>
      </c>
      <c r="C11" s="4" t="s">
        <v>7</v>
      </c>
    </row>
    <row r="12" customFormat="false" ht="12.75" hidden="false" customHeight="false" outlineLevel="0" collapsed="false">
      <c r="A12" s="3" t="s">
        <v>8</v>
      </c>
      <c r="B12" s="5" t="n">
        <v>75</v>
      </c>
      <c r="C12" s="5" t="n">
        <v>87.5</v>
      </c>
      <c r="D12" s="5"/>
      <c r="F12" s="6"/>
      <c r="G12" s="6"/>
      <c r="H12" s="6"/>
    </row>
    <row r="13" customFormat="false" ht="12.75" hidden="false" customHeight="false" outlineLevel="0" collapsed="false">
      <c r="A13" s="3"/>
      <c r="F13" s="7"/>
      <c r="G13" s="7"/>
      <c r="H13" s="7"/>
    </row>
    <row r="14" customFormat="false" ht="12.75" hidden="false" customHeight="false" outlineLevel="0" collapsed="false">
      <c r="A14" s="3" t="s">
        <v>9</v>
      </c>
      <c r="B14" s="6" t="n">
        <v>435000</v>
      </c>
      <c r="C14" s="0" t="s">
        <v>10</v>
      </c>
      <c r="F14" s="6"/>
      <c r="G14" s="6"/>
      <c r="H14" s="6"/>
    </row>
    <row r="15" customFormat="false" ht="12.75" hidden="false" customHeight="false" outlineLevel="0" collapsed="false">
      <c r="A15" s="3"/>
      <c r="B15" s="7" t="n">
        <f aca="false">+B14/73.5/1000</f>
        <v>5.91836734693878</v>
      </c>
      <c r="C15" s="0" t="s">
        <v>11</v>
      </c>
      <c r="F15" s="6"/>
    </row>
    <row r="16" customFormat="false" ht="12.75" hidden="false" customHeight="false" outlineLevel="0" collapsed="false">
      <c r="A16" s="3"/>
      <c r="B16" s="7"/>
      <c r="F16" s="6"/>
    </row>
    <row r="17" customFormat="false" ht="12.75" hidden="false" customHeight="false" outlineLevel="0" collapsed="false">
      <c r="A17" s="3" t="s">
        <v>12</v>
      </c>
      <c r="B17" s="8" t="s">
        <v>13</v>
      </c>
      <c r="F17" s="6"/>
    </row>
    <row r="18" customFormat="false" ht="12.75" hidden="false" customHeight="false" outlineLevel="0" collapsed="false">
      <c r="A18" s="3"/>
      <c r="B18" s="7"/>
      <c r="F18" s="6"/>
    </row>
    <row r="19" customFormat="false" ht="12.75" hidden="false" customHeight="false" outlineLevel="0" collapsed="false">
      <c r="A19" s="3"/>
      <c r="B19" s="4" t="s">
        <v>14</v>
      </c>
      <c r="D19" s="4" t="s">
        <v>15</v>
      </c>
      <c r="F19" s="6"/>
    </row>
    <row r="20" customFormat="false" ht="12.75" hidden="false" customHeight="false" outlineLevel="0" collapsed="false">
      <c r="A20" s="3" t="s">
        <v>16</v>
      </c>
      <c r="B20" s="9" t="n">
        <v>8250</v>
      </c>
      <c r="C20" s="10" t="s">
        <v>17</v>
      </c>
      <c r="D20" s="9" t="n">
        <v>9100</v>
      </c>
      <c r="F20" s="6"/>
    </row>
    <row r="21" customFormat="false" ht="12.75" hidden="false" customHeight="false" outlineLevel="0" collapsed="false">
      <c r="A21" s="3"/>
      <c r="B21" s="9" t="n">
        <v>8500</v>
      </c>
      <c r="C21" s="10" t="s">
        <v>18</v>
      </c>
      <c r="D21" s="9" t="n">
        <v>9350</v>
      </c>
    </row>
    <row r="22" customFormat="false" ht="12.75" hidden="false" customHeight="false" outlineLevel="0" collapsed="false">
      <c r="A22" s="3"/>
    </row>
    <row r="23" customFormat="false" ht="12.75" hidden="false" customHeight="false" outlineLevel="0" collapsed="false">
      <c r="A23" s="3" t="s">
        <v>19</v>
      </c>
      <c r="B23" s="7" t="n">
        <v>3.5</v>
      </c>
      <c r="C23" s="0" t="s">
        <v>20</v>
      </c>
      <c r="F23" s="11" t="n">
        <v>28000</v>
      </c>
      <c r="G23" s="12" t="s">
        <v>21</v>
      </c>
    </row>
    <row r="24" customFormat="false" ht="12.75" hidden="false" customHeight="false" outlineLevel="0" collapsed="false">
      <c r="A24" s="3"/>
      <c r="E24" s="13" t="s">
        <v>22</v>
      </c>
      <c r="F24" s="7" t="n">
        <f aca="false">+F23/(73.5*16)</f>
        <v>23.8095238095238</v>
      </c>
      <c r="G24" s="0" t="s">
        <v>23</v>
      </c>
    </row>
    <row r="25" customFormat="false" ht="12.75" hidden="false" customHeight="false" outlineLevel="0" collapsed="false">
      <c r="A25" s="3" t="s">
        <v>80</v>
      </c>
      <c r="B25" s="7" t="n">
        <v>0</v>
      </c>
      <c r="C25" s="0" t="s">
        <v>25</v>
      </c>
      <c r="E25" s="13" t="s">
        <v>22</v>
      </c>
      <c r="F25" s="7" t="n">
        <f aca="false">+F23/(73.5*16*5)</f>
        <v>4.76190476190476</v>
      </c>
      <c r="G25" s="0" t="s">
        <v>26</v>
      </c>
    </row>
    <row r="26" customFormat="false" ht="12.75" hidden="false" customHeight="false" outlineLevel="0" collapsed="false">
      <c r="A26" s="3"/>
    </row>
    <row r="27" customFormat="false" ht="12.75" hidden="false" customHeight="false" outlineLevel="0" collapsed="false">
      <c r="A27" s="3" t="s">
        <v>27</v>
      </c>
      <c r="B27" s="6" t="n">
        <v>28000</v>
      </c>
      <c r="C27" s="0" t="s">
        <v>28</v>
      </c>
    </row>
    <row r="28" customFormat="false" ht="12.75" hidden="false" customHeight="false" outlineLevel="0" collapsed="false">
      <c r="A28" s="3"/>
    </row>
    <row r="29" customFormat="false" ht="12.75" hidden="false" customHeight="false" outlineLevel="0" collapsed="false">
      <c r="A29" s="3" t="s">
        <v>29</v>
      </c>
      <c r="B29" s="10" t="s">
        <v>30</v>
      </c>
      <c r="C29" s="0" t="s">
        <v>31</v>
      </c>
    </row>
    <row r="30" customFormat="false" ht="12.75" hidden="false" customHeight="false" outlineLevel="0" collapsed="false">
      <c r="A30" s="3"/>
      <c r="C30" s="0" t="s">
        <v>32</v>
      </c>
    </row>
    <row r="31" customFormat="false" ht="12.75" hidden="false" customHeight="false" outlineLevel="0" collapsed="false">
      <c r="A31" s="3"/>
      <c r="C31" s="0" t="s">
        <v>33</v>
      </c>
    </row>
    <row r="32" customFormat="false" ht="12.75" hidden="false" customHeight="false" outlineLevel="0" collapsed="false">
      <c r="A32" s="3"/>
      <c r="C32" s="0" t="s">
        <v>34</v>
      </c>
    </row>
    <row r="33" customFormat="false" ht="12.75" hidden="false" customHeight="false" outlineLevel="0" collapsed="false">
      <c r="A33" s="3"/>
      <c r="C33" s="0" t="s">
        <v>35</v>
      </c>
    </row>
    <row r="34" customFormat="false" ht="12.75" hidden="false" customHeight="false" outlineLevel="0" collapsed="false">
      <c r="A34" s="3"/>
      <c r="C34" s="0" t="s">
        <v>36</v>
      </c>
    </row>
    <row r="35" customFormat="false" ht="12.75" hidden="false" customHeight="false" outlineLevel="0" collapsed="false">
      <c r="A35" s="3"/>
    </row>
    <row r="36" customFormat="false" ht="12.75" hidden="false" customHeight="false" outlineLevel="0" collapsed="false">
      <c r="A36" s="3" t="s">
        <v>37</v>
      </c>
      <c r="B36" s="0" t="s">
        <v>38</v>
      </c>
    </row>
    <row r="37" customFormat="false" ht="12.75" hidden="false" customHeight="false" outlineLevel="0" collapsed="false">
      <c r="A37" s="3"/>
    </row>
    <row r="38" customFormat="false" ht="12.75" hidden="false" customHeight="false" outlineLevel="0" collapsed="false">
      <c r="A38" s="3" t="s">
        <v>39</v>
      </c>
      <c r="B38" s="0" t="s">
        <v>40</v>
      </c>
    </row>
    <row r="39" customFormat="false" ht="12.75" hidden="false" customHeight="false" outlineLevel="0" collapsed="false">
      <c r="A39" s="3"/>
    </row>
    <row r="40" customFormat="false" ht="12.75" hidden="false" customHeight="false" outlineLevel="0" collapsed="false">
      <c r="A40" s="3" t="s">
        <v>41</v>
      </c>
      <c r="B40" s="4" t="s">
        <v>42</v>
      </c>
      <c r="C40" s="4" t="s">
        <v>43</v>
      </c>
    </row>
    <row r="41" customFormat="false" ht="12.75" hidden="false" customHeight="false" outlineLevel="0" collapsed="false">
      <c r="A41" s="3"/>
      <c r="B41" s="10" t="s">
        <v>44</v>
      </c>
      <c r="C41" s="10" t="n">
        <v>500</v>
      </c>
    </row>
    <row r="42" customFormat="false" ht="12.75" hidden="false" customHeight="false" outlineLevel="0" collapsed="false">
      <c r="A42" s="3"/>
      <c r="B42" s="10" t="s">
        <v>45</v>
      </c>
      <c r="C42" s="10" t="n">
        <v>150</v>
      </c>
    </row>
    <row r="43" customFormat="false" ht="12.75" hidden="false" customHeight="false" outlineLevel="0" collapsed="false">
      <c r="B43" s="10" t="s">
        <v>46</v>
      </c>
      <c r="C43" s="10" t="n">
        <v>200</v>
      </c>
    </row>
    <row r="44" customFormat="false" ht="12.75" hidden="false" customHeight="false" outlineLevel="0" collapsed="false">
      <c r="B44" s="10" t="s">
        <v>47</v>
      </c>
      <c r="C44" s="10" t="n">
        <v>170</v>
      </c>
    </row>
    <row r="46" customFormat="false" ht="12.75" hidden="false" customHeight="false" outlineLevel="0" collapsed="false">
      <c r="B46" s="0" t="s">
        <v>48</v>
      </c>
    </row>
    <row r="47" customFormat="false" ht="12.75" hidden="false" customHeight="false" outlineLevel="0" collapsed="false">
      <c r="B47" s="0" t="s">
        <v>49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3:I1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8" activeCellId="0" sqref="B18"/>
    </sheetView>
  </sheetViews>
  <sheetFormatPr defaultColWidth="9.0546875" defaultRowHeight="12.75" customHeight="true" zeroHeight="false" outlineLevelRow="0" outlineLevelCol="0"/>
  <sheetData>
    <row r="3" customFormat="false" ht="12.75" hidden="false" customHeight="false" outlineLevel="0" collapsed="false">
      <c r="C3" s="0" t="n">
        <v>50</v>
      </c>
      <c r="D3" s="0" t="s">
        <v>81</v>
      </c>
      <c r="I3" s="6" t="n">
        <v>400000</v>
      </c>
    </row>
    <row r="4" customFormat="false" ht="12.75" hidden="false" customHeight="false" outlineLevel="0" collapsed="false">
      <c r="C4" s="0" t="n">
        <v>54</v>
      </c>
      <c r="D4" s="0" t="s">
        <v>82</v>
      </c>
      <c r="I4" s="6"/>
    </row>
    <row r="5" customFormat="false" ht="12.75" hidden="false" customHeight="false" outlineLevel="0" collapsed="false">
      <c r="C5" s="0" t="n">
        <f aca="false">+C3*C4</f>
        <v>2700</v>
      </c>
      <c r="D5" s="0" t="s">
        <v>83</v>
      </c>
      <c r="I5" s="7" t="n">
        <f aca="false">+I3/(73.5*1000)</f>
        <v>5.4421768707483</v>
      </c>
    </row>
    <row r="6" customFormat="false" ht="12.75" hidden="false" customHeight="false" outlineLevel="0" collapsed="false">
      <c r="C6" s="0" t="n">
        <v>28000</v>
      </c>
      <c r="D6" s="0" t="s">
        <v>84</v>
      </c>
      <c r="I6" s="0" t="n">
        <f aca="false">+I5/12</f>
        <v>0.453514739229025</v>
      </c>
    </row>
    <row r="7" customFormat="false" ht="12.75" hidden="false" customHeight="false" outlineLevel="0" collapsed="false">
      <c r="C7" s="0" t="n">
        <f aca="false">+C6/C5</f>
        <v>10.3703703703704</v>
      </c>
      <c r="D7" s="0" t="s">
        <v>85</v>
      </c>
    </row>
    <row r="9" customFormat="false" ht="12.75" hidden="false" customHeight="false" outlineLevel="0" collapsed="false">
      <c r="C9" s="0" t="n">
        <v>9300</v>
      </c>
      <c r="F9" s="0" t="n">
        <v>30</v>
      </c>
    </row>
    <row r="10" customFormat="false" ht="12.75" hidden="false" customHeight="false" outlineLevel="0" collapsed="false">
      <c r="C10" s="0" t="n">
        <v>2.75</v>
      </c>
      <c r="F10" s="0" t="n">
        <v>3.25</v>
      </c>
    </row>
    <row r="11" customFormat="false" ht="12.75" hidden="false" customHeight="false" outlineLevel="0" collapsed="false">
      <c r="C11" s="0" t="n">
        <f aca="false">+C10*C9/1000</f>
        <v>25.575</v>
      </c>
      <c r="F11" s="0" t="n">
        <f aca="false">+F9-F10</f>
        <v>26.75</v>
      </c>
    </row>
    <row r="12" customFormat="false" ht="12.75" hidden="false" customHeight="false" outlineLevel="0" collapsed="false">
      <c r="C12" s="0" t="n">
        <v>3.5</v>
      </c>
      <c r="F12" s="0" t="n">
        <f aca="false">+F11/0.85</f>
        <v>31.4705882352941</v>
      </c>
    </row>
    <row r="13" customFormat="false" ht="12.75" hidden="false" customHeight="false" outlineLevel="0" collapsed="false">
      <c r="C13" s="0" t="n">
        <f aca="false">+C12+C11</f>
        <v>29.075</v>
      </c>
    </row>
    <row r="14" customFormat="false" ht="12.75" hidden="false" customHeight="false" outlineLevel="0" collapsed="false">
      <c r="C14" s="0" t="n">
        <f aca="false">+C13-C7</f>
        <v>18.7046296296296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1999-11-29T11:56:51Z</dcterms:created>
  <dc:creator>tswank</dc:creator>
  <dc:description/>
  <dc:language>en-US</dc:language>
  <cp:lastModifiedBy>tswank</cp:lastModifiedBy>
  <cp:lastPrinted>2000-03-02T20:17:19Z</cp:lastPrinted>
  <cp:revision>0</cp:revision>
  <dc:subject/>
  <dc:title/>
</cp:coreProperties>
</file>