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AE" sheetId="1" state="visible" r:id="rId3"/>
    <sheet name="CTGprice" sheetId="2" state="visible" r:id="rId4"/>
    <sheet name="calc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<sst xmlns="http://schemas.openxmlformats.org/spreadsheetml/2006/main" count="222" uniqueCount="161">
  <si>
    <t xml:space="preserve">Homestead SC</t>
  </si>
  <si>
    <t xml:space="preserve">Lowell, Mass</t>
  </si>
  <si>
    <t xml:space="preserve">Plano</t>
  </si>
  <si>
    <t xml:space="preserve">units</t>
  </si>
  <si>
    <t xml:space="preserve">NEPCO</t>
  </si>
  <si>
    <t xml:space="preserve">Rose-Golden adjusted</t>
  </si>
  <si>
    <t xml:space="preserve">Golden's Guess</t>
  </si>
  <si>
    <t xml:space="preserve">Project Management</t>
  </si>
  <si>
    <t xml:space="preserve">Home office</t>
  </si>
  <si>
    <t xml:space="preserve">salaried staff</t>
  </si>
  <si>
    <t xml:space="preserve">hourly staff</t>
  </si>
  <si>
    <t xml:space="preserve"> </t>
  </si>
  <si>
    <t xml:space="preserve">Indirect Costs</t>
  </si>
  <si>
    <t xml:space="preserve">Nepco Indirects</t>
  </si>
  <si>
    <t xml:space="preserve">equipment rental</t>
  </si>
  <si>
    <t xml:space="preserve">small tools</t>
  </si>
  <si>
    <t xml:space="preserve">GC other</t>
  </si>
  <si>
    <t xml:space="preserve">S/C indirects</t>
  </si>
  <si>
    <t xml:space="preserve">temp facilities</t>
  </si>
  <si>
    <t xml:space="preserve">prod loss</t>
  </si>
  <si>
    <t xml:space="preserve">S/C margin</t>
  </si>
  <si>
    <t xml:space="preserve">tax/bond</t>
  </si>
  <si>
    <t xml:space="preserve">Indirect Subtotal</t>
  </si>
  <si>
    <t xml:space="preserve">Engineering</t>
  </si>
  <si>
    <t xml:space="preserve">Engr labor</t>
  </si>
  <si>
    <t xml:space="preserve">Procurement</t>
  </si>
  <si>
    <t xml:space="preserve">Major Equipment</t>
  </si>
  <si>
    <t xml:space="preserve">CTG's</t>
  </si>
  <si>
    <t xml:space="preserve">Inlet Air Anti-icing</t>
  </si>
  <si>
    <t xml:space="preserve">Inlet air freight</t>
  </si>
  <si>
    <t xml:space="preserve">dual fuel</t>
  </si>
  <si>
    <t xml:space="preserve">CTG freight</t>
  </si>
  <si>
    <t xml:space="preserve">Engineered Equipment</t>
  </si>
  <si>
    <t xml:space="preserve">buildings</t>
  </si>
  <si>
    <t xml:space="preserve">valves and specials</t>
  </si>
  <si>
    <t xml:space="preserve">cable</t>
  </si>
  <si>
    <t xml:space="preserve">dry xfmrs</t>
  </si>
  <si>
    <t xml:space="preserve">step-up transformers</t>
  </si>
  <si>
    <t xml:space="preserve">345 kV</t>
  </si>
  <si>
    <t xml:space="preserve">pwr dist xfrms</t>
  </si>
  <si>
    <t xml:space="preserve">600V MCC</t>
  </si>
  <si>
    <t xml:space="preserve">600V swgr</t>
  </si>
  <si>
    <t xml:space="preserve">5kV MCC</t>
  </si>
  <si>
    <t xml:space="preserve">15kV swgr</t>
  </si>
  <si>
    <t xml:space="preserve">control panel</t>
  </si>
  <si>
    <t xml:space="preserve">Hi voltage device</t>
  </si>
  <si>
    <t xml:space="preserve">DCS</t>
  </si>
  <si>
    <t xml:space="preserve">UPS</t>
  </si>
  <si>
    <t xml:space="preserve">fld mntd instr</t>
  </si>
  <si>
    <t xml:space="preserve">CEMS</t>
  </si>
  <si>
    <t xml:space="preserve">control valves</t>
  </si>
  <si>
    <t xml:space="preserve">pumps</t>
  </si>
  <si>
    <t xml:space="preserve">cooling towers</t>
  </si>
  <si>
    <t xml:space="preserve">cooling towers in chiller</t>
  </si>
  <si>
    <t xml:space="preserve">fin fan coolers</t>
  </si>
  <si>
    <t xml:space="preserve">APC equipment</t>
  </si>
  <si>
    <t xml:space="preserve">Gas Compression</t>
  </si>
  <si>
    <t xml:space="preserve">fuel gas filter</t>
  </si>
  <si>
    <t xml:space="preserve">chiller</t>
  </si>
  <si>
    <t xml:space="preserve">based on 6 CTG's at 1700@</t>
  </si>
  <si>
    <t xml:space="preserve">pretreatment</t>
  </si>
  <si>
    <t xml:space="preserve">these are recent adds</t>
  </si>
  <si>
    <t xml:space="preserve">first stage RO</t>
  </si>
  <si>
    <t xml:space="preserve">water treatment</t>
  </si>
  <si>
    <t xml:space="preserve">FLD/shop vessels</t>
  </si>
  <si>
    <t xml:space="preserve">vendor reps</t>
  </si>
  <si>
    <t xml:space="preserve">tank farm</t>
  </si>
  <si>
    <t xml:space="preserve">Oil/water separator</t>
  </si>
  <si>
    <t xml:space="preserve">other </t>
  </si>
  <si>
    <t xml:space="preserve">Bulk Material</t>
  </si>
  <si>
    <t xml:space="preserve">Procurement Subtotal</t>
  </si>
  <si>
    <t xml:space="preserve">Construction</t>
  </si>
  <si>
    <t xml:space="preserve">site</t>
  </si>
  <si>
    <t xml:space="preserve">u/g electrical</t>
  </si>
  <si>
    <t xml:space="preserve">u/g piping</t>
  </si>
  <si>
    <t xml:space="preserve">concrete</t>
  </si>
  <si>
    <t xml:space="preserve">grout</t>
  </si>
  <si>
    <t xml:space="preserve">steel</t>
  </si>
  <si>
    <t xml:space="preserve">architectural</t>
  </si>
  <si>
    <t xml:space="preserve">a/g piping</t>
  </si>
  <si>
    <t xml:space="preserve">a/g electrical</t>
  </si>
  <si>
    <t xml:space="preserve">instrumentatiion</t>
  </si>
  <si>
    <t xml:space="preserve">insulation</t>
  </si>
  <si>
    <t xml:space="preserve">painting</t>
  </si>
  <si>
    <t xml:space="preserve">mech equipment</t>
  </si>
  <si>
    <t xml:space="preserve">Startup</t>
  </si>
  <si>
    <t xml:space="preserve">   </t>
  </si>
  <si>
    <t xml:space="preserve">startup</t>
  </si>
  <si>
    <t xml:space="preserve">oper training</t>
  </si>
  <si>
    <t xml:space="preserve">initial fill/spares</t>
  </si>
  <si>
    <t xml:space="preserve">manuals</t>
  </si>
  <si>
    <t xml:space="preserve">startup support</t>
  </si>
  <si>
    <t xml:space="preserve">Warranty</t>
  </si>
  <si>
    <t xml:space="preserve">warranty</t>
  </si>
  <si>
    <t xml:space="preserve">Owner Adds</t>
  </si>
  <si>
    <t xml:space="preserve">Substation</t>
  </si>
  <si>
    <t xml:space="preserve">3 345kV bays plus tube bus</t>
  </si>
  <si>
    <t xml:space="preserve">11 230 kV bays</t>
  </si>
  <si>
    <t xml:space="preserve">gas pipeline</t>
  </si>
  <si>
    <t xml:space="preserve">4.5 miles of 12" @$50,000/inch-mile</t>
  </si>
  <si>
    <t xml:space="preserve">transmission line</t>
  </si>
  <si>
    <t xml:space="preserve">in substation</t>
  </si>
  <si>
    <t xml:space="preserve">ENA remote monitoring</t>
  </si>
  <si>
    <t xml:space="preserve">admin buildings</t>
  </si>
  <si>
    <t xml:space="preserve">Subtotal Cost</t>
  </si>
  <si>
    <t xml:space="preserve">fixed G&amp;A</t>
  </si>
  <si>
    <t xml:space="preserve">Total Cost</t>
  </si>
  <si>
    <t xml:space="preserve">contingency</t>
  </si>
  <si>
    <t xml:space="preserve">margin</t>
  </si>
  <si>
    <t xml:space="preserve">TOTAL PROJECT EPC</t>
  </si>
  <si>
    <t xml:space="preserve">capacity</t>
  </si>
  <si>
    <t xml:space="preserve">yes</t>
  </si>
  <si>
    <t xml:space="preserve">Lowell deal</t>
  </si>
  <si>
    <t xml:space="preserve">included</t>
  </si>
  <si>
    <t xml:space="preserve">LM6000</t>
  </si>
  <si>
    <t xml:space="preserve">WestLB</t>
  </si>
  <si>
    <t xml:space="preserve">Sprint</t>
  </si>
  <si>
    <t xml:space="preserve">fin fan</t>
  </si>
  <si>
    <t xml:space="preserve">included in base deal</t>
  </si>
  <si>
    <t xml:space="preserve">no</t>
  </si>
  <si>
    <t xml:space="preserve">cooling tower</t>
  </si>
  <si>
    <t xml:space="preserve">water injection metering</t>
  </si>
  <si>
    <t xml:space="preserve">additional CT's</t>
  </si>
  <si>
    <t xml:space="preserve">60ft stack</t>
  </si>
  <si>
    <t xml:space="preserve">included in SCR</t>
  </si>
  <si>
    <t xml:space="preserve">gas fuel only</t>
  </si>
  <si>
    <t xml:space="preserve">gas heater</t>
  </si>
  <si>
    <t xml:space="preserve">gas compression so no heating required</t>
  </si>
  <si>
    <t xml:space="preserve">vendor TDI</t>
  </si>
  <si>
    <t xml:space="preserve">240 mnhrs/unit included in base price</t>
  </si>
  <si>
    <t xml:space="preserve">freight for stack</t>
  </si>
  <si>
    <t xml:space="preserve">freight for CTG</t>
  </si>
  <si>
    <t xml:space="preserve">OPTIONS</t>
  </si>
  <si>
    <t xml:space="preserve">stack 45 ft standard</t>
  </si>
  <si>
    <t xml:space="preserve">stack 45 ft heavy</t>
  </si>
  <si>
    <t xml:space="preserve">15 kV swutchgear</t>
  </si>
  <si>
    <t xml:space="preserve">15 kV to 4160 V transformer</t>
  </si>
  <si>
    <t xml:space="preserve">4160 switchgear</t>
  </si>
  <si>
    <t xml:space="preserve">4160 V to 480 V transformer</t>
  </si>
  <si>
    <t xml:space="preserve">480 V distribution/switchpanel</t>
  </si>
  <si>
    <t xml:space="preserve">BOP distribution panel/MCC</t>
  </si>
  <si>
    <t xml:space="preserve">air compressor</t>
  </si>
  <si>
    <t xml:space="preserve">liquid fuel tank heater</t>
  </si>
  <si>
    <t xml:space="preserve">liquid fuel unloading station</t>
  </si>
  <si>
    <t xml:space="preserve">liquid fuel treatment</t>
  </si>
  <si>
    <t xml:space="preserve">liquid fuel forwarding skid</t>
  </si>
  <si>
    <t xml:space="preserve">liquid fuel duplex filter</t>
  </si>
  <si>
    <t xml:space="preserve">gas fuel filter skid</t>
  </si>
  <si>
    <t xml:space="preserve">gas fuel scubber/heater</t>
  </si>
  <si>
    <t xml:space="preserve">raw water forwarding skid</t>
  </si>
  <si>
    <t xml:space="preserve">demin forwarding</t>
  </si>
  <si>
    <t xml:space="preserve">oily water separator</t>
  </si>
  <si>
    <t xml:space="preserve">anti-ice air to air</t>
  </si>
  <si>
    <t xml:space="preserve">unit capacity</t>
  </si>
  <si>
    <t xml:space="preserve">kW</t>
  </si>
  <si>
    <t xml:space="preserve">power factor</t>
  </si>
  <si>
    <t xml:space="preserve">unit output</t>
  </si>
  <si>
    <t xml:space="preserve">kVA</t>
  </si>
  <si>
    <t xml:space="preserve">voltage</t>
  </si>
  <si>
    <t xml:space="preserve">V</t>
  </si>
  <si>
    <t xml:space="preserve">A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</si>
</sst>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-mmm\-yyyy"/>
    <numFmt numFmtId="166" formatCode="[$-409]d\-mmm\-yy"/>
    <numFmt numFmtId="167" formatCode="_(\$* #,##0.00_);_(\$* \(#,##0.00\);_(\$* \-??_);_(@_)"/>
    <numFmt numFmtId="168" formatCode="_(\$* #,##0_);_(\$* \(#,##0\);_(\$* \-??_);_(@_)"/>
    <numFmt numFmtId="169" formatCode="0%"/>
    <numFmt numFmtId="170" formatCode="0.00%"/>
    <numFmt numFmtId="171" formatCode="_(* #,##0.00_);_(* \(#,##0.00\);_(* \-??_);_(@_)"/>
    <numFmt numFmtId="172" formatCode="_(* #,##0_);_(* \(#,##0\);_(* \-??_);_(@_)"/>
    <numFmt numFmtId="173" formatCode="_(* #,##0.0_);_(* \(#,##0.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7"/>
    <col collapsed="false" customWidth="true" hidden="false" outlineLevel="0" max="3" min="3" style="0" width="11.56"/>
    <col collapsed="false" customWidth="true" hidden="false" outlineLevel="0" max="4" min="4" style="0" width="8.99"/>
    <col collapsed="false" customWidth="true" hidden="false" outlineLevel="0" max="6" min="6" style="0" width="20.41"/>
    <col collapsed="false" customWidth="true" hidden="false" outlineLevel="0" max="7" min="7" style="0" width="3.56"/>
    <col collapsed="false" customWidth="true" hidden="false" outlineLevel="0" max="8" min="8" style="0" width="29.13"/>
    <col collapsed="false" customWidth="true" hidden="false" outlineLevel="0" max="9" min="9" style="0" width="18.41"/>
    <col collapsed="false" customWidth="true" hidden="false" outlineLevel="0" max="10" min="10" style="0" width="22.99"/>
    <col collapsed="false" customWidth="true" hidden="false" outlineLevel="0" max="11" min="11" style="0" width="20.13"/>
    <col collapsed="false" customWidth="true" hidden="false" outlineLevel="0" max="12" min="12" style="0" width="21.13"/>
  </cols>
  <sheetData>
    <row r="1" customFormat="false" ht="12.75" hidden="false" customHeight="false" outlineLevel="0" collapsed="false">
      <c r="H1" s="1"/>
      <c r="I1" s="1"/>
      <c r="J1" s="1"/>
    </row>
    <row r="2" customFormat="false" ht="12.75" hidden="false" customHeight="false" outlineLevel="0" collapsed="false">
      <c r="H2" s="1"/>
      <c r="I2" s="1"/>
      <c r="J2" s="1"/>
    </row>
    <row r="3" customFormat="false" ht="12.75" hidden="false" customHeight="false" outlineLevel="0" collapsed="false">
      <c r="H3" s="1"/>
      <c r="I3" s="1"/>
      <c r="J3" s="1"/>
      <c r="K3" s="0" t="s">
        <v>0</v>
      </c>
    </row>
    <row r="4" customFormat="false" ht="12.75" hidden="false" customHeight="false" outlineLevel="0" collapsed="false">
      <c r="F4" s="0" t="s">
        <v>1</v>
      </c>
      <c r="H4" s="1"/>
      <c r="I4" s="1" t="s">
        <v>2</v>
      </c>
      <c r="J4" s="1"/>
      <c r="K4" s="0" t="n">
        <v>6</v>
      </c>
    </row>
    <row r="5" customFormat="false" ht="12.75" hidden="false" customHeight="false" outlineLevel="0" collapsed="false">
      <c r="B5" s="0" t="s">
        <v>3</v>
      </c>
      <c r="F5" s="0" t="n">
        <v>5</v>
      </c>
      <c r="H5" s="1"/>
      <c r="I5" s="1" t="n">
        <v>6</v>
      </c>
      <c r="J5" s="1"/>
      <c r="K5" s="0" t="n">
        <v>270</v>
      </c>
    </row>
    <row r="6" customFormat="false" ht="12.75" hidden="false" customHeight="false" outlineLevel="0" collapsed="false">
      <c r="F6" s="2" t="s">
        <v>4</v>
      </c>
      <c r="H6" s="1"/>
      <c r="I6" s="1" t="s">
        <v>5</v>
      </c>
      <c r="J6" s="1"/>
      <c r="K6" s="0" t="s">
        <v>6</v>
      </c>
    </row>
    <row r="7" customFormat="false" ht="12.75" hidden="false" customHeight="false" outlineLevel="0" collapsed="false">
      <c r="F7" s="3" t="n">
        <v>36642</v>
      </c>
      <c r="H7" s="1"/>
      <c r="I7" s="4" t="n">
        <v>36649</v>
      </c>
      <c r="J7" s="1"/>
      <c r="K7" s="5" t="n">
        <v>36633</v>
      </c>
    </row>
    <row r="8" customFormat="false" ht="12.75" hidden="false" customHeight="false" outlineLevel="0" collapsed="false">
      <c r="A8" s="6" t="s">
        <v>7</v>
      </c>
      <c r="H8" s="1"/>
      <c r="I8" s="1"/>
      <c r="J8" s="1"/>
    </row>
    <row r="9" customFormat="false" ht="12.75" hidden="false" customHeight="false" outlineLevel="0" collapsed="false">
      <c r="B9" s="0" t="s">
        <v>8</v>
      </c>
      <c r="F9" s="7" t="n">
        <v>600670</v>
      </c>
      <c r="H9" s="8" t="n">
        <v>1.1</v>
      </c>
      <c r="I9" s="9" t="n">
        <f aca="false">F9*H9</f>
        <v>660737</v>
      </c>
      <c r="J9" s="1"/>
      <c r="K9" s="9" t="n">
        <v>720804</v>
      </c>
    </row>
    <row r="10" customFormat="false" ht="12.75" hidden="false" customHeight="false" outlineLevel="0" collapsed="false">
      <c r="B10" s="0" t="s">
        <v>9</v>
      </c>
      <c r="F10" s="7" t="n">
        <v>778156</v>
      </c>
      <c r="H10" s="8" t="n">
        <v>1.1</v>
      </c>
      <c r="I10" s="9" t="n">
        <f aca="false">F10*H10</f>
        <v>855971.6</v>
      </c>
      <c r="J10" s="1"/>
      <c r="K10" s="9" t="n">
        <v>947891</v>
      </c>
    </row>
    <row r="11" customFormat="false" ht="15" hidden="false" customHeight="false" outlineLevel="0" collapsed="false">
      <c r="B11" s="0" t="s">
        <v>10</v>
      </c>
      <c r="F11" s="10" t="n">
        <v>161200</v>
      </c>
      <c r="H11" s="8" t="n">
        <v>1.1</v>
      </c>
      <c r="I11" s="11" t="n">
        <f aca="false">F11*H11</f>
        <v>177320</v>
      </c>
      <c r="J11" s="1"/>
      <c r="K11" s="11" t="n">
        <v>218756</v>
      </c>
    </row>
    <row r="12" customFormat="false" ht="12.75" hidden="false" customHeight="false" outlineLevel="0" collapsed="false">
      <c r="B12" s="0" t="s">
        <v>11</v>
      </c>
      <c r="F12" s="9" t="n">
        <f aca="false">SUM(F9:F11)</f>
        <v>1540026</v>
      </c>
      <c r="H12" s="1"/>
      <c r="I12" s="9" t="n">
        <f aca="false">SUM(I9:I11)</f>
        <v>1694028.6</v>
      </c>
      <c r="J12" s="1"/>
      <c r="K12" s="9" t="n">
        <f aca="false">SUM(K9:K11)</f>
        <v>1887451</v>
      </c>
    </row>
    <row r="13" customFormat="false" ht="12.75" hidden="false" customHeight="false" outlineLevel="0" collapsed="false">
      <c r="H13" s="1"/>
      <c r="I13" s="1"/>
      <c r="J13" s="1"/>
      <c r="K13" s="9"/>
    </row>
    <row r="14" customFormat="false" ht="12.75" hidden="false" customHeight="false" outlineLevel="0" collapsed="false">
      <c r="A14" s="6" t="s">
        <v>12</v>
      </c>
      <c r="H14" s="1"/>
      <c r="I14" s="1"/>
      <c r="J14" s="1"/>
      <c r="K14" s="9"/>
    </row>
    <row r="15" customFormat="false" ht="12.75" hidden="false" customHeight="false" outlineLevel="0" collapsed="false">
      <c r="A15" s="6"/>
      <c r="B15" s="6" t="s">
        <v>13</v>
      </c>
      <c r="H15" s="1"/>
      <c r="I15" s="1"/>
      <c r="J15" s="1"/>
      <c r="K15" s="9"/>
    </row>
    <row r="16" customFormat="false" ht="12.75" hidden="false" customHeight="false" outlineLevel="0" collapsed="false">
      <c r="B16" s="0" t="s">
        <v>14</v>
      </c>
      <c r="F16" s="7" t="n">
        <v>50000</v>
      </c>
      <c r="H16" s="8" t="n">
        <v>1.1</v>
      </c>
      <c r="I16" s="9" t="n">
        <f aca="false">F16*H16</f>
        <v>55000</v>
      </c>
      <c r="J16" s="1"/>
      <c r="K16" s="9" t="n">
        <v>635659</v>
      </c>
    </row>
    <row r="17" customFormat="false" ht="12.75" hidden="false" customHeight="false" outlineLevel="0" collapsed="false">
      <c r="B17" s="0" t="s">
        <v>15</v>
      </c>
      <c r="F17" s="7" t="n">
        <v>30000</v>
      </c>
      <c r="H17" s="8" t="n">
        <v>1.1</v>
      </c>
      <c r="I17" s="9" t="n">
        <f aca="false">F17*H17</f>
        <v>33000</v>
      </c>
      <c r="J17" s="1"/>
      <c r="K17" s="9" t="n">
        <v>254504</v>
      </c>
    </row>
    <row r="18" customFormat="false" ht="15" hidden="false" customHeight="false" outlineLevel="0" collapsed="false">
      <c r="B18" s="0" t="s">
        <v>16</v>
      </c>
      <c r="F18" s="10" t="n">
        <v>638676</v>
      </c>
      <c r="H18" s="8" t="n">
        <v>1.1</v>
      </c>
      <c r="I18" s="11" t="n">
        <f aca="false">F18*H18</f>
        <v>702543.6</v>
      </c>
      <c r="J18" s="1"/>
      <c r="K18" s="9" t="n">
        <v>262371</v>
      </c>
    </row>
    <row r="19" customFormat="false" ht="12.75" hidden="false" customHeight="false" outlineLevel="0" collapsed="false">
      <c r="F19" s="12" t="n">
        <f aca="false">SUM(F16:F18)</f>
        <v>718676</v>
      </c>
      <c r="H19" s="1"/>
      <c r="I19" s="13" t="n">
        <f aca="false">SUM(I16:I18)</f>
        <v>790543.6</v>
      </c>
      <c r="J19" s="1"/>
      <c r="K19" s="9" t="n">
        <v>893720</v>
      </c>
    </row>
    <row r="20" customFormat="false" ht="12.75" hidden="false" customHeight="false" outlineLevel="0" collapsed="false">
      <c r="H20" s="1"/>
      <c r="I20" s="1"/>
      <c r="J20" s="1"/>
      <c r="K20" s="9" t="n">
        <v>562500</v>
      </c>
    </row>
    <row r="21" customFormat="false" ht="12.75" hidden="false" customHeight="false" outlineLevel="0" collapsed="false">
      <c r="B21" s="6" t="s">
        <v>17</v>
      </c>
      <c r="H21" s="1"/>
      <c r="I21" s="1"/>
      <c r="J21" s="1"/>
      <c r="K21" s="14" t="n">
        <v>6750</v>
      </c>
    </row>
    <row r="22" customFormat="false" ht="12.75" hidden="false" customHeight="false" outlineLevel="0" collapsed="false">
      <c r="B22" s="0" t="s">
        <v>9</v>
      </c>
      <c r="F22" s="7" t="n">
        <v>900610</v>
      </c>
      <c r="H22" s="8" t="n">
        <v>1.1</v>
      </c>
      <c r="I22" s="9" t="n">
        <f aca="false">F22*H22</f>
        <v>990671</v>
      </c>
      <c r="J22" s="1"/>
      <c r="K22" s="9" t="n">
        <v>0</v>
      </c>
    </row>
    <row r="23" customFormat="false" ht="12.75" hidden="false" customHeight="false" outlineLevel="0" collapsed="false">
      <c r="B23" s="15" t="s">
        <v>10</v>
      </c>
      <c r="C23" s="16"/>
      <c r="D23" s="16"/>
      <c r="E23" s="16"/>
      <c r="F23" s="17" t="n">
        <v>342633</v>
      </c>
      <c r="G23" s="16"/>
      <c r="H23" s="8" t="n">
        <v>1.1</v>
      </c>
      <c r="I23" s="9" t="n">
        <f aca="false">F23*H23</f>
        <v>376896.3</v>
      </c>
      <c r="J23" s="1"/>
      <c r="K23" s="9" t="n">
        <v>0</v>
      </c>
    </row>
    <row r="24" customFormat="false" ht="12.75" hidden="false" customHeight="false" outlineLevel="0" collapsed="false">
      <c r="B24" s="0" t="s">
        <v>14</v>
      </c>
      <c r="F24" s="7" t="n">
        <v>666369</v>
      </c>
      <c r="H24" s="8" t="n">
        <v>1.1</v>
      </c>
      <c r="I24" s="9" t="n">
        <f aca="false">F24*H24</f>
        <v>733005.9</v>
      </c>
      <c r="J24" s="1"/>
      <c r="K24" s="9" t="n">
        <v>0</v>
      </c>
    </row>
    <row r="25" customFormat="false" ht="12.75" hidden="false" customHeight="false" outlineLevel="0" collapsed="false">
      <c r="B25" s="0" t="s">
        <v>15</v>
      </c>
      <c r="F25" s="7" t="n">
        <v>280580</v>
      </c>
      <c r="H25" s="8" t="n">
        <v>1.1</v>
      </c>
      <c r="I25" s="9" t="n">
        <f aca="false">F25*H25</f>
        <v>308638</v>
      </c>
      <c r="J25" s="1"/>
      <c r="K25" s="9" t="n">
        <v>0</v>
      </c>
    </row>
    <row r="26" customFormat="false" ht="12.75" hidden="false" customHeight="false" outlineLevel="0" collapsed="false">
      <c r="B26" s="0" t="s">
        <v>18</v>
      </c>
      <c r="F26" s="7" t="n">
        <v>514566</v>
      </c>
      <c r="H26" s="8" t="n">
        <v>1.1</v>
      </c>
      <c r="I26" s="9" t="n">
        <f aca="false">F26*H26</f>
        <v>566022.6</v>
      </c>
      <c r="J26" s="1"/>
      <c r="K26" s="9" t="n">
        <v>0</v>
      </c>
    </row>
    <row r="27" customFormat="false" ht="12.75" hidden="false" customHeight="false" outlineLevel="0" collapsed="false">
      <c r="B27" s="0" t="s">
        <v>16</v>
      </c>
      <c r="F27" s="7" t="n">
        <v>722844</v>
      </c>
      <c r="H27" s="8" t="n">
        <v>1.1</v>
      </c>
      <c r="I27" s="9" t="n">
        <f aca="false">F27*H27</f>
        <v>795128.4</v>
      </c>
      <c r="J27" s="1"/>
      <c r="K27" s="9" t="n">
        <v>0</v>
      </c>
    </row>
    <row r="28" customFormat="false" ht="12.75" hidden="false" customHeight="false" outlineLevel="0" collapsed="false">
      <c r="B28" s="0" t="s">
        <v>19</v>
      </c>
      <c r="F28" s="7" t="n">
        <v>1068864</v>
      </c>
      <c r="H28" s="8" t="n">
        <v>1.1</v>
      </c>
      <c r="I28" s="9" t="n">
        <f aca="false">F28*H28</f>
        <v>1175750.4</v>
      </c>
      <c r="J28" s="1"/>
      <c r="K28" s="9" t="n">
        <v>0</v>
      </c>
    </row>
    <row r="29" customFormat="false" ht="12.75" hidden="false" customHeight="false" outlineLevel="0" collapsed="false">
      <c r="B29" s="0" t="s">
        <v>20</v>
      </c>
      <c r="F29" s="7" t="n">
        <v>1815000</v>
      </c>
      <c r="H29" s="8" t="n">
        <v>1.1</v>
      </c>
      <c r="I29" s="9" t="n">
        <f aca="false">F29*H29</f>
        <v>1996500</v>
      </c>
      <c r="J29" s="1"/>
      <c r="K29" s="9" t="n">
        <v>0</v>
      </c>
    </row>
    <row r="30" customFormat="false" ht="15" hidden="false" customHeight="false" outlineLevel="0" collapsed="false">
      <c r="B30" s="0" t="s">
        <v>21</v>
      </c>
      <c r="F30" s="10" t="n">
        <v>6750</v>
      </c>
      <c r="H30" s="8" t="n">
        <v>1.1</v>
      </c>
      <c r="I30" s="11" t="n">
        <f aca="false">F30*H30</f>
        <v>7425</v>
      </c>
      <c r="J30" s="1"/>
      <c r="K30" s="11" t="n">
        <v>0</v>
      </c>
    </row>
    <row r="31" customFormat="false" ht="12.75" hidden="false" customHeight="false" outlineLevel="0" collapsed="false">
      <c r="F31" s="9" t="n">
        <f aca="false">SUM(F22:F30)</f>
        <v>6318216</v>
      </c>
      <c r="H31" s="1"/>
      <c r="I31" s="9" t="n">
        <f aca="false">SUM(I22:I30)</f>
        <v>6950037.6</v>
      </c>
      <c r="J31" s="1"/>
      <c r="K31" s="9" t="n">
        <f aca="false">SUM(K16:K30)</f>
        <v>2615504</v>
      </c>
    </row>
    <row r="32" customFormat="false" ht="12.75" hidden="false" customHeight="false" outlineLevel="0" collapsed="false">
      <c r="F32" s="9"/>
      <c r="H32" s="1"/>
      <c r="I32" s="9"/>
      <c r="J32" s="1"/>
      <c r="K32" s="9"/>
    </row>
    <row r="33" customFormat="false" ht="12.75" hidden="false" customHeight="false" outlineLevel="0" collapsed="false">
      <c r="B33" s="6" t="s">
        <v>22</v>
      </c>
      <c r="F33" s="9" t="n">
        <f aca="false">F19+F31</f>
        <v>7036892</v>
      </c>
      <c r="H33" s="1"/>
      <c r="I33" s="9" t="n">
        <f aca="false">I19+I31</f>
        <v>7740581.2</v>
      </c>
      <c r="J33" s="1"/>
      <c r="K33" s="9" t="n">
        <f aca="false">K31</f>
        <v>2615504</v>
      </c>
    </row>
    <row r="34" customFormat="false" ht="12.75" hidden="false" customHeight="false" outlineLevel="0" collapsed="false">
      <c r="F34" s="9"/>
      <c r="H34" s="1"/>
      <c r="I34" s="9"/>
      <c r="J34" s="1"/>
      <c r="K34" s="9"/>
    </row>
    <row r="35" customFormat="false" ht="12.75" hidden="false" customHeight="false" outlineLevel="0" collapsed="false">
      <c r="A35" s="6" t="s">
        <v>23</v>
      </c>
      <c r="F35" s="9"/>
      <c r="H35" s="1"/>
      <c r="I35" s="9"/>
      <c r="J35" s="1"/>
      <c r="K35" s="9"/>
    </row>
    <row r="36" customFormat="false" ht="15" hidden="false" customHeight="false" outlineLevel="0" collapsed="false">
      <c r="B36" s="0" t="s">
        <v>24</v>
      </c>
      <c r="F36" s="10" t="n">
        <v>697640</v>
      </c>
      <c r="H36" s="8" t="n">
        <v>1.1</v>
      </c>
      <c r="I36" s="11" t="n">
        <f aca="false">F36*H36</f>
        <v>767404</v>
      </c>
      <c r="J36" s="1"/>
      <c r="K36" s="11" t="n">
        <v>713243</v>
      </c>
    </row>
    <row r="37" customFormat="false" ht="12.75" hidden="false" customHeight="false" outlineLevel="0" collapsed="false">
      <c r="F37" s="9" t="n">
        <f aca="false">F36</f>
        <v>697640</v>
      </c>
      <c r="H37" s="1"/>
      <c r="I37" s="9" t="n">
        <f aca="false">I36</f>
        <v>767404</v>
      </c>
      <c r="J37" s="1"/>
      <c r="K37" s="9" t="n">
        <v>713243</v>
      </c>
    </row>
    <row r="38" customFormat="false" ht="12.75" hidden="false" customHeight="false" outlineLevel="0" collapsed="false">
      <c r="F38" s="9"/>
      <c r="H38" s="1"/>
      <c r="I38" s="9"/>
      <c r="J38" s="1"/>
      <c r="K38" s="9"/>
    </row>
    <row r="39" customFormat="false" ht="12.75" hidden="false" customHeight="false" outlineLevel="0" collapsed="false">
      <c r="A39" s="6" t="s">
        <v>25</v>
      </c>
      <c r="F39" s="9"/>
      <c r="H39" s="1"/>
      <c r="I39" s="9"/>
      <c r="J39" s="1"/>
      <c r="K39" s="9"/>
    </row>
    <row r="40" customFormat="false" ht="12.75" hidden="false" customHeight="false" outlineLevel="0" collapsed="false">
      <c r="A40" s="6"/>
      <c r="B40" s="6" t="s">
        <v>26</v>
      </c>
      <c r="F40" s="9"/>
      <c r="H40" s="1"/>
      <c r="I40" s="9"/>
      <c r="J40" s="1"/>
      <c r="K40" s="9"/>
    </row>
    <row r="41" customFormat="false" ht="12.75" hidden="false" customHeight="false" outlineLevel="0" collapsed="false">
      <c r="B41" s="0" t="s">
        <v>27</v>
      </c>
      <c r="F41" s="17" t="n">
        <f aca="false">CTGprice!$I$21</f>
        <v>71700000</v>
      </c>
      <c r="G41" s="15"/>
      <c r="H41" s="8" t="n">
        <v>1.2</v>
      </c>
      <c r="I41" s="9" t="n">
        <f aca="false">F41*H41</f>
        <v>86040000</v>
      </c>
      <c r="J41" s="1"/>
      <c r="K41" s="9" t="n">
        <v>86040000</v>
      </c>
    </row>
    <row r="42" customFormat="false" ht="12.75" hidden="false" customHeight="false" outlineLevel="0" collapsed="false">
      <c r="B42" s="0" t="s">
        <v>28</v>
      </c>
      <c r="F42" s="17" t="n">
        <f aca="false">1134420</f>
        <v>1134420</v>
      </c>
      <c r="G42" s="15"/>
      <c r="H42" s="8" t="n">
        <v>1.2</v>
      </c>
      <c r="I42" s="9" t="n">
        <f aca="false">F42*H42</f>
        <v>1361304</v>
      </c>
      <c r="J42" s="1"/>
      <c r="K42" s="9" t="n">
        <v>0</v>
      </c>
    </row>
    <row r="43" customFormat="false" ht="12.75" hidden="false" customHeight="false" outlineLevel="0" collapsed="false">
      <c r="B43" s="0" t="s">
        <v>29</v>
      </c>
      <c r="F43" s="17" t="n">
        <v>34050</v>
      </c>
      <c r="G43" s="15"/>
      <c r="H43" s="8" t="n">
        <v>1.2</v>
      </c>
      <c r="I43" s="9" t="n">
        <f aca="false">F43*H43</f>
        <v>40860</v>
      </c>
      <c r="J43" s="1"/>
      <c r="K43" s="9" t="n">
        <v>0</v>
      </c>
    </row>
    <row r="44" customFormat="false" ht="12.75" hidden="false" customHeight="false" outlineLevel="0" collapsed="false">
      <c r="B44" s="0" t="s">
        <v>30</v>
      </c>
      <c r="F44" s="17" t="n">
        <v>0</v>
      </c>
      <c r="G44" s="15"/>
      <c r="H44" s="8"/>
      <c r="I44" s="9" t="n">
        <v>0</v>
      </c>
      <c r="J44" s="1"/>
      <c r="K44" s="9" t="n">
        <v>1680000</v>
      </c>
    </row>
    <row r="45" customFormat="false" ht="15" hidden="false" customHeight="false" outlineLevel="0" collapsed="false">
      <c r="B45" s="0" t="s">
        <v>31</v>
      </c>
      <c r="F45" s="10" t="n">
        <v>300000</v>
      </c>
      <c r="G45" s="15"/>
      <c r="H45" s="8" t="n">
        <v>1.2</v>
      </c>
      <c r="I45" s="11" t="n">
        <f aca="false">F45*H45</f>
        <v>360000</v>
      </c>
      <c r="J45" s="1"/>
      <c r="K45" s="11" t="n">
        <v>600000</v>
      </c>
    </row>
    <row r="46" customFormat="false" ht="12.75" hidden="false" customHeight="false" outlineLevel="0" collapsed="false">
      <c r="F46" s="9" t="n">
        <f aca="false">SUM(F41:F45)</f>
        <v>73168470</v>
      </c>
      <c r="H46" s="1"/>
      <c r="I46" s="9" t="n">
        <f aca="false">SUM(I41:I45)</f>
        <v>87802164</v>
      </c>
      <c r="J46" s="1"/>
      <c r="K46" s="9" t="n">
        <f aca="false">SUM(K41:K45)</f>
        <v>88320000</v>
      </c>
    </row>
    <row r="47" customFormat="false" ht="12.75" hidden="false" customHeight="false" outlineLevel="0" collapsed="false">
      <c r="F47" s="9" t="s">
        <v>11</v>
      </c>
      <c r="H47" s="1"/>
      <c r="I47" s="9" t="s">
        <v>11</v>
      </c>
      <c r="J47" s="1"/>
    </row>
    <row r="48" customFormat="false" ht="12.75" hidden="false" customHeight="false" outlineLevel="0" collapsed="false">
      <c r="F48" s="9"/>
      <c r="H48" s="1"/>
      <c r="I48" s="9"/>
      <c r="J48" s="1"/>
    </row>
    <row r="49" customFormat="false" ht="12.75" hidden="false" customHeight="false" outlineLevel="0" collapsed="false">
      <c r="B49" s="6" t="s">
        <v>32</v>
      </c>
      <c r="F49" s="9"/>
      <c r="H49" s="1"/>
      <c r="I49" s="9"/>
      <c r="J49" s="1"/>
      <c r="K49" s="9"/>
    </row>
    <row r="50" customFormat="false" ht="12.75" hidden="false" customHeight="false" outlineLevel="0" collapsed="false">
      <c r="B50" s="0" t="s">
        <v>33</v>
      </c>
      <c r="F50" s="7" t="n">
        <v>337500</v>
      </c>
      <c r="H50" s="8" t="n">
        <v>1.5</v>
      </c>
      <c r="I50" s="9" t="n">
        <f aca="false">F50*H50</f>
        <v>506250</v>
      </c>
      <c r="J50" s="1"/>
      <c r="K50" s="9" t="n">
        <v>393750</v>
      </c>
    </row>
    <row r="51" customFormat="false" ht="12.75" hidden="false" customHeight="false" outlineLevel="0" collapsed="false">
      <c r="B51" s="0" t="s">
        <v>34</v>
      </c>
      <c r="F51" s="7" t="n">
        <v>329419</v>
      </c>
      <c r="H51" s="8" t="n">
        <v>1.15</v>
      </c>
      <c r="I51" s="9" t="n">
        <f aca="false">F51*H51</f>
        <v>378831.85</v>
      </c>
      <c r="J51" s="1"/>
      <c r="K51" s="9" t="n">
        <v>384429</v>
      </c>
    </row>
    <row r="52" customFormat="false" ht="12.75" hidden="false" customHeight="false" outlineLevel="0" collapsed="false">
      <c r="B52" s="0" t="s">
        <v>35</v>
      </c>
      <c r="F52" s="7" t="n">
        <v>187500</v>
      </c>
      <c r="H52" s="8" t="n">
        <v>1.15</v>
      </c>
      <c r="I52" s="9" t="n">
        <f aca="false">F52*H52</f>
        <v>215625</v>
      </c>
      <c r="J52" s="1"/>
      <c r="K52" s="9" t="n">
        <v>225000</v>
      </c>
    </row>
    <row r="53" customFormat="false" ht="13.5" hidden="false" customHeight="false" outlineLevel="0" collapsed="false">
      <c r="B53" s="0" t="s">
        <v>36</v>
      </c>
      <c r="F53" s="7" t="n">
        <v>12440</v>
      </c>
      <c r="H53" s="8" t="n">
        <v>1.15</v>
      </c>
      <c r="I53" s="9" t="n">
        <f aca="false">F53*H53</f>
        <v>14306</v>
      </c>
      <c r="J53" s="1"/>
      <c r="K53" s="9" t="n">
        <v>16794</v>
      </c>
    </row>
    <row r="54" customFormat="false" ht="13.5" hidden="false" customHeight="false" outlineLevel="0" collapsed="false">
      <c r="B54" s="0" t="s">
        <v>37</v>
      </c>
      <c r="F54" s="7" t="n">
        <v>1953000</v>
      </c>
      <c r="H54" s="8" t="n">
        <v>0</v>
      </c>
      <c r="I54" s="18" t="n">
        <v>3000000</v>
      </c>
      <c r="J54" s="1" t="s">
        <v>38</v>
      </c>
      <c r="K54" s="9" t="n">
        <v>2154000</v>
      </c>
    </row>
    <row r="55" customFormat="false" ht="12.75" hidden="false" customHeight="false" outlineLevel="0" collapsed="false">
      <c r="B55" s="0" t="s">
        <v>39</v>
      </c>
      <c r="F55" s="7" t="n">
        <v>722528</v>
      </c>
      <c r="H55" s="8" t="n">
        <v>1.1</v>
      </c>
      <c r="I55" s="9" t="n">
        <f aca="false">F55*H55</f>
        <v>794780.8</v>
      </c>
      <c r="J55" s="1"/>
      <c r="K55" s="9" t="n">
        <v>841032</v>
      </c>
    </row>
    <row r="56" customFormat="false" ht="12.75" hidden="false" customHeight="false" outlineLevel="0" collapsed="false">
      <c r="B56" s="0" t="s">
        <v>40</v>
      </c>
      <c r="F56" s="7" t="n">
        <v>104630</v>
      </c>
      <c r="H56" s="8" t="n">
        <v>1.2</v>
      </c>
      <c r="I56" s="9" t="n">
        <f aca="false">F56*H56</f>
        <v>125556</v>
      </c>
      <c r="J56" s="1"/>
      <c r="K56" s="9" t="n">
        <v>94842</v>
      </c>
    </row>
    <row r="57" customFormat="false" ht="12.75" hidden="false" customHeight="false" outlineLevel="0" collapsed="false">
      <c r="B57" s="0" t="s">
        <v>41</v>
      </c>
      <c r="F57" s="7" t="n">
        <v>111005</v>
      </c>
      <c r="H57" s="8" t="n">
        <v>1.2</v>
      </c>
      <c r="I57" s="9" t="n">
        <f aca="false">F57*H57</f>
        <v>133206</v>
      </c>
      <c r="J57" s="1"/>
      <c r="K57" s="9" t="n">
        <v>94167</v>
      </c>
    </row>
    <row r="58" customFormat="false" ht="12.75" hidden="false" customHeight="false" outlineLevel="0" collapsed="false">
      <c r="B58" s="0" t="s">
        <v>42</v>
      </c>
      <c r="F58" s="7" t="n">
        <v>163135</v>
      </c>
      <c r="H58" s="8" t="n">
        <v>1.2</v>
      </c>
      <c r="I58" s="9" t="n">
        <f aca="false">F58*H58</f>
        <v>195762</v>
      </c>
      <c r="J58" s="1"/>
      <c r="K58" s="9" t="n">
        <v>185634</v>
      </c>
    </row>
    <row r="59" customFormat="false" ht="12.75" hidden="false" customHeight="false" outlineLevel="0" collapsed="false">
      <c r="B59" s="0" t="s">
        <v>43</v>
      </c>
      <c r="F59" s="7" t="n">
        <v>1043790</v>
      </c>
      <c r="H59" s="8" t="n">
        <v>1.2</v>
      </c>
      <c r="I59" s="9" t="n">
        <f aca="false">F59*H59</f>
        <v>1252548</v>
      </c>
      <c r="J59" s="1"/>
      <c r="K59" s="9" t="n">
        <v>1260048</v>
      </c>
    </row>
    <row r="60" customFormat="false" ht="12.75" hidden="false" customHeight="false" outlineLevel="0" collapsed="false">
      <c r="B60" s="0" t="s">
        <v>44</v>
      </c>
      <c r="F60" s="7" t="n">
        <v>343950</v>
      </c>
      <c r="H60" s="8" t="n">
        <v>1.15</v>
      </c>
      <c r="I60" s="9" t="n">
        <f aca="false">F60*H60</f>
        <v>395542.5</v>
      </c>
      <c r="J60" s="1"/>
      <c r="K60" s="9" t="n">
        <v>326620</v>
      </c>
    </row>
    <row r="61" customFormat="false" ht="12.75" hidden="false" customHeight="false" outlineLevel="0" collapsed="false">
      <c r="B61" s="0" t="s">
        <v>45</v>
      </c>
      <c r="F61" s="7" t="n">
        <v>49549</v>
      </c>
      <c r="H61" s="8" t="n">
        <v>1.1</v>
      </c>
      <c r="I61" s="9" t="n">
        <f aca="false">F61*H61</f>
        <v>54503.9</v>
      </c>
      <c r="J61" s="1"/>
      <c r="K61" s="9" t="n">
        <v>46245</v>
      </c>
    </row>
    <row r="62" customFormat="false" ht="12.75" hidden="false" customHeight="false" outlineLevel="0" collapsed="false">
      <c r="B62" s="0" t="s">
        <v>46</v>
      </c>
      <c r="F62" s="7" t="n">
        <v>252450</v>
      </c>
      <c r="H62" s="8" t="n">
        <v>1.1</v>
      </c>
      <c r="I62" s="9" t="n">
        <f aca="false">F62*H62</f>
        <v>277695</v>
      </c>
      <c r="J62" s="1"/>
      <c r="K62" s="9" t="n">
        <v>305550</v>
      </c>
    </row>
    <row r="63" customFormat="false" ht="12.75" hidden="false" customHeight="false" outlineLevel="0" collapsed="false">
      <c r="B63" s="0" t="s">
        <v>47</v>
      </c>
      <c r="F63" s="7" t="n">
        <v>20779</v>
      </c>
      <c r="H63" s="8" t="n">
        <v>1.1</v>
      </c>
      <c r="I63" s="9" t="n">
        <f aca="false">F63*H63</f>
        <v>22856.9</v>
      </c>
      <c r="J63" s="1"/>
      <c r="K63" s="9" t="n">
        <v>25974</v>
      </c>
    </row>
    <row r="64" customFormat="false" ht="12.75" hidden="false" customHeight="false" outlineLevel="0" collapsed="false">
      <c r="B64" s="0" t="s">
        <v>48</v>
      </c>
      <c r="F64" s="7" t="n">
        <v>183812</v>
      </c>
      <c r="H64" s="8" t="n">
        <v>1.1</v>
      </c>
      <c r="I64" s="9" t="n">
        <f aca="false">F64*H64</f>
        <v>202193.2</v>
      </c>
      <c r="J64" s="1"/>
      <c r="K64" s="9" t="n">
        <v>109940</v>
      </c>
    </row>
    <row r="65" customFormat="false" ht="12.75" hidden="false" customHeight="false" outlineLevel="0" collapsed="false">
      <c r="B65" s="0" t="s">
        <v>49</v>
      </c>
      <c r="F65" s="7" t="n">
        <v>642400</v>
      </c>
      <c r="H65" s="8" t="n">
        <v>1.2</v>
      </c>
      <c r="I65" s="9" t="n">
        <f aca="false">F65*H65</f>
        <v>770880</v>
      </c>
      <c r="J65" s="1"/>
      <c r="K65" s="9" t="n">
        <v>0</v>
      </c>
    </row>
    <row r="66" customFormat="false" ht="12.75" hidden="false" customHeight="false" outlineLevel="0" collapsed="false">
      <c r="B66" s="0" t="s">
        <v>50</v>
      </c>
      <c r="F66" s="7" t="n">
        <v>50625</v>
      </c>
      <c r="H66" s="8" t="n">
        <v>1.1</v>
      </c>
      <c r="I66" s="9" t="n">
        <f aca="false">F66*H66</f>
        <v>55687.5</v>
      </c>
      <c r="J66" s="1"/>
      <c r="K66" s="9" t="n">
        <v>68875</v>
      </c>
    </row>
    <row r="67" customFormat="false" ht="13.5" hidden="false" customHeight="false" outlineLevel="0" collapsed="false">
      <c r="B67" s="0" t="s">
        <v>51</v>
      </c>
      <c r="F67" s="7" t="n">
        <v>216233</v>
      </c>
      <c r="H67" s="8" t="n">
        <v>1.1</v>
      </c>
      <c r="I67" s="9" t="n">
        <f aca="false">F67*H67</f>
        <v>237856.3</v>
      </c>
      <c r="J67" s="1"/>
      <c r="K67" s="9" t="n">
        <v>271665</v>
      </c>
    </row>
    <row r="68" customFormat="false" ht="13.5" hidden="false" customHeight="false" outlineLevel="0" collapsed="false">
      <c r="B68" s="0" t="s">
        <v>52</v>
      </c>
      <c r="F68" s="7" t="n">
        <v>792500</v>
      </c>
      <c r="H68" s="8" t="n">
        <v>0</v>
      </c>
      <c r="I68" s="18" t="n">
        <f aca="false">F68*H68</f>
        <v>0</v>
      </c>
      <c r="J68" s="1" t="s">
        <v>53</v>
      </c>
      <c r="K68" s="9" t="n">
        <v>0</v>
      </c>
    </row>
    <row r="69" customFormat="false" ht="12.75" hidden="false" customHeight="false" outlineLevel="0" collapsed="false">
      <c r="B69" s="0" t="s">
        <v>54</v>
      </c>
      <c r="F69" s="7" t="n">
        <v>325500</v>
      </c>
      <c r="H69" s="8" t="n">
        <v>1.2</v>
      </c>
      <c r="I69" s="9" t="n">
        <f aca="false">F69*H69</f>
        <v>390600</v>
      </c>
      <c r="J69" s="1"/>
      <c r="K69" s="9" t="n">
        <v>0</v>
      </c>
    </row>
    <row r="70" customFormat="false" ht="12.75" hidden="false" customHeight="false" outlineLevel="0" collapsed="false">
      <c r="B70" s="0" t="s">
        <v>55</v>
      </c>
      <c r="F70" s="7" t="n">
        <v>6305000</v>
      </c>
      <c r="H70" s="8" t="n">
        <v>0</v>
      </c>
      <c r="I70" s="9" t="n">
        <f aca="false">F70*H70</f>
        <v>0</v>
      </c>
      <c r="J70" s="1"/>
      <c r="K70" s="9" t="n">
        <v>0</v>
      </c>
    </row>
    <row r="71" customFormat="false" ht="12.75" hidden="false" customHeight="false" outlineLevel="0" collapsed="false">
      <c r="B71" s="0" t="s">
        <v>56</v>
      </c>
      <c r="F71" s="7" t="n">
        <v>975000</v>
      </c>
      <c r="H71" s="8" t="n">
        <v>0</v>
      </c>
      <c r="I71" s="9" t="n">
        <f aca="false">F71*H71</f>
        <v>0</v>
      </c>
      <c r="J71" s="1"/>
      <c r="K71" s="9" t="n">
        <v>2120000</v>
      </c>
    </row>
    <row r="72" customFormat="false" ht="12.75" hidden="false" customHeight="false" outlineLevel="0" collapsed="false">
      <c r="B72" s="0" t="s">
        <v>57</v>
      </c>
      <c r="F72" s="7" t="n">
        <v>104000</v>
      </c>
      <c r="H72" s="8" t="n">
        <v>1.2</v>
      </c>
      <c r="I72" s="9" t="n">
        <f aca="false">F72*H72</f>
        <v>124800</v>
      </c>
      <c r="J72" s="1"/>
      <c r="K72" s="9" t="n">
        <v>168000</v>
      </c>
    </row>
    <row r="73" customFormat="false" ht="12.75" hidden="false" customHeight="false" outlineLevel="0" collapsed="false">
      <c r="B73" s="0" t="s">
        <v>58</v>
      </c>
      <c r="F73" s="7" t="n">
        <v>4642500</v>
      </c>
      <c r="H73" s="8" t="n">
        <v>0</v>
      </c>
      <c r="I73" s="9" t="n">
        <f aca="false">4*1000000</f>
        <v>4000000</v>
      </c>
      <c r="J73" s="1" t="s">
        <v>59</v>
      </c>
      <c r="K73" s="9" t="n">
        <v>4600000</v>
      </c>
    </row>
    <row r="74" customFormat="false" ht="12.75" hidden="false" customHeight="false" outlineLevel="0" collapsed="false">
      <c r="B74" s="0" t="s">
        <v>60</v>
      </c>
      <c r="F74" s="7" t="n">
        <v>0</v>
      </c>
      <c r="H74" s="8"/>
      <c r="I74" s="9" t="n">
        <v>0</v>
      </c>
      <c r="J74" s="1"/>
      <c r="K74" s="9" t="n">
        <v>620000</v>
      </c>
      <c r="L74" s="0" t="s">
        <v>61</v>
      </c>
    </row>
    <row r="75" customFormat="false" ht="12.75" hidden="false" customHeight="false" outlineLevel="0" collapsed="false">
      <c r="B75" s="0" t="s">
        <v>62</v>
      </c>
      <c r="F75" s="7" t="n">
        <v>0</v>
      </c>
      <c r="H75" s="8"/>
      <c r="I75" s="9" t="n">
        <v>0</v>
      </c>
      <c r="J75" s="1"/>
      <c r="K75" s="9" t="n">
        <v>1260000</v>
      </c>
      <c r="L75" s="0" t="s">
        <v>61</v>
      </c>
    </row>
    <row r="76" customFormat="false" ht="12.75" hidden="false" customHeight="false" outlineLevel="0" collapsed="false">
      <c r="B76" s="0" t="s">
        <v>63</v>
      </c>
      <c r="F76" s="7" t="n">
        <v>413200</v>
      </c>
      <c r="H76" s="8" t="n">
        <v>1.7</v>
      </c>
      <c r="I76" s="9" t="n">
        <f aca="false">F76*H76</f>
        <v>702440</v>
      </c>
      <c r="J76" s="1"/>
      <c r="K76" s="9" t="n">
        <v>548100</v>
      </c>
    </row>
    <row r="77" customFormat="false" ht="12.75" hidden="false" customHeight="false" outlineLevel="0" collapsed="false">
      <c r="B77" s="0" t="s">
        <v>64</v>
      </c>
      <c r="F77" s="7" t="n">
        <v>387000</v>
      </c>
      <c r="H77" s="8" t="n">
        <v>1.1</v>
      </c>
      <c r="I77" s="9" t="n">
        <f aca="false">F77*H77</f>
        <v>425700</v>
      </c>
      <c r="J77" s="1"/>
      <c r="K77" s="9" t="n">
        <v>82350</v>
      </c>
    </row>
    <row r="78" customFormat="false" ht="12.75" hidden="false" customHeight="false" outlineLevel="0" collapsed="false">
      <c r="B78" s="0" t="s">
        <v>65</v>
      </c>
      <c r="E78" s="0" t="s">
        <v>11</v>
      </c>
      <c r="F78" s="17" t="n">
        <v>182375</v>
      </c>
      <c r="G78" s="15"/>
      <c r="H78" s="19" t="n">
        <v>1.1</v>
      </c>
      <c r="I78" s="14" t="n">
        <f aca="false">F78*H78</f>
        <v>200612.5</v>
      </c>
      <c r="J78" s="1"/>
      <c r="K78" s="9" t="n">
        <v>364750</v>
      </c>
    </row>
    <row r="79" customFormat="false" ht="12.75" hidden="false" customHeight="false" outlineLevel="0" collapsed="false">
      <c r="B79" s="0" t="s">
        <v>66</v>
      </c>
      <c r="F79" s="17" t="n">
        <v>0</v>
      </c>
      <c r="G79" s="15"/>
      <c r="H79" s="19"/>
      <c r="I79" s="14" t="n">
        <v>0</v>
      </c>
      <c r="J79" s="1"/>
      <c r="K79" s="9" t="n">
        <v>2250000</v>
      </c>
    </row>
    <row r="80" customFormat="false" ht="12.75" hidden="false" customHeight="false" outlineLevel="0" collapsed="false">
      <c r="B80" s="0" t="s">
        <v>67</v>
      </c>
      <c r="F80" s="7" t="n">
        <v>36600</v>
      </c>
      <c r="H80" s="8" t="n">
        <v>1.1</v>
      </c>
      <c r="I80" s="9" t="n">
        <f aca="false">F80*H80</f>
        <v>40260</v>
      </c>
      <c r="J80" s="1"/>
      <c r="K80" s="9" t="n">
        <v>532500</v>
      </c>
    </row>
    <row r="81" customFormat="false" ht="15" hidden="false" customHeight="false" outlineLevel="0" collapsed="false">
      <c r="B81" s="0" t="s">
        <v>68</v>
      </c>
      <c r="E81" s="0" t="s">
        <v>11</v>
      </c>
      <c r="F81" s="10" t="n">
        <v>182375</v>
      </c>
      <c r="H81" s="8" t="n">
        <v>1.1</v>
      </c>
      <c r="I81" s="11" t="n">
        <f aca="false">F81*H81</f>
        <v>200612.5</v>
      </c>
      <c r="J81" s="1"/>
      <c r="K81" s="11" t="n">
        <v>566544</v>
      </c>
    </row>
    <row r="82" customFormat="false" ht="12.75" hidden="false" customHeight="false" outlineLevel="0" collapsed="false">
      <c r="F82" s="9" t="n">
        <f aca="false">SUM(F50:F81)</f>
        <v>21070795</v>
      </c>
      <c r="H82" s="1"/>
      <c r="I82" s="9" t="n">
        <f aca="false">SUM(I50:I81)</f>
        <v>14719105.95</v>
      </c>
      <c r="J82" s="1"/>
      <c r="K82" s="9" t="n">
        <v>19916806</v>
      </c>
    </row>
    <row r="83" customFormat="false" ht="12.75" hidden="false" customHeight="false" outlineLevel="0" collapsed="false">
      <c r="F83" s="9"/>
      <c r="H83" s="1"/>
      <c r="I83" s="9"/>
      <c r="J83" s="1"/>
      <c r="K83" s="9"/>
    </row>
    <row r="84" customFormat="false" ht="12.75" hidden="false" customHeight="false" outlineLevel="0" collapsed="false">
      <c r="A84" s="6" t="s">
        <v>11</v>
      </c>
      <c r="B84" s="6" t="s">
        <v>69</v>
      </c>
      <c r="F84" s="9"/>
      <c r="H84" s="1"/>
      <c r="I84" s="9"/>
      <c r="J84" s="1"/>
      <c r="K84" s="9"/>
    </row>
    <row r="85" customFormat="false" ht="15" hidden="false" customHeight="false" outlineLevel="0" collapsed="false">
      <c r="B85" s="0" t="s">
        <v>69</v>
      </c>
      <c r="F85" s="10" t="n">
        <v>3563752</v>
      </c>
      <c r="H85" s="8" t="n">
        <v>1.15</v>
      </c>
      <c r="I85" s="11" t="n">
        <f aca="false">F85*H85</f>
        <v>4098314.8</v>
      </c>
      <c r="J85" s="1"/>
      <c r="K85" s="11" t="n">
        <v>5044243</v>
      </c>
    </row>
    <row r="86" customFormat="false" ht="12.75" hidden="false" customHeight="false" outlineLevel="0" collapsed="false">
      <c r="F86" s="9" t="n">
        <f aca="false">F85</f>
        <v>3563752</v>
      </c>
      <c r="H86" s="1"/>
      <c r="I86" s="9" t="n">
        <f aca="false">I85</f>
        <v>4098314.8</v>
      </c>
      <c r="J86" s="1"/>
      <c r="K86" s="9" t="n">
        <v>5044243</v>
      </c>
    </row>
    <row r="87" customFormat="false" ht="12.75" hidden="false" customHeight="false" outlineLevel="0" collapsed="false">
      <c r="F87" s="9"/>
      <c r="H87" s="1"/>
      <c r="I87" s="9"/>
      <c r="J87" s="1"/>
      <c r="K87" s="9"/>
    </row>
    <row r="88" customFormat="false" ht="12.75" hidden="false" customHeight="false" outlineLevel="0" collapsed="false">
      <c r="B88" s="6" t="s">
        <v>70</v>
      </c>
      <c r="F88" s="9" t="n">
        <f aca="false">F46+F82+F86</f>
        <v>97803017</v>
      </c>
      <c r="H88" s="1"/>
      <c r="I88" s="9" t="n">
        <f aca="false">I46+I82+I86</f>
        <v>106619584.75</v>
      </c>
      <c r="J88" s="1"/>
      <c r="K88" s="9" t="n">
        <v>113281049</v>
      </c>
    </row>
    <row r="89" customFormat="false" ht="12.75" hidden="false" customHeight="false" outlineLevel="0" collapsed="false">
      <c r="F89" s="9"/>
      <c r="H89" s="1"/>
      <c r="I89" s="9"/>
      <c r="J89" s="1"/>
      <c r="K89" s="9"/>
    </row>
    <row r="90" customFormat="false" ht="12.75" hidden="false" customHeight="false" outlineLevel="0" collapsed="false">
      <c r="A90" s="6" t="s">
        <v>71</v>
      </c>
      <c r="F90" s="9" t="s">
        <v>11</v>
      </c>
      <c r="H90" s="1"/>
      <c r="I90" s="9" t="s">
        <v>11</v>
      </c>
      <c r="J90" s="1"/>
      <c r="K90" s="9"/>
    </row>
    <row r="91" customFormat="false" ht="12.75" hidden="false" customHeight="false" outlineLevel="0" collapsed="false">
      <c r="B91" s="0" t="s">
        <v>72</v>
      </c>
      <c r="F91" s="7" t="n">
        <v>505265</v>
      </c>
      <c r="H91" s="8" t="n">
        <v>1.15</v>
      </c>
      <c r="I91" s="9" t="n">
        <f aca="false">F91*H91</f>
        <v>581054.75</v>
      </c>
      <c r="J91" s="1"/>
      <c r="K91" s="9" t="n">
        <v>910904</v>
      </c>
    </row>
    <row r="92" customFormat="false" ht="12.75" hidden="false" customHeight="false" outlineLevel="0" collapsed="false">
      <c r="B92" s="0" t="s">
        <v>73</v>
      </c>
      <c r="F92" s="7" t="n">
        <v>1281105</v>
      </c>
      <c r="H92" s="8" t="n">
        <v>1.15</v>
      </c>
      <c r="I92" s="9" t="n">
        <f aca="false">F92*H92</f>
        <v>1473270.75</v>
      </c>
      <c r="J92" s="1"/>
      <c r="K92" s="9" t="n">
        <v>657630</v>
      </c>
    </row>
    <row r="93" customFormat="false" ht="12.75" hidden="false" customHeight="false" outlineLevel="0" collapsed="false">
      <c r="B93" s="0" t="s">
        <v>74</v>
      </c>
      <c r="F93" s="7" t="n">
        <v>838121</v>
      </c>
      <c r="H93" s="8" t="n">
        <v>1.15</v>
      </c>
      <c r="I93" s="9" t="n">
        <f aca="false">F93*H93</f>
        <v>963839.15</v>
      </c>
      <c r="J93" s="1"/>
      <c r="K93" s="9" t="n">
        <v>445017</v>
      </c>
    </row>
    <row r="94" customFormat="false" ht="12.75" hidden="false" customHeight="false" outlineLevel="0" collapsed="false">
      <c r="B94" s="0" t="s">
        <v>75</v>
      </c>
      <c r="F94" s="7" t="n">
        <v>2406030</v>
      </c>
      <c r="H94" s="8" t="n">
        <v>1.15</v>
      </c>
      <c r="I94" s="9" t="n">
        <f aca="false">F94*H94</f>
        <v>2766934.5</v>
      </c>
      <c r="J94" s="1"/>
      <c r="K94" s="9" t="n">
        <v>1129472</v>
      </c>
    </row>
    <row r="95" customFormat="false" ht="12.75" hidden="false" customHeight="false" outlineLevel="0" collapsed="false">
      <c r="B95" s="0" t="s">
        <v>76</v>
      </c>
      <c r="F95" s="7" t="n">
        <v>134599</v>
      </c>
      <c r="H95" s="8" t="n">
        <v>1.15</v>
      </c>
      <c r="I95" s="9" t="n">
        <f aca="false">F95*H95</f>
        <v>154788.85</v>
      </c>
      <c r="J95" s="1"/>
      <c r="K95" s="9" t="n">
        <v>58075</v>
      </c>
    </row>
    <row r="96" customFormat="false" ht="12.75" hidden="false" customHeight="false" outlineLevel="0" collapsed="false">
      <c r="B96" s="0" t="s">
        <v>77</v>
      </c>
      <c r="F96" s="7" t="n">
        <v>154773</v>
      </c>
      <c r="H96" s="8" t="n">
        <v>1.15</v>
      </c>
      <c r="I96" s="9" t="n">
        <f aca="false">F96*H96</f>
        <v>177988.95</v>
      </c>
      <c r="J96" s="1"/>
      <c r="K96" s="9" t="n">
        <v>62727</v>
      </c>
    </row>
    <row r="97" customFormat="false" ht="12.75" hidden="false" customHeight="false" outlineLevel="0" collapsed="false">
      <c r="B97" s="0" t="s">
        <v>78</v>
      </c>
      <c r="F97" s="7" t="n">
        <v>2724</v>
      </c>
      <c r="H97" s="8" t="n">
        <v>1.15</v>
      </c>
      <c r="I97" s="9" t="n">
        <f aca="false">F97*H97</f>
        <v>3132.6</v>
      </c>
      <c r="J97" s="1"/>
      <c r="K97" s="9" t="n">
        <v>3814</v>
      </c>
    </row>
    <row r="98" customFormat="false" ht="12.75" hidden="false" customHeight="false" outlineLevel="0" collapsed="false">
      <c r="B98" s="0" t="s">
        <v>33</v>
      </c>
      <c r="F98" s="7" t="n">
        <v>280613</v>
      </c>
      <c r="H98" s="8" t="n">
        <v>1.15</v>
      </c>
      <c r="I98" s="9" t="n">
        <f aca="false">F98*H98</f>
        <v>322704.95</v>
      </c>
      <c r="J98" s="1"/>
      <c r="K98" s="9" t="n">
        <v>157550</v>
      </c>
    </row>
    <row r="99" customFormat="false" ht="12.75" hidden="false" customHeight="false" outlineLevel="0" collapsed="false">
      <c r="B99" s="0" t="s">
        <v>79</v>
      </c>
      <c r="F99" s="7" t="n">
        <v>2304369</v>
      </c>
      <c r="H99" s="8" t="n">
        <v>1.15</v>
      </c>
      <c r="I99" s="9" t="n">
        <f aca="false">F99*H99</f>
        <v>2650024.35</v>
      </c>
      <c r="J99" s="1"/>
      <c r="K99" s="9" t="n">
        <v>1074572</v>
      </c>
    </row>
    <row r="100" customFormat="false" ht="12.75" hidden="false" customHeight="false" outlineLevel="0" collapsed="false">
      <c r="B100" s="0" t="s">
        <v>80</v>
      </c>
      <c r="F100" s="7" t="n">
        <v>1979274</v>
      </c>
      <c r="H100" s="8" t="n">
        <v>1.15</v>
      </c>
      <c r="I100" s="9" t="n">
        <f aca="false">F100*H100</f>
        <v>2276165.1</v>
      </c>
      <c r="J100" s="1"/>
      <c r="K100" s="9" t="n">
        <v>1086685</v>
      </c>
    </row>
    <row r="101" customFormat="false" ht="12.75" hidden="false" customHeight="false" outlineLevel="0" collapsed="false">
      <c r="B101" s="0" t="s">
        <v>81</v>
      </c>
      <c r="F101" s="7" t="n">
        <v>309040</v>
      </c>
      <c r="H101" s="8" t="n">
        <v>1.15</v>
      </c>
      <c r="I101" s="9" t="n">
        <f aca="false">F101*H101</f>
        <v>355396</v>
      </c>
      <c r="J101" s="1"/>
      <c r="K101" s="9" t="n">
        <v>201616</v>
      </c>
    </row>
    <row r="102" customFormat="false" ht="12.75" hidden="false" customHeight="false" outlineLevel="0" collapsed="false">
      <c r="B102" s="0" t="s">
        <v>82</v>
      </c>
      <c r="F102" s="7" t="n">
        <v>202466</v>
      </c>
      <c r="H102" s="8" t="n">
        <v>1.15</v>
      </c>
      <c r="I102" s="9" t="n">
        <f aca="false">F102*H102</f>
        <v>232835.9</v>
      </c>
      <c r="J102" s="1"/>
      <c r="K102" s="9" t="n">
        <v>205509</v>
      </c>
    </row>
    <row r="103" customFormat="false" ht="12.75" hidden="false" customHeight="false" outlineLevel="0" collapsed="false">
      <c r="B103" s="0" t="s">
        <v>83</v>
      </c>
      <c r="F103" s="7" t="n">
        <v>25586</v>
      </c>
      <c r="H103" s="8" t="n">
        <v>1.15</v>
      </c>
      <c r="I103" s="9" t="n">
        <f aca="false">F103*H103</f>
        <v>29423.9</v>
      </c>
      <c r="J103" s="1"/>
      <c r="K103" s="9" t="n">
        <v>26272</v>
      </c>
    </row>
    <row r="104" customFormat="false" ht="15" hidden="false" customHeight="false" outlineLevel="0" collapsed="false">
      <c r="B104" s="0" t="s">
        <v>84</v>
      </c>
      <c r="F104" s="10" t="n">
        <v>1711599</v>
      </c>
      <c r="H104" s="8" t="n">
        <v>1.15</v>
      </c>
      <c r="I104" s="11" t="n">
        <f aca="false">F104*H104</f>
        <v>1968338.85</v>
      </c>
      <c r="J104" s="1"/>
      <c r="K104" s="11" t="n">
        <v>907944</v>
      </c>
    </row>
    <row r="105" customFormat="false" ht="12.75" hidden="false" customHeight="false" outlineLevel="0" collapsed="false">
      <c r="F105" s="9" t="n">
        <f aca="false">SUM(F91:F104)</f>
        <v>12135564</v>
      </c>
      <c r="H105" s="1"/>
      <c r="I105" s="9" t="n">
        <f aca="false">SUM(I91:I104)</f>
        <v>13955898.6</v>
      </c>
      <c r="J105" s="1"/>
      <c r="K105" s="9" t="n">
        <v>6927784</v>
      </c>
    </row>
    <row r="106" customFormat="false" ht="12.75" hidden="false" customHeight="false" outlineLevel="0" collapsed="false">
      <c r="F106" s="9"/>
      <c r="H106" s="1"/>
      <c r="I106" s="9"/>
      <c r="J106" s="1"/>
      <c r="K106" s="9"/>
    </row>
    <row r="107" customFormat="false" ht="12.75" hidden="false" customHeight="false" outlineLevel="0" collapsed="false">
      <c r="A107" s="6" t="s">
        <v>85</v>
      </c>
      <c r="F107" s="9" t="s">
        <v>11</v>
      </c>
      <c r="H107" s="1"/>
      <c r="I107" s="9" t="s">
        <v>11</v>
      </c>
      <c r="J107" s="1"/>
      <c r="K107" s="9" t="s">
        <v>86</v>
      </c>
    </row>
    <row r="108" customFormat="false" ht="12.75" hidden="false" customHeight="false" outlineLevel="0" collapsed="false">
      <c r="B108" s="0" t="s">
        <v>87</v>
      </c>
      <c r="F108" s="7" t="n">
        <v>632940</v>
      </c>
      <c r="H108" s="8" t="n">
        <v>1.15</v>
      </c>
      <c r="I108" s="9" t="n">
        <f aca="false">F108*H108</f>
        <v>727881</v>
      </c>
      <c r="J108" s="1"/>
      <c r="K108" s="9" t="n">
        <v>759528</v>
      </c>
    </row>
    <row r="109" customFormat="false" ht="12.75" hidden="false" customHeight="false" outlineLevel="0" collapsed="false">
      <c r="B109" s="0" t="s">
        <v>88</v>
      </c>
      <c r="F109" s="7" t="n">
        <v>10000</v>
      </c>
      <c r="H109" s="8" t="n">
        <v>1</v>
      </c>
      <c r="I109" s="9" t="n">
        <f aca="false">F109*H109</f>
        <v>10000</v>
      </c>
      <c r="J109" s="1"/>
      <c r="K109" s="9" t="n">
        <v>12500</v>
      </c>
    </row>
    <row r="110" customFormat="false" ht="12.75" hidden="false" customHeight="false" outlineLevel="0" collapsed="false">
      <c r="B110" s="0" t="s">
        <v>89</v>
      </c>
      <c r="F110" s="7" t="n">
        <v>106250</v>
      </c>
      <c r="H110" s="8" t="n">
        <v>1.2</v>
      </c>
      <c r="I110" s="9" t="n">
        <f aca="false">F110*H110</f>
        <v>127500</v>
      </c>
      <c r="J110" s="1"/>
      <c r="K110" s="9" t="n">
        <v>123250</v>
      </c>
    </row>
    <row r="111" customFormat="false" ht="12.75" hidden="false" customHeight="false" outlineLevel="0" collapsed="false">
      <c r="B111" s="0" t="s">
        <v>90</v>
      </c>
      <c r="F111" s="7" t="n">
        <v>28000</v>
      </c>
      <c r="H111" s="8" t="n">
        <v>1</v>
      </c>
      <c r="I111" s="9" t="n">
        <f aca="false">F111*H111</f>
        <v>28000</v>
      </c>
      <c r="J111" s="1"/>
      <c r="K111" s="9" t="n">
        <v>40600</v>
      </c>
    </row>
    <row r="112" customFormat="false" ht="15" hidden="false" customHeight="false" outlineLevel="0" collapsed="false">
      <c r="B112" s="0" t="s">
        <v>91</v>
      </c>
      <c r="F112" s="10" t="n">
        <v>194990</v>
      </c>
      <c r="H112" s="8" t="n">
        <v>1.1</v>
      </c>
      <c r="I112" s="11" t="n">
        <f aca="false">F112*H112</f>
        <v>214489</v>
      </c>
      <c r="J112" s="1"/>
      <c r="K112" s="11" t="n">
        <v>112018</v>
      </c>
    </row>
    <row r="113" customFormat="false" ht="12.75" hidden="false" customHeight="false" outlineLevel="0" collapsed="false">
      <c r="F113" s="9" t="n">
        <f aca="false">SUM(F108:F112)</f>
        <v>972180</v>
      </c>
      <c r="H113" s="1"/>
      <c r="I113" s="9" t="n">
        <f aca="false">SUM(I108:I112)</f>
        <v>1107870</v>
      </c>
      <c r="J113" s="1"/>
      <c r="K113" s="9" t="n">
        <v>1047896</v>
      </c>
    </row>
    <row r="114" customFormat="false" ht="12.75" hidden="false" customHeight="false" outlineLevel="0" collapsed="false">
      <c r="F114" s="9"/>
      <c r="H114" s="1"/>
      <c r="I114" s="9"/>
      <c r="J114" s="1"/>
      <c r="K114" s="9"/>
    </row>
    <row r="115" customFormat="false" ht="12.75" hidden="false" customHeight="false" outlineLevel="0" collapsed="false">
      <c r="A115" s="6" t="s">
        <v>92</v>
      </c>
      <c r="F115" s="9" t="s">
        <v>11</v>
      </c>
      <c r="H115" s="1"/>
      <c r="I115" s="9" t="s">
        <v>11</v>
      </c>
      <c r="J115" s="1"/>
      <c r="K115" s="9" t="s">
        <v>86</v>
      </c>
    </row>
    <row r="116" customFormat="false" ht="15" hidden="false" customHeight="false" outlineLevel="0" collapsed="false">
      <c r="B116" s="0" t="s">
        <v>93</v>
      </c>
      <c r="F116" s="10" t="n">
        <v>25000</v>
      </c>
      <c r="H116" s="8" t="n">
        <v>1.1</v>
      </c>
      <c r="I116" s="11" t="n">
        <f aca="false">F116*H116</f>
        <v>27500</v>
      </c>
      <c r="J116" s="1"/>
      <c r="K116" s="11" t="n">
        <v>43750</v>
      </c>
    </row>
    <row r="117" customFormat="false" ht="12.75" hidden="false" customHeight="false" outlineLevel="0" collapsed="false">
      <c r="F117" s="9" t="n">
        <f aca="false">F116</f>
        <v>25000</v>
      </c>
      <c r="H117" s="1"/>
      <c r="I117" s="9" t="n">
        <f aca="false">I116</f>
        <v>27500</v>
      </c>
      <c r="J117" s="1"/>
      <c r="K117" s="9" t="n">
        <v>43750</v>
      </c>
    </row>
    <row r="118" customFormat="false" ht="12.75" hidden="false" customHeight="false" outlineLevel="0" collapsed="false">
      <c r="F118" s="9"/>
      <c r="H118" s="1"/>
      <c r="I118" s="9"/>
      <c r="J118" s="1"/>
      <c r="K118" s="9"/>
    </row>
    <row r="119" customFormat="false" ht="13.5" hidden="false" customHeight="false" outlineLevel="0" collapsed="false">
      <c r="A119" s="6" t="s">
        <v>94</v>
      </c>
      <c r="F119" s="9" t="s">
        <v>11</v>
      </c>
      <c r="H119" s="1"/>
      <c r="I119" s="9" t="s">
        <v>11</v>
      </c>
      <c r="J119" s="1"/>
      <c r="K119" s="9" t="s">
        <v>86</v>
      </c>
    </row>
    <row r="120" customFormat="false" ht="13.5" hidden="false" customHeight="false" outlineLevel="0" collapsed="false">
      <c r="B120" s="0" t="s">
        <v>95</v>
      </c>
      <c r="F120" s="7" t="n">
        <v>0</v>
      </c>
      <c r="H120" s="8" t="s">
        <v>11</v>
      </c>
      <c r="I120" s="18" t="n">
        <f aca="false">3*225000+3*500000+75000</f>
        <v>2250000</v>
      </c>
      <c r="J120" s="1" t="s">
        <v>96</v>
      </c>
      <c r="K120" s="18" t="n">
        <f aca="false">11*425000</f>
        <v>4675000</v>
      </c>
      <c r="L120" s="0" t="s">
        <v>97</v>
      </c>
    </row>
    <row r="121" customFormat="false" ht="13.5" hidden="false" customHeight="false" outlineLevel="0" collapsed="false">
      <c r="B121" s="0" t="s">
        <v>98</v>
      </c>
      <c r="F121" s="7" t="n">
        <v>0</v>
      </c>
      <c r="H121" s="8" t="s">
        <v>11</v>
      </c>
      <c r="I121" s="18" t="n">
        <f aca="false">4.5*12*50000</f>
        <v>2700000</v>
      </c>
      <c r="J121" s="1" t="s">
        <v>99</v>
      </c>
      <c r="K121" s="18" t="n">
        <v>1400000</v>
      </c>
    </row>
    <row r="122" customFormat="false" ht="13.5" hidden="false" customHeight="false" outlineLevel="0" collapsed="false">
      <c r="B122" s="0" t="s">
        <v>100</v>
      </c>
      <c r="F122" s="7" t="n">
        <v>0</v>
      </c>
      <c r="H122" s="8" t="s">
        <v>11</v>
      </c>
      <c r="I122" s="18" t="n">
        <v>0</v>
      </c>
      <c r="J122" s="1" t="s">
        <v>101</v>
      </c>
      <c r="K122" s="18" t="n">
        <v>1500000</v>
      </c>
    </row>
    <row r="123" customFormat="false" ht="13.5" hidden="false" customHeight="false" outlineLevel="0" collapsed="false">
      <c r="B123" s="0" t="s">
        <v>102</v>
      </c>
      <c r="F123" s="7" t="n">
        <v>0</v>
      </c>
      <c r="H123" s="8" t="s">
        <v>11</v>
      </c>
      <c r="I123" s="18" t="n">
        <v>173000</v>
      </c>
      <c r="J123" s="1"/>
      <c r="K123" s="18" t="n">
        <v>173000</v>
      </c>
    </row>
    <row r="124" customFormat="false" ht="15.75" hidden="false" customHeight="false" outlineLevel="0" collapsed="false">
      <c r="B124" s="0" t="s">
        <v>103</v>
      </c>
      <c r="F124" s="10" t="n">
        <v>0</v>
      </c>
      <c r="H124" s="8" t="s">
        <v>11</v>
      </c>
      <c r="I124" s="18" t="n">
        <v>0</v>
      </c>
      <c r="J124" s="1"/>
      <c r="K124" s="20" t="n">
        <v>600000</v>
      </c>
    </row>
    <row r="125" customFormat="false" ht="12.75" hidden="false" customHeight="false" outlineLevel="0" collapsed="false">
      <c r="F125" s="9" t="n">
        <f aca="false">SUM(F120:F124)</f>
        <v>0</v>
      </c>
      <c r="H125" s="1"/>
      <c r="I125" s="9" t="n">
        <f aca="false">SUM(I120:I124)</f>
        <v>5123000</v>
      </c>
      <c r="J125" s="1"/>
      <c r="K125" s="9" t="n">
        <f aca="false">SUM(K120:K124)</f>
        <v>8348000</v>
      </c>
    </row>
    <row r="126" customFormat="false" ht="12.75" hidden="false" customHeight="false" outlineLevel="0" collapsed="false">
      <c r="F126" s="9"/>
      <c r="H126" s="1"/>
      <c r="I126" s="9"/>
      <c r="J126" s="1"/>
      <c r="K126" s="9"/>
    </row>
    <row r="127" customFormat="false" ht="12.75" hidden="false" customHeight="false" outlineLevel="0" collapsed="false">
      <c r="F127" s="9"/>
      <c r="H127" s="1"/>
      <c r="I127" s="9"/>
      <c r="J127" s="1"/>
      <c r="K127" s="9"/>
    </row>
    <row r="128" customFormat="false" ht="12.75" hidden="false" customHeight="false" outlineLevel="0" collapsed="false">
      <c r="A128" s="6" t="s">
        <v>104</v>
      </c>
      <c r="F128" s="9" t="n">
        <f aca="false">F12+F33+F37+F88+F105+F113+F117+I125</f>
        <v>125333319</v>
      </c>
      <c r="H128" s="1"/>
      <c r="I128" s="9" t="n">
        <f aca="false">I12+I33+I37+I88+I105+I113+I117+I125</f>
        <v>137035867.15</v>
      </c>
      <c r="J128" s="1"/>
      <c r="K128" s="9" t="n">
        <f aca="false">K12+K33+K37+K88+K105+K113+K117+K125</f>
        <v>134864677</v>
      </c>
    </row>
    <row r="129" customFormat="false" ht="12.75" hidden="false" customHeight="false" outlineLevel="0" collapsed="false">
      <c r="F129" s="9"/>
      <c r="H129" s="1"/>
      <c r="I129" s="9"/>
      <c r="J129" s="1"/>
      <c r="K129" s="9"/>
    </row>
    <row r="130" customFormat="false" ht="15" hidden="false" customHeight="false" outlineLevel="0" collapsed="false">
      <c r="B130" s="0" t="s">
        <v>105</v>
      </c>
      <c r="C130" s="21" t="n">
        <v>0.02</v>
      </c>
      <c r="F130" s="11" t="n">
        <f aca="false">$C$130*F128</f>
        <v>2506666.38</v>
      </c>
      <c r="H130" s="1"/>
      <c r="I130" s="11" t="n">
        <f aca="false">$C$130*I128</f>
        <v>2740717.343</v>
      </c>
      <c r="J130" s="1"/>
      <c r="K130" s="11" t="n">
        <f aca="false">$C$130*K128</f>
        <v>2697293.54</v>
      </c>
    </row>
    <row r="131" customFormat="false" ht="12.75" hidden="false" customHeight="false" outlineLevel="0" collapsed="false">
      <c r="F131" s="9"/>
      <c r="H131" s="1"/>
      <c r="I131" s="9"/>
      <c r="J131" s="1"/>
      <c r="K131" s="9"/>
    </row>
    <row r="132" customFormat="false" ht="12.75" hidden="false" customHeight="false" outlineLevel="0" collapsed="false">
      <c r="A132" s="6" t="s">
        <v>106</v>
      </c>
      <c r="F132" s="9" t="n">
        <f aca="false">F128+F130</f>
        <v>127839985.38</v>
      </c>
      <c r="H132" s="1"/>
      <c r="I132" s="9" t="n">
        <f aca="false">I128+I130</f>
        <v>139776584.493</v>
      </c>
      <c r="J132" s="1"/>
      <c r="K132" s="9" t="n">
        <f aca="false">K128+K130</f>
        <v>137561970.54</v>
      </c>
    </row>
    <row r="133" customFormat="false" ht="12.75" hidden="false" customHeight="false" outlineLevel="0" collapsed="false">
      <c r="F133" s="9" t="s">
        <v>11</v>
      </c>
      <c r="H133" s="1"/>
      <c r="I133" s="9" t="s">
        <v>11</v>
      </c>
      <c r="J133" s="1"/>
      <c r="K133" s="9" t="s">
        <v>11</v>
      </c>
    </row>
    <row r="134" customFormat="false" ht="12.75" hidden="false" customHeight="false" outlineLevel="0" collapsed="false">
      <c r="B134" s="0" t="s">
        <v>107</v>
      </c>
      <c r="C134" s="21" t="s">
        <v>11</v>
      </c>
      <c r="D134" s="21" t="n">
        <v>0.02</v>
      </c>
      <c r="F134" s="9" t="n">
        <f aca="false">$D$134*F132</f>
        <v>2556799.7076</v>
      </c>
      <c r="H134" s="21" t="n">
        <v>0.015</v>
      </c>
      <c r="I134" s="9" t="n">
        <f aca="false">$H$134*I132</f>
        <v>2096648.767395</v>
      </c>
      <c r="J134" s="1"/>
      <c r="K134" s="9" t="n">
        <f aca="false">$H$134*K132</f>
        <v>2063429.5581</v>
      </c>
    </row>
    <row r="135" customFormat="false" ht="15" hidden="false" customHeight="false" outlineLevel="0" collapsed="false">
      <c r="B135" s="0" t="s">
        <v>108</v>
      </c>
      <c r="C135" s="21" t="s">
        <v>11</v>
      </c>
      <c r="D135" s="21" t="n">
        <v>0.06</v>
      </c>
      <c r="F135" s="11" t="n">
        <f aca="false">$D$135*F132</f>
        <v>7670399.1228</v>
      </c>
      <c r="H135" s="21" t="n">
        <v>0.06</v>
      </c>
      <c r="I135" s="11" t="n">
        <f aca="false">$H$135*I132</f>
        <v>8386595.06958</v>
      </c>
      <c r="J135" s="1"/>
      <c r="K135" s="11" t="n">
        <f aca="false">$H$135*K132</f>
        <v>8253718.2324</v>
      </c>
    </row>
    <row r="136" customFormat="false" ht="12.75" hidden="false" customHeight="false" outlineLevel="0" collapsed="false">
      <c r="C136" s="0" t="s">
        <v>11</v>
      </c>
      <c r="H136" s="1"/>
      <c r="I136" s="1"/>
      <c r="J136" s="1"/>
      <c r="K136" s="1"/>
    </row>
    <row r="137" customFormat="false" ht="12.75" hidden="false" customHeight="false" outlineLevel="0" collapsed="false">
      <c r="A137" s="6" t="s">
        <v>109</v>
      </c>
      <c r="F137" s="9" t="n">
        <f aca="false">F132+F134+F135</f>
        <v>138067184.2104</v>
      </c>
      <c r="H137" s="1"/>
      <c r="I137" s="9" t="n">
        <f aca="false">I132+I134+I135</f>
        <v>150259828.329975</v>
      </c>
      <c r="J137" s="1"/>
      <c r="K137" s="9" t="n">
        <f aca="false">K132+K134+K135</f>
        <v>147879118.3305</v>
      </c>
    </row>
    <row r="138" customFormat="false" ht="12.75" hidden="false" customHeight="false" outlineLevel="0" collapsed="false">
      <c r="A138" s="6" t="s">
        <v>11</v>
      </c>
      <c r="F138" s="9"/>
      <c r="H138" s="1"/>
      <c r="I138" s="9"/>
      <c r="J138" s="1"/>
      <c r="K138" s="9"/>
    </row>
    <row r="139" customFormat="false" ht="12.75" hidden="false" customHeight="false" outlineLevel="0" collapsed="false">
      <c r="A139" s="6" t="s">
        <v>110</v>
      </c>
      <c r="F139" s="22" t="n">
        <v>225</v>
      </c>
      <c r="H139" s="1"/>
      <c r="I139" s="22" t="n">
        <v>277</v>
      </c>
      <c r="J139" s="1"/>
      <c r="K139" s="22" t="n">
        <v>273</v>
      </c>
    </row>
    <row r="140" customFormat="false" ht="12.75" hidden="false" customHeight="false" outlineLevel="0" collapsed="false">
      <c r="A140" s="6" t="s">
        <v>11</v>
      </c>
      <c r="H140" s="1"/>
      <c r="I140" s="1"/>
      <c r="J140" s="1"/>
      <c r="K140" s="1"/>
    </row>
    <row r="141" customFormat="false" ht="12.75" hidden="false" customHeight="false" outlineLevel="0" collapsed="false">
      <c r="F141" s="9" t="n">
        <f aca="false">F137/(F139*1000)</f>
        <v>613.631929824</v>
      </c>
      <c r="H141" s="1"/>
      <c r="I141" s="9" t="n">
        <f aca="false">I137/(I139*1000)</f>
        <v>542.454253898827</v>
      </c>
      <c r="J141" s="1"/>
      <c r="K141" s="9" t="n">
        <f aca="false">K137/(K139*1000)</f>
        <v>541.681752126374</v>
      </c>
    </row>
    <row r="142" customFormat="false" ht="12.75" hidden="false" customHeight="false" outlineLevel="0" collapsed="false">
      <c r="A142" s="6" t="s">
        <v>11</v>
      </c>
      <c r="H142" s="1"/>
      <c r="I142" s="1"/>
      <c r="J142" s="1"/>
      <c r="K142" s="1"/>
    </row>
    <row r="143" customFormat="false" ht="12.75" hidden="false" customHeight="false" outlineLevel="0" collapsed="false">
      <c r="C143" s="1"/>
      <c r="E143" s="1"/>
      <c r="F143" s="1"/>
      <c r="G143" s="1"/>
      <c r="H143" s="1"/>
      <c r="I143" s="1"/>
      <c r="J143" s="1"/>
      <c r="K143" s="1"/>
    </row>
    <row r="144" customFormat="false" ht="12.75" hidden="false" customHeight="false" outlineLevel="0" collapsed="false">
      <c r="C144" s="1"/>
      <c r="E144" s="1"/>
      <c r="F144" s="1"/>
      <c r="G144" s="1"/>
      <c r="H144" s="1"/>
      <c r="I144" s="1"/>
      <c r="J144" s="1"/>
      <c r="K144" s="1"/>
    </row>
    <row r="145" customFormat="false" ht="12.75" hidden="false" customHeight="false" outlineLevel="0" collapsed="false">
      <c r="C145" s="1"/>
      <c r="E145" s="1"/>
      <c r="F145" s="1"/>
      <c r="G145" s="1"/>
      <c r="H145" s="1"/>
      <c r="I145" s="1"/>
      <c r="J145" s="1"/>
      <c r="K145" s="1"/>
    </row>
    <row r="146" customFormat="false" ht="12.75" hidden="false" customHeight="false" outlineLevel="0" collapsed="false">
      <c r="C146" s="1"/>
      <c r="E146" s="1"/>
      <c r="F146" s="1"/>
      <c r="G146" s="1"/>
      <c r="H146" s="1"/>
      <c r="I146" s="1"/>
      <c r="J146" s="1"/>
      <c r="K146" s="1"/>
    </row>
    <row r="147" customFormat="false" ht="12.75" hidden="false" customHeight="false" outlineLevel="0" collapsed="false">
      <c r="C147" s="1"/>
      <c r="E147" s="1"/>
      <c r="F147" s="1"/>
      <c r="G147" s="1"/>
      <c r="H147" s="1"/>
      <c r="I147" s="1"/>
      <c r="J147" s="1"/>
      <c r="K147" s="1"/>
    </row>
    <row r="148" customFormat="false" ht="12.75" hidden="false" customHeight="false" outlineLevel="0" collapsed="false">
      <c r="C148" s="1"/>
      <c r="E148" s="1"/>
      <c r="F148" s="1"/>
      <c r="G148" s="1"/>
      <c r="H148" s="1"/>
      <c r="I148" s="1"/>
      <c r="J148" s="1"/>
      <c r="K148" s="1"/>
    </row>
    <row r="149" customFormat="false" ht="12.75" hidden="false" customHeight="false" outlineLevel="0" collapsed="false">
      <c r="H149" s="1"/>
      <c r="I149" s="1"/>
      <c r="J149" s="1"/>
      <c r="K149" s="1"/>
    </row>
    <row r="150" customFormat="false" ht="12.75" hidden="false" customHeight="false" outlineLevel="0" collapsed="false">
      <c r="H150" s="1"/>
      <c r="I150" s="1"/>
      <c r="J150" s="1"/>
      <c r="K150" s="1"/>
    </row>
    <row r="151" customFormat="false" ht="12.75" hidden="false" customHeight="false" outlineLevel="0" collapsed="false">
      <c r="H151" s="1"/>
      <c r="I151" s="1"/>
      <c r="J151" s="1"/>
      <c r="K151" s="1"/>
    </row>
    <row r="152" customFormat="false" ht="12.75" hidden="false" customHeight="false" outlineLevel="0" collapsed="false">
      <c r="H152" s="1"/>
      <c r="I152" s="1"/>
      <c r="J152" s="1"/>
      <c r="K152" s="1"/>
    </row>
    <row r="153" customFormat="false" ht="12.75" hidden="false" customHeight="false" outlineLevel="0" collapsed="false">
      <c r="H153" s="1"/>
      <c r="I153" s="1"/>
      <c r="J153" s="1"/>
      <c r="K153" s="1"/>
    </row>
    <row r="154" customFormat="false" ht="12.75" hidden="false" customHeight="false" outlineLevel="0" collapsed="false">
      <c r="H154" s="1"/>
      <c r="I154" s="1"/>
      <c r="J154" s="1"/>
      <c r="K154" s="1"/>
    </row>
    <row r="155" customFormat="false" ht="12.75" hidden="false" customHeight="false" outlineLevel="0" collapsed="false">
      <c r="H155" s="1"/>
      <c r="I155" s="1"/>
      <c r="J155" s="1"/>
      <c r="K155" s="1"/>
    </row>
    <row r="156" customFormat="false" ht="12.75" hidden="false" customHeight="false" outlineLevel="0" collapsed="false">
      <c r="H156" s="1"/>
      <c r="I156" s="1"/>
      <c r="J156" s="1"/>
      <c r="K156" s="1"/>
    </row>
    <row r="157" customFormat="false" ht="12.75" hidden="false" customHeight="false" outlineLevel="0" collapsed="false">
      <c r="H157" s="1"/>
      <c r="I157" s="1"/>
      <c r="J157" s="1"/>
      <c r="K157" s="1"/>
    </row>
    <row r="158" customFormat="false" ht="12.75" hidden="false" customHeight="false" outlineLevel="0" collapsed="false">
      <c r="H158" s="1"/>
      <c r="I158" s="1"/>
      <c r="J158" s="1"/>
      <c r="K158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6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9" activeCellId="0" sqref="H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3"/>
    <col collapsed="false" customWidth="true" hidden="false" outlineLevel="0" max="2" min="2" style="0" width="5.41"/>
    <col collapsed="false" customWidth="true" hidden="false" outlineLevel="0" max="3" min="3" style="0" width="5.71"/>
    <col collapsed="false" customWidth="true" hidden="false" outlineLevel="0" max="4" min="4" style="0" width="14.85"/>
    <col collapsed="false" customWidth="true" hidden="false" outlineLevel="0" max="9" min="9" style="0" width="14.85"/>
  </cols>
  <sheetData>
    <row r="1" customFormat="false" ht="12.75" hidden="false" customHeight="false" outlineLevel="0" collapsed="false">
      <c r="H1" s="0" t="s">
        <v>111</v>
      </c>
    </row>
    <row r="3" customFormat="false" ht="12.75" hidden="false" customHeight="false" outlineLevel="0" collapsed="false">
      <c r="I3" s="0" t="s">
        <v>112</v>
      </c>
    </row>
    <row r="4" customFormat="false" ht="12.75" hidden="false" customHeight="false" outlineLevel="0" collapsed="false">
      <c r="H4" s="0" t="s">
        <v>3</v>
      </c>
      <c r="I4" s="0" t="n">
        <v>5</v>
      </c>
    </row>
    <row r="5" customFormat="false" ht="12.75" hidden="false" customHeight="false" outlineLevel="0" collapsed="false">
      <c r="H5" s="0" t="s">
        <v>113</v>
      </c>
    </row>
    <row r="6" customFormat="false" ht="12.75" hidden="false" customHeight="false" outlineLevel="0" collapsed="false">
      <c r="A6" s="0" t="s">
        <v>114</v>
      </c>
      <c r="D6" s="9" t="n">
        <v>13500000</v>
      </c>
      <c r="H6" s="0" t="s">
        <v>111</v>
      </c>
      <c r="I6" s="12" t="n">
        <f aca="false">IF(H6=$H$1,D6*$I$4,0)</f>
        <v>67500000</v>
      </c>
    </row>
    <row r="7" customFormat="false" ht="12.75" hidden="false" customHeight="false" outlineLevel="0" collapsed="false">
      <c r="A7" s="0" t="s">
        <v>115</v>
      </c>
      <c r="D7" s="9" t="n">
        <v>310000</v>
      </c>
      <c r="H7" s="0" t="s">
        <v>111</v>
      </c>
      <c r="I7" s="12" t="n">
        <f aca="false">IF(H7=$H$1,D7*$I$4,0)</f>
        <v>1550000</v>
      </c>
    </row>
    <row r="8" customFormat="false" ht="12.75" hidden="false" customHeight="false" outlineLevel="0" collapsed="false">
      <c r="A8" s="0" t="s">
        <v>116</v>
      </c>
      <c r="D8" s="9" t="n">
        <v>450000</v>
      </c>
      <c r="H8" s="0" t="s">
        <v>111</v>
      </c>
      <c r="I8" s="12" t="n">
        <f aca="false">IF(H8=$H$1,D8*$I$4,0)</f>
        <v>2250000</v>
      </c>
    </row>
    <row r="9" customFormat="false" ht="12.75" hidden="false" customHeight="false" outlineLevel="0" collapsed="false">
      <c r="A9" s="0" t="s">
        <v>117</v>
      </c>
      <c r="D9" s="9" t="n">
        <v>0</v>
      </c>
      <c r="F9" s="0" t="s">
        <v>118</v>
      </c>
      <c r="H9" s="0" t="s">
        <v>111</v>
      </c>
      <c r="I9" s="12" t="n">
        <f aca="false">IF(H9=$H$1,D9*$I$4,0)</f>
        <v>0</v>
      </c>
    </row>
    <row r="10" customFormat="false" ht="12.75" hidden="false" customHeight="false" outlineLevel="0" collapsed="false">
      <c r="A10" s="0" t="s">
        <v>58</v>
      </c>
      <c r="D10" s="9" t="n">
        <v>950000</v>
      </c>
      <c r="H10" s="0" t="s">
        <v>119</v>
      </c>
      <c r="I10" s="12" t="n">
        <f aca="false">IF(H10=$H$1,D10*$I$4,0)</f>
        <v>0</v>
      </c>
    </row>
    <row r="11" customFormat="false" ht="12.75" hidden="false" customHeight="false" outlineLevel="0" collapsed="false">
      <c r="A11" s="0" t="s">
        <v>120</v>
      </c>
      <c r="D11" s="9" t="n">
        <v>150000</v>
      </c>
      <c r="H11" s="0" t="s">
        <v>119</v>
      </c>
      <c r="I11" s="12" t="n">
        <f aca="false">IF(H11=$H$1,D11*$I$4,0)</f>
        <v>0</v>
      </c>
    </row>
    <row r="12" customFormat="false" ht="12.75" hidden="false" customHeight="false" outlineLevel="0" collapsed="false">
      <c r="A12" s="0" t="s">
        <v>121</v>
      </c>
      <c r="D12" s="9" t="n">
        <v>57000</v>
      </c>
      <c r="H12" s="0" t="s">
        <v>111</v>
      </c>
      <c r="I12" s="12" t="n">
        <f aca="false">IF(H12=$H$1,D12*$I$4,0)</f>
        <v>285000</v>
      </c>
    </row>
    <row r="13" customFormat="false" ht="12.75" hidden="false" customHeight="false" outlineLevel="0" collapsed="false">
      <c r="A13" s="0" t="s">
        <v>122</v>
      </c>
      <c r="D13" s="9" t="n">
        <v>23000</v>
      </c>
      <c r="H13" s="0" t="s">
        <v>111</v>
      </c>
      <c r="I13" s="12" t="n">
        <f aca="false">IF(H13=$H$1,D13*$I$4,0)</f>
        <v>115000</v>
      </c>
    </row>
    <row r="14" customFormat="false" ht="12.75" hidden="false" customHeight="false" outlineLevel="0" collapsed="false">
      <c r="A14" s="0" t="s">
        <v>123</v>
      </c>
      <c r="D14" s="9" t="n">
        <f aca="false">944000/4</f>
        <v>236000</v>
      </c>
      <c r="H14" s="0" t="s">
        <v>119</v>
      </c>
      <c r="I14" s="12" t="n">
        <f aca="false">IF(H14=$H$1,D14*$I$4,0)</f>
        <v>0</v>
      </c>
      <c r="J14" s="0" t="s">
        <v>124</v>
      </c>
    </row>
    <row r="15" customFormat="false" ht="12.75" hidden="false" customHeight="false" outlineLevel="0" collapsed="false">
      <c r="A15" s="0" t="s">
        <v>30</v>
      </c>
      <c r="D15" s="9" t="n">
        <f aca="false">1120000/4</f>
        <v>280000</v>
      </c>
      <c r="H15" s="0" t="s">
        <v>119</v>
      </c>
      <c r="I15" s="12" t="n">
        <f aca="false">IF(H15=$H$1,D15*$I$4,0)</f>
        <v>0</v>
      </c>
      <c r="J15" s="0" t="s">
        <v>125</v>
      </c>
    </row>
    <row r="16" customFormat="false" ht="12.75" hidden="false" customHeight="false" outlineLevel="0" collapsed="false">
      <c r="A16" s="0" t="s">
        <v>126</v>
      </c>
      <c r="D16" s="9" t="n">
        <f aca="false">988000/4</f>
        <v>247000</v>
      </c>
      <c r="H16" s="0" t="s">
        <v>119</v>
      </c>
      <c r="I16" s="12" t="n">
        <f aca="false">IF(H16=$H$1,D16*$I$4,0)</f>
        <v>0</v>
      </c>
      <c r="J16" s="0" t="s">
        <v>127</v>
      </c>
    </row>
    <row r="17" customFormat="false" ht="12.75" hidden="false" customHeight="false" outlineLevel="0" collapsed="false">
      <c r="A17" s="0" t="s">
        <v>128</v>
      </c>
      <c r="D17" s="9" t="n">
        <f aca="false">192000/4</f>
        <v>48000</v>
      </c>
      <c r="H17" s="0" t="s">
        <v>119</v>
      </c>
      <c r="I17" s="12" t="n">
        <f aca="false">IF(H17=$H$1,D17*$I$4,0)</f>
        <v>0</v>
      </c>
      <c r="J17" s="0" t="s">
        <v>129</v>
      </c>
    </row>
    <row r="18" customFormat="false" ht="12.75" hidden="false" customHeight="false" outlineLevel="0" collapsed="false">
      <c r="A18" s="0" t="s">
        <v>130</v>
      </c>
      <c r="D18" s="9" t="n">
        <f aca="false">74000/4</f>
        <v>18500</v>
      </c>
      <c r="H18" s="0" t="s">
        <v>119</v>
      </c>
      <c r="I18" s="12" t="n">
        <f aca="false">IF(H18=$H$1,D18*$I$4,0)</f>
        <v>0</v>
      </c>
    </row>
    <row r="19" customFormat="false" ht="15" hidden="false" customHeight="false" outlineLevel="0" collapsed="false">
      <c r="A19" s="0" t="s">
        <v>131</v>
      </c>
      <c r="D19" s="9" t="n">
        <v>150000</v>
      </c>
      <c r="H19" s="0" t="s">
        <v>119</v>
      </c>
      <c r="I19" s="23" t="n">
        <f aca="false">IF(H19=$H$1,D19*$I$4,0)</f>
        <v>0</v>
      </c>
    </row>
    <row r="20" customFormat="false" ht="12.75" hidden="false" customHeight="false" outlineLevel="0" collapsed="false">
      <c r="D20" s="9"/>
    </row>
    <row r="21" customFormat="false" ht="12.75" hidden="false" customHeight="false" outlineLevel="0" collapsed="false">
      <c r="D21" s="9" t="n">
        <f aca="false">SUM(D6:D20)</f>
        <v>16419500</v>
      </c>
      <c r="I21" s="9" t="n">
        <f aca="false">SUM(I6:I20)</f>
        <v>71700000</v>
      </c>
    </row>
    <row r="22" customFormat="false" ht="12.75" hidden="false" customHeight="false" outlineLevel="0" collapsed="false">
      <c r="D22" s="9"/>
      <c r="I22" s="9" t="n">
        <f aca="false">I21/I4</f>
        <v>14340000</v>
      </c>
    </row>
    <row r="23" customFormat="false" ht="12.75" hidden="false" customHeight="false" outlineLevel="0" collapsed="false">
      <c r="D23" s="9"/>
    </row>
    <row r="24" customFormat="false" ht="12.75" hidden="false" customHeight="false" outlineLevel="0" collapsed="false">
      <c r="A24" s="6" t="s">
        <v>132</v>
      </c>
      <c r="D24" s="9"/>
    </row>
    <row r="25" customFormat="false" ht="12.75" hidden="false" customHeight="false" outlineLevel="0" collapsed="false">
      <c r="A25" s="15" t="s">
        <v>30</v>
      </c>
      <c r="D25" s="9" t="n">
        <v>280000</v>
      </c>
    </row>
    <row r="26" customFormat="false" ht="12.75" hidden="false" customHeight="false" outlineLevel="0" collapsed="false">
      <c r="A26" s="15" t="s">
        <v>133</v>
      </c>
      <c r="D26" s="9" t="n">
        <v>198000</v>
      </c>
    </row>
    <row r="27" customFormat="false" ht="12.75" hidden="false" customHeight="false" outlineLevel="0" collapsed="false">
      <c r="A27" s="15" t="s">
        <v>134</v>
      </c>
      <c r="D27" s="9" t="n">
        <v>233000</v>
      </c>
    </row>
    <row r="28" customFormat="false" ht="12.75" hidden="false" customHeight="false" outlineLevel="0" collapsed="false">
      <c r="A28" s="15" t="s">
        <v>58</v>
      </c>
      <c r="D28" s="9" t="n">
        <v>950000</v>
      </c>
    </row>
    <row r="29" customFormat="false" ht="12.75" hidden="false" customHeight="false" outlineLevel="0" collapsed="false">
      <c r="A29" s="0" t="s">
        <v>114</v>
      </c>
      <c r="D29" s="9" t="n">
        <v>13500000</v>
      </c>
    </row>
    <row r="30" customFormat="false" ht="12.75" hidden="false" customHeight="false" outlineLevel="0" collapsed="false">
      <c r="A30" s="0" t="s">
        <v>115</v>
      </c>
      <c r="D30" s="9" t="n">
        <v>310000</v>
      </c>
    </row>
    <row r="31" customFormat="false" ht="12.75" hidden="false" customHeight="false" outlineLevel="0" collapsed="false">
      <c r="A31" s="0" t="s">
        <v>116</v>
      </c>
      <c r="D31" s="9" t="n">
        <v>450000</v>
      </c>
    </row>
    <row r="32" customFormat="false" ht="12.75" hidden="false" customHeight="false" outlineLevel="0" collapsed="false">
      <c r="A32" s="0" t="s">
        <v>117</v>
      </c>
      <c r="D32" s="9" t="n">
        <v>62000</v>
      </c>
    </row>
    <row r="33" customFormat="false" ht="12.75" hidden="false" customHeight="false" outlineLevel="0" collapsed="false">
      <c r="A33" s="0" t="s">
        <v>58</v>
      </c>
      <c r="D33" s="9" t="n">
        <v>950000</v>
      </c>
    </row>
    <row r="34" customFormat="false" ht="12.75" hidden="false" customHeight="false" outlineLevel="0" collapsed="false">
      <c r="A34" s="0" t="s">
        <v>120</v>
      </c>
      <c r="D34" s="9" t="n">
        <v>150000</v>
      </c>
    </row>
    <row r="35" customFormat="false" ht="12.75" hidden="false" customHeight="false" outlineLevel="0" collapsed="false">
      <c r="D35" s="9"/>
    </row>
    <row r="36" customFormat="false" ht="12.75" hidden="false" customHeight="false" outlineLevel="0" collapsed="false">
      <c r="A36" s="0" t="s">
        <v>135</v>
      </c>
      <c r="D36" s="9" t="n">
        <v>206258</v>
      </c>
    </row>
    <row r="37" customFormat="false" ht="12.75" hidden="false" customHeight="false" outlineLevel="0" collapsed="false">
      <c r="A37" s="0" t="s">
        <v>136</v>
      </c>
      <c r="D37" s="9" t="n">
        <v>68753</v>
      </c>
    </row>
    <row r="38" customFormat="false" ht="12.75" hidden="false" customHeight="false" outlineLevel="0" collapsed="false">
      <c r="A38" s="0" t="s">
        <v>137</v>
      </c>
      <c r="D38" s="9" t="n">
        <v>34376</v>
      </c>
    </row>
    <row r="39" customFormat="false" ht="12.75" hidden="false" customHeight="false" outlineLevel="0" collapsed="false">
      <c r="A39" s="0" t="s">
        <v>138</v>
      </c>
      <c r="D39" s="9" t="n">
        <v>34376</v>
      </c>
    </row>
    <row r="40" customFormat="false" ht="12.75" hidden="false" customHeight="false" outlineLevel="0" collapsed="false">
      <c r="A40" s="0" t="s">
        <v>139</v>
      </c>
      <c r="D40" s="9" t="n">
        <v>41252</v>
      </c>
    </row>
    <row r="41" customFormat="false" ht="12.75" hidden="false" customHeight="false" outlineLevel="0" collapsed="false">
      <c r="A41" s="0" t="s">
        <v>140</v>
      </c>
      <c r="D41" s="9" t="n">
        <v>34376</v>
      </c>
    </row>
    <row r="42" customFormat="false" ht="12.75" hidden="false" customHeight="false" outlineLevel="0" collapsed="false">
      <c r="D42" s="9"/>
    </row>
    <row r="43" customFormat="false" ht="12.75" hidden="false" customHeight="false" outlineLevel="0" collapsed="false">
      <c r="A43" s="0" t="s">
        <v>141</v>
      </c>
      <c r="D43" s="9" t="n">
        <v>56377</v>
      </c>
    </row>
    <row r="44" customFormat="false" ht="12.75" hidden="false" customHeight="false" outlineLevel="0" collapsed="false">
      <c r="D44" s="9"/>
    </row>
    <row r="45" customFormat="false" ht="12.75" hidden="false" customHeight="false" outlineLevel="0" collapsed="false">
      <c r="A45" s="0" t="s">
        <v>142</v>
      </c>
      <c r="B45" s="0" t="n">
        <v>2</v>
      </c>
      <c r="C45" s="8" t="n">
        <v>0.5</v>
      </c>
      <c r="D45" s="9" t="n">
        <v>154006</v>
      </c>
    </row>
    <row r="46" customFormat="false" ht="12.75" hidden="false" customHeight="false" outlineLevel="0" collapsed="false">
      <c r="A46" s="0" t="s">
        <v>143</v>
      </c>
      <c r="D46" s="9" t="n">
        <v>137506</v>
      </c>
    </row>
    <row r="47" customFormat="false" ht="12.75" hidden="false" customHeight="false" outlineLevel="0" collapsed="false">
      <c r="A47" s="0" t="s">
        <v>144</v>
      </c>
      <c r="D47" s="9" t="n">
        <v>495020</v>
      </c>
    </row>
    <row r="48" customFormat="false" ht="12.75" hidden="false" customHeight="false" outlineLevel="0" collapsed="false">
      <c r="A48" s="0" t="s">
        <v>145</v>
      </c>
      <c r="D48" s="9" t="n">
        <v>61878</v>
      </c>
    </row>
    <row r="49" customFormat="false" ht="12.75" hidden="false" customHeight="false" outlineLevel="0" collapsed="false">
      <c r="A49" s="0" t="s">
        <v>146</v>
      </c>
      <c r="D49" s="9" t="n">
        <v>36164</v>
      </c>
    </row>
    <row r="50" customFormat="false" ht="12.75" hidden="false" customHeight="false" outlineLevel="0" collapsed="false">
      <c r="D50" s="9"/>
    </row>
    <row r="51" customFormat="false" ht="12.75" hidden="false" customHeight="false" outlineLevel="0" collapsed="false">
      <c r="A51" s="0" t="s">
        <v>147</v>
      </c>
      <c r="D51" s="9" t="n">
        <v>99334</v>
      </c>
    </row>
    <row r="52" customFormat="false" ht="12.75" hidden="false" customHeight="false" outlineLevel="0" collapsed="false">
      <c r="A52" s="0" t="s">
        <v>148</v>
      </c>
      <c r="D52" s="9" t="n">
        <v>199383</v>
      </c>
    </row>
    <row r="53" customFormat="false" ht="12.75" hidden="false" customHeight="false" outlineLevel="0" collapsed="false">
      <c r="D53" s="9"/>
    </row>
    <row r="54" customFormat="false" ht="12.75" hidden="false" customHeight="false" outlineLevel="0" collapsed="false">
      <c r="A54" s="0" t="s">
        <v>149</v>
      </c>
      <c r="D54" s="9" t="n">
        <v>44002</v>
      </c>
    </row>
    <row r="55" customFormat="false" ht="12.75" hidden="false" customHeight="false" outlineLevel="0" collapsed="false">
      <c r="D55" s="9"/>
    </row>
    <row r="56" customFormat="false" ht="12.75" hidden="false" customHeight="false" outlineLevel="0" collapsed="false">
      <c r="A56" s="0" t="s">
        <v>150</v>
      </c>
      <c r="D56" s="9" t="n">
        <v>90794</v>
      </c>
    </row>
    <row r="57" customFormat="false" ht="12.75" hidden="false" customHeight="false" outlineLevel="0" collapsed="false">
      <c r="D57" s="9"/>
    </row>
    <row r="58" customFormat="false" ht="12.75" hidden="false" customHeight="false" outlineLevel="0" collapsed="false">
      <c r="A58" s="0" t="s">
        <v>151</v>
      </c>
      <c r="D58" s="9" t="n">
        <v>165007</v>
      </c>
    </row>
    <row r="59" customFormat="false" ht="12.75" hidden="false" customHeight="false" outlineLevel="0" collapsed="false">
      <c r="D59" s="9"/>
    </row>
    <row r="60" customFormat="false" ht="12.75" hidden="false" customHeight="false" outlineLevel="0" collapsed="false">
      <c r="A60" s="0" t="s">
        <v>152</v>
      </c>
      <c r="D60" s="9" t="n">
        <v>226884</v>
      </c>
    </row>
    <row r="61" customFormat="false" ht="12.75" hidden="false" customHeight="false" outlineLevel="0" collapsed="false">
      <c r="D61" s="9"/>
    </row>
    <row r="62" customFormat="false" ht="12.75" hidden="false" customHeight="false" outlineLevel="0" collapsed="false">
      <c r="D62" s="9"/>
    </row>
    <row r="63" customFormat="false" ht="12.75" hidden="false" customHeight="false" outlineLevel="0" collapsed="false">
      <c r="D63" s="9"/>
    </row>
    <row r="64" customFormat="false" ht="12.75" hidden="false" customHeight="false" outlineLevel="0" collapsed="false">
      <c r="D64" s="9"/>
    </row>
    <row r="65" customFormat="false" ht="12.75" hidden="false" customHeight="false" outlineLevel="0" collapsed="false">
      <c r="D65" s="9"/>
    </row>
    <row r="66" customFormat="false" ht="12.75" hidden="false" customHeight="false" outlineLevel="0" collapsed="false">
      <c r="D66" s="9"/>
    </row>
    <row r="67" customFormat="false" ht="12.75" hidden="false" customHeight="false" outlineLevel="0" collapsed="false">
      <c r="D67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3" min="3" style="0" width="10.28"/>
  </cols>
  <sheetData>
    <row r="3" customFormat="false" ht="12.75" hidden="false" customHeight="false" outlineLevel="0" collapsed="false">
      <c r="A3" s="0" t="s">
        <v>153</v>
      </c>
      <c r="B3" s="0" t="s">
        <v>154</v>
      </c>
      <c r="C3" s="22" t="n">
        <v>47500</v>
      </c>
    </row>
    <row r="4" customFormat="false" ht="12.75" hidden="false" customHeight="false" outlineLevel="0" collapsed="false">
      <c r="A4" s="0" t="s">
        <v>155</v>
      </c>
      <c r="C4" s="24" t="n">
        <v>0.9</v>
      </c>
    </row>
    <row r="5" customFormat="false" ht="12.75" hidden="false" customHeight="false" outlineLevel="0" collapsed="false">
      <c r="A5" s="0" t="s">
        <v>156</v>
      </c>
      <c r="B5" s="0" t="s">
        <v>157</v>
      </c>
      <c r="C5" s="22" t="n">
        <f aca="false">C3/C4</f>
        <v>52777.7777777778</v>
      </c>
    </row>
    <row r="6" customFormat="false" ht="12.75" hidden="false" customHeight="false" outlineLevel="0" collapsed="false">
      <c r="A6" s="0" t="s">
        <v>158</v>
      </c>
      <c r="B6" s="0" t="s">
        <v>159</v>
      </c>
      <c r="C6" s="22" t="n">
        <v>13800</v>
      </c>
    </row>
    <row r="7" customFormat="false" ht="12.75" hidden="false" customHeight="false" outlineLevel="0" collapsed="false">
      <c r="B7" s="0" t="s">
        <v>160</v>
      </c>
      <c r="C7" s="22" t="n">
        <f aca="false">C5*1000/(C6*3^0.5)</f>
        <v>2208.06262371234</v>
      </c>
    </row>
    <row r="8" customFormat="false" ht="12.75" hidden="false" customHeight="false" outlineLevel="0" collapsed="false">
      <c r="C8" s="22"/>
    </row>
    <row r="9" customFormat="false" ht="12.75" hidden="false" customHeight="false" outlineLevel="0" collapsed="false">
      <c r="C9" s="22"/>
    </row>
    <row r="10" customFormat="false" ht="12.75" hidden="false" customHeight="false" outlineLevel="0" collapsed="false">
      <c r="C10" s="22"/>
    </row>
    <row r="11" customFormat="false" ht="12.75" hidden="false" customHeight="false" outlineLevel="0" collapsed="false">
      <c r="C11" s="22"/>
    </row>
    <row r="12" customFormat="false" ht="12.75" hidden="false" customHeight="false" outlineLevel="0" collapsed="false">
      <c r="C12" s="22"/>
    </row>
    <row r="13" customFormat="false" ht="12.75" hidden="false" customHeight="false" outlineLevel="0" collapsed="false">
      <c r="C13" s="22"/>
    </row>
    <row r="14" customFormat="false" ht="12.75" hidden="false" customHeight="false" outlineLevel="0" collapsed="false">
      <c r="C14" s="22"/>
    </row>
    <row r="15" customFormat="false" ht="12.75" hidden="false" customHeight="false" outlineLevel="0" collapsed="false">
      <c r="C15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2000-02-14T22:50:36Z</dcterms:created>
  <dc:creator>EI</dc:creator>
  <dc:description/>
  <dc:language>en-US</dc:language>
  <cp:lastModifiedBy>EI</cp:lastModifiedBy>
  <cp:lastPrinted>2000-05-03T22:04:38Z</cp:lastPrinted>
  <cp:revision>0</cp:revision>
  <dc:subject/>
  <dc:title/>
</cp:coreProperties>
</file>