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23,FEB24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3" authorId="0">
      <text>
        <r>
          <rPr>
            <b val="true"/>
            <sz val="10"/>
            <color rgb="FF000000"/>
            <rFont val="Tahoma"/>
            <family val="0"/>
          </rPr>
          <t xml:space="preserve">Bill Williams:
</t>
        </r>
        <r>
          <rPr>
            <sz val="10"/>
            <color rgb="FF000000"/>
            <rFont val="Tahoma"/>
            <family val="0"/>
          </rPr>
          <t xml:space="preserve">This cell represents purchase price from Lpac. Formula is $250 sale price-$4.66 transmission-$48 basis *0.70 to determine L-Pac's share of profit, then the $48 basis is added back in.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77</xdr:colOff>
                <xdr:row>11</xdr:row>
                <xdr:rowOff>8</xdr:rowOff>
              </xdr:from>
              <xdr:to>
                <xdr:col>15</xdr:col>
                <xdr:colOff>8</xdr:colOff>
                <xdr:row>17</xdr:row>
                <xdr:rowOff>7</xdr:rowOff>
              </xdr:to>
            </anchor>
          </commentPr>
        </mc:Choice>
        <mc:Fallback/>
      </mc:AlternateContent>
    </comment>
    <comment ref="X13" authorId="0">
      <text>
        <r>
          <rPr>
            <b val="true"/>
            <sz val="10"/>
            <color rgb="FF000000"/>
            <rFont val="Tahoma"/>
            <family val="0"/>
          </rPr>
          <t xml:space="preserve">Bill Williams:
</t>
        </r>
        <r>
          <rPr>
            <sz val="10"/>
            <color rgb="FF000000"/>
            <rFont val="Tahoma"/>
            <family val="0"/>
          </rPr>
          <t xml:space="preserve">This represents RT profit.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26</xdr:colOff>
                <xdr:row>11</xdr:row>
                <xdr:rowOff>8</xdr:rowOff>
              </xdr:from>
              <xdr:to>
                <xdr:col>31</xdr:col>
                <xdr:colOff>43</xdr:colOff>
                <xdr:row>15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<sst xmlns="http://schemas.openxmlformats.org/spreadsheetml/2006/main" count="32" uniqueCount="24">
  <si>
    <t xml:space="preserve">Date</t>
  </si>
  <si>
    <t xml:space="preserve">MWhs</t>
  </si>
  <si>
    <t xml:space="preserve">Sell Price</t>
  </si>
  <si>
    <t xml:space="preserve">Trans Price</t>
  </si>
  <si>
    <t xml:space="preserve">LT NW Profit</t>
  </si>
  <si>
    <t xml:space="preserve">LP Profit</t>
  </si>
  <si>
    <t xml:space="preserve">RT Profit</t>
  </si>
  <si>
    <t xml:space="preserve">Annuities Made</t>
  </si>
  <si>
    <t xml:space="preserve">Customer</t>
  </si>
  <si>
    <t xml:space="preserve">Annuity #</t>
  </si>
  <si>
    <t xml:space="preserve">LT-NW</t>
  </si>
  <si>
    <t xml:space="preserve">LP</t>
  </si>
  <si>
    <t xml:space="preserve">ST-NW</t>
  </si>
  <si>
    <t xml:space="preserve">Total</t>
  </si>
  <si>
    <t xml:space="preserve">Weighted Price to L-Pac </t>
  </si>
  <si>
    <t xml:space="preserve">Y</t>
  </si>
  <si>
    <t xml:space="preserve">COLSTRIP/HS</t>
  </si>
  <si>
    <t xml:space="preserve">LOU PAC</t>
  </si>
  <si>
    <t xml:space="preserve">WWP</t>
  </si>
  <si>
    <t xml:space="preserve">529161,529162,530653,530654</t>
  </si>
  <si>
    <t xml:space="preserve">PUGET</t>
  </si>
  <si>
    <t xml:space="preserve">529161,529162,530689,530690</t>
  </si>
  <si>
    <t xml:space="preserve">529161, 529162, 530690, 530716</t>
  </si>
  <si>
    <t xml:space="preserve">L-Pac Average Price per MW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</si>
</sst>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/dd/yy"/>
    <numFmt numFmtId="166" formatCode="\$#,##0.00"/>
    <numFmt numFmtId="167" formatCode="[$-409]m/d/yyyy"/>
    <numFmt numFmtId="168" formatCode="_(\$* #,##0.00_);_(\$* \(#,##0.00\);_(\$* \-??_);_(@_)"/>
    <numFmt numFmtId="169" formatCode="0_);[RED]\(0\)"/>
    <numFmt numFmtId="170" formatCode="@"/>
    <numFmt numFmtId="171" formatCode="0.00"/>
    <numFmt numFmtId="172" formatCode="_(* #,##0.00_);_(* \(#,##0.00\);_(* \-??_);_(@_)"/>
    <numFmt numFmtId="173" formatCode="0.00_);[RED]\(0.00\)"/>
    <numFmt numFmtId="174" formatCode="0.0000"/>
    <numFmt numFmtId="175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Arial"/>
      <family val="2"/>
    </font>
    <font>
      <sz val="8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3" borderId="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3" borderId="2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5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5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6" fillId="5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6" fillId="5" borderId="17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6" fillId="5" borderId="17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5" borderId="17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5" borderId="17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8" fillId="5" borderId="17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8" fillId="5" borderId="17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5" borderId="17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6" fillId="5" borderId="17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6" fillId="5" borderId="1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6" fillId="6" borderId="17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4" borderId="17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Z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7.14"/>
    <col collapsed="false" customWidth="true" hidden="false" outlineLevel="0" max="4" min="4" style="0" width="10.85"/>
    <col collapsed="false" customWidth="true" hidden="false" outlineLevel="0" max="5" min="5" style="0" width="14.14"/>
    <col collapsed="false" customWidth="true" hidden="false" outlineLevel="0" max="7" min="6" style="0" width="11.28"/>
    <col collapsed="false" customWidth="true" hidden="false" outlineLevel="0" max="8" min="8" style="0" width="10.13"/>
    <col collapsed="false" customWidth="true" hidden="false" outlineLevel="0" max="9" min="9" style="0" width="6.13"/>
    <col collapsed="false" customWidth="true" hidden="false" outlineLevel="0" max="10" min="10" style="0" width="13.28"/>
    <col collapsed="false" customWidth="true" hidden="false" outlineLevel="0" max="11" min="11" style="0" width="8.56"/>
    <col collapsed="false" customWidth="true" hidden="false" outlineLevel="0" max="12" min="12" style="0" width="9.7"/>
    <col collapsed="false" customWidth="true" hidden="false" outlineLevel="0" max="13" min="13" style="0" width="11.56"/>
    <col collapsed="false" customWidth="true" hidden="false" outlineLevel="0" max="15" min="15" style="0" width="9.14"/>
    <col collapsed="false" customWidth="true" hidden="false" outlineLevel="0" max="16" min="16" style="0" width="3.56"/>
    <col collapsed="false" customWidth="true" hidden="false" outlineLevel="0" max="17" min="17" style="0" width="1.99"/>
    <col collapsed="false" customWidth="true" hidden="false" outlineLevel="0" max="18" min="18" style="0" width="2.42"/>
    <col collapsed="false" customWidth="true" hidden="false" outlineLevel="0" max="20" min="20" style="0" width="1.7"/>
    <col collapsed="false" customWidth="true" hidden="false" outlineLevel="0" max="21" min="21" style="0" width="38.99"/>
    <col collapsed="false" customWidth="true" hidden="false" outlineLevel="0" max="22" min="22" style="0" width="2.84"/>
    <col collapsed="false" customWidth="true" hidden="false" outlineLevel="0" max="23" min="23" style="0" width="3.14"/>
    <col collapsed="false" customWidth="true" hidden="false" outlineLevel="0" max="24" min="24" style="0" width="8.99"/>
    <col collapsed="false" customWidth="true" hidden="false" outlineLevel="0" max="25" min="25" style="0" width="10.13"/>
  </cols>
  <sheetData>
    <row r="4" customFormat="false" ht="13.5" hidden="false" customHeight="false" outlineLevel="0" collapsed="false"/>
    <row r="5" customFormat="false" ht="13.5" hidden="false" customHeight="false" outlineLevel="0" collapsed="false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3" t="s">
        <v>6</v>
      </c>
      <c r="J5" s="4" t="s">
        <v>7</v>
      </c>
      <c r="K5" s="5" t="s">
        <v>8</v>
      </c>
      <c r="L5" s="5" t="s">
        <v>0</v>
      </c>
      <c r="M5" s="6" t="s">
        <v>9</v>
      </c>
    </row>
    <row r="6" customFormat="false" ht="13.5" hidden="false" customHeight="false" outlineLevel="0" collapsed="false">
      <c r="A6" s="7" t="n">
        <v>36945</v>
      </c>
      <c r="B6" s="8" t="n">
        <v>42</v>
      </c>
      <c r="C6" s="9" t="n">
        <v>250</v>
      </c>
      <c r="D6" s="9" t="n">
        <v>4.66</v>
      </c>
      <c r="E6" s="9" t="n">
        <f aca="false">B6*48</f>
        <v>2016</v>
      </c>
      <c r="F6" s="9" t="n">
        <f aca="false">((C6-D6-48)*0.7)*B6</f>
        <v>5801.796</v>
      </c>
      <c r="G6" s="10" t="n">
        <f aca="false">((C6-D6-48)*B6)*0.3</f>
        <v>2486.484</v>
      </c>
      <c r="J6" s="11" t="n">
        <v>5472</v>
      </c>
      <c r="K6" s="12" t="s">
        <v>10</v>
      </c>
      <c r="L6" s="13" t="n">
        <v>36948</v>
      </c>
      <c r="M6" s="14" t="n">
        <v>531546</v>
      </c>
    </row>
    <row r="7" customFormat="false" ht="13.5" hidden="false" customHeight="false" outlineLevel="0" collapsed="false">
      <c r="A7" s="7"/>
      <c r="B7" s="8" t="n">
        <v>0</v>
      </c>
      <c r="C7" s="9" t="n">
        <v>0</v>
      </c>
      <c r="D7" s="9" t="n">
        <v>4.66</v>
      </c>
      <c r="E7" s="9" t="n">
        <f aca="false">B7*48</f>
        <v>0</v>
      </c>
      <c r="F7" s="9" t="n">
        <f aca="false">((C7-D7-48)*0.7)*B7</f>
        <v>-0</v>
      </c>
      <c r="G7" s="10" t="n">
        <f aca="false">((C7-D7-48)*B7)*0.3</f>
        <v>-0</v>
      </c>
      <c r="J7" s="11" t="n">
        <v>12597.73</v>
      </c>
      <c r="K7" s="12" t="s">
        <v>11</v>
      </c>
      <c r="L7" s="13" t="n">
        <v>36948</v>
      </c>
      <c r="M7" s="14" t="n">
        <v>531549</v>
      </c>
    </row>
    <row r="8" customFormat="false" ht="13.5" hidden="false" customHeight="false" outlineLevel="0" collapsed="false">
      <c r="A8" s="15"/>
      <c r="B8" s="16"/>
      <c r="C8" s="17"/>
      <c r="D8" s="17"/>
      <c r="E8" s="18"/>
      <c r="F8" s="18"/>
      <c r="G8" s="19"/>
      <c r="J8" s="20"/>
      <c r="K8" s="21"/>
      <c r="L8" s="22"/>
      <c r="M8" s="23"/>
    </row>
    <row r="9" customFormat="false" ht="12.75" hidden="false" customHeight="false" outlineLevel="0" collapsed="false">
      <c r="A9" s="7" t="n">
        <v>36946</v>
      </c>
      <c r="B9" s="8" t="n">
        <v>27</v>
      </c>
      <c r="C9" s="9" t="n">
        <v>200</v>
      </c>
      <c r="D9" s="9" t="n">
        <v>4.66</v>
      </c>
      <c r="E9" s="9" t="n">
        <f aca="false">B9*48</f>
        <v>1296</v>
      </c>
      <c r="F9" s="9" t="n">
        <f aca="false">((C9-D9-48)*0.7)*B9</f>
        <v>2784.726</v>
      </c>
      <c r="G9" s="10" t="n">
        <f aca="false">((C9-D9-48)*B9)*0.3</f>
        <v>1193.454</v>
      </c>
      <c r="J9" s="24" t="n">
        <v>23468.76</v>
      </c>
      <c r="K9" s="25" t="s">
        <v>12</v>
      </c>
      <c r="L9" s="26" t="n">
        <v>36948</v>
      </c>
      <c r="M9" s="27" t="n">
        <v>531524</v>
      </c>
    </row>
    <row r="10" customFormat="false" ht="12.75" hidden="false" customHeight="false" outlineLevel="0" collapsed="false">
      <c r="A10" s="28" t="n">
        <v>36946</v>
      </c>
      <c r="B10" s="29" t="n">
        <v>45</v>
      </c>
      <c r="C10" s="30" t="n">
        <v>180</v>
      </c>
      <c r="D10" s="30" t="n">
        <v>4.66</v>
      </c>
      <c r="E10" s="30" t="n">
        <f aca="false">B10*48</f>
        <v>2160</v>
      </c>
      <c r="F10" s="30" t="n">
        <f aca="false">((C10-D10-48)*0.7)*B10</f>
        <v>4011.21</v>
      </c>
      <c r="G10" s="31" t="n">
        <f aca="false">((C10-D10-48)*B10)*0.3</f>
        <v>1719.09</v>
      </c>
      <c r="H10" s="0" t="s">
        <v>13</v>
      </c>
    </row>
    <row r="11" customFormat="false" ht="12.75" hidden="false" customHeight="false" outlineLevel="0" collapsed="false">
      <c r="A11" s="32"/>
      <c r="B11" s="33" t="n">
        <f aca="false">SUM(B6:B10)</f>
        <v>114</v>
      </c>
      <c r="E11" s="34" t="n">
        <f aca="false">SUM(E6:E10)</f>
        <v>5472</v>
      </c>
      <c r="F11" s="34" t="n">
        <f aca="false">SUM(F6:F10)</f>
        <v>12597.732</v>
      </c>
      <c r="G11" s="34" t="n">
        <f aca="false">SUM(G6:G10)</f>
        <v>5399.028</v>
      </c>
      <c r="H11" s="35" t="n">
        <f aca="false">SUM(E11:G11)</f>
        <v>23468.76</v>
      </c>
    </row>
    <row r="12" customFormat="false" ht="12.75" hidden="false" customHeight="false" outlineLevel="0" collapsed="false">
      <c r="A12" s="32"/>
      <c r="B12" s="33"/>
      <c r="E12" s="36"/>
      <c r="F12" s="36"/>
      <c r="G12" s="36"/>
      <c r="Y12" s="0" t="s">
        <v>14</v>
      </c>
    </row>
    <row r="13" customFormat="false" ht="11.25" hidden="false" customHeight="false" outlineLevel="0" collapsed="false">
      <c r="A13" s="37" t="n">
        <v>36945</v>
      </c>
      <c r="B13" s="37"/>
      <c r="C13" s="37" t="s">
        <v>15</v>
      </c>
      <c r="D13" s="38" t="n">
        <v>11</v>
      </c>
      <c r="E13" s="38" t="n">
        <v>24</v>
      </c>
      <c r="F13" s="39" t="n">
        <f aca="false">(E13-D13)+1</f>
        <v>14</v>
      </c>
      <c r="G13" s="40" t="s">
        <v>16</v>
      </c>
      <c r="H13" s="41" t="s">
        <v>17</v>
      </c>
      <c r="I13" s="38" t="n">
        <v>3</v>
      </c>
      <c r="J13" s="38" t="n">
        <f aca="false">I13*F13</f>
        <v>42</v>
      </c>
      <c r="K13" s="42"/>
      <c r="L13" s="43" t="n">
        <f aca="false">((N13-(S13+O13))*0.7)+S13</f>
        <v>186.138</v>
      </c>
      <c r="M13" s="38" t="s">
        <v>18</v>
      </c>
      <c r="N13" s="44" t="n">
        <v>250</v>
      </c>
      <c r="O13" s="45" t="n">
        <v>4.66</v>
      </c>
      <c r="P13" s="46"/>
      <c r="Q13" s="46"/>
      <c r="R13" s="47"/>
      <c r="S13" s="47" t="n">
        <v>48</v>
      </c>
      <c r="T13" s="38"/>
      <c r="U13" s="48" t="s">
        <v>19</v>
      </c>
      <c r="V13" s="49" t="n">
        <v>1</v>
      </c>
      <c r="W13" s="50" t="n">
        <f aca="false">N13-(N13*V13)</f>
        <v>0</v>
      </c>
      <c r="X13" s="51" t="n">
        <f aca="false">(J13*N13)-(J13*L13)-(J13*O13)-(J13*P13)-(J13*Q13)-(J13*R13)-(J13*W13)</f>
        <v>2486.484</v>
      </c>
      <c r="Y13" s="52" t="n">
        <f aca="false">(((L13-48))*J13)</f>
        <v>5801.796</v>
      </c>
    </row>
    <row r="14" customFormat="false" ht="11.25" hidden="false" customHeight="false" outlineLevel="0" collapsed="false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5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2" t="n">
        <f aca="false">(((L14-48))*J14)</f>
        <v>-0</v>
      </c>
    </row>
    <row r="15" customFormat="false" ht="11.25" hidden="false" customHeight="false" outlineLevel="0" collapsed="false">
      <c r="A15" s="37" t="n">
        <v>36946</v>
      </c>
      <c r="B15" s="37"/>
      <c r="C15" s="37" t="s">
        <v>15</v>
      </c>
      <c r="D15" s="38" t="n">
        <v>1</v>
      </c>
      <c r="E15" s="38" t="n">
        <v>9</v>
      </c>
      <c r="F15" s="39" t="n">
        <f aca="false">(E15-D15)+1</f>
        <v>9</v>
      </c>
      <c r="G15" s="40" t="s">
        <v>16</v>
      </c>
      <c r="H15" s="41" t="s">
        <v>17</v>
      </c>
      <c r="I15" s="38" t="n">
        <v>3</v>
      </c>
      <c r="J15" s="38" t="n">
        <f aca="false">I15*F15</f>
        <v>27</v>
      </c>
      <c r="K15" s="42"/>
      <c r="L15" s="43" t="n">
        <f aca="false">((N15-(S15+O15))*0.7)+S15</f>
        <v>151.138</v>
      </c>
      <c r="M15" s="38" t="s">
        <v>20</v>
      </c>
      <c r="N15" s="44" t="n">
        <v>200</v>
      </c>
      <c r="O15" s="45" t="n">
        <v>4.66</v>
      </c>
      <c r="P15" s="46"/>
      <c r="Q15" s="46"/>
      <c r="R15" s="47"/>
      <c r="S15" s="47" t="n">
        <v>48</v>
      </c>
      <c r="T15" s="38"/>
      <c r="U15" s="48" t="s">
        <v>21</v>
      </c>
      <c r="V15" s="49" t="n">
        <v>1</v>
      </c>
      <c r="W15" s="50" t="n">
        <f aca="false">N15-(N15*V15)</f>
        <v>0</v>
      </c>
      <c r="X15" s="51" t="n">
        <f aca="false">(J15*N15)-(J15*L15)-(J15*O15)-(J15*P15)-(J15*Q15)-(J15*R15)-(J15*W15)</f>
        <v>1193.454</v>
      </c>
      <c r="Y15" s="52" t="n">
        <f aca="false">(((L15-48))*J15)</f>
        <v>2784.726</v>
      </c>
    </row>
    <row r="16" customFormat="false" ht="11.25" hidden="false" customHeight="false" outlineLevel="0" collapsed="false">
      <c r="A16" s="37" t="n">
        <v>36946</v>
      </c>
      <c r="B16" s="37"/>
      <c r="C16" s="37" t="s">
        <v>15</v>
      </c>
      <c r="D16" s="38" t="n">
        <v>10</v>
      </c>
      <c r="E16" s="38" t="n">
        <v>24</v>
      </c>
      <c r="F16" s="39" t="n">
        <f aca="false">(E16-D16)+1</f>
        <v>15</v>
      </c>
      <c r="G16" s="40" t="s">
        <v>16</v>
      </c>
      <c r="H16" s="41" t="s">
        <v>17</v>
      </c>
      <c r="I16" s="38" t="n">
        <v>3</v>
      </c>
      <c r="J16" s="38" t="n">
        <f aca="false">I16*F16</f>
        <v>45</v>
      </c>
      <c r="K16" s="42"/>
      <c r="L16" s="43" t="n">
        <f aca="false">((N16-(S16+O16))*0.7)+S16</f>
        <v>137.138</v>
      </c>
      <c r="M16" s="38" t="s">
        <v>18</v>
      </c>
      <c r="N16" s="44" t="n">
        <v>180</v>
      </c>
      <c r="O16" s="45" t="n">
        <v>4.66</v>
      </c>
      <c r="P16" s="46"/>
      <c r="Q16" s="46"/>
      <c r="R16" s="47"/>
      <c r="S16" s="47" t="n">
        <v>48</v>
      </c>
      <c r="T16" s="38"/>
      <c r="U16" s="48" t="s">
        <v>22</v>
      </c>
      <c r="V16" s="49" t="n">
        <v>1</v>
      </c>
      <c r="W16" s="50" t="n">
        <f aca="false">N16-(N16*V16)</f>
        <v>0</v>
      </c>
      <c r="X16" s="51" t="n">
        <f aca="false">(J16*N16)-(J16*L16)-(J16*O16)-(J16*P16)-(J16*Q16)-(J16*R16)-(J16*W16)</f>
        <v>1719.09</v>
      </c>
      <c r="Y16" s="52" t="n">
        <f aca="false">(((L16-48))*J16)</f>
        <v>4011.21</v>
      </c>
    </row>
    <row r="17" customFormat="false" ht="11.25" hidden="false" customHeight="false" outlineLevel="0" collapsed="false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customFormat="false" ht="11.25" hidden="false" customHeight="false" outlineLevel="0" collapsed="false">
      <c r="A18" s="54"/>
      <c r="B18" s="54"/>
      <c r="C18" s="54"/>
      <c r="D18" s="54"/>
      <c r="E18" s="54"/>
      <c r="F18" s="54"/>
      <c r="G18" s="54"/>
      <c r="H18" s="54"/>
      <c r="I18" s="54"/>
      <c r="J18" s="56" t="n">
        <f aca="false">SUM(J13:J16)</f>
        <v>114</v>
      </c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7" t="n">
        <f aca="false">SUM(X13:X16)</f>
        <v>5399.028</v>
      </c>
      <c r="Y18" s="58" t="n">
        <f aca="false">SUM(Y13:Y16)/J18</f>
        <v>110.506421052632</v>
      </c>
      <c r="Z18" s="56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2001-01-25T13:14:26Z</dcterms:created>
  <dc:creator>Williams</dc:creator>
  <dc:description/>
  <dc:language>en-US</dc:language>
  <cp:lastModifiedBy>Bill Williams</cp:lastModifiedBy>
  <cp:lastPrinted>2001-08-29T20:44:59Z</cp:lastPrinted>
  <dcterms:modified xsi:type="dcterms:W3CDTF">2001-08-30T15:51:40Z</dcterms:modified>
  <cp:revision>0</cp:revision>
  <dc:subject/>
  <dc:title/>
</cp:coreProperties>
</file>