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_rels/sheet7.xml.rels" ContentType="application/vnd.openxmlformats-package.relationships+xml"/>
  <Override PartName="/xl/worksheets/_rels/sheet6.xml.rels" ContentType="application/vnd.openxmlformats-package.relationships+xml"/>
  <Override PartName="/xl/worksheets/sheet8.xml" ContentType="application/vnd.openxmlformats-officedocument.spreadsheetml.worksheet+xml"/>
  <Override PartName="/xl/sharedStrings.xml" ContentType="application/vnd.openxmlformats-officedocument.spreadsheetml.sharedStrings+xml"/>
  <Override PartName="/xl/ctrlProps/ctrlProps2.xml" ContentType="application/vnd.ms-excel.controlpropertie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xl/drawings/_rels/drawing3.xml.rels" ContentType="application/vnd.openxmlformats-package.relationships+xml"/>
  <Override PartName="/xl/drawings/_rels/drawing1.xml.rels" ContentType="application/vnd.openxmlformats-package.relationships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P-15" sheetId="1" state="visible" r:id="rId3"/>
    <sheet name="NP-15" sheetId="2" state="visible" r:id="rId4"/>
    <sheet name="CALC" sheetId="3" state="visible" r:id="rId5"/>
    <sheet name="PeakMonthlyAvg" sheetId="4" state="visible" r:id="rId6"/>
    <sheet name="OffPeakMonthlyAvg" sheetId="5" state="visible" r:id="rId7"/>
    <sheet name="graphs" sheetId="6" state="visible" r:id="rId8"/>
    <sheet name="DailyAvg" sheetId="7" state="visible" r:id="rId9"/>
    <sheet name="_udcgen1999" sheetId="8" state="visible" r:id="rId10"/>
  </sheets>
  <definedNames>
    <definedName function="false" hidden="false" name="printrange" vbProcedure="false">graphs!$A$1:$V$54</definedName>
    <definedName function="false" hidden="false" localSheetId="3" name="solver_adj" vbProcedure="false">#REF!</definedName>
    <definedName function="false" hidden="false" localSheetId="3" name="solver_cvg" vbProcedure="false">0.001</definedName>
    <definedName function="false" hidden="false" localSheetId="3" name="solver_drv" vbProcedure="false">1</definedName>
    <definedName function="false" hidden="false" localSheetId="3" name="solver_est" vbProcedure="false">1</definedName>
    <definedName function="false" hidden="false" localSheetId="3" name="solver_itr" vbProcedure="false">100</definedName>
    <definedName function="false" hidden="false" localSheetId="3" name="solver_lhs1" vbProcedure="false">#REF!</definedName>
    <definedName function="false" hidden="false" localSheetId="3" name="solver_lhs2" vbProcedure="false">#REF!</definedName>
    <definedName function="false" hidden="false" localSheetId="3" name="solver_lhs3" vbProcedure="false">#REF!</definedName>
    <definedName function="false" hidden="false" localSheetId="3" name="solver_lhs4" vbProcedure="false">#REF!</definedName>
    <definedName function="false" hidden="false" localSheetId="3" name="solver_lhs5" vbProcedure="false">#REF!</definedName>
    <definedName function="false" hidden="false" localSheetId="3" name="solver_lhs6" vbProcedure="false">#REF!</definedName>
    <definedName function="false" hidden="false" localSheetId="3" name="solver_lhs7" vbProcedure="false">#REF!</definedName>
    <definedName function="false" hidden="false" localSheetId="3" name="solver_lin" vbProcedure="false">2</definedName>
    <definedName function="false" hidden="false" localSheetId="3" name="solver_neg" vbProcedure="false">2</definedName>
    <definedName function="false" hidden="false" localSheetId="3" name="solver_num" vbProcedure="false">7</definedName>
    <definedName function="false" hidden="false" localSheetId="3" name="solver_nwt" vbProcedure="false">1</definedName>
    <definedName function="false" hidden="false" localSheetId="3" name="solver_opt" vbProcedure="false">PeakMonthlyAvg!$S$11</definedName>
    <definedName function="false" hidden="false" localSheetId="3" name="solver_pre" vbProcedure="false">0.000001</definedName>
    <definedName function="false" hidden="false" localSheetId="3" name="solver_rel1" vbProcedure="false">1</definedName>
    <definedName function="false" hidden="false" localSheetId="3" name="solver_rel2" vbProcedure="false">3</definedName>
    <definedName function="false" hidden="false" localSheetId="3" name="solver_rel3" vbProcedure="false">2</definedName>
    <definedName function="false" hidden="false" localSheetId="3" name="solver_rel4" vbProcedure="false">1</definedName>
    <definedName function="false" hidden="false" localSheetId="3" name="solver_rel5" vbProcedure="false">1</definedName>
    <definedName function="false" hidden="false" localSheetId="3" name="solver_rel6" vbProcedure="false">1</definedName>
    <definedName function="false" hidden="false" localSheetId="3" name="solver_rel7" vbProcedure="false">1</definedName>
    <definedName function="false" hidden="false" localSheetId="3" name="solver_rhs1" vbProcedure="false">100%</definedName>
    <definedName function="false" hidden="false" localSheetId="3" name="solver_rhs2" vbProcedure="false">0%</definedName>
    <definedName function="false" hidden="false" localSheetId="3" name="solver_rhs3" vbProcedure="false">100%</definedName>
    <definedName function="false" hidden="false" localSheetId="3" name="solver_rhs4" vbProcedure="false">graphs!$E$11</definedName>
    <definedName function="false" hidden="false" localSheetId="3" name="solver_rhs5" vbProcedure="false">graphs!$E$12</definedName>
    <definedName function="false" hidden="false" localSheetId="3" name="solver_rhs6" vbProcedure="false">graphs!$E$13</definedName>
    <definedName function="false" hidden="false" localSheetId="3" name="solver_rhs7" vbProcedure="false">PeakMonthlyAvg!$J$11</definedName>
    <definedName function="false" hidden="false" localSheetId="3" name="solver_scl" vbProcedure="false">2</definedName>
    <definedName function="false" hidden="false" localSheetId="3" name="solver_sho" vbProcedure="false">2</definedName>
    <definedName function="false" hidden="false" localSheetId="3" name="solver_tim" vbProcedure="false">100</definedName>
    <definedName function="false" hidden="false" localSheetId="3" name="solver_tol" vbProcedure="false">0.05</definedName>
    <definedName function="false" hidden="false" localSheetId="3" name="solver_typ" vbProcedure="false">2</definedName>
    <definedName function="false" hidden="false" localSheetId="3" name="solver_val" vbProcedure="false">0</definedName>
    <definedName function="false" hidden="false" localSheetId="4" name="solver_adj" vbProcedure="false">#REF!</definedName>
    <definedName function="false" hidden="false" localSheetId="4" name="solver_cvg" vbProcedure="false">0.001</definedName>
    <definedName function="false" hidden="false" localSheetId="4" name="solver_drv" vbProcedure="false">1</definedName>
    <definedName function="false" hidden="false" localSheetId="4" name="solver_est" vbProcedure="false">1</definedName>
    <definedName function="false" hidden="false" localSheetId="4" name="solver_itr" vbProcedure="false">100</definedName>
    <definedName function="false" hidden="false" localSheetId="4" name="solver_lhs1" vbProcedure="false">#REF!</definedName>
    <definedName function="false" hidden="false" localSheetId="4" name="solver_lhs2" vbProcedure="false">#REF!</definedName>
    <definedName function="false" hidden="false" localSheetId="4" name="solver_lhs3" vbProcedure="false">#REF!</definedName>
    <definedName function="false" hidden="false" localSheetId="4" name="solver_lhs4" vbProcedure="false">#REF!</definedName>
    <definedName function="false" hidden="false" localSheetId="4" name="solver_lhs5" vbProcedure="false">#REF!</definedName>
    <definedName function="false" hidden="false" localSheetId="4" name="solver_lhs6" vbProcedure="false">#REF!</definedName>
    <definedName function="false" hidden="false" localSheetId="4" name="solver_lhs7" vbProcedure="false">#REF!</definedName>
    <definedName function="false" hidden="false" localSheetId="4" name="solver_lin" vbProcedure="false">2</definedName>
    <definedName function="false" hidden="false" localSheetId="4" name="solver_neg" vbProcedure="false">2</definedName>
    <definedName function="false" hidden="false" localSheetId="4" name="solver_num" vbProcedure="false">7</definedName>
    <definedName function="false" hidden="false" localSheetId="4" name="solver_nwt" vbProcedure="false">1</definedName>
    <definedName function="false" hidden="false" localSheetId="4" name="solver_opt" vbProcedure="false">OffPeakMonthlyAvg!$S$11</definedName>
    <definedName function="false" hidden="false" localSheetId="4" name="solver_pre" vbProcedure="false">0.000001</definedName>
    <definedName function="false" hidden="false" localSheetId="4" name="solver_rel1" vbProcedure="false">1</definedName>
    <definedName function="false" hidden="false" localSheetId="4" name="solver_rel2" vbProcedure="false">3</definedName>
    <definedName function="false" hidden="false" localSheetId="4" name="solver_rel3" vbProcedure="false">2</definedName>
    <definedName function="false" hidden="false" localSheetId="4" name="solver_rel4" vbProcedure="false">1</definedName>
    <definedName function="false" hidden="false" localSheetId="4" name="solver_rel5" vbProcedure="false">1</definedName>
    <definedName function="false" hidden="false" localSheetId="4" name="solver_rel6" vbProcedure="false">1</definedName>
    <definedName function="false" hidden="false" localSheetId="4" name="solver_rel7" vbProcedure="false">1</definedName>
    <definedName function="false" hidden="false" localSheetId="4" name="solver_rhs1" vbProcedure="false">100%</definedName>
    <definedName function="false" hidden="false" localSheetId="4" name="solver_rhs2" vbProcedure="false">0%</definedName>
    <definedName function="false" hidden="false" localSheetId="4" name="solver_rhs3" vbProcedure="false">100%</definedName>
    <definedName function="false" hidden="false" localSheetId="4" name="solver_rhs4" vbProcedure="false">graphs!$E$11</definedName>
    <definedName function="false" hidden="false" localSheetId="4" name="solver_rhs5" vbProcedure="false">graphs!$E$12</definedName>
    <definedName function="false" hidden="false" localSheetId="4" name="solver_rhs6" vbProcedure="false">graphs!$E$13</definedName>
    <definedName function="false" hidden="false" localSheetId="4" name="solver_rhs7" vbProcedure="false">OffPeakMonthlyAvg!$J$11</definedName>
    <definedName function="false" hidden="false" localSheetId="4" name="solver_scl" vbProcedure="false">2</definedName>
    <definedName function="false" hidden="false" localSheetId="4" name="solver_sho" vbProcedure="false">2</definedName>
    <definedName function="false" hidden="false" localSheetId="4" name="solver_tim" vbProcedure="false">100</definedName>
    <definedName function="false" hidden="false" localSheetId="4" name="solver_tol" vbProcedure="false">0.05</definedName>
    <definedName function="false" hidden="false" localSheetId="4" name="solver_typ" vbProcedure="false">2</definedName>
    <definedName function="false" hidden="false" localSheetId="4" name="solver_val" vbProcedure="false">0</definedName>
    <definedName function="false" hidden="false" localSheetId="5" name="solver_adj" vbProcedure="false">#REF!</definedName>
    <definedName function="false" hidden="false" localSheetId="5" name="solver_cvg" vbProcedure="false">0.001</definedName>
    <definedName function="false" hidden="false" localSheetId="5" name="solver_drv" vbProcedure="false">1</definedName>
    <definedName function="false" hidden="false" localSheetId="5" name="solver_est" vbProcedure="false">1</definedName>
    <definedName function="false" hidden="false" localSheetId="5" name="solver_itr" vbProcedure="false">100</definedName>
    <definedName function="false" hidden="false" localSheetId="5" name="solver_lhs1" vbProcedure="false">#REF!</definedName>
    <definedName function="false" hidden="false" localSheetId="5" name="solver_lhs10" vbProcedure="false">#REF!</definedName>
    <definedName function="false" hidden="false" localSheetId="5" name="solver_lhs11" vbProcedure="false">#REF!</definedName>
    <definedName function="false" hidden="false" localSheetId="5" name="solver_lhs12" vbProcedure="false">#REF!</definedName>
    <definedName function="false" hidden="false" localSheetId="5" name="solver_lhs13" vbProcedure="false">#REF!</definedName>
    <definedName function="false" hidden="false" localSheetId="5" name="solver_lhs14" vbProcedure="false">#REF!</definedName>
    <definedName function="false" hidden="false" localSheetId="5" name="solver_lhs15" vbProcedure="false">#REF!</definedName>
    <definedName function="false" hidden="false" localSheetId="5" name="solver_lhs16" vbProcedure="false">#REF!</definedName>
    <definedName function="false" hidden="false" localSheetId="5" name="solver_lhs17" vbProcedure="false">#REF!</definedName>
    <definedName function="false" hidden="false" localSheetId="5" name="solver_lhs18" vbProcedure="false">#REF!</definedName>
    <definedName function="false" hidden="false" localSheetId="5" name="solver_lhs19" vbProcedure="false">#REF!</definedName>
    <definedName function="false" hidden="false" localSheetId="5" name="solver_lhs2" vbProcedure="false">#REF!</definedName>
    <definedName function="false" hidden="false" localSheetId="5" name="solver_lhs20" vbProcedure="false">#REF!</definedName>
    <definedName function="false" hidden="false" localSheetId="5" name="solver_lhs21" vbProcedure="false">#REF!</definedName>
    <definedName function="false" hidden="false" localSheetId="5" name="solver_lhs22" vbProcedure="false">#REF!</definedName>
    <definedName function="false" hidden="false" localSheetId="5" name="solver_lhs23" vbProcedure="false">#REF!</definedName>
    <definedName function="false" hidden="false" localSheetId="5" name="solver_lhs24" vbProcedure="false">#REF!</definedName>
    <definedName function="false" hidden="false" localSheetId="5" name="solver_lhs25" vbProcedure="false">#REF!</definedName>
    <definedName function="false" hidden="false" localSheetId="5" name="solver_lhs26" vbProcedure="false">#REF!</definedName>
    <definedName function="false" hidden="false" localSheetId="5" name="solver_lhs27" vbProcedure="false">#REF!</definedName>
    <definedName function="false" hidden="false" localSheetId="5" name="solver_lhs28" vbProcedure="false">#REF!</definedName>
    <definedName function="false" hidden="false" localSheetId="5" name="solver_lhs29" vbProcedure="false">#REF!</definedName>
    <definedName function="false" hidden="false" localSheetId="5" name="solver_lhs3" vbProcedure="false">#REF!</definedName>
    <definedName function="false" hidden="false" localSheetId="5" name="solver_lhs30" vbProcedure="false">#REF!</definedName>
    <definedName function="false" hidden="false" localSheetId="5" name="solver_lhs31" vbProcedure="false">#REF!</definedName>
    <definedName function="false" hidden="false" localSheetId="5" name="solver_lhs32" vbProcedure="false">#REF!</definedName>
    <definedName function="false" hidden="false" localSheetId="5" name="solver_lhs33" vbProcedure="false">#REF!</definedName>
    <definedName function="false" hidden="false" localSheetId="5" name="solver_lhs34" vbProcedure="false">#REF!</definedName>
    <definedName function="false" hidden="false" localSheetId="5" name="solver_lhs35" vbProcedure="false">#REF!</definedName>
    <definedName function="false" hidden="false" localSheetId="5" name="solver_lhs36" vbProcedure="false">#REF!</definedName>
    <definedName function="false" hidden="false" localSheetId="5" name="solver_lhs37" vbProcedure="false">#REF!</definedName>
    <definedName function="false" hidden="false" localSheetId="5" name="solver_lhs38" vbProcedure="false">#REF!</definedName>
    <definedName function="false" hidden="false" localSheetId="5" name="solver_lhs39" vbProcedure="false">#REF!</definedName>
    <definedName function="false" hidden="false" localSheetId="5" name="solver_lhs4" vbProcedure="false">#REF!</definedName>
    <definedName function="false" hidden="false" localSheetId="5" name="solver_lhs40" vbProcedure="false">#REF!</definedName>
    <definedName function="false" hidden="false" localSheetId="5" name="solver_lhs41" vbProcedure="false">#REF!</definedName>
    <definedName function="false" hidden="false" localSheetId="5" name="solver_lhs42" vbProcedure="false">#REF!</definedName>
    <definedName function="false" hidden="false" localSheetId="5" name="solver_lhs43" vbProcedure="false">#REF!</definedName>
    <definedName function="false" hidden="false" localSheetId="5" name="solver_lhs44" vbProcedure="false">#REF!</definedName>
    <definedName function="false" hidden="false" localSheetId="5" name="solver_lhs45" vbProcedure="false">#REF!</definedName>
    <definedName function="false" hidden="false" localSheetId="5" name="solver_lhs46" vbProcedure="false">#REF!</definedName>
    <definedName function="false" hidden="false" localSheetId="5" name="solver_lhs47" vbProcedure="false">#REF!</definedName>
    <definedName function="false" hidden="false" localSheetId="5" name="solver_lhs48" vbProcedure="false">#REF!</definedName>
    <definedName function="false" hidden="false" localSheetId="5" name="solver_lhs49" vbProcedure="false">#REF!</definedName>
    <definedName function="false" hidden="false" localSheetId="5" name="solver_lhs5" vbProcedure="false">#REF!</definedName>
    <definedName function="false" hidden="false" localSheetId="5" name="solver_lhs6" vbProcedure="false">#REF!</definedName>
    <definedName function="false" hidden="false" localSheetId="5" name="solver_lhs7" vbProcedure="false">#REF!</definedName>
    <definedName function="false" hidden="false" localSheetId="5" name="solver_lhs8" vbProcedure="false">#REF!</definedName>
    <definedName function="false" hidden="false" localSheetId="5" name="solver_lhs9" vbProcedure="false">#REF!</definedName>
    <definedName function="false" hidden="false" localSheetId="5" name="solver_lin" vbProcedure="false">2</definedName>
    <definedName function="false" hidden="false" localSheetId="5" name="solver_neg" vbProcedure="false">2</definedName>
    <definedName function="false" hidden="false" localSheetId="5" name="solver_num" vbProcedure="false">7</definedName>
    <definedName function="false" hidden="false" localSheetId="5" name="solver_nwt" vbProcedure="false">1</definedName>
    <definedName function="false" hidden="false" localSheetId="5" name="solver_opt" vbProcedure="false">PeakMonthlyAvg!$S$11</definedName>
    <definedName function="false" hidden="false" localSheetId="5" name="solver_pre" vbProcedure="false">0.000001</definedName>
    <definedName function="false" hidden="false" localSheetId="5" name="solver_rel1" vbProcedure="false">1</definedName>
    <definedName function="false" hidden="false" localSheetId="5" name="solver_rel10" vbProcedure="false">2</definedName>
    <definedName function="false" hidden="false" localSheetId="5" name="solver_rel11" vbProcedure="false">1</definedName>
    <definedName function="false" hidden="false" localSheetId="5" name="solver_rel12" vbProcedure="false">1</definedName>
    <definedName function="false" hidden="false" localSheetId="5" name="solver_rel13" vbProcedure="false">1</definedName>
    <definedName function="false" hidden="false" localSheetId="5" name="solver_rel14" vbProcedure="false">1</definedName>
    <definedName function="false" hidden="false" localSheetId="5" name="solver_rel15" vbProcedure="false">1</definedName>
    <definedName function="false" hidden="false" localSheetId="5" name="solver_rel16" vbProcedure="false">3</definedName>
    <definedName function="false" hidden="false" localSheetId="5" name="solver_rel17" vbProcedure="false">2</definedName>
    <definedName function="false" hidden="false" localSheetId="5" name="solver_rel18" vbProcedure="false">1</definedName>
    <definedName function="false" hidden="false" localSheetId="5" name="solver_rel19" vbProcedure="false">1</definedName>
    <definedName function="false" hidden="false" localSheetId="5" name="solver_rel2" vbProcedure="false">3</definedName>
    <definedName function="false" hidden="false" localSheetId="5" name="solver_rel20" vbProcedure="false">1</definedName>
    <definedName function="false" hidden="false" localSheetId="5" name="solver_rel21" vbProcedure="false">1</definedName>
    <definedName function="false" hidden="false" localSheetId="5" name="solver_rel22" vbProcedure="false">1</definedName>
    <definedName function="false" hidden="false" localSheetId="5" name="solver_rel23" vbProcedure="false">3</definedName>
    <definedName function="false" hidden="false" localSheetId="5" name="solver_rel24" vbProcedure="false">2</definedName>
    <definedName function="false" hidden="false" localSheetId="5" name="solver_rel25" vbProcedure="false">1</definedName>
    <definedName function="false" hidden="false" localSheetId="5" name="solver_rel26" vbProcedure="false">1</definedName>
    <definedName function="false" hidden="false" localSheetId="5" name="solver_rel27" vbProcedure="false">1</definedName>
    <definedName function="false" hidden="false" localSheetId="5" name="solver_rel28" vbProcedure="false">1</definedName>
    <definedName function="false" hidden="false" localSheetId="5" name="solver_rel29" vbProcedure="false">1</definedName>
    <definedName function="false" hidden="false" localSheetId="5" name="solver_rel3" vbProcedure="false">2</definedName>
    <definedName function="false" hidden="false" localSheetId="5" name="solver_rel30" vbProcedure="false">3</definedName>
    <definedName function="false" hidden="false" localSheetId="5" name="solver_rel31" vbProcedure="false">2</definedName>
    <definedName function="false" hidden="false" localSheetId="5" name="solver_rel32" vbProcedure="false">1</definedName>
    <definedName function="false" hidden="false" localSheetId="5" name="solver_rel33" vbProcedure="false">1</definedName>
    <definedName function="false" hidden="false" localSheetId="5" name="solver_rel34" vbProcedure="false">1</definedName>
    <definedName function="false" hidden="false" localSheetId="5" name="solver_rel35" vbProcedure="false">1</definedName>
    <definedName function="false" hidden="false" localSheetId="5" name="solver_rel36" vbProcedure="false">1</definedName>
    <definedName function="false" hidden="false" localSheetId="5" name="solver_rel37" vbProcedure="false">3</definedName>
    <definedName function="false" hidden="false" localSheetId="5" name="solver_rel38" vbProcedure="false">2</definedName>
    <definedName function="false" hidden="false" localSheetId="5" name="solver_rel39" vbProcedure="false">1</definedName>
    <definedName function="false" hidden="false" localSheetId="5" name="solver_rel4" vbProcedure="false">1</definedName>
    <definedName function="false" hidden="false" localSheetId="5" name="solver_rel40" vbProcedure="false">1</definedName>
    <definedName function="false" hidden="false" localSheetId="5" name="solver_rel41" vbProcedure="false">1</definedName>
    <definedName function="false" hidden="false" localSheetId="5" name="solver_rel42" vbProcedure="false">1</definedName>
    <definedName function="false" hidden="false" localSheetId="5" name="solver_rel43" vbProcedure="false">1</definedName>
    <definedName function="false" hidden="false" localSheetId="5" name="solver_rel44" vbProcedure="false">3</definedName>
    <definedName function="false" hidden="false" localSheetId="5" name="solver_rel45" vbProcedure="false">2</definedName>
    <definedName function="false" hidden="false" localSheetId="5" name="solver_rel46" vbProcedure="false">1</definedName>
    <definedName function="false" hidden="false" localSheetId="5" name="solver_rel47" vbProcedure="false">1</definedName>
    <definedName function="false" hidden="false" localSheetId="5" name="solver_rel48" vbProcedure="false">1</definedName>
    <definedName function="false" hidden="false" localSheetId="5" name="solver_rel49" vbProcedure="false">1</definedName>
    <definedName function="false" hidden="false" localSheetId="5" name="solver_rel5" vbProcedure="false">1</definedName>
    <definedName function="false" hidden="false" localSheetId="5" name="solver_rel6" vbProcedure="false">1</definedName>
    <definedName function="false" hidden="false" localSheetId="5" name="solver_rel7" vbProcedure="false">1</definedName>
    <definedName function="false" hidden="false" localSheetId="5" name="solver_rel8" vbProcedure="false">1</definedName>
    <definedName function="false" hidden="false" localSheetId="5" name="solver_rel9" vbProcedure="false">3</definedName>
    <definedName function="false" hidden="false" localSheetId="5" name="solver_rhs1" vbProcedure="false">100%</definedName>
    <definedName function="false" hidden="false" localSheetId="5" name="solver_rhs10" vbProcedure="false">100%</definedName>
    <definedName function="false" hidden="false" localSheetId="5" name="solver_rhs11" vbProcedure="false">graphs!$E$11</definedName>
    <definedName function="false" hidden="false" localSheetId="5" name="solver_rhs12" vbProcedure="false">graphs!$E$12</definedName>
    <definedName function="false" hidden="false" localSheetId="5" name="solver_rhs13" vbProcedure="false">graphs!$E$13</definedName>
    <definedName function="false" hidden="false" localSheetId="5" name="solver_rhs14" vbProcedure="false">PeakMonthlyAvg!$J$11</definedName>
    <definedName function="false" hidden="false" localSheetId="5" name="solver_rhs15" vbProcedure="false">100%</definedName>
    <definedName function="false" hidden="false" localSheetId="5" name="solver_rhs16" vbProcedure="false">0%</definedName>
    <definedName function="false" hidden="false" localSheetId="5" name="solver_rhs17" vbProcedure="false">100%</definedName>
    <definedName function="false" hidden="false" localSheetId="5" name="solver_rhs18" vbProcedure="false">graphs!$E$11</definedName>
    <definedName function="false" hidden="false" localSheetId="5" name="solver_rhs19" vbProcedure="false">graphs!$E$12</definedName>
    <definedName function="false" hidden="false" localSheetId="5" name="solver_rhs2" vbProcedure="false">0%</definedName>
    <definedName function="false" hidden="false" localSheetId="5" name="solver_rhs20" vbProcedure="false">graphs!$E$13</definedName>
    <definedName function="false" hidden="false" localSheetId="5" name="solver_rhs21" vbProcedure="false">PeakMonthlyAvg!$J$11</definedName>
    <definedName function="false" hidden="false" localSheetId="5" name="solver_rhs22" vbProcedure="false">100%</definedName>
    <definedName function="false" hidden="false" localSheetId="5" name="solver_rhs23" vbProcedure="false">0%</definedName>
    <definedName function="false" hidden="false" localSheetId="5" name="solver_rhs24" vbProcedure="false">100%</definedName>
    <definedName function="false" hidden="false" localSheetId="5" name="solver_rhs25" vbProcedure="false">graphs!$E$11</definedName>
    <definedName function="false" hidden="false" localSheetId="5" name="solver_rhs26" vbProcedure="false">graphs!$E$12</definedName>
    <definedName function="false" hidden="false" localSheetId="5" name="solver_rhs27" vbProcedure="false">graphs!$E$13</definedName>
    <definedName function="false" hidden="false" localSheetId="5" name="solver_rhs28" vbProcedure="false">PeakMonthlyAvg!$J$11</definedName>
    <definedName function="false" hidden="false" localSheetId="5" name="solver_rhs29" vbProcedure="false">100%</definedName>
    <definedName function="false" hidden="false" localSheetId="5" name="solver_rhs3" vbProcedure="false">100%</definedName>
    <definedName function="false" hidden="false" localSheetId="5" name="solver_rhs30" vbProcedure="false">0%</definedName>
    <definedName function="false" hidden="false" localSheetId="5" name="solver_rhs31" vbProcedure="false">100%</definedName>
    <definedName function="false" hidden="false" localSheetId="5" name="solver_rhs32" vbProcedure="false">graphs!$E$11</definedName>
    <definedName function="false" hidden="false" localSheetId="5" name="solver_rhs33" vbProcedure="false">graphs!$E$12</definedName>
    <definedName function="false" hidden="false" localSheetId="5" name="solver_rhs34" vbProcedure="false">graphs!$E$13</definedName>
    <definedName function="false" hidden="false" localSheetId="5" name="solver_rhs35" vbProcedure="false">PeakMonthlyAvg!$J$11</definedName>
    <definedName function="false" hidden="false" localSheetId="5" name="solver_rhs36" vbProcedure="false">100%</definedName>
    <definedName function="false" hidden="false" localSheetId="5" name="solver_rhs37" vbProcedure="false">0%</definedName>
    <definedName function="false" hidden="false" localSheetId="5" name="solver_rhs38" vbProcedure="false">100%</definedName>
    <definedName function="false" hidden="false" localSheetId="5" name="solver_rhs39" vbProcedure="false">graphs!$E$11</definedName>
    <definedName function="false" hidden="false" localSheetId="5" name="solver_rhs4" vbProcedure="false">graphs!$E$11</definedName>
    <definedName function="false" hidden="false" localSheetId="5" name="solver_rhs40" vbProcedure="false">graphs!$E$12</definedName>
    <definedName function="false" hidden="false" localSheetId="5" name="solver_rhs41" vbProcedure="false">graphs!$E$13</definedName>
    <definedName function="false" hidden="false" localSheetId="5" name="solver_rhs42" vbProcedure="false">PeakMonthlyAvg!$J$11</definedName>
    <definedName function="false" hidden="false" localSheetId="5" name="solver_rhs43" vbProcedure="false">100%</definedName>
    <definedName function="false" hidden="false" localSheetId="5" name="solver_rhs44" vbProcedure="false">0%</definedName>
    <definedName function="false" hidden="false" localSheetId="5" name="solver_rhs45" vbProcedure="false">100%</definedName>
    <definedName function="false" hidden="false" localSheetId="5" name="solver_rhs46" vbProcedure="false">graphs!$E$11</definedName>
    <definedName function="false" hidden="false" localSheetId="5" name="solver_rhs47" vbProcedure="false">graphs!$E$12</definedName>
    <definedName function="false" hidden="false" localSheetId="5" name="solver_rhs48" vbProcedure="false">graphs!$E$13</definedName>
    <definedName function="false" hidden="false" localSheetId="5" name="solver_rhs49" vbProcedure="false">PeakMonthlyAvg!$J$11</definedName>
    <definedName function="false" hidden="false" localSheetId="5" name="solver_rhs5" vbProcedure="false">graphs!$E$12</definedName>
    <definedName function="false" hidden="false" localSheetId="5" name="solver_rhs6" vbProcedure="false">graphs!$E$13</definedName>
    <definedName function="false" hidden="false" localSheetId="5" name="solver_rhs7" vbProcedure="false">PeakMonthlyAvg!$J$11</definedName>
    <definedName function="false" hidden="false" localSheetId="5" name="solver_rhs8" vbProcedure="false">100%</definedName>
    <definedName function="false" hidden="false" localSheetId="5" name="solver_rhs9" vbProcedure="false">0%</definedName>
    <definedName function="false" hidden="false" localSheetId="5" name="solver_scl" vbProcedure="false">2</definedName>
    <definedName function="false" hidden="false" localSheetId="5" name="solver_sho" vbProcedure="false">2</definedName>
    <definedName function="false" hidden="false" localSheetId="5" name="solver_tim" vbProcedure="false">100</definedName>
    <definedName function="false" hidden="false" localSheetId="5" name="solver_tol" vbProcedure="false">0.05</definedName>
    <definedName function="false" hidden="false" localSheetId="5" name="solver_typ" vbProcedure="false">2</definedName>
    <definedName function="false" hidden="false" localSheetId="5" name="solver_val" vbProcedure="false">0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<sst xmlns="http://schemas.openxmlformats.org/spreadsheetml/2006/main" count="446" uniqueCount="154">
  <si>
    <t xml:space="preserve">Int Rates Curve</t>
  </si>
  <si>
    <t xml:space="preserve">Forward Power Price Curves, Volatilities and Price Profile</t>
  </si>
  <si>
    <t xml:space="preserve">Gas Curves</t>
  </si>
  <si>
    <t xml:space="preserve">Model Volatility</t>
  </si>
  <si>
    <t xml:space="preserve">Please note that as of now, Omicron bid and offer vols are derived from mid using fixed 7% spreads.</t>
  </si>
  <si>
    <t xml:space="preserve">REGION 11</t>
  </si>
  <si>
    <t xml:space="preserve">SP15</t>
  </si>
  <si>
    <t xml:space="preserve">Smile Table</t>
  </si>
  <si>
    <t xml:space="preserve">NYMEX</t>
  </si>
  <si>
    <t xml:space="preserve">Omicron Volatility</t>
  </si>
  <si>
    <t xml:space="preserve">Nymex Price</t>
  </si>
  <si>
    <t xml:space="preserve">Adjusted</t>
  </si>
  <si>
    <t xml:space="preserve">Monthly Volatilities</t>
  </si>
  <si>
    <t xml:space="preserve">Intra-Month Volatilties</t>
  </si>
  <si>
    <t xml:space="preserve">Strike-Mid</t>
  </si>
  <si>
    <t xml:space="preserve">Smile</t>
  </si>
  <si>
    <t xml:space="preserve">Month</t>
  </si>
  <si>
    <t xml:space="preserve">Price</t>
  </si>
  <si>
    <t xml:space="preserve">Volatility</t>
  </si>
  <si>
    <t xml:space="preserve">Spreads</t>
  </si>
  <si>
    <t xml:space="preserve">Change in</t>
  </si>
  <si>
    <t xml:space="preserve">Basis</t>
  </si>
  <si>
    <t xml:space="preserve">Gas</t>
  </si>
  <si>
    <t xml:space="preserve">PEAK</t>
  </si>
  <si>
    <t xml:space="preserve">OFF-PEAK</t>
  </si>
  <si>
    <t xml:space="preserve">Saturday</t>
  </si>
  <si>
    <t xml:space="preserve">Sunday</t>
  </si>
  <si>
    <t xml:space="preserve">Capacity</t>
  </si>
  <si>
    <t xml:space="preserve">Peak</t>
  </si>
  <si>
    <t xml:space="preserve">OffPeak</t>
  </si>
  <si>
    <t xml:space="preserve">Group</t>
  </si>
  <si>
    <t xml:space="preserve">Prudent</t>
  </si>
  <si>
    <t xml:space="preserve">Bid</t>
  </si>
  <si>
    <t xml:space="preserve">Mid</t>
  </si>
  <si>
    <t xml:space="preserve">Offer</t>
  </si>
  <si>
    <t xml:space="preserve">Tenths of 1c</t>
  </si>
  <si>
    <t xml:space="preserve">Vol</t>
  </si>
  <si>
    <t xml:space="preserve">Code</t>
  </si>
  <si>
    <t xml:space="preserve">Factor</t>
  </si>
  <si>
    <t xml:space="preserve">Start</t>
  </si>
  <si>
    <t xml:space="preserve">End</t>
  </si>
  <si>
    <t xml:space="preserve">($/MWH)</t>
  </si>
  <si>
    <t xml:space="preserve">Daily Price Profile</t>
  </si>
  <si>
    <t xml:space="preserve">Jan</t>
  </si>
  <si>
    <t xml:space="preserve">Feb</t>
  </si>
  <si>
    <t xml:space="preserve">Mar</t>
  </si>
  <si>
    <t xml:space="preserve">Apr</t>
  </si>
  <si>
    <t xml:space="preserve">May</t>
  </si>
  <si>
    <t xml:space="preserve">Jun</t>
  </si>
  <si>
    <t xml:space="preserve">Jul</t>
  </si>
  <si>
    <t xml:space="preserve">Aug</t>
  </si>
  <si>
    <t xml:space="preserve">Sep</t>
  </si>
  <si>
    <t xml:space="preserve">Oct</t>
  </si>
  <si>
    <t xml:space="preserve">Nov</t>
  </si>
  <si>
    <t xml:space="preserve">Dec</t>
  </si>
  <si>
    <t xml:space="preserve">HR</t>
  </si>
  <si>
    <t xml:space="preserve">P/OP</t>
  </si>
  <si>
    <t xml:space="preserve">2</t>
  </si>
  <si>
    <t xml:space="preserve">1</t>
  </si>
  <si>
    <t xml:space="preserve">Volatility Smile</t>
  </si>
  <si>
    <t xml:space="preserve">Price Sensitivies</t>
  </si>
  <si>
    <t xml:space="preserve">REGION 10</t>
  </si>
  <si>
    <t xml:space="preserve">NP15</t>
  </si>
  <si>
    <t xml:space="preserve">PEAK SWAP PRICES</t>
  </si>
  <si>
    <t xml:space="preserve">OFF PEAK SWAP PRICES</t>
  </si>
  <si>
    <t xml:space="preserve">ALL</t>
  </si>
  <si>
    <t xml:space="preserve">May-Sep</t>
  </si>
  <si>
    <t xml:space="preserve">5-Year</t>
  </si>
  <si>
    <t xml:space="preserve">10-Year</t>
  </si>
  <si>
    <t xml:space="preserve">Pricing Date</t>
  </si>
  <si>
    <t xml:space="preserve">Availability</t>
  </si>
  <si>
    <t xml:space="preserve">Number Of Various Days</t>
  </si>
  <si>
    <t xml:space="preserve">Between Deal Start And End</t>
  </si>
  <si>
    <t xml:space="preserve">Delivery</t>
  </si>
  <si>
    <t xml:space="preserve">Interest</t>
  </si>
  <si>
    <t xml:space="preserve">Discount</t>
  </si>
  <si>
    <t xml:space="preserve">Week</t>
  </si>
  <si>
    <t xml:space="preserve">Sat</t>
  </si>
  <si>
    <t xml:space="preserve">Sun</t>
  </si>
  <si>
    <t xml:space="preserve">Hol</t>
  </si>
  <si>
    <t xml:space="preserve">Total</t>
  </si>
  <si>
    <t xml:space="preserve">Off Peak</t>
  </si>
  <si>
    <t xml:space="preserve">OFF PEAK</t>
  </si>
  <si>
    <t xml:space="preserve">Year</t>
  </si>
  <si>
    <t xml:space="preserve">Qtr</t>
  </si>
  <si>
    <t xml:space="preserve">Rate</t>
  </si>
  <si>
    <t xml:space="preserve">-Hol</t>
  </si>
  <si>
    <t xml:space="preserve">Hours</t>
  </si>
  <si>
    <t xml:space="preserve">SP</t>
  </si>
  <si>
    <t xml:space="preserve">NP</t>
  </si>
  <si>
    <t xml:space="preserve">Avg</t>
  </si>
  <si>
    <t xml:space="preserve">Portfolio Allocation</t>
  </si>
  <si>
    <t xml:space="preserve">Max Short</t>
  </si>
  <si>
    <t xml:space="preserve">Average</t>
  </si>
  <si>
    <t xml:space="preserve">AVG MONTHLY PEAK LOADS</t>
  </si>
  <si>
    <t xml:space="preserve">PRICES</t>
  </si>
  <si>
    <t xml:space="preserve">BLENDED PRICES (7 X 24) FOR GRAPH</t>
  </si>
  <si>
    <t xml:space="preserve">UDC Resources</t>
  </si>
  <si>
    <t xml:space="preserve">Short</t>
  </si>
  <si>
    <t xml:space="preserve">10-Yr Fixed Price</t>
  </si>
  <si>
    <t xml:space="preserve">5-Yr Fixed Price</t>
  </si>
  <si>
    <t xml:space="preserve">1-Yr Fixed Price</t>
  </si>
  <si>
    <t xml:space="preserve">May-Sep Fixed Price</t>
  </si>
  <si>
    <t xml:space="preserve">Q3 Fixed Price</t>
  </si>
  <si>
    <t xml:space="preserve">Monthly Price</t>
  </si>
  <si>
    <t xml:space="preserve">Resources</t>
  </si>
  <si>
    <t xml:space="preserve">Weighted Avg</t>
  </si>
  <si>
    <t xml:space="preserve">Portfolio Weighted Avg</t>
  </si>
  <si>
    <t xml:space="preserve">Portfolio Allocation Among Various Forward Contracts</t>
  </si>
  <si>
    <t xml:space="preserve">X</t>
  </si>
  <si>
    <t xml:space="preserve">As % of Maximum Monthly Average Short Position (Peak and Off Peak)</t>
  </si>
  <si>
    <t xml:space="preserve">Max Monthly Avg Short Position</t>
  </si>
  <si>
    <t xml:space="preserve">% Allocation</t>
  </si>
  <si>
    <t xml:space="preserve">Forward Contracts</t>
  </si>
  <si>
    <t xml:space="preserve">May-Sep Fixed Price (5 yrs)</t>
  </si>
  <si>
    <t xml:space="preserve">Q3 Fixed Price (5yrs)</t>
  </si>
  <si>
    <t xml:space="preserve">Average 5-Year Cost of Energy in Portfolio</t>
  </si>
  <si>
    <t xml:space="preserve">(MID Price)</t>
  </si>
  <si>
    <t xml:space="preserve">(7 x 24 Blended Price)</t>
  </si>
  <si>
    <r>
      <rPr>
        <b val="true"/>
        <sz val="10"/>
        <rFont val="Arial"/>
        <family val="2"/>
      </rPr>
      <t xml:space="preserve">Note:</t>
    </r>
    <r>
      <rPr>
        <sz val="10"/>
        <rFont val="Arial"/>
        <family val="2"/>
      </rPr>
      <t xml:space="preserve">  Notional prices subject to change, for illustrative purposes only.</t>
    </r>
  </si>
  <si>
    <t xml:space="preserve">Average prices include an assumed cost of $55/Mwh for power generated by UDC resources</t>
  </si>
  <si>
    <t xml:space="preserve">DayOfYear</t>
  </si>
  <si>
    <t xml:space="preserve">date</t>
  </si>
  <si>
    <t xml:space="preserve">RDI PowerDat</t>
  </si>
  <si>
    <t xml:space="preserve">Based on most recent data available (RDI, Kristian's PG&amp;E Hydro, or UMFOR)</t>
  </si>
  <si>
    <t xml:space="preserve">Company Name</t>
  </si>
  <si>
    <t xml:space="preserve">Steam</t>
  </si>
  <si>
    <t xml:space="preserve">Nuclear</t>
  </si>
  <si>
    <t xml:space="preserve">Hydro</t>
  </si>
  <si>
    <t xml:space="preserve">Pumped Sto</t>
  </si>
  <si>
    <t xml:space="preserve">Other</t>
  </si>
  <si>
    <t xml:space="preserve">less MWh for PS</t>
  </si>
  <si>
    <t xml:space="preserve">Net Gen MWh</t>
  </si>
  <si>
    <t xml:space="preserve">Therm</t>
  </si>
  <si>
    <t xml:space="preserve">Pacific Gas &amp; Electric Co.</t>
  </si>
  <si>
    <t xml:space="preserve">San Diego Gas &amp; Electric Co.</t>
  </si>
  <si>
    <t xml:space="preserve">Southern California Edison Co.</t>
  </si>
  <si>
    <t xml:space="preserve">AVERAGE GENERATION BY MONTH (MW)</t>
  </si>
  <si>
    <t xml:space="preserve">PG&amp;E</t>
  </si>
  <si>
    <t xml:space="preserve">SCE</t>
  </si>
  <si>
    <t xml:space="preserve">SDGE</t>
  </si>
  <si>
    <t xml:space="preserve">TOTAL</t>
  </si>
  <si>
    <t xml:space="preserve">Therm Shape</t>
  </si>
  <si>
    <t xml:space="preserve">Therm + QF</t>
  </si>
  <si>
    <t xml:space="preserve">UDCs</t>
  </si>
  <si>
    <t xml:space="preserve">PG&amp;E Hydro Gen (data from Kristian)</t>
  </si>
  <si>
    <t xml:space="preserve">total MWh generated (close to RDI)</t>
  </si>
  <si>
    <t xml:space="preserve">HOURS</t>
  </si>
  <si>
    <t xml:space="preserve">Hydro Shape</t>
  </si>
  <si>
    <t xml:space="preserve">Average Generation (MW)</t>
  </si>
  <si>
    <t xml:space="preserve">QF Purchases 7/98-6/99</t>
  </si>
  <si>
    <t xml:space="preserve">SCE Monthly Gen Data from UMFOR</t>
  </si>
  <si>
    <t xml:space="preserve">Coal</t>
  </si>
  <si>
    <t xml:space="preserve">Therm Shape (Apply to PG&amp;E and SDGE therms)</t>
  </si>
</sst>
</file>

<file path=xl/styles.xml><?xml version="1.0" encoding="utf-8"?>
<styleSheet xmlns="http://schemas.openxmlformats.org/spreadsheetml/2006/main">
  <numFmts count="25">
    <numFmt numFmtId="164" formatCode="General"/>
    <numFmt numFmtId="165" formatCode="[$-409]#,##0_);[RED]\(#,##0\)"/>
    <numFmt numFmtId="166" formatCode="\$#,##0_);[RED]&quot;($&quot;#,##0\)"/>
    <numFmt numFmtId="167" formatCode="[$-409]#,##0.00_);[RED]\(#,##0.00\)"/>
    <numFmt numFmtId="168" formatCode="\$#,##0.00_);[RED]&quot;($&quot;#,##0.00\)"/>
    <numFmt numFmtId="169" formatCode="_(* #,##0_);_(* \(#,##0\);_(* \-_);_(@_)"/>
    <numFmt numFmtId="170" formatCode="#,##0.00"/>
    <numFmt numFmtId="171" formatCode="_(* #,##0.00_);_(* \(#,##0.00\);_(* \-??_);_(@_)"/>
    <numFmt numFmtId="172" formatCode="_(\$* #,##0_);_(\$* \(#,##0\);_(\$* \-_);_(@_)"/>
    <numFmt numFmtId="173" formatCode="_(\$* #,##0.00_);_(\$* \(#,##0.00\);_(\$* \-??_);_(@_)"/>
    <numFmt numFmtId="174" formatCode="0.00"/>
    <numFmt numFmtId="175" formatCode="[$-409]#,##0_);\(#,##0\)"/>
    <numFmt numFmtId="176" formatCode="#,##0"/>
    <numFmt numFmtId="177" formatCode="0"/>
    <numFmt numFmtId="178" formatCode="0.00%"/>
    <numFmt numFmtId="179" formatCode="[$-409]m/d/yyyy"/>
    <numFmt numFmtId="180" formatCode="&quot;Q &quot;0"/>
    <numFmt numFmtId="181" formatCode="&quot;not Q&quot;0"/>
    <numFmt numFmtId="182" formatCode="@"/>
    <numFmt numFmtId="183" formatCode="[$-409]mmm\-yy"/>
    <numFmt numFmtId="184" formatCode="0.0000"/>
    <numFmt numFmtId="185" formatCode="0%"/>
    <numFmt numFmtId="186" formatCode="\$#,##0.00"/>
    <numFmt numFmtId="187" formatCode="\Q0"/>
    <numFmt numFmtId="188" formatCode="#,##0.0000_);[RED]\(#,##0.0000\)"/>
  </numFmts>
  <fonts count="73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MS Sans Serif"/>
      <family val="2"/>
    </font>
    <font>
      <sz val="12"/>
      <name val="???"/>
      <family val="3"/>
      <charset val="129"/>
    </font>
    <font>
      <sz val="12"/>
      <name val="???"/>
      <family val="1"/>
      <charset val="129"/>
    </font>
    <font>
      <sz val="10"/>
      <name val="???"/>
      <family val="3"/>
      <charset val="129"/>
    </font>
    <font>
      <sz val="11"/>
      <name val="??"/>
      <family val="3"/>
      <charset val="129"/>
    </font>
    <font>
      <sz val="10"/>
      <name val="Arial"/>
      <family val="2"/>
    </font>
    <font>
      <sz val="11"/>
      <name val="???"/>
      <family val="1"/>
      <charset val="129"/>
    </font>
    <font>
      <sz val="11"/>
      <name val="???"/>
      <family val="3"/>
      <charset val="129"/>
    </font>
    <font>
      <b val="true"/>
      <sz val="10"/>
      <name val="Arial"/>
      <family val="0"/>
    </font>
    <font>
      <sz val="8"/>
      <name val="Arial"/>
      <family val="2"/>
    </font>
    <font>
      <b val="true"/>
      <u val="single"/>
      <sz val="11"/>
      <color rgb="FF800000"/>
      <name val="Arial"/>
      <family val="2"/>
    </font>
    <font>
      <sz val="10"/>
      <color rgb="FF0000FF"/>
      <name val="Arial"/>
      <family val="2"/>
    </font>
    <font>
      <sz val="7"/>
      <name val="Small Fonts"/>
      <family val="0"/>
    </font>
    <font>
      <b val="true"/>
      <i val="true"/>
      <sz val="16"/>
      <name val="Arial"/>
      <family val="0"/>
    </font>
    <font>
      <sz val="12"/>
      <name val="Arial"/>
      <family val="2"/>
    </font>
    <font>
      <sz val="10"/>
      <name val="Courier New"/>
      <family val="0"/>
    </font>
    <font>
      <sz val="10"/>
      <name val="MS Sans Serif"/>
      <family val="0"/>
    </font>
    <font>
      <sz val="12"/>
      <name val="Courier New"/>
      <family val="3"/>
    </font>
    <font>
      <sz val="8"/>
      <name val="Courier New"/>
      <family val="3"/>
    </font>
    <font>
      <sz val="10"/>
      <name val="Geneva"/>
      <family val="2"/>
    </font>
    <font>
      <sz val="8"/>
      <name val="Arial"/>
      <family val="0"/>
    </font>
    <font>
      <sz val="10"/>
      <name val="Book Antiqua"/>
      <family val="1"/>
    </font>
    <font>
      <sz val="10"/>
      <name val="Times New Roman"/>
      <family val="0"/>
    </font>
    <font>
      <sz val="10"/>
      <name val="Times New Roman"/>
      <family val="1"/>
    </font>
    <font>
      <sz val="8"/>
      <name val=""/>
      <family val="0"/>
    </font>
    <font>
      <sz val="11"/>
      <name val="Arial"/>
      <family val="0"/>
    </font>
    <font>
      <sz val="12"/>
      <name val="Arial"/>
      <family val="0"/>
    </font>
    <font>
      <sz val="12"/>
      <name val="Times New Roman"/>
      <family val="1"/>
    </font>
    <font>
      <sz val="10"/>
      <name val="Courier New"/>
      <family val="3"/>
    </font>
    <font>
      <sz val="10"/>
      <name val="Univers (W1)"/>
      <family val="0"/>
    </font>
    <font>
      <sz val="12"/>
      <name val="Times New Roman"/>
      <family val="0"/>
    </font>
    <font>
      <sz val="10"/>
      <name val="Univers (W1)"/>
      <family val="2"/>
    </font>
    <font>
      <b val="true"/>
      <sz val="14"/>
      <name val="Times New Roman"/>
      <family val="1"/>
    </font>
    <font>
      <b val="true"/>
      <sz val="14"/>
      <name val="Times New Roman"/>
      <family val="0"/>
    </font>
    <font>
      <sz val="10"/>
      <name val="Geneva"/>
      <family val="0"/>
    </font>
    <font>
      <sz val="14"/>
      <name val="AngsanaUPC"/>
      <family val="1"/>
    </font>
    <font>
      <sz val="9"/>
      <name val="Arial Narrow"/>
      <family val="2"/>
    </font>
    <font>
      <sz val="7"/>
      <name val="Arial"/>
      <family val="2"/>
    </font>
    <font>
      <sz val="7"/>
      <name val="Arial"/>
      <family val="0"/>
    </font>
    <font>
      <sz val="12"/>
      <name val="EucrosiaUPC"/>
      <family val="1"/>
    </font>
    <font>
      <sz val="14"/>
      <name val="CordiaUPC"/>
      <family val="1"/>
    </font>
    <font>
      <sz val="10"/>
      <name val="Advisor SSi"/>
      <family val="1"/>
    </font>
    <font>
      <sz val="14"/>
      <name val="FreesiaUPC"/>
      <family val="1"/>
    </font>
    <font>
      <sz val="12"/>
      <name val="PathWay Access 3.0"/>
      <family val="3"/>
    </font>
    <font>
      <sz val="8.5"/>
      <name val="MS Sans Serif"/>
      <family val="2"/>
    </font>
    <font>
      <sz val="10"/>
      <name val="Arial Narrow"/>
      <family val="2"/>
    </font>
    <font>
      <sz val="10"/>
      <color rgb="FF000000"/>
      <name val="MS Sans Serif"/>
      <family val="0"/>
    </font>
    <font>
      <sz val="9"/>
      <name val="Arial"/>
      <family val="0"/>
    </font>
    <font>
      <sz val="11"/>
      <name val="Book Antiqua"/>
      <family val="1"/>
    </font>
    <font>
      <sz val="8"/>
      <name val="Times New Roman"/>
      <family val="0"/>
    </font>
    <font>
      <sz val="10"/>
      <name val="TimesNewRomanPS"/>
      <family val="1"/>
    </font>
    <font>
      <sz val="8"/>
      <name val="Times New Roman"/>
      <family val="1"/>
    </font>
    <font>
      <sz val="8"/>
      <color rgb="FF0000FF"/>
      <name val="Arial"/>
      <family val="2"/>
    </font>
    <font>
      <b val="true"/>
      <sz val="10"/>
      <name val="Arial"/>
      <family val="2"/>
    </font>
    <font>
      <sz val="10"/>
      <color rgb="FFFF0000"/>
      <name val="Arial"/>
      <family val="2"/>
    </font>
    <font>
      <sz val="10"/>
      <color rgb="FFC0C0C0"/>
      <name val="Arial"/>
      <family val="2"/>
    </font>
    <font>
      <b val="true"/>
      <sz val="12"/>
      <name val="Arial"/>
      <family val="2"/>
    </font>
    <font>
      <b val="true"/>
      <sz val="14.25"/>
      <name val="Arial"/>
      <family val="2"/>
    </font>
    <font>
      <sz val="11.25"/>
      <name val="Arial"/>
      <family val="2"/>
    </font>
    <font>
      <b val="true"/>
      <sz val="11.25"/>
      <name val="Arial"/>
      <family val="2"/>
    </font>
    <font>
      <sz val="9.75"/>
      <color rgb="FF000000"/>
      <name val="Arial"/>
      <family val="2"/>
    </font>
    <font>
      <sz val="9.25"/>
      <color rgb="FF000000"/>
      <name val="Arial"/>
      <family val="2"/>
    </font>
    <font>
      <sz val="8"/>
      <color rgb="FF000000"/>
      <name val="Arial"/>
      <family val="2"/>
    </font>
    <font>
      <sz val="11"/>
      <name val="Arial"/>
      <family val="2"/>
    </font>
    <font>
      <b val="true"/>
      <sz val="11"/>
      <name val="Arial"/>
      <family val="2"/>
    </font>
    <font>
      <sz val="10"/>
      <color rgb="FF000000"/>
      <name val="Arial"/>
      <family val="2"/>
    </font>
    <font>
      <b val="true"/>
      <sz val="14.5"/>
      <color rgb="FF000000"/>
      <name val="Arial"/>
      <family val="2"/>
    </font>
    <font>
      <sz val="9"/>
      <color rgb="FF000000"/>
      <name val="Arial"/>
      <family val="2"/>
    </font>
    <font>
      <b val="true"/>
      <sz val="12"/>
      <color rgb="FF00000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rgb="FF99CCFF"/>
        <bgColor rgb="FFCCCCFF"/>
      </patternFill>
    </fill>
    <fill>
      <patternFill patternType="solid">
        <fgColor rgb="FFC0C0C0"/>
        <bgColor rgb="FFCCCCFF"/>
      </patternFill>
    </fill>
    <fill>
      <patternFill patternType="solid">
        <fgColor rgb="FFFFFFCC"/>
        <bgColor rgb="FFFFFFFF"/>
      </patternFill>
    </fill>
    <fill>
      <patternFill patternType="solid">
        <fgColor rgb="FFFFFF99"/>
        <bgColor rgb="FFFFFFCC"/>
      </patternFill>
    </fill>
    <fill>
      <patternFill patternType="solid">
        <fgColor rgb="FFCCFFFF"/>
        <bgColor rgb="FFCCFFFF"/>
      </patternFill>
    </fill>
    <fill>
      <patternFill patternType="solid">
        <fgColor rgb="FFFFFF00"/>
        <bgColor rgb="FFFFFF00"/>
      </patternFill>
    </fill>
  </fills>
  <borders count="36">
    <border diagonalUp="false" diagonalDown="false">
      <left/>
      <right/>
      <top/>
      <bottom/>
      <diagonal/>
    </border>
    <border diagonalUp="false" diagonalDown="false">
      <left style="double"/>
      <right/>
      <top/>
      <bottom style="hair"/>
      <diagonal/>
    </border>
    <border diagonalUp="false" diagonalDown="false">
      <left style="double"/>
      <right style="double"/>
      <top style="double"/>
      <bottom style="double"/>
      <diagonal/>
    </border>
    <border diagonalUp="false" diagonalDown="false">
      <left/>
      <right/>
      <top/>
      <bottom style="thin"/>
      <diagonal/>
    </border>
    <border diagonalUp="false" diagonalDown="false">
      <left/>
      <right/>
      <top style="thin"/>
      <bottom style="double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medium"/>
      <top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/>
      <right/>
      <top/>
      <bottom style="medium"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/>
      <top style="thin"/>
      <bottom style="medium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 style="medium"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/>
      <top/>
      <bottom style="thin"/>
      <diagonal/>
    </border>
    <border diagonalUp="false" diagonalDown="false">
      <left style="medium"/>
      <right style="medium"/>
      <top/>
      <bottom style="medium"/>
      <diagonal/>
    </border>
  </borders>
  <cellStyleXfs count="1485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2" borderId="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5" fontId="4" fillId="0" borderId="0" applyFont="true" applyBorder="false" applyAlignment="false" applyProtection="false"/>
    <xf numFmtId="165" fontId="4" fillId="0" borderId="0" applyFont="true" applyBorder="false" applyAlignment="false" applyProtection="false"/>
    <xf numFmtId="165" fontId="4" fillId="0" borderId="0" applyFont="true" applyBorder="false" applyAlignment="false" applyProtection="false"/>
    <xf numFmtId="165" fontId="4" fillId="0" borderId="0" applyFont="true" applyBorder="false" applyAlignment="false" applyProtection="false"/>
    <xf numFmtId="165" fontId="4" fillId="0" borderId="0" applyFont="true" applyBorder="false" applyAlignment="false" applyProtection="false"/>
    <xf numFmtId="165" fontId="4" fillId="0" borderId="0" applyFont="true" applyBorder="false" applyAlignment="false" applyProtection="false"/>
    <xf numFmtId="165" fontId="4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5" fontId="4" fillId="0" borderId="0" applyFont="true" applyBorder="false" applyAlignment="false" applyProtection="false"/>
    <xf numFmtId="165" fontId="4" fillId="0" borderId="0" applyFont="true" applyBorder="false" applyAlignment="false" applyProtection="false"/>
    <xf numFmtId="165" fontId="4" fillId="0" borderId="0" applyFont="true" applyBorder="false" applyAlignment="false" applyProtection="false"/>
    <xf numFmtId="165" fontId="4" fillId="0" borderId="0" applyFont="true" applyBorder="false" applyAlignment="false" applyProtection="false"/>
    <xf numFmtId="165" fontId="4" fillId="0" borderId="0" applyFont="true" applyBorder="false" applyAlignment="false" applyProtection="false"/>
    <xf numFmtId="165" fontId="4" fillId="0" borderId="0" applyFont="true" applyBorder="false" applyAlignment="false" applyProtection="false"/>
    <xf numFmtId="165" fontId="4" fillId="0" borderId="0" applyFont="true" applyBorder="false" applyAlignment="false" applyProtection="false"/>
    <xf numFmtId="165" fontId="4" fillId="0" borderId="0" applyFont="true" applyBorder="false" applyAlignment="false" applyProtection="false"/>
    <xf numFmtId="16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5" fontId="4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6" fontId="8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13" fillId="3" borderId="0" applyFont="true" applyBorder="false" applyAlignment="false" applyProtection="false"/>
    <xf numFmtId="164" fontId="14" fillId="0" borderId="0" applyFont="true" applyBorder="false" applyAlignment="false" applyProtection="false"/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15" fillId="0" borderId="2" applyFont="true" applyBorder="true" applyAlignment="false" applyProtection="false"/>
    <xf numFmtId="164" fontId="13" fillId="4" borderId="0" applyFont="true" applyBorder="false" applyAlignment="false" applyProtection="false"/>
    <xf numFmtId="175" fontId="1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2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24" fillId="0" borderId="0" applyFont="true" applyBorder="false" applyAlignment="false" applyProtection="false"/>
    <xf numFmtId="164" fontId="2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2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0" borderId="0" applyFont="true" applyBorder="true" applyAlignment="false" applyProtection="true">
      <protection locked="true" hidden="false"/>
    </xf>
    <xf numFmtId="164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false" applyProtection="true">
      <protection locked="true" hidden="false"/>
    </xf>
    <xf numFmtId="164" fontId="1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false" applyProtection="true">
      <protection locked="true" hidden="false"/>
    </xf>
    <xf numFmtId="176" fontId="0" fillId="0" borderId="0" applyFont="true" applyBorder="true" applyAlignment="false" applyProtection="true"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false" applyProtection="true"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false" applyProtection="true"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0" borderId="0" applyFont="true" applyBorder="true" applyAlignment="false" applyProtection="true"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5" fontId="3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64" fontId="33" fillId="0" borderId="3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3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5" fillId="0" borderId="3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3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3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3" fillId="0" borderId="3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5" fillId="0" borderId="3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75" fontId="3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3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3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4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false" applyAlignment="true" applyProtection="false">
      <alignment horizontal="general" vertical="bottom" textRotation="0" wrapText="false" indent="0" shrinkToFit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false" applyProtection="true">
      <protection locked="true" hidden="false"/>
    </xf>
    <xf numFmtId="176" fontId="0" fillId="0" borderId="0" applyFont="true" applyBorder="true" applyAlignment="false" applyProtection="true"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2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9" fillId="0" border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3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0" borderId="0" applyFont="true" applyBorder="true" applyAlignment="false" applyProtection="true">
      <protection locked="true" hidden="false"/>
    </xf>
    <xf numFmtId="164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3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1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5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5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5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false" applyProtection="true"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4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13" fillId="5" borderId="0" applyFont="true" applyBorder="false" applyAlignment="false" applyProtection="false"/>
    <xf numFmtId="175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56" fillId="0" borderId="2" applyFont="true" applyBorder="true" applyAlignment="true" applyProtection="false">
      <alignment horizontal="general" vertical="bottom" textRotation="0" wrapText="false" indent="0" shrinkToFit="false"/>
    </xf>
  </cellStyleXfs>
  <cellXfs count="12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7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5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1" fontId="5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5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2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5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7" fontId="0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0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0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0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0" fillId="3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8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5" fontId="0" fillId="0" borderId="0" xfId="0" applyFont="false" applyBorder="false" applyAlignment="true" applyProtection="false">
      <alignment horizontal="right" vertical="bottom" textRotation="0" wrapText="false" indent="0" shrinkToFit="false"/>
      <protection locked="true" hidden="false"/>
    </xf>
    <xf numFmtId="176" fontId="57" fillId="0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9" fillId="0" borderId="1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0" fillId="5" borderId="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right" vertical="bottom" textRotation="0" wrapText="false" indent="0" shrinkToFit="false"/>
      <protection locked="true" hidden="false"/>
    </xf>
    <xf numFmtId="176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74" fontId="57" fillId="6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7" fillId="0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5" fontId="0" fillId="0" borderId="2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5" fontId="0" fillId="0" borderId="2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2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8" fillId="0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7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2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9" fillId="0" borderId="2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83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6" fontId="0" fillId="5" borderId="2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5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0" fillId="0" borderId="2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2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57" fillId="0" borderId="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5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0" fillId="0" borderId="2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0" fillId="5" borderId="3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58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0" fillId="0" borderId="3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3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57" fillId="0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6" fontId="5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5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7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5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6" fontId="5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6" fontId="5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7" fillId="0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57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left" vertical="bottom" textRotation="0" wrapText="false" indent="1" shrinkToFit="false"/>
      <protection locked="true" hidden="false"/>
    </xf>
    <xf numFmtId="185" fontId="57" fillId="5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5" fontId="57" fillId="5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57" fillId="6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7" fontId="0" fillId="7" borderId="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7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7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7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57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1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57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57" fillId="7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5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5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1471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?? [0]_94???" xfId="20"/>
    <cellStyle name="?? [0]_94???_demand analysisrevised" xfId="21"/>
    <cellStyle name="?? [0]_??" xfId="22"/>
    <cellStyle name="?? [0]_???" xfId="23"/>
    <cellStyle name="?? [0]_?????" xfId="24"/>
    <cellStyle name="?? [0]_?????_???" xfId="25"/>
    <cellStyle name="?? [0]_?????_???_demand analysisrevised" xfId="26"/>
    <cellStyle name="?? [0]_?????_demand analysisrevised" xfId="27"/>
    <cellStyle name="?? [0]_???_demand analysisrevised" xfId="28"/>
    <cellStyle name="?? [0]_??_demand analysisrevised" xfId="29"/>
    <cellStyle name="?? [0]_dimon" xfId="30"/>
    <cellStyle name="?? [0]_form" xfId="31"/>
    <cellStyle name="?? [0]_form_demand analysisrevised" xfId="32"/>
    <cellStyle name="?? [0]_laroux" xfId="33"/>
    <cellStyle name="?? [0]_laroux_1" xfId="34"/>
    <cellStyle name="?? [0]_laroux_1_demand analysisrevised" xfId="35"/>
    <cellStyle name="?? [0]_laroux_2" xfId="36"/>
    <cellStyle name="?? [0]_laroux_demand analysisrevised" xfId="37"/>
    <cellStyle name="?? [0]_PERSONAL" xfId="38"/>
    <cellStyle name="?? [0]_PERSONAL_1" xfId="39"/>
    <cellStyle name="?? [0]_PERSONAL_1_demand analysisrevised" xfId="40"/>
    <cellStyle name="?? [0]_PERSONAL_2" xfId="41"/>
    <cellStyle name="?? [0]_PERSONAL_2_demand analysisrevised" xfId="42"/>
    <cellStyle name="?? [0]_PERSONAL_3" xfId="43"/>
    <cellStyle name="?? [0]_PERSONAL_demand analysisrevised" xfId="44"/>
    <cellStyle name="?? [0]_Sheet2" xfId="45"/>
    <cellStyle name="??_94???" xfId="46"/>
    <cellStyle name="??_94???_demand analysisrevised" xfId="47"/>
    <cellStyle name="??_970120" xfId="48"/>
    <cellStyle name="??_97???" xfId="49"/>
    <cellStyle name="??_?.????" xfId="50"/>
    <cellStyle name="??_??" xfId="51"/>
    <cellStyle name="??_???" xfId="52"/>
    <cellStyle name="??_????" xfId="53"/>
    <cellStyle name="??_?????" xfId="54"/>
    <cellStyle name="??_?????_1" xfId="55"/>
    <cellStyle name="??_?????_2" xfId="56"/>
    <cellStyle name="??_?????_???" xfId="57"/>
    <cellStyle name="??_?????_???_demand analysisrevised" xfId="58"/>
    <cellStyle name="??_?????_???_demand analysisrevised_1" xfId="59"/>
    <cellStyle name="??_?????_demand analysisrevised" xfId="60"/>
    <cellStyle name="??_?????_demand analysisrevised_1" xfId="61"/>
    <cellStyle name="??_????_1" xfId="62"/>
    <cellStyle name="??_???_demand analysisrevised" xfId="63"/>
    <cellStyle name="??_???_demand analysisrevised_1" xfId="64"/>
    <cellStyle name="??_??_1" xfId="65"/>
    <cellStyle name="??_??_????" xfId="66"/>
    <cellStyle name="??_??_????_demand analysisrevised" xfId="67"/>
    <cellStyle name="??_??_demand analysisrevised" xfId="68"/>
    <cellStyle name="??_??_demand analysisrevised_1" xfId="69"/>
    <cellStyle name="??_??_demand analysisrevised_2" xfId="70"/>
    <cellStyle name="??_BEBU_GI" xfId="71"/>
    <cellStyle name="??_dimon" xfId="72"/>
    <cellStyle name="??_dimon_demand analysisrevised" xfId="73"/>
    <cellStyle name="??_form" xfId="74"/>
    <cellStyle name="??_form_demand analysisrevised" xfId="75"/>
    <cellStyle name="??_form_demand analysisrevised_1" xfId="76"/>
    <cellStyle name="??_ga_PB" xfId="77"/>
    <cellStyle name="??_laroux" xfId="78"/>
    <cellStyle name="??_laroux_1" xfId="79"/>
    <cellStyle name="??_laroux_1_demand analysisrevised" xfId="80"/>
    <cellStyle name="??_laroux_1_demand analysisrevised_1" xfId="81"/>
    <cellStyle name="??_laroux_2" xfId="82"/>
    <cellStyle name="??_laroux_2_demand analysisrevised" xfId="83"/>
    <cellStyle name="??_laroux_3" xfId="84"/>
    <cellStyle name="??_laroux_4" xfId="85"/>
    <cellStyle name="??_laroux_5" xfId="86"/>
    <cellStyle name="??_laroux_6" xfId="87"/>
    <cellStyle name="??_laroux_7" xfId="88"/>
    <cellStyle name="??_laroux_8" xfId="89"/>
    <cellStyle name="??_laroux_demand analysisrevised" xfId="90"/>
    <cellStyle name="??_laroux_demand analysisrevised_1" xfId="91"/>
    <cellStyle name="??_PERSONAL" xfId="92"/>
    <cellStyle name="??_PERSONAL_1" xfId="93"/>
    <cellStyle name="??_PERSONAL_1_demand analysisrevised" xfId="94"/>
    <cellStyle name="??_PERSONAL_1_demand analysisrevised_1" xfId="95"/>
    <cellStyle name="??_PERSONAL_2" xfId="96"/>
    <cellStyle name="??_PERSONAL_2_demand analysisrevised" xfId="97"/>
    <cellStyle name="??_PERSONAL_2_demand analysisrevised_1" xfId="98"/>
    <cellStyle name="??_PERSONAL_3" xfId="99"/>
    <cellStyle name="??_PERSONAL_3_demand analysisrevised" xfId="100"/>
    <cellStyle name="??_PERSONAL_4" xfId="101"/>
    <cellStyle name="??_PERSONAL_demand analysisrevised" xfId="102"/>
    <cellStyle name="??_PERSONAL_demand analysisrevised_1" xfId="103"/>
    <cellStyle name="??_Query11" xfId="104"/>
    <cellStyle name="??_Sheet1" xfId="105"/>
    <cellStyle name="??_Sheet1 (2)" xfId="106"/>
    <cellStyle name="??_Sheet2" xfId="107"/>
    <cellStyle name="??_Sheet2_demand analysisrevised" xfId="108"/>
    <cellStyle name="Actual Date" xfId="109"/>
    <cellStyle name="Comma [0]_12matrix" xfId="110"/>
    <cellStyle name="Comma [0]_1995" xfId="111"/>
    <cellStyle name="Comma [0]__udcgen1999" xfId="112"/>
    <cellStyle name="Comma [0]_A" xfId="113"/>
    <cellStyle name="Comma [0]_A_dimon" xfId="114"/>
    <cellStyle name="Comma [0]_ACTUAL" xfId="115"/>
    <cellStyle name="Comma [0]_ACTUAL NA -OBU" xfId="116"/>
    <cellStyle name="Comma [0]_Actual vs." xfId="117"/>
    <cellStyle name="Comma [0]_algasdefault" xfId="118"/>
    <cellStyle name="Comma [0]_Alternative1" xfId="119"/>
    <cellStyle name="Comma [0]_Alternative1_1" xfId="120"/>
    <cellStyle name="Comma [0]_App E" xfId="121"/>
    <cellStyle name="Comma [0]_Apr" xfId="122"/>
    <cellStyle name="Comma [0]_Arapahoe" xfId="123"/>
    <cellStyle name="Comma [0]_Assumptions" xfId="124"/>
    <cellStyle name="Comma [0]_bahiadefault" xfId="125"/>
    <cellStyle name="Comma [0]_Book3" xfId="126"/>
    <cellStyle name="Comma [0]_BOP" xfId="127"/>
    <cellStyle name="Comma [0]_BOPBAL1" xfId="128"/>
    <cellStyle name="Comma [0]_BOPCBU" xfId="129"/>
    <cellStyle name="Comma [0]_BOPCBU (2)" xfId="130"/>
    <cellStyle name="Comma [0]_BOPCBU96" xfId="131"/>
    <cellStyle name="Comma [0]_BSAPPE.XLS" xfId="132"/>
    <cellStyle name="Comma [0]_Calculations" xfId="133"/>
    <cellStyle name="Comma [0]_Calculations (2)" xfId="134"/>
    <cellStyle name="Comma [0]_Calculations II" xfId="135"/>
    <cellStyle name="Comma [0]_Calculations III" xfId="136"/>
    <cellStyle name="Comma [0]_Calculations_1" xfId="137"/>
    <cellStyle name="Comma [0]_CAPEX" xfId="138"/>
    <cellStyle name="Comma [0]_CAPEX94" xfId="139"/>
    <cellStyle name="Comma [0]_CBU BOX CHART V PLAN" xfId="140"/>
    <cellStyle name="Comma [0]_CCA" xfId="141"/>
    <cellStyle name="Comma [0]_CCOCPX" xfId="142"/>
    <cellStyle name="Comma [0]_CHANGES.XLS" xfId="143"/>
    <cellStyle name="Comma [0]_Charts" xfId="144"/>
    <cellStyle name="Comma [0]_Comm File" xfId="145"/>
    <cellStyle name="Comma [0]_coperdefault" xfId="146"/>
    <cellStyle name="Comma [0]_Corp method" xfId="147"/>
    <cellStyle name="Comma [0]_CTCUR" xfId="148"/>
    <cellStyle name="Comma [0]_CUMPLTCH" xfId="149"/>
    <cellStyle name="Comma [0]_DEFAULT" xfId="150"/>
    <cellStyle name="Comma [0]_dimon" xfId="151"/>
    <cellStyle name="Comma [0]_Dowell C1b" xfId="152"/>
    <cellStyle name="Comma [0]_Dowell-C1a" xfId="153"/>
    <cellStyle name="Comma [0]_E&amp;ONW1" xfId="154"/>
    <cellStyle name="Comma [0]_E&amp;ONW2" xfId="155"/>
    <cellStyle name="Comma [0]_E&amp;OOCPX" xfId="156"/>
    <cellStyle name="Comma [0]_emserdefault" xfId="157"/>
    <cellStyle name="Comma [0]_F&amp;COCPX" xfId="158"/>
    <cellStyle name="Comma [0]_FEBRUARY" xfId="159"/>
    <cellStyle name="Comma [0]_FF" xfId="160"/>
    <cellStyle name="Comma [0]_FP 20 A (1)" xfId="161"/>
    <cellStyle name="Comma [0]_FP 20 A (2)" xfId="162"/>
    <cellStyle name="Comma [0]_FP-20 (App. E)" xfId="163"/>
    <cellStyle name="Comma [0]_FP-20 (App.A) " xfId="164"/>
    <cellStyle name="Comma [0]_FP-20 (App.D)" xfId="165"/>
    <cellStyle name="Comma [0]_FP-20(App.B)" xfId="166"/>
    <cellStyle name="Comma [0]_FP-20(C1) (a)" xfId="167"/>
    <cellStyle name="Comma [0]_FP-20(C1) (a) (2)" xfId="168"/>
    <cellStyle name="Comma [0]_FP-20(C1) (b)" xfId="169"/>
    <cellStyle name="Comma [0]_FP-20(C1) (b) " xfId="170"/>
    <cellStyle name="Comma [0]_FP-20(C1) (b) (2)" xfId="171"/>
    <cellStyle name="Comma [0]_GCM" xfId="172"/>
    <cellStyle name="Comma [0]_GenAssum" xfId="173"/>
    <cellStyle name="Comma [0]_GP C1a" xfId="174"/>
    <cellStyle name="Comma [0]_GP C1b" xfId="175"/>
    <cellStyle name="Comma [0]_GP_EI_3" xfId="176"/>
    <cellStyle name="Comma [0]_GQ C1A" xfId="177"/>
    <cellStyle name="Comma [0]_GQ C1B" xfId="178"/>
    <cellStyle name="Comma [0]_Inputs" xfId="179"/>
    <cellStyle name="Comma [0]_IPM C1b" xfId="180"/>
    <cellStyle name="Comma [0]_IPMC1a" xfId="181"/>
    <cellStyle name="Comma [0]_IS-Hold" xfId="182"/>
    <cellStyle name="Comma [0]_ITOCPX" xfId="183"/>
    <cellStyle name="Comma [0]_jancf" xfId="184"/>
    <cellStyle name="Comma [0]_JUNMTH55" xfId="185"/>
    <cellStyle name="Comma [0]_JUNMTH57" xfId="186"/>
    <cellStyle name="Comma [0]_JUNYTD55" xfId="187"/>
    <cellStyle name="Comma [0]_JUNYTD57" xfId="188"/>
    <cellStyle name="Comma [0]_laroux" xfId="189"/>
    <cellStyle name="Comma [0]_laroux_1" xfId="190"/>
    <cellStyle name="Comma [0]_laroux_1995" xfId="191"/>
    <cellStyle name="Comma [0]_laroux_1_dimon" xfId="192"/>
    <cellStyle name="Comma [0]_laroux_1_dimon_1" xfId="193"/>
    <cellStyle name="Comma [0]_laroux_1_laroux" xfId="194"/>
    <cellStyle name="Comma [0]_laroux_1_pldt" xfId="195"/>
    <cellStyle name="Comma [0]_laroux_1_PLDT_dimon" xfId="196"/>
    <cellStyle name="Comma [0]_laroux_1_VERA" xfId="197"/>
    <cellStyle name="Comma [0]_laroux_1_VIRUS-EDY" xfId="198"/>
    <cellStyle name="Comma [0]_laroux_2" xfId="199"/>
    <cellStyle name="Comma [0]_laroux_2_dimon" xfId="200"/>
    <cellStyle name="Comma [0]_laroux_2_dimon_1" xfId="201"/>
    <cellStyle name="Comma [0]_laroux_2_dimon_2" xfId="202"/>
    <cellStyle name="Comma [0]_laroux_2_laroux" xfId="203"/>
    <cellStyle name="Comma [0]_laroux_2_laroux_dimon" xfId="204"/>
    <cellStyle name="Comma [0]_laroux_2_pldt" xfId="205"/>
    <cellStyle name="Comma [0]_laroux_2_VERA" xfId="206"/>
    <cellStyle name="Comma [0]_laroux_3" xfId="207"/>
    <cellStyle name="Comma [0]_laroux_3_dimon" xfId="208"/>
    <cellStyle name="Comma [0]_laroux_dimon" xfId="209"/>
    <cellStyle name="Comma [0]_laroux_dimon_1" xfId="210"/>
    <cellStyle name="Comma [0]_laroux_laroux" xfId="211"/>
    <cellStyle name="Comma [0]_laroux_laroux_1" xfId="212"/>
    <cellStyle name="Comma [0]_laroux_laroux_dimon" xfId="213"/>
    <cellStyle name="Comma [0]_laroux_MATERAL2" xfId="214"/>
    <cellStyle name="Comma [0]_laroux_MATERAL2_dimon" xfId="215"/>
    <cellStyle name="Comma [0]_laroux_MATERAL2_laroux" xfId="216"/>
    <cellStyle name="Comma [0]_laroux_MATERAL2_laroux_dimon" xfId="217"/>
    <cellStyle name="Comma [0]_laroux_MATERAL2_pldt" xfId="218"/>
    <cellStyle name="Comma [0]_laroux_MATERAL2_VERA" xfId="219"/>
    <cellStyle name="Comma [0]_laroux_MATERAL2_VIRUS-EDY" xfId="220"/>
    <cellStyle name="Comma [0]_laroux_mud plant bolted" xfId="221"/>
    <cellStyle name="Comma [0]_laroux_mud plant bolted_dimon" xfId="222"/>
    <cellStyle name="Comma [0]_laroux_mud plant bolted_dimon_1" xfId="223"/>
    <cellStyle name="Comma [0]_laroux_pldt" xfId="224"/>
    <cellStyle name="Comma [0]_laroux_VERA" xfId="225"/>
    <cellStyle name="Comma [0]_laroux_VERA_1" xfId="226"/>
    <cellStyle name="Comma [0]_laroux_VIRUS-EDY" xfId="227"/>
    <cellStyle name="Comma [0]_MATERAL2" xfId="228"/>
    <cellStyle name="Comma [0]_MATERAL2_dimon" xfId="229"/>
    <cellStyle name="Comma [0]_MATERAL2_dimon_1" xfId="230"/>
    <cellStyle name="Comma [0]_MKGOCPX" xfId="231"/>
    <cellStyle name="Comma [0]_MOBCPX" xfId="232"/>
    <cellStyle name="Comma [0]_mud plant bolted" xfId="233"/>
    <cellStyle name="Comma [0]_mud plant bolted_dimon" xfId="234"/>
    <cellStyle name="Comma [0]_mud plant bolted_laroux" xfId="235"/>
    <cellStyle name="Comma [0]_mud plant bolted_laroux_dimon" xfId="236"/>
    <cellStyle name="Comma [0]_mud plant bolted_pldt" xfId="237"/>
    <cellStyle name="Comma [0]_mud plant bolted_VERA" xfId="238"/>
    <cellStyle name="Comma [0]_mud plant bolted_VIRUS-EDY" xfId="239"/>
    <cellStyle name="Comma [0]_NA WITHOUT GOV'T &amp; PNX" xfId="240"/>
    <cellStyle name="Comma [0]_NAOBU10" xfId="241"/>
    <cellStyle name="Comma [0]_NAT ACCT" xfId="242"/>
    <cellStyle name="Comma [0]_NSACTUAL.XLS" xfId="243"/>
    <cellStyle name="Comma [0]_NX00" xfId="244"/>
    <cellStyle name="Comma [0]_Odner" xfId="245"/>
    <cellStyle name="Comma [0]_Odner (2)" xfId="246"/>
    <cellStyle name="Comma [0]_Odner (3)" xfId="247"/>
    <cellStyle name="Comma [0]_OSMOCPX" xfId="248"/>
    <cellStyle name="Comma [0]_Other Months" xfId="249"/>
    <cellStyle name="Comma [0]_Outlook" xfId="250"/>
    <cellStyle name="Comma [0]_pbdefault" xfId="251"/>
    <cellStyle name="Comma [0]_percentages" xfId="252"/>
    <cellStyle name="Comma [0]_PERSONAL" xfId="253"/>
    <cellStyle name="Comma [0]_PGMKOCPX" xfId="254"/>
    <cellStyle name="Comma [0]_PGNW1" xfId="255"/>
    <cellStyle name="Comma [0]_PGNW2" xfId="256"/>
    <cellStyle name="Comma [0]_PGNWOCPX" xfId="257"/>
    <cellStyle name="Comma [0]_Pink" xfId="258"/>
    <cellStyle name="Comma [0]_Plan" xfId="259"/>
    <cellStyle name="Comma [0]_PLANT" xfId="260"/>
    <cellStyle name="Comma [0]_PLDT" xfId="261"/>
    <cellStyle name="Comma [0]_pldt_1" xfId="262"/>
    <cellStyle name="Comma [0]_PLDT_1_dimon" xfId="263"/>
    <cellStyle name="Comma [0]_pldt_Calculations" xfId="264"/>
    <cellStyle name="Comma [0]_PLDT_dimon" xfId="265"/>
    <cellStyle name="Comma [0]_priccurv" xfId="266"/>
    <cellStyle name="Comma [0]_PROCDS&amp;G" xfId="267"/>
    <cellStyle name="Comma [0]_PROFILE4" xfId="268"/>
    <cellStyle name="Comma [0]_Projects" xfId="269"/>
    <cellStyle name="Comma [0]_Quarter End Months" xfId="270"/>
    <cellStyle name="Comma [0]_r1" xfId="271"/>
    <cellStyle name="Comma [0]_RFI" xfId="272"/>
    <cellStyle name="Comma [0]_RFI_1" xfId="273"/>
    <cellStyle name="Comma [0]_Sales Order" xfId="274"/>
    <cellStyle name="Comma [0]_SATOCPX" xfId="275"/>
    <cellStyle name="Comma [0]_Sheet1" xfId="276"/>
    <cellStyle name="Comma [0]_Sheet1_dimon" xfId="277"/>
    <cellStyle name="Comma [0]_SHENREPT" xfId="278"/>
    <cellStyle name="Comma [0]_Snr. CO" xfId="279"/>
    <cellStyle name="Comma [0]_sprint contr" xfId="280"/>
    <cellStyle name="Comma [0]_Subcont File" xfId="281"/>
    <cellStyle name="Comma [0]_Summary Info" xfId="282"/>
    <cellStyle name="Comma [0]_SUMPAGE" xfId="283"/>
    <cellStyle name="Comma [0]_TMSNW1" xfId="284"/>
    <cellStyle name="Comma [0]_TMSNW2" xfId="285"/>
    <cellStyle name="Comma [0]_TMSOCPX" xfId="286"/>
    <cellStyle name="Comma [0]_TOTAL MTH" xfId="287"/>
    <cellStyle name="Comma [0]_TOTAL YTD" xfId="288"/>
    <cellStyle name="Comma [0]_TRANSDSC.XLS" xfId="289"/>
    <cellStyle name="Comma [0]_TRANSFXA.XLS" xfId="290"/>
    <cellStyle name="Comma [0]_TRANSFXA.XLS_1" xfId="291"/>
    <cellStyle name="Comma [0]_TRANSIME.XLS" xfId="292"/>
    <cellStyle name="Comma [0]_TRANSIME.XLS_TRANSDSC.XLS" xfId="293"/>
    <cellStyle name="Comma [0]_TRANSIME.XLS_TRANSFXA.XLS" xfId="294"/>
    <cellStyle name="Comma [0]_VIRUS-EDY" xfId="295"/>
    <cellStyle name="Comma [0]_White" xfId="296"/>
    <cellStyle name="Comma [0]_WO Var. &amp; Tot. Exp." xfId="297"/>
    <cellStyle name="Comma [0]_WSP" xfId="298"/>
    <cellStyle name="Comma [0]_yrcao" xfId="299"/>
    <cellStyle name="Comma [0]_YREND55" xfId="300"/>
    <cellStyle name="Comma [0]_YREND57" xfId="301"/>
    <cellStyle name="Comma [0]_YTDCUR" xfId="302"/>
    <cellStyle name="Comma_12matrix" xfId="303"/>
    <cellStyle name="Comma_1995" xfId="304"/>
    <cellStyle name="Comma__udcgen1999" xfId="305"/>
    <cellStyle name="Comma_A" xfId="306"/>
    <cellStyle name="Comma_A_dimon" xfId="307"/>
    <cellStyle name="Comma_ACTUAL" xfId="308"/>
    <cellStyle name="Comma_ACTUAL NA -OBU" xfId="309"/>
    <cellStyle name="Comma_Actual vs." xfId="310"/>
    <cellStyle name="Comma_algasdefault" xfId="311"/>
    <cellStyle name="Comma_algasdefault_1" xfId="312"/>
    <cellStyle name="Comma_Alternative1" xfId="313"/>
    <cellStyle name="Comma_Alternative1_1" xfId="314"/>
    <cellStyle name="Comma_App E" xfId="315"/>
    <cellStyle name="Comma_Apr" xfId="316"/>
    <cellStyle name="Comma_Arapahoe" xfId="317"/>
    <cellStyle name="Comma_Assumptions" xfId="318"/>
    <cellStyle name="Comma_bahiadefault" xfId="319"/>
    <cellStyle name="Comma_bahiadefault_1" xfId="320"/>
    <cellStyle name="Comma_Book3" xfId="321"/>
    <cellStyle name="Comma_BOP" xfId="322"/>
    <cellStyle name="Comma_BOPBAL1" xfId="323"/>
    <cellStyle name="Comma_BOPCBU" xfId="324"/>
    <cellStyle name="Comma_BOPCBU (2)" xfId="325"/>
    <cellStyle name="Comma_BOPCBU96" xfId="326"/>
    <cellStyle name="Comma_BSAPPE.XLS" xfId="327"/>
    <cellStyle name="Comma_C-Cap intensity" xfId="328"/>
    <cellStyle name="Comma_C-Capex%rev" xfId="329"/>
    <cellStyle name="Comma_C-Line per Staff" xfId="330"/>
    <cellStyle name="Comma_C-lines distribution" xfId="331"/>
    <cellStyle name="Comma_C-Orig PLDT lines" xfId="332"/>
    <cellStyle name="Comma_C-Ret on Rev" xfId="333"/>
    <cellStyle name="Comma_C-ROACE" xfId="334"/>
    <cellStyle name="Comma_Calculations" xfId="335"/>
    <cellStyle name="Comma_Calculations (2)" xfId="336"/>
    <cellStyle name="Comma_Calculations II" xfId="337"/>
    <cellStyle name="Comma_Calculations III" xfId="338"/>
    <cellStyle name="Comma_Calculations_1" xfId="339"/>
    <cellStyle name="Comma_Capex" xfId="340"/>
    <cellStyle name="Comma_Capex per line" xfId="341"/>
    <cellStyle name="Comma_Capex%rev" xfId="342"/>
    <cellStyle name="Comma_CAPEX94" xfId="343"/>
    <cellStyle name="Comma_CAPEX_dimon" xfId="344"/>
    <cellStyle name="Comma_CBU BOX CHART V PLAN" xfId="345"/>
    <cellStyle name="Comma_CCA" xfId="346"/>
    <cellStyle name="Comma_CCOCPX" xfId="347"/>
    <cellStyle name="Comma_CHANGES.XLS" xfId="348"/>
    <cellStyle name="Comma_Charts" xfId="349"/>
    <cellStyle name="Comma_Cht-Capex per line" xfId="350"/>
    <cellStyle name="Comma_Cht-Cum Real Opr Cf" xfId="351"/>
    <cellStyle name="Comma_Cht-Dep%Rev" xfId="352"/>
    <cellStyle name="Comma_Cht-Real Opr Cf" xfId="353"/>
    <cellStyle name="Comma_Cht-Rev dist" xfId="354"/>
    <cellStyle name="Comma_Cht-Rev p line" xfId="355"/>
    <cellStyle name="Comma_Cht-Rev per Staff" xfId="356"/>
    <cellStyle name="Comma_Cht-Staff cost%revenue" xfId="357"/>
    <cellStyle name="Comma_Comm File" xfId="358"/>
    <cellStyle name="Comma_coperdefault" xfId="359"/>
    <cellStyle name="Comma_coperdefault_1" xfId="360"/>
    <cellStyle name="Comma_Corp method" xfId="361"/>
    <cellStyle name="Comma_CROCF" xfId="362"/>
    <cellStyle name="Comma_CTCUR" xfId="363"/>
    <cellStyle name="Comma_Cum Real Opr Cf" xfId="364"/>
    <cellStyle name="Comma_CUMPLTCH" xfId="365"/>
    <cellStyle name="Comma_DEFAULT" xfId="366"/>
    <cellStyle name="Comma_Demand Fcst." xfId="367"/>
    <cellStyle name="Comma_Dep%Rev" xfId="368"/>
    <cellStyle name="Comma_dimon" xfId="369"/>
    <cellStyle name="Comma_Dowell C1b" xfId="370"/>
    <cellStyle name="Comma_Dowell-C1a" xfId="371"/>
    <cellStyle name="Comma_E&amp;ONW1" xfId="372"/>
    <cellStyle name="Comma_E&amp;ONW2" xfId="373"/>
    <cellStyle name="Comma_E&amp;OOCPX" xfId="374"/>
    <cellStyle name="Comma_emserdefault" xfId="375"/>
    <cellStyle name="Comma_emserdefault_1" xfId="376"/>
    <cellStyle name="Comma_EPS" xfId="377"/>
    <cellStyle name="Comma_F&amp;COCPX" xfId="378"/>
    <cellStyle name="Comma_FEBRUARY" xfId="379"/>
    <cellStyle name="Comma_FF" xfId="380"/>
    <cellStyle name="Comma_FP 20 A (1)" xfId="381"/>
    <cellStyle name="Comma_FP 20 A (2)" xfId="382"/>
    <cellStyle name="Comma_FP-20 (App. E)" xfId="383"/>
    <cellStyle name="Comma_FP-20 (App.A) " xfId="384"/>
    <cellStyle name="Comma_FP-20 (App.D)" xfId="385"/>
    <cellStyle name="Comma_FP-20(App.B)" xfId="386"/>
    <cellStyle name="Comma_FP-20(C1) (a)" xfId="387"/>
    <cellStyle name="Comma_FP-20(C1) (a) (2)" xfId="388"/>
    <cellStyle name="Comma_FP-20(C1) (b)" xfId="389"/>
    <cellStyle name="Comma_FP-20(C1) (b) " xfId="390"/>
    <cellStyle name="Comma_FP-20(C1) (b) (2)" xfId="391"/>
    <cellStyle name="Comma_GCM" xfId="392"/>
    <cellStyle name="Comma_GenAssum" xfId="393"/>
    <cellStyle name="Comma_GP C1a" xfId="394"/>
    <cellStyle name="Comma_GP C1b" xfId="395"/>
    <cellStyle name="Comma_GP_EI_3" xfId="396"/>
    <cellStyle name="Comma_GQ C1A" xfId="397"/>
    <cellStyle name="Comma_GQ C1B" xfId="398"/>
    <cellStyle name="Comma_Inputs" xfId="399"/>
    <cellStyle name="Comma_IPM C1b" xfId="400"/>
    <cellStyle name="Comma_IPMC1a" xfId="401"/>
    <cellStyle name="Comma_IRR" xfId="402"/>
    <cellStyle name="Comma_IS-Hold" xfId="403"/>
    <cellStyle name="Comma_ITOCPX" xfId="404"/>
    <cellStyle name="Comma_jancf" xfId="405"/>
    <cellStyle name="Comma_JUNMTH55" xfId="406"/>
    <cellStyle name="Comma_JUNMTH57" xfId="407"/>
    <cellStyle name="Comma_JUNYTD55" xfId="408"/>
    <cellStyle name="Comma_JUNYTD57" xfId="409"/>
    <cellStyle name="Comma_laroux" xfId="410"/>
    <cellStyle name="Comma_laroux_1" xfId="411"/>
    <cellStyle name="Comma_laroux_1995" xfId="412"/>
    <cellStyle name="Comma_laroux_1_dimon" xfId="413"/>
    <cellStyle name="Comma_laroux_1_dimon_1" xfId="414"/>
    <cellStyle name="Comma_laroux_1_laroux" xfId="415"/>
    <cellStyle name="Comma_laroux_1_pldt" xfId="416"/>
    <cellStyle name="Comma_laroux_1_pldt_1" xfId="417"/>
    <cellStyle name="Comma_laroux_1_PLDT_dimon" xfId="418"/>
    <cellStyle name="Comma_laroux_1_VERA" xfId="419"/>
    <cellStyle name="Comma_laroux_1_VERA_1" xfId="420"/>
    <cellStyle name="Comma_laroux_1_VIRUS-EDY" xfId="421"/>
    <cellStyle name="Comma_laroux_2" xfId="422"/>
    <cellStyle name="Comma_laroux_2_dimon" xfId="423"/>
    <cellStyle name="Comma_laroux_2_dimon_1" xfId="424"/>
    <cellStyle name="Comma_laroux_2_dimon_2" xfId="425"/>
    <cellStyle name="Comma_laroux_2_laroux" xfId="426"/>
    <cellStyle name="Comma_laroux_2_laroux_dimon" xfId="427"/>
    <cellStyle name="Comma_laroux_2_pldt" xfId="428"/>
    <cellStyle name="Comma_laroux_2_pldt_1" xfId="429"/>
    <cellStyle name="Comma_laroux_2_PLDT_dimon" xfId="430"/>
    <cellStyle name="Comma_laroux_2_VERA" xfId="431"/>
    <cellStyle name="Comma_laroux_2_VERA_1" xfId="432"/>
    <cellStyle name="Comma_laroux_3" xfId="433"/>
    <cellStyle name="Comma_laroux_3_dimon" xfId="434"/>
    <cellStyle name="Comma_laroux_3_dimon_1" xfId="435"/>
    <cellStyle name="Comma_laroux_3_dimon_2" xfId="436"/>
    <cellStyle name="Comma_laroux_dimon" xfId="437"/>
    <cellStyle name="Comma_laroux_dimon_1" xfId="438"/>
    <cellStyle name="Comma_laroux_laroux" xfId="439"/>
    <cellStyle name="Comma_laroux_laroux_1" xfId="440"/>
    <cellStyle name="Comma_laroux_laroux_dimon" xfId="441"/>
    <cellStyle name="Comma_laroux_pldt" xfId="442"/>
    <cellStyle name="Comma_laroux_pldt_1" xfId="443"/>
    <cellStyle name="Comma_laroux_VERA" xfId="444"/>
    <cellStyle name="Comma_laroux_VERA_1" xfId="445"/>
    <cellStyle name="Comma_laroux_VIRUS-EDY" xfId="446"/>
    <cellStyle name="Comma_Line Inst." xfId="447"/>
    <cellStyle name="Comma_MATERAL2" xfId="448"/>
    <cellStyle name="Comma_MATERAL2_dimon" xfId="449"/>
    <cellStyle name="Comma_MATERAL2_dimon_1" xfId="450"/>
    <cellStyle name="Comma_MKGOCPX" xfId="451"/>
    <cellStyle name="Comma_Mkt Shr" xfId="452"/>
    <cellStyle name="Comma_MOBCPX" xfId="453"/>
    <cellStyle name="Comma_mud plant bolted" xfId="454"/>
    <cellStyle name="Comma_NA WITHOUT GOV'T &amp; PNX" xfId="455"/>
    <cellStyle name="Comma_NAOBU10" xfId="456"/>
    <cellStyle name="Comma_NAT ACCT" xfId="457"/>
    <cellStyle name="Comma_NCR-C&amp;W Val" xfId="458"/>
    <cellStyle name="Comma_NCR-Cap intensity" xfId="459"/>
    <cellStyle name="Comma_NCR-Line per Staff" xfId="460"/>
    <cellStyle name="Comma_NCR-Rev dist" xfId="461"/>
    <cellStyle name="Comma_NSACTUAL.XLS" xfId="462"/>
    <cellStyle name="Comma_NX00" xfId="463"/>
    <cellStyle name="Comma_Odner" xfId="464"/>
    <cellStyle name="Comma_Odner (2)" xfId="465"/>
    <cellStyle name="Comma_Odner (3)" xfId="466"/>
    <cellStyle name="Comma_Op Cost Break" xfId="467"/>
    <cellStyle name="Comma_OSMOCPX" xfId="468"/>
    <cellStyle name="Comma_Other Months" xfId="469"/>
    <cellStyle name="Comma_Outlook" xfId="470"/>
    <cellStyle name="Comma_pbdefault" xfId="471"/>
    <cellStyle name="Comma_pbdefault_1" xfId="472"/>
    <cellStyle name="Comma_percentages" xfId="473"/>
    <cellStyle name="Comma_PERSONAL" xfId="474"/>
    <cellStyle name="Comma_PGMKOCPX" xfId="475"/>
    <cellStyle name="Comma_PGNW1" xfId="476"/>
    <cellStyle name="Comma_PGNW2" xfId="477"/>
    <cellStyle name="Comma_PGNWOCPX" xfId="478"/>
    <cellStyle name="Comma_Pink" xfId="479"/>
    <cellStyle name="Comma_Plan" xfId="480"/>
    <cellStyle name="Comma_PLANT" xfId="481"/>
    <cellStyle name="Comma_PLDT" xfId="482"/>
    <cellStyle name="Comma_pldt_1" xfId="483"/>
    <cellStyle name="Comma_PLDT_1_dimon" xfId="484"/>
    <cellStyle name="Comma_pldt_2" xfId="485"/>
    <cellStyle name="Comma_pldt_Calculations" xfId="486"/>
    <cellStyle name="Comma_PLDT_dimon" xfId="487"/>
    <cellStyle name="Comma_priccurv" xfId="488"/>
    <cellStyle name="Comma_PROCDS&amp;G" xfId="489"/>
    <cellStyle name="Comma_PROFILE4" xfId="490"/>
    <cellStyle name="Comma_Projects" xfId="491"/>
    <cellStyle name="Comma_Quarter End Months" xfId="492"/>
    <cellStyle name="Comma_r1" xfId="493"/>
    <cellStyle name="Comma_Real Opr Cf" xfId="494"/>
    <cellStyle name="Comma_Real Rev per Staff (1)" xfId="495"/>
    <cellStyle name="Comma_Real Rev per Staff (2)" xfId="496"/>
    <cellStyle name="Comma_Region 2-C&amp;W" xfId="497"/>
    <cellStyle name="Comma_Return on Rev" xfId="498"/>
    <cellStyle name="Comma_Rev p line" xfId="499"/>
    <cellStyle name="Comma_RFI" xfId="500"/>
    <cellStyle name="Comma_RFI_1" xfId="501"/>
    <cellStyle name="Comma_ROACE" xfId="502"/>
    <cellStyle name="Comma_ROCF (Tot)" xfId="503"/>
    <cellStyle name="Comma_Sales Order" xfId="504"/>
    <cellStyle name="Comma_SATOCPX" xfId="505"/>
    <cellStyle name="Comma_Sheet1" xfId="506"/>
    <cellStyle name="Comma_Sheet1_dimon" xfId="507"/>
    <cellStyle name="Comma_SHENREPT" xfId="508"/>
    <cellStyle name="Comma_Snr. CO" xfId="509"/>
    <cellStyle name="Comma_sprint contr" xfId="510"/>
    <cellStyle name="Comma_Staff cost%rev" xfId="511"/>
    <cellStyle name="Comma_Subcont File" xfId="512"/>
    <cellStyle name="Comma_Summary Info" xfId="513"/>
    <cellStyle name="Comma_SUMPAGE" xfId="514"/>
    <cellStyle name="Comma_TMSNW1" xfId="515"/>
    <cellStyle name="Comma_TMSNW2" xfId="516"/>
    <cellStyle name="Comma_TMSOCPX" xfId="517"/>
    <cellStyle name="Comma_TOTAL MTH" xfId="518"/>
    <cellStyle name="Comma_TOTAL YTD" xfId="519"/>
    <cellStyle name="Comma_Total-Rev dist." xfId="520"/>
    <cellStyle name="Comma_TRANSDSC.XLS" xfId="521"/>
    <cellStyle name="Comma_TRANSFXA.XLS" xfId="522"/>
    <cellStyle name="Comma_TRANSFXA.XLS_1" xfId="523"/>
    <cellStyle name="Comma_TRANSIME.XLS" xfId="524"/>
    <cellStyle name="Comma_TRANSIME.XLS_TRANSDSC.XLS" xfId="525"/>
    <cellStyle name="Comma_TRANSIME.XLS_TRANSFXA.XLS" xfId="526"/>
    <cellStyle name="Comma_VIRUS-EDY" xfId="527"/>
    <cellStyle name="Comma_White" xfId="528"/>
    <cellStyle name="Comma_WO Var. &amp; Tot. Exp." xfId="529"/>
    <cellStyle name="Comma_WSP" xfId="530"/>
    <cellStyle name="Comma_yrcao" xfId="531"/>
    <cellStyle name="Comma_YREND55" xfId="532"/>
    <cellStyle name="Comma_YREND57" xfId="533"/>
    <cellStyle name="Comma_YTDCUR" xfId="534"/>
    <cellStyle name="Currency [0]_12matrix" xfId="535"/>
    <cellStyle name="Currency [0]_1995" xfId="536"/>
    <cellStyle name="Currency [0]__udcgen1999" xfId="537"/>
    <cellStyle name="Currency [0]_A" xfId="538"/>
    <cellStyle name="Currency [0]_A_dimon" xfId="539"/>
    <cellStyle name="Currency [0]_ACTUAL" xfId="540"/>
    <cellStyle name="Currency [0]_ACTUAL NA -OBU" xfId="541"/>
    <cellStyle name="Currency [0]_Actual vs." xfId="542"/>
    <cellStyle name="Currency [0]_algasdefault" xfId="543"/>
    <cellStyle name="Currency [0]_Alternative1" xfId="544"/>
    <cellStyle name="Currency [0]_Alternative1_1" xfId="545"/>
    <cellStyle name="Currency [0]_App E" xfId="546"/>
    <cellStyle name="Currency [0]_Apr" xfId="547"/>
    <cellStyle name="Currency [0]_Arapahoe" xfId="548"/>
    <cellStyle name="Currency [0]_Assumptions" xfId="549"/>
    <cellStyle name="Currency [0]_bahiadefault" xfId="550"/>
    <cellStyle name="Currency [0]_Book3" xfId="551"/>
    <cellStyle name="Currency [0]_BOP" xfId="552"/>
    <cellStyle name="Currency [0]_BOPBAL1" xfId="553"/>
    <cellStyle name="Currency [0]_BOPCBU" xfId="554"/>
    <cellStyle name="Currency [0]_BOPCBU (2)" xfId="555"/>
    <cellStyle name="Currency [0]_BOPCBU96" xfId="556"/>
    <cellStyle name="Currency [0]_BSAPPE.XLS" xfId="557"/>
    <cellStyle name="Currency [0]_Calculations" xfId="558"/>
    <cellStyle name="Currency [0]_Calculations (2)" xfId="559"/>
    <cellStyle name="Currency [0]_Calculations II" xfId="560"/>
    <cellStyle name="Currency [0]_Calculations III" xfId="561"/>
    <cellStyle name="Currency [0]_Calculations_1" xfId="562"/>
    <cellStyle name="Currency [0]_CAPEX" xfId="563"/>
    <cellStyle name="Currency [0]_CAPEX94" xfId="564"/>
    <cellStyle name="Currency [0]_Cardig GHS" xfId="565"/>
    <cellStyle name="Currency [0]_Cash Flows" xfId="566"/>
    <cellStyle name="Currency [0]_CBU BOX CHART V PLAN" xfId="567"/>
    <cellStyle name="Currency [0]_CCA" xfId="568"/>
    <cellStyle name="Currency [0]_CCOCPX" xfId="569"/>
    <cellStyle name="Currency [0]_CHANGES.XLS" xfId="570"/>
    <cellStyle name="Currency [0]_Charts" xfId="571"/>
    <cellStyle name="Currency [0]_Comm File" xfId="572"/>
    <cellStyle name="Currency [0]_coperdefault" xfId="573"/>
    <cellStyle name="Currency [0]_Corp method" xfId="574"/>
    <cellStyle name="Currency [0]_Cost Code" xfId="575"/>
    <cellStyle name="Currency [0]_CTCUR" xfId="576"/>
    <cellStyle name="Currency [0]_CUMPLTCH" xfId="577"/>
    <cellStyle name="Currency [0]_DEFAULT" xfId="578"/>
    <cellStyle name="Currency [0]_dimon" xfId="579"/>
    <cellStyle name="Currency [0]_dimon_1" xfId="580"/>
    <cellStyle name="Currency [0]_dimon_2" xfId="581"/>
    <cellStyle name="Currency [0]_Dowell C1b" xfId="582"/>
    <cellStyle name="Currency [0]_Dowell-C1a" xfId="583"/>
    <cellStyle name="Currency [0]_E&amp;ONW1" xfId="584"/>
    <cellStyle name="Currency [0]_E&amp;ONW2" xfId="585"/>
    <cellStyle name="Currency [0]_E&amp;OOCPX" xfId="586"/>
    <cellStyle name="Currency [0]_emserdefault" xfId="587"/>
    <cellStyle name="Currency [0]_F&amp;COCPX" xfId="588"/>
    <cellStyle name="Currency [0]_FEBRUARY" xfId="589"/>
    <cellStyle name="Currency [0]_FF" xfId="590"/>
    <cellStyle name="Currency [0]_FP 20 A (1)" xfId="591"/>
    <cellStyle name="Currency [0]_FP 20 A (2)" xfId="592"/>
    <cellStyle name="Currency [0]_FP-20 (App. E)" xfId="593"/>
    <cellStyle name="Currency [0]_FP-20 (App.A) " xfId="594"/>
    <cellStyle name="Currency [0]_FP-20 (App.D)" xfId="595"/>
    <cellStyle name="Currency [0]_FP-20(App.B)" xfId="596"/>
    <cellStyle name="Currency [0]_FP-20(C1) (a)" xfId="597"/>
    <cellStyle name="Currency [0]_FP-20(C1) (a) (2)" xfId="598"/>
    <cellStyle name="Currency [0]_FP-20(C1) (b)" xfId="599"/>
    <cellStyle name="Currency [0]_FP-20(C1) (b) " xfId="600"/>
    <cellStyle name="Currency [0]_FP-20(C1) (b) (2)" xfId="601"/>
    <cellStyle name="Currency [0]_GCM" xfId="602"/>
    <cellStyle name="Currency [0]_GenAssum" xfId="603"/>
    <cellStyle name="Currency [0]_GP C1a" xfId="604"/>
    <cellStyle name="Currency [0]_GP C1b" xfId="605"/>
    <cellStyle name="Currency [0]_GP_EI_3" xfId="606"/>
    <cellStyle name="Currency [0]_GQ C1A" xfId="607"/>
    <cellStyle name="Currency [0]_GQ C1B" xfId="608"/>
    <cellStyle name="Currency [0]_Inputs" xfId="609"/>
    <cellStyle name="Currency [0]_IPM C1b" xfId="610"/>
    <cellStyle name="Currency [0]_IPMC1a" xfId="611"/>
    <cellStyle name="Currency [0]_IS-Hold" xfId="612"/>
    <cellStyle name="Currency [0]_ITOCPX" xfId="613"/>
    <cellStyle name="Currency [0]_jancf" xfId="614"/>
    <cellStyle name="Currency [0]_JUNMTH55" xfId="615"/>
    <cellStyle name="Currency [0]_JUNMTH57" xfId="616"/>
    <cellStyle name="Currency [0]_JUNYTD55" xfId="617"/>
    <cellStyle name="Currency [0]_JUNYTD57" xfId="618"/>
    <cellStyle name="Currency [0]_laroux" xfId="619"/>
    <cellStyle name="Currency [0]_laroux_1" xfId="620"/>
    <cellStyle name="Currency [0]_laroux_1995" xfId="621"/>
    <cellStyle name="Currency [0]_laroux_1_dimon" xfId="622"/>
    <cellStyle name="Currency [0]_laroux_1_dimon_1" xfId="623"/>
    <cellStyle name="Currency [0]_laroux_1_dimon_2" xfId="624"/>
    <cellStyle name="Currency [0]_laroux_1_dimon_3" xfId="625"/>
    <cellStyle name="Currency [0]_laroux_1_laroux" xfId="626"/>
    <cellStyle name="Currency [0]_laroux_1_laroux_1" xfId="627"/>
    <cellStyle name="Currency [0]_laroux_1_laroux_dimon" xfId="628"/>
    <cellStyle name="Currency [0]_laroux_1_Locas" xfId="629"/>
    <cellStyle name="Currency [0]_laroux_1_pldt" xfId="630"/>
    <cellStyle name="Currency [0]_laroux_1_PLDT_dimon" xfId="631"/>
    <cellStyle name="Currency [0]_laroux_1_VERA" xfId="632"/>
    <cellStyle name="Currency [0]_laroux_1_VERA_1" xfId="633"/>
    <cellStyle name="Currency [0]_laroux_1_VIRUS-EDY" xfId="634"/>
    <cellStyle name="Currency [0]_laroux_2" xfId="635"/>
    <cellStyle name="Currency [0]_laroux_2_dimon" xfId="636"/>
    <cellStyle name="Currency [0]_laroux_2_dimon_1" xfId="637"/>
    <cellStyle name="Currency [0]_laroux_2_dimon_2" xfId="638"/>
    <cellStyle name="Currency [0]_laroux_2_dimon_3" xfId="639"/>
    <cellStyle name="Currency [0]_laroux_2_laroux" xfId="640"/>
    <cellStyle name="Currency [0]_laroux_2_laroux_dimon" xfId="641"/>
    <cellStyle name="Currency [0]_laroux_2_Locas" xfId="642"/>
    <cellStyle name="Currency [0]_laroux_2_pldt" xfId="643"/>
    <cellStyle name="Currency [0]_laroux_2_PLDT_dimon" xfId="644"/>
    <cellStyle name="Currency [0]_laroux_2_VIRUS-EDY" xfId="645"/>
    <cellStyle name="Currency [0]_laroux_3" xfId="646"/>
    <cellStyle name="Currency [0]_laroux_3_dimon" xfId="647"/>
    <cellStyle name="Currency [0]_laroux_3_dimon_1" xfId="648"/>
    <cellStyle name="Currency [0]_laroux_3_dimon_2" xfId="649"/>
    <cellStyle name="Currency [0]_laroux_3_dimon_3" xfId="650"/>
    <cellStyle name="Currency [0]_laroux_4" xfId="651"/>
    <cellStyle name="Currency [0]_laroux_4_dimon" xfId="652"/>
    <cellStyle name="Currency [0]_laroux_4_dimon_1" xfId="653"/>
    <cellStyle name="Currency [0]_laroux_5" xfId="654"/>
    <cellStyle name="Currency [0]_laroux_6" xfId="655"/>
    <cellStyle name="Currency [0]_laroux_7" xfId="656"/>
    <cellStyle name="Currency [0]_laroux_dimon" xfId="657"/>
    <cellStyle name="Currency [0]_laroux_dimon_1" xfId="658"/>
    <cellStyle name="Currency [0]_laroux_dimon_2" xfId="659"/>
    <cellStyle name="Currency [0]_laroux_dimon_3" xfId="660"/>
    <cellStyle name="Currency [0]_laroux_laroux" xfId="661"/>
    <cellStyle name="Currency [0]_laroux_laroux_1" xfId="662"/>
    <cellStyle name="Currency [0]_laroux_laroux_1_dimon" xfId="663"/>
    <cellStyle name="Currency [0]_laroux_laroux_dimon" xfId="664"/>
    <cellStyle name="Currency [0]_laroux_Locas" xfId="665"/>
    <cellStyle name="Currency [0]_laroux_MATERAL2" xfId="666"/>
    <cellStyle name="Currency [0]_laroux_MATERAL2_dimon" xfId="667"/>
    <cellStyle name="Currency [0]_laroux_MATERAL2_dimon_1" xfId="668"/>
    <cellStyle name="Currency [0]_laroux_MATERAL2_laroux" xfId="669"/>
    <cellStyle name="Currency [0]_laroux_MATERAL2_laroux_dimon" xfId="670"/>
    <cellStyle name="Currency [0]_laroux_MATERAL2_pldt" xfId="671"/>
    <cellStyle name="Currency [0]_laroux_MATERAL2_VERA" xfId="672"/>
    <cellStyle name="Currency [0]_laroux_MATERAL2_VIRUS-EDY" xfId="673"/>
    <cellStyle name="Currency [0]_laroux_mud plant bolted" xfId="674"/>
    <cellStyle name="Currency [0]_laroux_mud plant bolted_dimon" xfId="675"/>
    <cellStyle name="Currency [0]_laroux_mud plant bolted_dimon_1" xfId="676"/>
    <cellStyle name="Currency [0]_laroux_pldt" xfId="677"/>
    <cellStyle name="Currency [0]_laroux_pldt_1" xfId="678"/>
    <cellStyle name="Currency [0]_laroux_VERA" xfId="679"/>
    <cellStyle name="Currency [0]_laroux_VERA_1" xfId="680"/>
    <cellStyle name="Currency [0]_laroux_VIRUS-EDY" xfId="681"/>
    <cellStyle name="Currency [0]_List" xfId="682"/>
    <cellStyle name="Currency [0]_MATERAL2" xfId="683"/>
    <cellStyle name="Currency [0]_MATERAL2_dimon" xfId="684"/>
    <cellStyle name="Currency [0]_MATERAL2_dimon_1" xfId="685"/>
    <cellStyle name="Currency [0]_MKGOCPX" xfId="686"/>
    <cellStyle name="Currency [0]_MOBCPX" xfId="687"/>
    <cellStyle name="Currency [0]_mud plant bolted" xfId="688"/>
    <cellStyle name="Currency [0]_mud plant bolted_dimon" xfId="689"/>
    <cellStyle name="Currency [0]_mud plant bolted_dimon_1" xfId="690"/>
    <cellStyle name="Currency [0]_mud plant bolted_laroux" xfId="691"/>
    <cellStyle name="Currency [0]_mud plant bolted_laroux_dimon" xfId="692"/>
    <cellStyle name="Currency [0]_mud plant bolted_pldt" xfId="693"/>
    <cellStyle name="Currency [0]_mud plant bolted_VERA" xfId="694"/>
    <cellStyle name="Currency [0]_mud plant bolted_VIRUS-EDY" xfId="695"/>
    <cellStyle name="Currency [0]_NA WITHOUT GOV'T &amp; PNX" xfId="696"/>
    <cellStyle name="Currency [0]_NAOBU10" xfId="697"/>
    <cellStyle name="Currency [0]_NAT ACCT" xfId="698"/>
    <cellStyle name="Currency [0]_NSACTUAL.XLS" xfId="699"/>
    <cellStyle name="Currency [0]_NX00" xfId="700"/>
    <cellStyle name="Currency [0]_Odner" xfId="701"/>
    <cellStyle name="Currency [0]_Odner (2)" xfId="702"/>
    <cellStyle name="Currency [0]_Odner (3)" xfId="703"/>
    <cellStyle name="Currency [0]_OSMOCPX" xfId="704"/>
    <cellStyle name="Currency [0]_Other Months" xfId="705"/>
    <cellStyle name="Currency [0]_Outlook" xfId="706"/>
    <cellStyle name="Currency [0]_pbdefault" xfId="707"/>
    <cellStyle name="Currency [0]_percentages" xfId="708"/>
    <cellStyle name="Currency [0]_PERSONAL" xfId="709"/>
    <cellStyle name="Currency [0]_PGMKOCPX" xfId="710"/>
    <cellStyle name="Currency [0]_PGNW1" xfId="711"/>
    <cellStyle name="Currency [0]_PGNW2" xfId="712"/>
    <cellStyle name="Currency [0]_PGNWOCPX" xfId="713"/>
    <cellStyle name="Currency [0]_Pink" xfId="714"/>
    <cellStyle name="Currency [0]_Plan" xfId="715"/>
    <cellStyle name="Currency [0]_PLANT" xfId="716"/>
    <cellStyle name="Currency [0]_PLDT" xfId="717"/>
    <cellStyle name="Currency [0]_pldt_1" xfId="718"/>
    <cellStyle name="Currency [0]_PLDT_1_dimon" xfId="719"/>
    <cellStyle name="Currency [0]_pldt_1_dimon_1" xfId="720"/>
    <cellStyle name="Currency [0]_pldt_2" xfId="721"/>
    <cellStyle name="Currency [0]_pldt_Calculations" xfId="722"/>
    <cellStyle name="Currency [0]_PLDT_dimon" xfId="723"/>
    <cellStyle name="Currency [0]_pldt_dimon_1" xfId="724"/>
    <cellStyle name="Currency [0]_priccurv" xfId="725"/>
    <cellStyle name="Currency [0]_PROCDS&amp;G" xfId="726"/>
    <cellStyle name="Currency [0]_PROFILE4" xfId="727"/>
    <cellStyle name="Currency [0]_Projects" xfId="728"/>
    <cellStyle name="Currency [0]_Quarter End Months" xfId="729"/>
    <cellStyle name="Currency [0]_r1" xfId="730"/>
    <cellStyle name="Currency [0]_RFI" xfId="731"/>
    <cellStyle name="Currency [0]_RFI_1" xfId="732"/>
    <cellStyle name="Currency [0]_Sales Order" xfId="733"/>
    <cellStyle name="Currency [0]_SATOCPX" xfId="734"/>
    <cellStyle name="Currency [0]_Sheet1" xfId="735"/>
    <cellStyle name="Currency [0]_Sheet1 (2)" xfId="736"/>
    <cellStyle name="Currency [0]_Sheet1_dimon" xfId="737"/>
    <cellStyle name="Currency [0]_SHENREPT" xfId="738"/>
    <cellStyle name="Currency [0]_Snr. CO" xfId="739"/>
    <cellStyle name="Currency [0]_sprint contr" xfId="740"/>
    <cellStyle name="Currency [0]_Subcont File" xfId="741"/>
    <cellStyle name="Currency [0]_Summary Info" xfId="742"/>
    <cellStyle name="Currency [0]_SUMPAGE" xfId="743"/>
    <cellStyle name="Currency [0]_TMSNW1" xfId="744"/>
    <cellStyle name="Currency [0]_TMSNW2" xfId="745"/>
    <cellStyle name="Currency [0]_TMSOCPX" xfId="746"/>
    <cellStyle name="Currency [0]_TOTAL MTH" xfId="747"/>
    <cellStyle name="Currency [0]_TOTAL YTD" xfId="748"/>
    <cellStyle name="Currency [0]_TRANSDSC.XLS" xfId="749"/>
    <cellStyle name="Currency [0]_TRANSFXA.XLS" xfId="750"/>
    <cellStyle name="Currency [0]_TRANSFXA.XLS_1" xfId="751"/>
    <cellStyle name="Currency [0]_TRANSIME.XLS" xfId="752"/>
    <cellStyle name="Currency [0]_TRANSIME.XLS_TRANSDSC.XLS" xfId="753"/>
    <cellStyle name="Currency [0]_TRANSIME.XLS_TRANSFXA.XLS" xfId="754"/>
    <cellStyle name="Currency [0]_VERA" xfId="755"/>
    <cellStyle name="Currency [0]_VIRUS-EDY" xfId="756"/>
    <cellStyle name="Currency [0]_VIRUS-EDY_1" xfId="757"/>
    <cellStyle name="Currency [0]_White" xfId="758"/>
    <cellStyle name="Currency [0]_WO Var. &amp; Tot. Exp." xfId="759"/>
    <cellStyle name="Currency [0]_WSP" xfId="760"/>
    <cellStyle name="Currency [0]_yrcao" xfId="761"/>
    <cellStyle name="Currency [0]_YREND55" xfId="762"/>
    <cellStyle name="Currency [0]_YREND57" xfId="763"/>
    <cellStyle name="Currency [0]_YTDCUR" xfId="764"/>
    <cellStyle name="Currency_12matrix" xfId="765"/>
    <cellStyle name="Currency_1995" xfId="766"/>
    <cellStyle name="Currency__udcgen1999" xfId="767"/>
    <cellStyle name="Currency_A" xfId="768"/>
    <cellStyle name="Currency_A_dimon" xfId="769"/>
    <cellStyle name="Currency_ACTUAL" xfId="770"/>
    <cellStyle name="Currency_ACTUAL NA -OBU" xfId="771"/>
    <cellStyle name="Currency_Actual vs." xfId="772"/>
    <cellStyle name="Currency_algasdefault" xfId="773"/>
    <cellStyle name="Currency_algasdefault_1" xfId="774"/>
    <cellStyle name="Currency_Alternative1" xfId="775"/>
    <cellStyle name="Currency_Alternative1_1" xfId="776"/>
    <cellStyle name="Currency_App E" xfId="777"/>
    <cellStyle name="Currency_Apr" xfId="778"/>
    <cellStyle name="Currency_Arapahoe" xfId="779"/>
    <cellStyle name="Currency_Assumptions" xfId="780"/>
    <cellStyle name="Currency_bahiadefault" xfId="781"/>
    <cellStyle name="Currency_bahiadefault_1" xfId="782"/>
    <cellStyle name="Currency_BIGOUT" xfId="783"/>
    <cellStyle name="Currency_Book3" xfId="784"/>
    <cellStyle name="Currency_BOP" xfId="785"/>
    <cellStyle name="Currency_BOPBAL1" xfId="786"/>
    <cellStyle name="Currency_BOPCBU" xfId="787"/>
    <cellStyle name="Currency_BOPCBU (2)" xfId="788"/>
    <cellStyle name="Currency_BOPCBU96" xfId="789"/>
    <cellStyle name="Currency_BSAPPE.XLS" xfId="790"/>
    <cellStyle name="Currency_Calculations" xfId="791"/>
    <cellStyle name="Currency_Calculations (2)" xfId="792"/>
    <cellStyle name="Currency_Calculations II" xfId="793"/>
    <cellStyle name="Currency_Calculations III" xfId="794"/>
    <cellStyle name="Currency_Calculations_1" xfId="795"/>
    <cellStyle name="Currency_CAPEX" xfId="796"/>
    <cellStyle name="Currency_CAPEX94" xfId="797"/>
    <cellStyle name="Currency_Cardig GHS" xfId="798"/>
    <cellStyle name="Currency_Cash Flows" xfId="799"/>
    <cellStyle name="Currency_CBU BOX CHART V PLAN" xfId="800"/>
    <cellStyle name="Currency_CCA" xfId="801"/>
    <cellStyle name="Currency_CCOCPX" xfId="802"/>
    <cellStyle name="Currency_CHANGES.XLS" xfId="803"/>
    <cellStyle name="Currency_Charts" xfId="804"/>
    <cellStyle name="Currency_Comm File" xfId="805"/>
    <cellStyle name="Currency_coperdefault" xfId="806"/>
    <cellStyle name="Currency_coperdefault_1" xfId="807"/>
    <cellStyle name="Currency_Corp method" xfId="808"/>
    <cellStyle name="Currency_Cost Code" xfId="809"/>
    <cellStyle name="Currency_CTCUR" xfId="810"/>
    <cellStyle name="Currency_CUMPLTCH" xfId="811"/>
    <cellStyle name="Currency_DEFAULT" xfId="812"/>
    <cellStyle name="Currency_dimon" xfId="813"/>
    <cellStyle name="Currency_dimon_1" xfId="814"/>
    <cellStyle name="Currency_dimon_2" xfId="815"/>
    <cellStyle name="Currency_Dowell C1b" xfId="816"/>
    <cellStyle name="Currency_Dowell-C1a" xfId="817"/>
    <cellStyle name="Currency_E&amp;ONW1" xfId="818"/>
    <cellStyle name="Currency_E&amp;ONW2" xfId="819"/>
    <cellStyle name="Currency_E&amp;OOCPX" xfId="820"/>
    <cellStyle name="Currency_emserdefault" xfId="821"/>
    <cellStyle name="Currency_emserdefault_1" xfId="822"/>
    <cellStyle name="Currency_F&amp;COCPX" xfId="823"/>
    <cellStyle name="Currency_FEBRUARY" xfId="824"/>
    <cellStyle name="Currency_FF" xfId="825"/>
    <cellStyle name="Currency_FP 20 A (1)" xfId="826"/>
    <cellStyle name="Currency_FP 20 A (2)" xfId="827"/>
    <cellStyle name="Currency_FP-20 (App. E)" xfId="828"/>
    <cellStyle name="Currency_FP-20 (App.A) " xfId="829"/>
    <cellStyle name="Currency_FP-20 (App.D)" xfId="830"/>
    <cellStyle name="Currency_FP-20(App.B)" xfId="831"/>
    <cellStyle name="Currency_FP-20(C1) (a)" xfId="832"/>
    <cellStyle name="Currency_FP-20(C1) (a) (2)" xfId="833"/>
    <cellStyle name="Currency_FP-20(C1) (b)" xfId="834"/>
    <cellStyle name="Currency_FP-20(C1) (b) " xfId="835"/>
    <cellStyle name="Currency_FP-20(C1) (b) (2)" xfId="836"/>
    <cellStyle name="Currency_GCM" xfId="837"/>
    <cellStyle name="Currency_GenAssum" xfId="838"/>
    <cellStyle name="Currency_GP C1a" xfId="839"/>
    <cellStyle name="Currency_GP C1b" xfId="840"/>
    <cellStyle name="Currency_GP_EI_3" xfId="841"/>
    <cellStyle name="Currency_GQ C1A" xfId="842"/>
    <cellStyle name="Currency_GQ C1B" xfId="843"/>
    <cellStyle name="Currency_GSS ConEd" xfId="844"/>
    <cellStyle name="Currency_Inputs" xfId="845"/>
    <cellStyle name="Currency_IPM C1b" xfId="846"/>
    <cellStyle name="Currency_IPMC1a" xfId="847"/>
    <cellStyle name="Currency_IS-Hold" xfId="848"/>
    <cellStyle name="Currency_ITOCPX" xfId="849"/>
    <cellStyle name="Currency_jancf" xfId="850"/>
    <cellStyle name="Currency_JUNMTH55" xfId="851"/>
    <cellStyle name="Currency_JUNMTH57" xfId="852"/>
    <cellStyle name="Currency_JUNYTD55" xfId="853"/>
    <cellStyle name="Currency_JUNYTD57" xfId="854"/>
    <cellStyle name="Currency_laroux" xfId="855"/>
    <cellStyle name="Currency_laroux_1" xfId="856"/>
    <cellStyle name="Currency_laroux_1995" xfId="857"/>
    <cellStyle name="Currency_laroux_1_dimon" xfId="858"/>
    <cellStyle name="Currency_laroux_1_dimon_1" xfId="859"/>
    <cellStyle name="Currency_laroux_1_dimon_2" xfId="860"/>
    <cellStyle name="Currency_laroux_1_dimon_3" xfId="861"/>
    <cellStyle name="Currency_laroux_1_laroux" xfId="862"/>
    <cellStyle name="Currency_laroux_1_laroux_1" xfId="863"/>
    <cellStyle name="Currency_laroux_1_laroux_dimon" xfId="864"/>
    <cellStyle name="Currency_laroux_1_Locas" xfId="865"/>
    <cellStyle name="Currency_laroux_1_pldt" xfId="866"/>
    <cellStyle name="Currency_laroux_1_PLDT_dimon" xfId="867"/>
    <cellStyle name="Currency_laroux_1_VERA" xfId="868"/>
    <cellStyle name="Currency_laroux_1_VERA_1" xfId="869"/>
    <cellStyle name="Currency_laroux_1_VIRUS-EDY" xfId="870"/>
    <cellStyle name="Currency_laroux_2" xfId="871"/>
    <cellStyle name="Currency_laroux_2_dimon" xfId="872"/>
    <cellStyle name="Currency_laroux_2_dimon_1" xfId="873"/>
    <cellStyle name="Currency_laroux_2_dimon_2" xfId="874"/>
    <cellStyle name="Currency_laroux_2_dimon_3" xfId="875"/>
    <cellStyle name="Currency_laroux_2_laroux" xfId="876"/>
    <cellStyle name="Currency_laroux_2_laroux_dimon" xfId="877"/>
    <cellStyle name="Currency_laroux_2_Locas" xfId="878"/>
    <cellStyle name="Currency_laroux_2_pldt" xfId="879"/>
    <cellStyle name="Currency_laroux_2_PLDT_dimon" xfId="880"/>
    <cellStyle name="Currency_laroux_2_VIRUS-EDY" xfId="881"/>
    <cellStyle name="Currency_laroux_3" xfId="882"/>
    <cellStyle name="Currency_laroux_3_dimon" xfId="883"/>
    <cellStyle name="Currency_laroux_3_dimon_1" xfId="884"/>
    <cellStyle name="Currency_laroux_3_dimon_2" xfId="885"/>
    <cellStyle name="Currency_laroux_3_dimon_3" xfId="886"/>
    <cellStyle name="Currency_laroux_4" xfId="887"/>
    <cellStyle name="Currency_laroux_4_dimon" xfId="888"/>
    <cellStyle name="Currency_laroux_4_dimon_1" xfId="889"/>
    <cellStyle name="Currency_laroux_5" xfId="890"/>
    <cellStyle name="Currency_laroux_6" xfId="891"/>
    <cellStyle name="Currency_laroux_7" xfId="892"/>
    <cellStyle name="Currency_laroux_8" xfId="893"/>
    <cellStyle name="Currency_laroux_dimon" xfId="894"/>
    <cellStyle name="Currency_laroux_dimon_1" xfId="895"/>
    <cellStyle name="Currency_laroux_dimon_2" xfId="896"/>
    <cellStyle name="Currency_laroux_dimon_3" xfId="897"/>
    <cellStyle name="Currency_laroux_laroux" xfId="898"/>
    <cellStyle name="Currency_laroux_laroux_1" xfId="899"/>
    <cellStyle name="Currency_laroux_laroux_1_dimon" xfId="900"/>
    <cellStyle name="Currency_laroux_laroux_dimon" xfId="901"/>
    <cellStyle name="Currency_laroux_Locas" xfId="902"/>
    <cellStyle name="Currency_laroux_pldt" xfId="903"/>
    <cellStyle name="Currency_laroux_pldt_1" xfId="904"/>
    <cellStyle name="Currency_laroux_VERA" xfId="905"/>
    <cellStyle name="Currency_laroux_VERA_1" xfId="906"/>
    <cellStyle name="Currency_laroux_VIRUS-EDY" xfId="907"/>
    <cellStyle name="Currency_List" xfId="908"/>
    <cellStyle name="Currency_MATERAL2" xfId="909"/>
    <cellStyle name="Currency_MATERAL2_dimon" xfId="910"/>
    <cellStyle name="Currency_MATERAL2_dimon_1" xfId="911"/>
    <cellStyle name="Currency_MKGOCPX" xfId="912"/>
    <cellStyle name="Currency_MOBCPX" xfId="913"/>
    <cellStyle name="Currency_mud plant bolted" xfId="914"/>
    <cellStyle name="Currency_mud plant bolted_dimon" xfId="915"/>
    <cellStyle name="Currency_mud plant bolted_dimon_1" xfId="916"/>
    <cellStyle name="Currency_mud plant bolted_PLDT" xfId="917"/>
    <cellStyle name="Currency_mud plant bolted_VERA" xfId="918"/>
    <cellStyle name="Currency_mud plant bolted_VERA_1" xfId="919"/>
    <cellStyle name="Currency_NA WITHOUT GOV'T &amp; PNX" xfId="920"/>
    <cellStyle name="Currency_NAOBU10" xfId="921"/>
    <cellStyle name="Currency_NAT ACCT" xfId="922"/>
    <cellStyle name="Currency_NSACTUAL.XLS" xfId="923"/>
    <cellStyle name="Currency_NX00" xfId="924"/>
    <cellStyle name="Currency_Odner" xfId="925"/>
    <cellStyle name="Currency_Odner (2)" xfId="926"/>
    <cellStyle name="Currency_Odner (3)" xfId="927"/>
    <cellStyle name="Currency_OSMOCPX" xfId="928"/>
    <cellStyle name="Currency_Other Months" xfId="929"/>
    <cellStyle name="Currency_Outlook" xfId="930"/>
    <cellStyle name="Currency_pbdefault" xfId="931"/>
    <cellStyle name="Currency_pbdefault_1" xfId="932"/>
    <cellStyle name="Currency_percentages" xfId="933"/>
    <cellStyle name="Currency_PERSONAL" xfId="934"/>
    <cellStyle name="Currency_PGMKOCPX" xfId="935"/>
    <cellStyle name="Currency_PGNW1" xfId="936"/>
    <cellStyle name="Currency_PGNW2" xfId="937"/>
    <cellStyle name="Currency_PGNWOCPX" xfId="938"/>
    <cellStyle name="Currency_Pink" xfId="939"/>
    <cellStyle name="Currency_Plan" xfId="940"/>
    <cellStyle name="Currency_PLANT" xfId="941"/>
    <cellStyle name="Currency_PLDT" xfId="942"/>
    <cellStyle name="Currency_pldt_1" xfId="943"/>
    <cellStyle name="Currency_PLDT_1_dimon" xfId="944"/>
    <cellStyle name="Currency_pldt_1_dimon_1" xfId="945"/>
    <cellStyle name="Currency_pldt_2" xfId="946"/>
    <cellStyle name="Currency_pldt_Calculations" xfId="947"/>
    <cellStyle name="Currency_PLDT_dimon" xfId="948"/>
    <cellStyle name="Currency_pldt_dimon_1" xfId="949"/>
    <cellStyle name="Currency_priccurv" xfId="950"/>
    <cellStyle name="Currency_PROCDS&amp;G" xfId="951"/>
    <cellStyle name="Currency_PROFILE4" xfId="952"/>
    <cellStyle name="Currency_Projects" xfId="953"/>
    <cellStyle name="Currency_Quarter End Months" xfId="954"/>
    <cellStyle name="Currency_r1" xfId="955"/>
    <cellStyle name="Currency_RFI" xfId="956"/>
    <cellStyle name="Currency_RFI_1" xfId="957"/>
    <cellStyle name="Currency_Sales Order" xfId="958"/>
    <cellStyle name="Currency_SATOCPX" xfId="959"/>
    <cellStyle name="Currency_Sheet1" xfId="960"/>
    <cellStyle name="Currency_Sheet1 (2)" xfId="961"/>
    <cellStyle name="Currency_Sheet1_dimon" xfId="962"/>
    <cellStyle name="Currency_SHENREPT" xfId="963"/>
    <cellStyle name="Currency_Snr. CO" xfId="964"/>
    <cellStyle name="Currency_sprint contr" xfId="965"/>
    <cellStyle name="Currency_Subcont File" xfId="966"/>
    <cellStyle name="Currency_Summary Info" xfId="967"/>
    <cellStyle name="Currency_SUMPAGE" xfId="968"/>
    <cellStyle name="Currency_TMSNW1" xfId="969"/>
    <cellStyle name="Currency_TMSNW2" xfId="970"/>
    <cellStyle name="Currency_TMSOCPX" xfId="971"/>
    <cellStyle name="Currency_TOTAL MTH" xfId="972"/>
    <cellStyle name="Currency_TOTAL YTD" xfId="973"/>
    <cellStyle name="Currency_TRANSDSC.XLS" xfId="974"/>
    <cellStyle name="Currency_TRANSFXA.XLS" xfId="975"/>
    <cellStyle name="Currency_TRANSFXA.XLS_1" xfId="976"/>
    <cellStyle name="Currency_TRANSIME.XLS" xfId="977"/>
    <cellStyle name="Currency_TRANSIME.XLS_TRANSDSC.XLS" xfId="978"/>
    <cellStyle name="Currency_TRANSIME.XLS_TRANSFXA.XLS" xfId="979"/>
    <cellStyle name="Currency_VERA" xfId="980"/>
    <cellStyle name="Currency_VIRUS-EDY" xfId="981"/>
    <cellStyle name="Currency_VIRUS-EDY_1" xfId="982"/>
    <cellStyle name="Currency_White" xfId="983"/>
    <cellStyle name="Currency_WO Var. &amp; Tot. Exp." xfId="984"/>
    <cellStyle name="Currency_WSP" xfId="985"/>
    <cellStyle name="Currency_WSS ConEd" xfId="986"/>
    <cellStyle name="Currency_yrcao" xfId="987"/>
    <cellStyle name="Currency_YREND55" xfId="988"/>
    <cellStyle name="Currency_YREND57" xfId="989"/>
    <cellStyle name="Currency_YTDCUR" xfId="990"/>
    <cellStyle name="Date" xfId="991"/>
    <cellStyle name="Fixed" xfId="992"/>
    <cellStyle name="Grey" xfId="993"/>
    <cellStyle name="HEADER" xfId="994"/>
    <cellStyle name="Heading 1" xfId="995"/>
    <cellStyle name="Heading2" xfId="996"/>
    <cellStyle name="HIGHLIGHT" xfId="997"/>
    <cellStyle name="Input [yellow]" xfId="998"/>
    <cellStyle name="no dec" xfId="999"/>
    <cellStyle name="Normal - Style1" xfId="1000"/>
    <cellStyle name="Normal - Style1_dimon" xfId="1001"/>
    <cellStyle name="Normal_12matrix" xfId="1002"/>
    <cellStyle name="Normal_20196" xfId="1003"/>
    <cellStyle name="Normal_4018fin" xfId="1004"/>
    <cellStyle name="Normal_4021fin" xfId="1005"/>
    <cellStyle name="Normal_95CHART" xfId="1006"/>
    <cellStyle name="Normal_A" xfId="1007"/>
    <cellStyle name="Normal_A (2)" xfId="1008"/>
    <cellStyle name="Normal_A_dimon" xfId="1009"/>
    <cellStyle name="Normal_A_VERA" xfId="1010"/>
    <cellStyle name="Normal_ACTUAL" xfId="1011"/>
    <cellStyle name="Normal_ACTUAL NA -OBU" xfId="1012"/>
    <cellStyle name="Normal_Actual vs." xfId="1013"/>
    <cellStyle name="Normal_ACTUAL_1" xfId="1014"/>
    <cellStyle name="Normal_ACTUAL_NA WITHOUT GOV'T &amp; PNX" xfId="1015"/>
    <cellStyle name="Normal_algasdefault" xfId="1016"/>
    <cellStyle name="Normal_algasdefault_1" xfId="1017"/>
    <cellStyle name="Normal_Alternative1" xfId="1018"/>
    <cellStyle name="Normal_Alternative1_1" xfId="1019"/>
    <cellStyle name="Normal_AOPS" xfId="1020"/>
    <cellStyle name="Normal_App E" xfId="1021"/>
    <cellStyle name="Normal_APR" xfId="1022"/>
    <cellStyle name="Normal_APR_laroux" xfId="1023"/>
    <cellStyle name="Normal_Apr_pldt" xfId="1024"/>
    <cellStyle name="Normal_Arapahoe" xfId="1025"/>
    <cellStyle name="Normal_Assumptions" xfId="1026"/>
    <cellStyle name="Normal_bahiadefault" xfId="1027"/>
    <cellStyle name="Normal_bahiadefault_1" xfId="1028"/>
    <cellStyle name="Normal_BASMARY" xfId="1029"/>
    <cellStyle name="Normal_BIGOUT" xfId="1030"/>
    <cellStyle name="Normal_Book3" xfId="1031"/>
    <cellStyle name="Normal_BOP" xfId="1032"/>
    <cellStyle name="Normal_BOPBAL1" xfId="1033"/>
    <cellStyle name="Normal_BOPCBU" xfId="1034"/>
    <cellStyle name="Normal_BOPCBU (2)" xfId="1035"/>
    <cellStyle name="Normal_BOPCBU96" xfId="1036"/>
    <cellStyle name="Normal_BREPAIR" xfId="1037"/>
    <cellStyle name="Normal_BSAPPE.XLS" xfId="1038"/>
    <cellStyle name="Normal_BUDGET" xfId="1039"/>
    <cellStyle name="Normal_C-Cap intensity" xfId="1040"/>
    <cellStyle name="Normal_C-Capex%rev" xfId="1041"/>
    <cellStyle name="Normal_C-Line per Staff" xfId="1042"/>
    <cellStyle name="Normal_C-lines distribution" xfId="1043"/>
    <cellStyle name="Normal_C-Orig PLDT lines" xfId="1044"/>
    <cellStyle name="Normal_C-Ret on Rev" xfId="1045"/>
    <cellStyle name="Normal_C-ROACE" xfId="1046"/>
    <cellStyle name="Normal_Calculations" xfId="1047"/>
    <cellStyle name="Normal_Calculations (2)" xfId="1048"/>
    <cellStyle name="Normal_Calculations II" xfId="1049"/>
    <cellStyle name="Normal_Calculations II_1" xfId="1050"/>
    <cellStyle name="Normal_Calculations III" xfId="1051"/>
    <cellStyle name="Normal_Calculations_1" xfId="1052"/>
    <cellStyle name="Normal_Calculations_2" xfId="1053"/>
    <cellStyle name="Normal_Capex" xfId="1054"/>
    <cellStyle name="Normal_Capex per line" xfId="1055"/>
    <cellStyle name="Normal_Capex%rev" xfId="1056"/>
    <cellStyle name="Normal_CAPEX2" xfId="1057"/>
    <cellStyle name="Normal_CAPEX94" xfId="1058"/>
    <cellStyle name="Normal_CAPEX_dimon" xfId="1059"/>
    <cellStyle name="Normal_CAPEX_VERA" xfId="1060"/>
    <cellStyle name="Normal_CAPEXPWI.XLS" xfId="1061"/>
    <cellStyle name="Normal_CAPEXPWO.XLS" xfId="1062"/>
    <cellStyle name="Normal_Cardig GHS" xfId="1063"/>
    <cellStyle name="Normal_Cash Flows" xfId="1064"/>
    <cellStyle name="Normal_CBU BOX CHART V PLAN" xfId="1065"/>
    <cellStyle name="Normal_CBU BOX CHART V PLAN_1" xfId="1066"/>
    <cellStyle name="Normal_CCOCPX" xfId="1067"/>
    <cellStyle name="Normal_CEL-C-CO.XLS" xfId="1068"/>
    <cellStyle name="Normal_Certs Q2" xfId="1069"/>
    <cellStyle name="Normal_Certs Q2 (2)" xfId="1070"/>
    <cellStyle name="Normal_CFMACROS.XLM" xfId="1071"/>
    <cellStyle name="Normal_CFMODEL.XLS" xfId="1072"/>
    <cellStyle name="Normal_CHANGES.XLS" xfId="1073"/>
    <cellStyle name="Normal_CHANGES.XLS_1" xfId="1074"/>
    <cellStyle name="Normal_Cht-Capex per line" xfId="1075"/>
    <cellStyle name="Normal_Cht-Cum Real Opr Cf" xfId="1076"/>
    <cellStyle name="Normal_Cht-Dep%Rev" xfId="1077"/>
    <cellStyle name="Normal_Cht-Real Opr Cf" xfId="1078"/>
    <cellStyle name="Normal_Cht-Rev dist" xfId="1079"/>
    <cellStyle name="Normal_Cht-Rev p line" xfId="1080"/>
    <cellStyle name="Normal_Cht-Rev per Staff" xfId="1081"/>
    <cellStyle name="Normal_Cht-Staff cost%revenue" xfId="1082"/>
    <cellStyle name="Normal_Co-wide Monthly" xfId="1083"/>
    <cellStyle name="Normal_Co-wide Monthly_dimon" xfId="1084"/>
    <cellStyle name="Normal_COMOTH" xfId="1085"/>
    <cellStyle name="Normal_coperdefault" xfId="1086"/>
    <cellStyle name="Normal_coperdefault_1" xfId="1087"/>
    <cellStyle name="Normal_Corp method" xfId="1088"/>
    <cellStyle name="Normal_Cost Code" xfId="1089"/>
    <cellStyle name="Normal_CROCF" xfId="1090"/>
    <cellStyle name="Normal_CTCUR" xfId="1091"/>
    <cellStyle name="Normal_Cum Real Opr Cf" xfId="1092"/>
    <cellStyle name="Normal_CUMPLTCH" xfId="1093"/>
    <cellStyle name="Normal_Curves" xfId="1094"/>
    <cellStyle name="Normal_DEFAULT" xfId="1095"/>
    <cellStyle name="Normal_Demand Fcst." xfId="1096"/>
    <cellStyle name="Normal_Dep%Rev" xfId="1097"/>
    <cellStyle name="Normal_dimon" xfId="1098"/>
    <cellStyle name="Normal_dimon_1" xfId="1099"/>
    <cellStyle name="Normal_dimon_2" xfId="1100"/>
    <cellStyle name="Normal_dimon_3" xfId="1101"/>
    <cellStyle name="Normal_DIV" xfId="1102"/>
    <cellStyle name="Normal_Dowell C1b" xfId="1103"/>
    <cellStyle name="Normal_Dowell-C1a" xfId="1104"/>
    <cellStyle name="Normal_Draft" xfId="1105"/>
    <cellStyle name="Normal_Draft (2)" xfId="1106"/>
    <cellStyle name="Normal_DRAFT Order Summary" xfId="1107"/>
    <cellStyle name="Normal_E&amp;ONW1" xfId="1108"/>
    <cellStyle name="Normal_E&amp;ONW2" xfId="1109"/>
    <cellStyle name="Normal_E&amp;OOCPX" xfId="1110"/>
    <cellStyle name="Normal_emserdefault" xfId="1111"/>
    <cellStyle name="Normal_emserdefault_1" xfId="1112"/>
    <cellStyle name="Normal_EPS" xfId="1113"/>
    <cellStyle name="Normal_EQCON" xfId="1114"/>
    <cellStyle name="Normal_F&amp;COCPX" xfId="1115"/>
    <cellStyle name="Normal_FEBRUARY" xfId="1116"/>
    <cellStyle name="Normal_FF" xfId="1117"/>
    <cellStyle name="Normal_FP 20 A (1)" xfId="1118"/>
    <cellStyle name="Normal_FP 20 A (2)" xfId="1119"/>
    <cellStyle name="Normal_FP-20 (App. E)" xfId="1120"/>
    <cellStyle name="Normal_FP-20 (App.A) " xfId="1121"/>
    <cellStyle name="Normal_FP-20 (App.A) _1" xfId="1122"/>
    <cellStyle name="Normal_FP-20(C1) (a)" xfId="1123"/>
    <cellStyle name="Normal_FP-20(C1) (a) (2)" xfId="1124"/>
    <cellStyle name="Normal_FP-20(C1) (a)_1" xfId="1125"/>
    <cellStyle name="Normal_FP-20(C1) (b)" xfId="1126"/>
    <cellStyle name="Normal_FP-20(C1) (b) " xfId="1127"/>
    <cellStyle name="Normal_FP-20(C1) (b) (2)" xfId="1128"/>
    <cellStyle name="Normal_FP-20(C1) (e)" xfId="1129"/>
    <cellStyle name="Normal_FP20_C1A" xfId="1130"/>
    <cellStyle name="Normal_FP20_C1B" xfId="1131"/>
    <cellStyle name="Normal_GCM" xfId="1132"/>
    <cellStyle name="Normal_GE03" xfId="1133"/>
    <cellStyle name="Normal_GE04" xfId="1134"/>
    <cellStyle name="Normal_GenAssum" xfId="1135"/>
    <cellStyle name="Normal_GP C1a" xfId="1136"/>
    <cellStyle name="Normal_GP C1b" xfId="1137"/>
    <cellStyle name="Normal_GP_EI_3" xfId="1138"/>
    <cellStyle name="Normal_GQ C1A" xfId="1139"/>
    <cellStyle name="Normal_GQ C1B" xfId="1140"/>
    <cellStyle name="Normal_GSS ConEd" xfId="1141"/>
    <cellStyle name="Normal_HC" xfId="1142"/>
    <cellStyle name="Normal_Igobox" xfId="1143"/>
    <cellStyle name="Normal_Igobox_1" xfId="1144"/>
    <cellStyle name="Normal_Igobox_2" xfId="1145"/>
    <cellStyle name="Normal_Igobox_Imacros" xfId="1146"/>
    <cellStyle name="Normal_Igobox_IPP" xfId="1147"/>
    <cellStyle name="Normal_Igobox_Iprintbox" xfId="1148"/>
    <cellStyle name="Normal_Imacros" xfId="1149"/>
    <cellStyle name="Normal_Imacros_1" xfId="1150"/>
    <cellStyle name="Normal_Imacros_2" xfId="1151"/>
    <cellStyle name="Normal_Input" xfId="1152"/>
    <cellStyle name="Normal_INPUT_1" xfId="1153"/>
    <cellStyle name="Normal_INPUT_GenAssum" xfId="1154"/>
    <cellStyle name="Normal_Inputs" xfId="1155"/>
    <cellStyle name="Normal_Inputs_dimon" xfId="1156"/>
    <cellStyle name="Normal_INVREV" xfId="1157"/>
    <cellStyle name="Normal_IPM C1b" xfId="1158"/>
    <cellStyle name="Normal_IPMC1a" xfId="1159"/>
    <cellStyle name="Normal_IPP" xfId="1160"/>
    <cellStyle name="Normal_IPP_1" xfId="1161"/>
    <cellStyle name="Normal_IPP_1_Igobox" xfId="1162"/>
    <cellStyle name="Normal_IPP_1_Imacros" xfId="1163"/>
    <cellStyle name="Normal_IPP_1_Iprintbox" xfId="1164"/>
    <cellStyle name="Normal_IPP_2" xfId="1165"/>
    <cellStyle name="Normal_Iprintbox" xfId="1166"/>
    <cellStyle name="Normal_Iprintbox_1" xfId="1167"/>
    <cellStyle name="Normal_Iprintbox_2" xfId="1168"/>
    <cellStyle name="Normal_IRR" xfId="1169"/>
    <cellStyle name="Normal_IS-Hold" xfId="1170"/>
    <cellStyle name="Normal_Iterbox" xfId="1171"/>
    <cellStyle name="Normal_ITOCPX" xfId="1172"/>
    <cellStyle name="Normal_jancf" xfId="1173"/>
    <cellStyle name="Normal_JUNMTH55" xfId="1174"/>
    <cellStyle name="Normal_JUNMTH57" xfId="1175"/>
    <cellStyle name="Normal_JUNYTD55" xfId="1176"/>
    <cellStyle name="Normal_JUNYTD57" xfId="1177"/>
    <cellStyle name="Normal_laroux" xfId="1178"/>
    <cellStyle name="Normal_laroux_1" xfId="1179"/>
    <cellStyle name="Normal_laroux_1_dimon" xfId="1180"/>
    <cellStyle name="Normal_laroux_1_dimon_1" xfId="1181"/>
    <cellStyle name="Normal_laroux_1_dimon_2" xfId="1182"/>
    <cellStyle name="Normal_laroux_1_laroux" xfId="1183"/>
    <cellStyle name="Normal_laroux_1_laroux_1" xfId="1184"/>
    <cellStyle name="Normal_laroux_1_laroux_2" xfId="1185"/>
    <cellStyle name="Normal_laroux_1_Locas" xfId="1186"/>
    <cellStyle name="Normal_laroux_1_Locas_1" xfId="1187"/>
    <cellStyle name="Normal_laroux_1_pldt" xfId="1188"/>
    <cellStyle name="Normal_laroux_1_pldt_1" xfId="1189"/>
    <cellStyle name="Normal_laroux_1_pldt_2" xfId="1190"/>
    <cellStyle name="Normal_laroux_1_pldt_3" xfId="1191"/>
    <cellStyle name="Normal_laroux_1_PLDT_dimon" xfId="1192"/>
    <cellStyle name="Normal_laroux_1_VERA" xfId="1193"/>
    <cellStyle name="Normal_laroux_1_VERA_1" xfId="1194"/>
    <cellStyle name="Normal_laroux_1_VIRUS-EDY" xfId="1195"/>
    <cellStyle name="Normal_laroux_2" xfId="1196"/>
    <cellStyle name="Normal_laroux_2_dimon" xfId="1197"/>
    <cellStyle name="Normal_laroux_2_dimon_1" xfId="1198"/>
    <cellStyle name="Normal_laroux_2_dimon_2" xfId="1199"/>
    <cellStyle name="Normal_laroux_2_dimon_3" xfId="1200"/>
    <cellStyle name="Normal_laroux_2_laroux" xfId="1201"/>
    <cellStyle name="Normal_laroux_2_laroux_1" xfId="1202"/>
    <cellStyle name="Normal_laroux_2_laroux_2" xfId="1203"/>
    <cellStyle name="Normal_laroux_2_Locas" xfId="1204"/>
    <cellStyle name="Normal_laroux_2_Locas_1" xfId="1205"/>
    <cellStyle name="Normal_laroux_2_pldt" xfId="1206"/>
    <cellStyle name="Normal_laroux_2_pldt_1" xfId="1207"/>
    <cellStyle name="Normal_laroux_2_pldt_2" xfId="1208"/>
    <cellStyle name="Normal_laroux_2_VIRUS-EDY" xfId="1209"/>
    <cellStyle name="Normal_laroux_3" xfId="1210"/>
    <cellStyle name="Normal_laroux_3_dimon" xfId="1211"/>
    <cellStyle name="Normal_laroux_3_dimon_1" xfId="1212"/>
    <cellStyle name="Normal_laroux_3_dimon_2" xfId="1213"/>
    <cellStyle name="Normal_laroux_3_dimon_3" xfId="1214"/>
    <cellStyle name="Normal_laroux_3_dimon_4" xfId="1215"/>
    <cellStyle name="Normal_laroux_3_laroux" xfId="1216"/>
    <cellStyle name="Normal_laroux_3_laroux_1" xfId="1217"/>
    <cellStyle name="Normal_laroux_3_laroux_2" xfId="1218"/>
    <cellStyle name="Normal_laroux_3_laroux_dimon" xfId="1219"/>
    <cellStyle name="Normal_laroux_3_Locas" xfId="1220"/>
    <cellStyle name="Normal_laroux_3_pldt" xfId="1221"/>
    <cellStyle name="Normal_laroux_3_pldt_1" xfId="1222"/>
    <cellStyle name="Normal_laroux_3_PLDT_dimon" xfId="1223"/>
    <cellStyle name="Normal_laroux_3_VERA" xfId="1224"/>
    <cellStyle name="Normal_laroux_3_VERA_1" xfId="1225"/>
    <cellStyle name="Normal_laroux_3_VIRUS-EDY" xfId="1226"/>
    <cellStyle name="Normal_laroux_4" xfId="1227"/>
    <cellStyle name="Normal_laroux_4_dimon" xfId="1228"/>
    <cellStyle name="Normal_laroux_4_dimon_1" xfId="1229"/>
    <cellStyle name="Normal_laroux_4_dimon_2" xfId="1230"/>
    <cellStyle name="Normal_laroux_4_dimon_3" xfId="1231"/>
    <cellStyle name="Normal_laroux_4_laroux" xfId="1232"/>
    <cellStyle name="Normal_laroux_4_laroux_1" xfId="1233"/>
    <cellStyle name="Normal_laroux_4_laroux_2" xfId="1234"/>
    <cellStyle name="Normal_laroux_4_pldt" xfId="1235"/>
    <cellStyle name="Normal_laroux_4_pldt_1" xfId="1236"/>
    <cellStyle name="Normal_laroux_4_pldt_2" xfId="1237"/>
    <cellStyle name="Normal_laroux_4_PLDT_dimon" xfId="1238"/>
    <cellStyle name="Normal_laroux_4_VERA" xfId="1239"/>
    <cellStyle name="Normal_laroux_4_VIRUS-EDY" xfId="1240"/>
    <cellStyle name="Normal_laroux_5" xfId="1241"/>
    <cellStyle name="Normal_laroux_5_dimon" xfId="1242"/>
    <cellStyle name="Normal_laroux_5_dimon_1" xfId="1243"/>
    <cellStyle name="Normal_laroux_5_dimon_2" xfId="1244"/>
    <cellStyle name="Normal_laroux_5_dimon_3" xfId="1245"/>
    <cellStyle name="Normal_laroux_5_laroux" xfId="1246"/>
    <cellStyle name="Normal_laroux_5_laroux_1" xfId="1247"/>
    <cellStyle name="Normal_laroux_5_laroux_2" xfId="1248"/>
    <cellStyle name="Normal_laroux_5_pldt" xfId="1249"/>
    <cellStyle name="Normal_laroux_5_pldt_1" xfId="1250"/>
    <cellStyle name="Normal_laroux_5_pldt_2" xfId="1251"/>
    <cellStyle name="Normal_laroux_5_pldt_3" xfId="1252"/>
    <cellStyle name="Normal_laroux_5_PLDT_dimon" xfId="1253"/>
    <cellStyle name="Normal_laroux_5_VERA" xfId="1254"/>
    <cellStyle name="Normal_laroux_5_VIRUS-EDY" xfId="1255"/>
    <cellStyle name="Normal_laroux_6" xfId="1256"/>
    <cellStyle name="Normal_laroux_6_dimon" xfId="1257"/>
    <cellStyle name="Normal_laroux_6_dimon_1" xfId="1258"/>
    <cellStyle name="Normal_laroux_6_dimon_2" xfId="1259"/>
    <cellStyle name="Normal_laroux_6_dimon_3" xfId="1260"/>
    <cellStyle name="Normal_laroux_6_laroux" xfId="1261"/>
    <cellStyle name="Normal_laroux_6_laroux_1" xfId="1262"/>
    <cellStyle name="Normal_laroux_6_laroux_dimon" xfId="1263"/>
    <cellStyle name="Normal_laroux_6_pldt" xfId="1264"/>
    <cellStyle name="Normal_laroux_6_pldt_1" xfId="1265"/>
    <cellStyle name="Normal_laroux_6_pldt_2" xfId="1266"/>
    <cellStyle name="Normal_laroux_6_PLDT_dimon" xfId="1267"/>
    <cellStyle name="Normal_laroux_6_VERA" xfId="1268"/>
    <cellStyle name="Normal_laroux_6_VIRUS-EDY" xfId="1269"/>
    <cellStyle name="Normal_laroux_7" xfId="1270"/>
    <cellStyle name="Normal_laroux_7_dimon" xfId="1271"/>
    <cellStyle name="Normal_laroux_7_dimon_1" xfId="1272"/>
    <cellStyle name="Normal_laroux_7_dimon_2" xfId="1273"/>
    <cellStyle name="Normal_laroux_7_laroux" xfId="1274"/>
    <cellStyle name="Normal_laroux_7_pldt" xfId="1275"/>
    <cellStyle name="Normal_laroux_7_pldt_1" xfId="1276"/>
    <cellStyle name="Normal_laroux_7_VERA" xfId="1277"/>
    <cellStyle name="Normal_laroux_7_VIRUS-EDY" xfId="1278"/>
    <cellStyle name="Normal_laroux_8" xfId="1279"/>
    <cellStyle name="Normal_laroux_8_dimon" xfId="1280"/>
    <cellStyle name="Normal_laroux_8_dimon_1" xfId="1281"/>
    <cellStyle name="Normal_laroux_8_pldt" xfId="1282"/>
    <cellStyle name="Normal_laroux_8_pldt_1" xfId="1283"/>
    <cellStyle name="Normal_laroux_8_VERA" xfId="1284"/>
    <cellStyle name="Normal_laroux_9" xfId="1285"/>
    <cellStyle name="Normal_laroux_9_dimon" xfId="1286"/>
    <cellStyle name="Normal_laroux_9_dimon_1" xfId="1287"/>
    <cellStyle name="Normal_laroux_A" xfId="1288"/>
    <cellStyle name="Normal_laroux_B" xfId="1289"/>
    <cellStyle name="Normal_laroux_C" xfId="1290"/>
    <cellStyle name="Normal_laroux_D" xfId="1291"/>
    <cellStyle name="Normal_laroux_dimon" xfId="1292"/>
    <cellStyle name="Normal_laroux_dimon_1" xfId="1293"/>
    <cellStyle name="Normal_laroux_dimon_2" xfId="1294"/>
    <cellStyle name="Normal_laroux_dimon_3" xfId="1295"/>
    <cellStyle name="Normal_laroux_dimon_4" xfId="1296"/>
    <cellStyle name="Normal_laroux_dimon_5" xfId="1297"/>
    <cellStyle name="Normal_laroux_laroux" xfId="1298"/>
    <cellStyle name="Normal_laroux_laroux_1" xfId="1299"/>
    <cellStyle name="Normal_laroux_laroux_2" xfId="1300"/>
    <cellStyle name="Normal_laroux_Locas" xfId="1301"/>
    <cellStyle name="Normal_laroux_pldt" xfId="1302"/>
    <cellStyle name="Normal_laroux_pldt_1" xfId="1303"/>
    <cellStyle name="Normal_laroux_pldt_2" xfId="1304"/>
    <cellStyle name="Normal_laroux_pldt_3" xfId="1305"/>
    <cellStyle name="Normal_laroux_PLDT_dimon" xfId="1306"/>
    <cellStyle name="Normal_laroux_VERA" xfId="1307"/>
    <cellStyle name="Normal_laroux_VERA_1" xfId="1308"/>
    <cellStyle name="Normal_laroux_VIRUS-EDY" xfId="1309"/>
    <cellStyle name="Normal_Line Inst." xfId="1310"/>
    <cellStyle name="Normal_List" xfId="1311"/>
    <cellStyle name="Normal_Locas" xfId="1312"/>
    <cellStyle name="Normal_Locas_1" xfId="1313"/>
    <cellStyle name="Normal_MAJREP" xfId="1314"/>
    <cellStyle name="Normal_MATERAL2" xfId="1315"/>
    <cellStyle name="Normal_MATERAL2_dimon" xfId="1316"/>
    <cellStyle name="Normal_MED-A-CO.XLS" xfId="1317"/>
    <cellStyle name="Normal_MID CURVE" xfId="1318"/>
    <cellStyle name="Normal_MKGOCPX" xfId="1319"/>
    <cellStyle name="Normal_Mkt Shr" xfId="1320"/>
    <cellStyle name="Normal_MOBCPX" xfId="1321"/>
    <cellStyle name="Normal_Module1 (2)" xfId="1322"/>
    <cellStyle name="Normal_Module1 (2)_1" xfId="1323"/>
    <cellStyle name="Normal_MONTHLY" xfId="1324"/>
    <cellStyle name="Normal_MOR  - Supp" xfId="1325"/>
    <cellStyle name="Normal_mud plant bolted" xfId="1326"/>
    <cellStyle name="Normal_mud plant bolted_dimon" xfId="1327"/>
    <cellStyle name="Normal_Multikarya" xfId="1328"/>
    <cellStyle name="Normal_NA WITHOUT GOV'T &amp; PNX" xfId="1329"/>
    <cellStyle name="Normal_NAOBU10" xfId="1330"/>
    <cellStyle name="Normal_NAT ACCT" xfId="1331"/>
    <cellStyle name="Normal_NCR-C&amp;W Val" xfId="1332"/>
    <cellStyle name="Normal_NCR-Cap intensity" xfId="1333"/>
    <cellStyle name="Normal_NCR-Line per Staff" xfId="1334"/>
    <cellStyle name="Normal_NCR-Rev dist" xfId="1335"/>
    <cellStyle name="Normal_NEHQ-ACT.XLS" xfId="1336"/>
    <cellStyle name="Normal_NS-A-CO.XLS" xfId="1337"/>
    <cellStyle name="Normal_NS_AT" xfId="1338"/>
    <cellStyle name="Normal_NS_CONS GROUP" xfId="1339"/>
    <cellStyle name="Normal_NSACTUAL.XLS" xfId="1340"/>
    <cellStyle name="Normal_NSACTUAL.XLS_1" xfId="1341"/>
    <cellStyle name="Normal_NSG1999" xfId="1342"/>
    <cellStyle name="Normal_NX00" xfId="1343"/>
    <cellStyle name="Normal_Op Cost Break" xfId="1344"/>
    <cellStyle name="Normal_OPSTAT" xfId="1345"/>
    <cellStyle name="Normal_OS-A-CO.XLS" xfId="1346"/>
    <cellStyle name="Normal_OSMOCPX" xfId="1347"/>
    <cellStyle name="Normal_Other Months" xfId="1348"/>
    <cellStyle name="Normal_Outlook" xfId="1349"/>
    <cellStyle name="Normal_Outlook_1" xfId="1350"/>
    <cellStyle name="Normal_OWN, AR, SNIPS" xfId="1351"/>
    <cellStyle name="Normal_Owners" xfId="1352"/>
    <cellStyle name="Normal_PAGE 1" xfId="1353"/>
    <cellStyle name="Normal_pbdefault" xfId="1354"/>
    <cellStyle name="Normal_pbdefault_1" xfId="1355"/>
    <cellStyle name="Normal_percentages" xfId="1356"/>
    <cellStyle name="Normal_PERSONAL" xfId="1357"/>
    <cellStyle name="Normal_PERSONAL_dimon" xfId="1358"/>
    <cellStyle name="Normal_PERSONAL_Locas" xfId="1359"/>
    <cellStyle name="Normal_PGL1999" xfId="1360"/>
    <cellStyle name="Normal_PGMKOCPX" xfId="1361"/>
    <cellStyle name="Normal_PGNW1" xfId="1362"/>
    <cellStyle name="Normal_PGNW2" xfId="1363"/>
    <cellStyle name="Normal_PGNWOCPX" xfId="1364"/>
    <cellStyle name="Normal_Picks" xfId="1365"/>
    <cellStyle name="Normal_PIG3" xfId="1366"/>
    <cellStyle name="Normal_Pink" xfId="1367"/>
    <cellStyle name="Normal_PLAN" xfId="1368"/>
    <cellStyle name="Normal_PLANT" xfId="1369"/>
    <cellStyle name="Normal_PLANTS" xfId="1370"/>
    <cellStyle name="Normal_Playoff Prelim (2)" xfId="1371"/>
    <cellStyle name="Normal_PLDT" xfId="1372"/>
    <cellStyle name="Normal_PLDT_1" xfId="1373"/>
    <cellStyle name="Normal_pldt_1_Calculations" xfId="1374"/>
    <cellStyle name="Normal_PLDT_1_dimon" xfId="1375"/>
    <cellStyle name="Normal_pldt_2" xfId="1376"/>
    <cellStyle name="Normal_pldt_2_Calculations" xfId="1377"/>
    <cellStyle name="Normal_PLDT_2_dimon" xfId="1378"/>
    <cellStyle name="Normal_pldt_2_dimon_1" xfId="1379"/>
    <cellStyle name="Normal_pldt_2_pldt" xfId="1380"/>
    <cellStyle name="Normal_pldt_3" xfId="1381"/>
    <cellStyle name="Normal_pldt_3_dimon" xfId="1382"/>
    <cellStyle name="Normal_pldt_4" xfId="1383"/>
    <cellStyle name="Normal_pldt_4_dimon" xfId="1384"/>
    <cellStyle name="Normal_PLDT_4_dimon_1" xfId="1385"/>
    <cellStyle name="Normal_pldt_5" xfId="1386"/>
    <cellStyle name="Normal_pldt_6" xfId="1387"/>
    <cellStyle name="Normal_pldt_Calculations" xfId="1388"/>
    <cellStyle name="Normal_PLDT_dimon" xfId="1389"/>
    <cellStyle name="Normal_PLDT_dimon_1" xfId="1390"/>
    <cellStyle name="Normal_pldt_pldt" xfId="1391"/>
    <cellStyle name="Normal_POW-Provision" xfId="1392"/>
    <cellStyle name="Normal_priccurv" xfId="1393"/>
    <cellStyle name="Normal_priccurv_1" xfId="1394"/>
    <cellStyle name="Normal_priccurv_2" xfId="1395"/>
    <cellStyle name="Normal_PriceSheet" xfId="1396"/>
    <cellStyle name="Normal_PriceSheet_1" xfId="1397"/>
    <cellStyle name="Normal_PrintBox (2)" xfId="1398"/>
    <cellStyle name="Normal_PROCDS&amp;G" xfId="1399"/>
    <cellStyle name="Normal_PROD SALES" xfId="1400"/>
    <cellStyle name="Normal_PROD SALES by Region Pg 2" xfId="1401"/>
    <cellStyle name="Normal_PRODUCT" xfId="1402"/>
    <cellStyle name="Normal_Production Payment model" xfId="1403"/>
    <cellStyle name="Normal_production tony" xfId="1404"/>
    <cellStyle name="Normal_PROFILE4" xfId="1405"/>
    <cellStyle name="Normal_PSTNOCFP" xfId="1406"/>
    <cellStyle name="Normal_Q08-95.XLS" xfId="1407"/>
    <cellStyle name="Normal_QMM-1" xfId="1408"/>
    <cellStyle name="Normal_Quarter End Months" xfId="1409"/>
    <cellStyle name="Normal_r1" xfId="1410"/>
    <cellStyle name="Normal_Real Opr Cf" xfId="1411"/>
    <cellStyle name="Normal_Real Rev per Staff (1)" xfId="1412"/>
    <cellStyle name="Normal_Real Rev per Staff (2)" xfId="1413"/>
    <cellStyle name="Normal_Region 2-C&amp;W" xfId="1414"/>
    <cellStyle name="Normal_REPORT-budget" xfId="1415"/>
    <cellStyle name="Normal_REPORT-plan" xfId="1416"/>
    <cellStyle name="Normal_Return on Rev" xfId="1417"/>
    <cellStyle name="Normal_Rev p line" xfId="1418"/>
    <cellStyle name="Normal_ROACE" xfId="1419"/>
    <cellStyle name="Normal_ROCF (Tot)" xfId="1420"/>
    <cellStyle name="Normal_Roster" xfId="1421"/>
    <cellStyle name="Normal_Rules" xfId="1422"/>
    <cellStyle name="Normal_Sales Order" xfId="1423"/>
    <cellStyle name="Normal_SALES, BGP, MOI" xfId="1424"/>
    <cellStyle name="Normal_SATOCPX" xfId="1425"/>
    <cellStyle name="Normal_SC COP" xfId="1426"/>
    <cellStyle name="Normal_Sheet1" xfId="1427"/>
    <cellStyle name="Normal_Sheet1 (2)" xfId="1428"/>
    <cellStyle name="Normal_Sheet1 (2)_dimon" xfId="1429"/>
    <cellStyle name="Normal_Sheet1 (2)_VERA" xfId="1430"/>
    <cellStyle name="Normal_Sheet1 (2)_VERA_1" xfId="1431"/>
    <cellStyle name="Normal_Sheet1_1" xfId="1432"/>
    <cellStyle name="Normal_Sheet1_dimon" xfId="1433"/>
    <cellStyle name="Normal_Sheet1_FUNDS" xfId="1434"/>
    <cellStyle name="Normal_Sheet1_FUNDS (2)" xfId="1435"/>
    <cellStyle name="Normal_Sheet1_laroux" xfId="1436"/>
    <cellStyle name="Normal_Sheet1_List" xfId="1437"/>
    <cellStyle name="Normal_Sheet1_PLDT" xfId="1438"/>
    <cellStyle name="Normal_Sheet1_VERA" xfId="1439"/>
    <cellStyle name="Normal_Sheet1_VERA_1" xfId="1440"/>
    <cellStyle name="Normal_Sheet2" xfId="1441"/>
    <cellStyle name="Normal_Sheet3" xfId="1442"/>
    <cellStyle name="Normal_SHENREPT" xfId="1443"/>
    <cellStyle name="Normal_SHENREPT_laroux" xfId="1444"/>
    <cellStyle name="Normal_SHENREPT_pldt" xfId="1445"/>
    <cellStyle name="Normal_solInv_suppldata_qry" xfId="1446"/>
    <cellStyle name="Normal_SOP" xfId="1447"/>
    <cellStyle name="Normal_sprint contr" xfId="1448"/>
    <cellStyle name="Normal_SS2" xfId="1449"/>
    <cellStyle name="Normal_Staff cost%rev" xfId="1450"/>
    <cellStyle name="Normal_Summary" xfId="1451"/>
    <cellStyle name="Normal_SUMPAGE" xfId="1452"/>
    <cellStyle name="Normal_SWI-C-CO.XLS" xfId="1453"/>
    <cellStyle name="Normal_Template" xfId="1454"/>
    <cellStyle name="Normal_TMSNW1" xfId="1455"/>
    <cellStyle name="Normal_TMSNW2" xfId="1456"/>
    <cellStyle name="Normal_TMSOCPX" xfId="1457"/>
    <cellStyle name="Normal_TOTAL MTH" xfId="1458"/>
    <cellStyle name="Normal_TOTAL NX CASH FLOW" xfId="1459"/>
    <cellStyle name="Normal_TOTAL YTD" xfId="1460"/>
    <cellStyle name="Normal_Total-Rev dist." xfId="1461"/>
    <cellStyle name="Normal_TRANSDSC.XLS" xfId="1462"/>
    <cellStyle name="Normal_TRANSFXA.XLS" xfId="1463"/>
    <cellStyle name="Normal_TRANSFXA.XLS_1" xfId="1464"/>
    <cellStyle name="Normal_TRANSFXA.XLS_2" xfId="1465"/>
    <cellStyle name="Normal_TRANSIME.XLS" xfId="1466"/>
    <cellStyle name="Normal_TRANSIME.XLS_1" xfId="1467"/>
    <cellStyle name="Normal_TRANSIME.XLS_TRANSDSC.XLS" xfId="1468"/>
    <cellStyle name="Normal_TRANSIME.XLS_TRANSFXA.XLS" xfId="1469"/>
    <cellStyle name="Normal_TRN-A-CO.XLS" xfId="1470"/>
    <cellStyle name="Normal_White" xfId="1471"/>
    <cellStyle name="Normal_WO Var. &amp; Tot. Exp." xfId="1472"/>
    <cellStyle name="Normal_WSP" xfId="1473"/>
    <cellStyle name="Normal_WSS ConEd" xfId="1474"/>
    <cellStyle name="Normal_yrcao" xfId="1475"/>
    <cellStyle name="Normal_YREND55" xfId="1476"/>
    <cellStyle name="Normal_YREND57" xfId="1477"/>
    <cellStyle name="Normal_YTDCUR" xfId="1478"/>
    <cellStyle name="Percent [2]" xfId="1479"/>
    <cellStyle name="Percent__udcgen1999" xfId="1480"/>
    <cellStyle name="Total" xfId="1481"/>
    <cellStyle name="Unprot" xfId="1482"/>
    <cellStyle name="Unprot$" xfId="1483"/>
    <cellStyle name="Unprotect" xfId="1484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sharedStrings" Target="sharedStrings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uFillTx/>
                <a:latin typeface="Arial"/>
              </a:rPr>
              <a:t>Covering Short Position with a Portfolio of Forward Contracts</a:t>
            </a:r>
            <a:r>
              <a:rPr b="1" sz="1425" strike="noStrike" u="none">
                <a:uFillTx/>
                <a:latin typeface="Arial"/>
              </a:rPr>
              <a:t/>
            </a:r>
          </a:p>
          <a:p>
            <a:pPr>
              <a:defRPr b="0" sz="1300" strike="noStrike" u="none">
                <a:uFillTx/>
                <a:latin typeface="Arial"/>
              </a:defRPr>
            </a:pPr>
            <a:r>
              <a:rPr b="0" sz="1125" strike="noStrike" u="none">
                <a:uFillTx/>
                <a:latin typeface="Arial"/>
              </a:rPr>
              <a:t>Average Monthly </a:t>
            </a:r>
            <a:r>
              <a:rPr b="1" sz="1125" strike="noStrike" u="none">
                <a:uFillTx/>
                <a:latin typeface="Arial"/>
              </a:rPr>
              <a:t>Peak</a:t>
            </a:r>
            <a:r>
              <a:rPr b="0" sz="1125" strike="noStrike" u="none">
                <a:uFillTx/>
                <a:latin typeface="Arial"/>
              </a:rPr>
              <a:t> Load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432224131646097"/>
          <c:y val="0.167654384608778"/>
          <c:w val="0.913190647294694"/>
          <c:h val="0.811732371381946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PeakMonthlyAvg!$C$13</c:f>
              <c:strCache>
                <c:ptCount val="1"/>
                <c:pt idx="0">
                  <c:v>UDC Resources</c:v>
                </c:pt>
              </c:strCache>
            </c:strRef>
          </c:tx>
          <c:spPr>
            <a:solidFill>
              <a:srgbClr val="808080"/>
            </a:solidFill>
            <a:ln w="0">
              <a:solidFill>
                <a:srgbClr val="000000"/>
              </a:solidFill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PeakMonthlyAvg!$A$14:$A$25</c:f>
              <c:strCache>
                <c:ptCount val="12"/>
                <c:pt idx="0">
                  <c:v>Jan-01</c:v>
                </c:pt>
                <c:pt idx="1">
                  <c:v>Feb-01</c:v>
                </c:pt>
                <c:pt idx="2">
                  <c:v>Mar-01</c:v>
                </c:pt>
                <c:pt idx="3">
                  <c:v>Apr-01</c:v>
                </c:pt>
                <c:pt idx="4">
                  <c:v>May-01</c:v>
                </c:pt>
                <c:pt idx="5">
                  <c:v>Jun-01</c:v>
                </c:pt>
                <c:pt idx="6">
                  <c:v>Jul-01</c:v>
                </c:pt>
                <c:pt idx="7">
                  <c:v>Aug-01</c:v>
                </c:pt>
                <c:pt idx="8">
                  <c:v>Sep-01</c:v>
                </c:pt>
                <c:pt idx="9">
                  <c:v>Oct-01</c:v>
                </c:pt>
                <c:pt idx="10">
                  <c:v>Nov-01</c:v>
                </c:pt>
                <c:pt idx="11">
                  <c:v>Dec-01</c:v>
                </c:pt>
              </c:strCache>
            </c:strRef>
          </c:cat>
          <c:val>
            <c:numRef>
              <c:f>PeakMonthlyAvg!$C$14:$C$25</c:f>
              <c:numCache>
                <c:formatCode>#,##0</c:formatCode>
                <c:ptCount val="12"/>
                <c:pt idx="0">
                  <c:v>9788.06594630827</c:v>
                </c:pt>
                <c:pt idx="1">
                  <c:v>10258.2127301907</c:v>
                </c:pt>
                <c:pt idx="2">
                  <c:v>10546.3793160036</c:v>
                </c:pt>
                <c:pt idx="3">
                  <c:v>10781.8590000047</c:v>
                </c:pt>
                <c:pt idx="4">
                  <c:v>10910.298676135</c:v>
                </c:pt>
                <c:pt idx="5">
                  <c:v>12685.5387941688</c:v>
                </c:pt>
                <c:pt idx="6">
                  <c:v>11898.8557385947</c:v>
                </c:pt>
                <c:pt idx="7">
                  <c:v>11420.0830583182</c:v>
                </c:pt>
                <c:pt idx="8">
                  <c:v>11552.7279304558</c:v>
                </c:pt>
                <c:pt idx="9">
                  <c:v>9907.7052310606</c:v>
                </c:pt>
                <c:pt idx="10">
                  <c:v>10325.2595658164</c:v>
                </c:pt>
                <c:pt idx="11">
                  <c:v>10181.0366376991</c:v>
                </c:pt>
              </c:numCache>
            </c:numRef>
          </c:val>
        </c:ser>
        <c:ser>
          <c:idx val="1"/>
          <c:order val="1"/>
          <c:tx>
            <c:strRef>
              <c:f>PeakMonthlyAvg!$E$13</c:f>
              <c:strCache>
                <c:ptCount val="1"/>
                <c:pt idx="0">
                  <c:v>10-Yr Fixed Price</c:v>
                </c:pt>
              </c:strCache>
            </c:strRef>
          </c:tx>
          <c:spPr>
            <a:solidFill>
              <a:srgbClr val="0000ff"/>
            </a:solidFill>
            <a:ln w="0">
              <a:solidFill>
                <a:srgbClr val="000000"/>
              </a:solidFill>
            </a:ln>
          </c:spPr>
          <c:invertIfNegative val="0"/>
          <c:dPt>
            <c:idx val="8"/>
            <c:invertIfNegative val="0"/>
            <c:spPr>
              <a:solidFill>
                <a:srgbClr val="0000ff"/>
              </a:solidFill>
              <a:ln w="0">
                <a:solidFill>
                  <a:srgbClr val="000000"/>
                </a:solidFill>
              </a:ln>
            </c:spPr>
          </c:dPt>
          <c:dLbls>
            <c:dLbl>
              <c:idx val="8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PeakMonthlyAvg!$A$14:$A$25</c:f>
              <c:strCache>
                <c:ptCount val="12"/>
                <c:pt idx="0">
                  <c:v>Jan-01</c:v>
                </c:pt>
                <c:pt idx="1">
                  <c:v>Feb-01</c:v>
                </c:pt>
                <c:pt idx="2">
                  <c:v>Mar-01</c:v>
                </c:pt>
                <c:pt idx="3">
                  <c:v>Apr-01</c:v>
                </c:pt>
                <c:pt idx="4">
                  <c:v>May-01</c:v>
                </c:pt>
                <c:pt idx="5">
                  <c:v>Jun-01</c:v>
                </c:pt>
                <c:pt idx="6">
                  <c:v>Jul-01</c:v>
                </c:pt>
                <c:pt idx="7">
                  <c:v>Aug-01</c:v>
                </c:pt>
                <c:pt idx="8">
                  <c:v>Sep-01</c:v>
                </c:pt>
                <c:pt idx="9">
                  <c:v>Oct-01</c:v>
                </c:pt>
                <c:pt idx="10">
                  <c:v>Nov-01</c:v>
                </c:pt>
                <c:pt idx="11">
                  <c:v>Dec-01</c:v>
                </c:pt>
              </c:strCache>
            </c:strRef>
          </c:cat>
          <c:val>
            <c:numRef>
              <c:f>PeakMonthlyAvg!$E$14:$E$25</c:f>
              <c:numCache>
                <c:formatCode>#,##0</c:formatCode>
                <c:ptCount val="12"/>
                <c:pt idx="0">
                  <c:v>9114.8</c:v>
                </c:pt>
                <c:pt idx="1">
                  <c:v>9114.8</c:v>
                </c:pt>
                <c:pt idx="2">
                  <c:v>9114.8</c:v>
                </c:pt>
                <c:pt idx="3">
                  <c:v>9114.8</c:v>
                </c:pt>
                <c:pt idx="4">
                  <c:v>9114.8</c:v>
                </c:pt>
                <c:pt idx="5">
                  <c:v>9114.8</c:v>
                </c:pt>
                <c:pt idx="6">
                  <c:v>9114.8</c:v>
                </c:pt>
                <c:pt idx="7">
                  <c:v>9114.8</c:v>
                </c:pt>
                <c:pt idx="8">
                  <c:v>9114.8</c:v>
                </c:pt>
                <c:pt idx="9">
                  <c:v>9114.8</c:v>
                </c:pt>
                <c:pt idx="10">
                  <c:v>9114.8</c:v>
                </c:pt>
                <c:pt idx="11">
                  <c:v>9114.8</c:v>
                </c:pt>
              </c:numCache>
            </c:numRef>
          </c:val>
        </c:ser>
        <c:ser>
          <c:idx val="2"/>
          <c:order val="2"/>
          <c:tx>
            <c:strRef>
              <c:f>PeakMonthlyAvg!$F$13</c:f>
              <c:strCache>
                <c:ptCount val="1"/>
                <c:pt idx="0">
                  <c:v>5-Yr Fixed Price</c:v>
                </c:pt>
              </c:strCache>
            </c:strRef>
          </c:tx>
          <c:spPr>
            <a:solidFill>
              <a:srgbClr val="00ccff"/>
            </a:solidFill>
            <a:ln w="0">
              <a:solidFill>
                <a:srgbClr val="000000"/>
              </a:solidFill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PeakMonthlyAvg!$A$14:$A$25</c:f>
              <c:strCache>
                <c:ptCount val="12"/>
                <c:pt idx="0">
                  <c:v>Jan-01</c:v>
                </c:pt>
                <c:pt idx="1">
                  <c:v>Feb-01</c:v>
                </c:pt>
                <c:pt idx="2">
                  <c:v>Mar-01</c:v>
                </c:pt>
                <c:pt idx="3">
                  <c:v>Apr-01</c:v>
                </c:pt>
                <c:pt idx="4">
                  <c:v>May-01</c:v>
                </c:pt>
                <c:pt idx="5">
                  <c:v>Jun-01</c:v>
                </c:pt>
                <c:pt idx="6">
                  <c:v>Jul-01</c:v>
                </c:pt>
                <c:pt idx="7">
                  <c:v>Aug-01</c:v>
                </c:pt>
                <c:pt idx="8">
                  <c:v>Sep-01</c:v>
                </c:pt>
                <c:pt idx="9">
                  <c:v>Oct-01</c:v>
                </c:pt>
                <c:pt idx="10">
                  <c:v>Nov-01</c:v>
                </c:pt>
                <c:pt idx="11">
                  <c:v>Dec-01</c:v>
                </c:pt>
              </c:strCache>
            </c:strRef>
          </c:cat>
          <c:val>
            <c:numRef>
              <c:f>PeakMonthlyAvg!$F$14:$F$25</c:f>
              <c:numCache>
                <c:formatCode>#,##0</c:formatCode>
                <c:ptCount val="12"/>
                <c:pt idx="0">
                  <c:v>6836.1</c:v>
                </c:pt>
                <c:pt idx="1">
                  <c:v>6836.1</c:v>
                </c:pt>
                <c:pt idx="2">
                  <c:v>6836.1</c:v>
                </c:pt>
                <c:pt idx="3">
                  <c:v>6836.1</c:v>
                </c:pt>
                <c:pt idx="4">
                  <c:v>6836.1</c:v>
                </c:pt>
                <c:pt idx="5">
                  <c:v>6836.1</c:v>
                </c:pt>
                <c:pt idx="6">
                  <c:v>6836.1</c:v>
                </c:pt>
                <c:pt idx="7">
                  <c:v>6836.1</c:v>
                </c:pt>
                <c:pt idx="8">
                  <c:v>6836.1</c:v>
                </c:pt>
                <c:pt idx="9">
                  <c:v>6836.1</c:v>
                </c:pt>
                <c:pt idx="10">
                  <c:v>6836.1</c:v>
                </c:pt>
                <c:pt idx="11">
                  <c:v>6836.1</c:v>
                </c:pt>
              </c:numCache>
            </c:numRef>
          </c:val>
        </c:ser>
        <c:ser>
          <c:idx val="3"/>
          <c:order val="3"/>
          <c:tx>
            <c:strRef>
              <c:f>PeakMonthlyAvg!$G$13</c:f>
              <c:strCache>
                <c:ptCount val="1"/>
                <c:pt idx="0">
                  <c:v>1-Yr Fixed Price</c:v>
                </c:pt>
              </c:strCache>
            </c:strRef>
          </c:tx>
          <c:spPr>
            <a:solidFill>
              <a:srgbClr val="ccffff"/>
            </a:solidFill>
            <a:ln w="0">
              <a:solidFill>
                <a:srgbClr val="000000"/>
              </a:solidFill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PeakMonthlyAvg!$A$14:$A$25</c:f>
              <c:strCache>
                <c:ptCount val="12"/>
                <c:pt idx="0">
                  <c:v>Jan-01</c:v>
                </c:pt>
                <c:pt idx="1">
                  <c:v>Feb-01</c:v>
                </c:pt>
                <c:pt idx="2">
                  <c:v>Mar-01</c:v>
                </c:pt>
                <c:pt idx="3">
                  <c:v>Apr-01</c:v>
                </c:pt>
                <c:pt idx="4">
                  <c:v>May-01</c:v>
                </c:pt>
                <c:pt idx="5">
                  <c:v>Jun-01</c:v>
                </c:pt>
                <c:pt idx="6">
                  <c:v>Jul-01</c:v>
                </c:pt>
                <c:pt idx="7">
                  <c:v>Aug-01</c:v>
                </c:pt>
                <c:pt idx="8">
                  <c:v>Sep-01</c:v>
                </c:pt>
                <c:pt idx="9">
                  <c:v>Oct-01</c:v>
                </c:pt>
                <c:pt idx="10">
                  <c:v>Nov-01</c:v>
                </c:pt>
                <c:pt idx="11">
                  <c:v>Dec-01</c:v>
                </c:pt>
              </c:strCache>
            </c:strRef>
          </c:cat>
          <c:val>
            <c:numRef>
              <c:f>PeakMonthlyAvg!$G$14:$G$25</c:f>
              <c:numCache>
                <c:formatCode>#,##0</c:formatCode>
                <c:ptCount val="12"/>
                <c:pt idx="0">
                  <c:v>4557.4</c:v>
                </c:pt>
                <c:pt idx="1">
                  <c:v>4557.4</c:v>
                </c:pt>
                <c:pt idx="2">
                  <c:v>4557.4</c:v>
                </c:pt>
                <c:pt idx="3">
                  <c:v>4557.4</c:v>
                </c:pt>
                <c:pt idx="4">
                  <c:v>4557.4</c:v>
                </c:pt>
                <c:pt idx="5">
                  <c:v>4557.4</c:v>
                </c:pt>
                <c:pt idx="6">
                  <c:v>4557.4</c:v>
                </c:pt>
                <c:pt idx="7">
                  <c:v>4557.4</c:v>
                </c:pt>
                <c:pt idx="8">
                  <c:v>4557.4</c:v>
                </c:pt>
                <c:pt idx="9">
                  <c:v>4557.4</c:v>
                </c:pt>
                <c:pt idx="10">
                  <c:v>4557.4</c:v>
                </c:pt>
                <c:pt idx="11">
                  <c:v>4557.4</c:v>
                </c:pt>
              </c:numCache>
            </c:numRef>
          </c:val>
        </c:ser>
        <c:ser>
          <c:idx val="4"/>
          <c:order val="4"/>
          <c:tx>
            <c:strRef>
              <c:f>PeakMonthlyAvg!$H$13</c:f>
              <c:strCache>
                <c:ptCount val="1"/>
                <c:pt idx="0">
                  <c:v>May-Sep Fixed Price</c:v>
                </c:pt>
              </c:strCache>
            </c:strRef>
          </c:tx>
          <c:spPr>
            <a:solidFill>
              <a:srgbClr val="80008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PeakMonthlyAvg!$A$14:$A$25</c:f>
              <c:strCache>
                <c:ptCount val="12"/>
                <c:pt idx="0">
                  <c:v>Jan-01</c:v>
                </c:pt>
                <c:pt idx="1">
                  <c:v>Feb-01</c:v>
                </c:pt>
                <c:pt idx="2">
                  <c:v>Mar-01</c:v>
                </c:pt>
                <c:pt idx="3">
                  <c:v>Apr-01</c:v>
                </c:pt>
                <c:pt idx="4">
                  <c:v>May-01</c:v>
                </c:pt>
                <c:pt idx="5">
                  <c:v>Jun-01</c:v>
                </c:pt>
                <c:pt idx="6">
                  <c:v>Jul-01</c:v>
                </c:pt>
                <c:pt idx="7">
                  <c:v>Aug-01</c:v>
                </c:pt>
                <c:pt idx="8">
                  <c:v>Sep-01</c:v>
                </c:pt>
                <c:pt idx="9">
                  <c:v>Oct-01</c:v>
                </c:pt>
                <c:pt idx="10">
                  <c:v>Nov-01</c:v>
                </c:pt>
                <c:pt idx="11">
                  <c:v>Dec-01</c:v>
                </c:pt>
              </c:strCache>
            </c:strRef>
          </c:cat>
          <c:val>
            <c:numRef>
              <c:f>PeakMonthlyAvg!$H$14:$H$25</c:f>
              <c:numCache>
                <c:formatCode>#,##0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6836.1</c:v>
                </c:pt>
                <c:pt idx="5">
                  <c:v>6836.1</c:v>
                </c:pt>
                <c:pt idx="6">
                  <c:v>6836.1</c:v>
                </c:pt>
                <c:pt idx="7">
                  <c:v>6836.1</c:v>
                </c:pt>
                <c:pt idx="8">
                  <c:v>6836.1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5"/>
          <c:order val="5"/>
          <c:tx>
            <c:strRef>
              <c:f>PeakMonthlyAvg!$I$13</c:f>
              <c:strCache>
                <c:ptCount val="1"/>
                <c:pt idx="0">
                  <c:v>Q3 Fixed Price</c:v>
                </c:pt>
              </c:strCache>
            </c:strRef>
          </c:tx>
          <c:spPr>
            <a:solidFill>
              <a:srgbClr val="cc99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PeakMonthlyAvg!$A$14:$A$25</c:f>
              <c:strCache>
                <c:ptCount val="12"/>
                <c:pt idx="0">
                  <c:v>Jan-01</c:v>
                </c:pt>
                <c:pt idx="1">
                  <c:v>Feb-01</c:v>
                </c:pt>
                <c:pt idx="2">
                  <c:v>Mar-01</c:v>
                </c:pt>
                <c:pt idx="3">
                  <c:v>Apr-01</c:v>
                </c:pt>
                <c:pt idx="4">
                  <c:v>May-01</c:v>
                </c:pt>
                <c:pt idx="5">
                  <c:v>Jun-01</c:v>
                </c:pt>
                <c:pt idx="6">
                  <c:v>Jul-01</c:v>
                </c:pt>
                <c:pt idx="7">
                  <c:v>Aug-01</c:v>
                </c:pt>
                <c:pt idx="8">
                  <c:v>Sep-01</c:v>
                </c:pt>
                <c:pt idx="9">
                  <c:v>Oct-01</c:v>
                </c:pt>
                <c:pt idx="10">
                  <c:v>Nov-01</c:v>
                </c:pt>
                <c:pt idx="11">
                  <c:v>Dec-01</c:v>
                </c:pt>
              </c:strCache>
            </c:strRef>
          </c:cat>
          <c:val>
            <c:numRef>
              <c:f>PeakMonthlyAvg!$I$14:$I$25</c:f>
              <c:numCache>
                <c:formatCode>#,##0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4557.4</c:v>
                </c:pt>
                <c:pt idx="7">
                  <c:v>4557.4</c:v>
                </c:pt>
                <c:pt idx="8">
                  <c:v>4557.4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6"/>
          <c:order val="6"/>
          <c:tx>
            <c:strRef>
              <c:f>PeakMonthlyAvg!$J$13</c:f>
              <c:strCache>
                <c:ptCount val="1"/>
                <c:pt idx="0">
                  <c:v>Monthly Price</c:v>
                </c:pt>
              </c:strCache>
            </c:strRef>
          </c:tx>
          <c:spPr>
            <a:solidFill>
              <a:srgbClr val="ff0000"/>
            </a:solidFill>
            <a:ln w="0">
              <a:solidFill>
                <a:srgbClr val="000000"/>
              </a:solidFill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PeakMonthlyAvg!$A$14:$A$25</c:f>
              <c:strCache>
                <c:ptCount val="12"/>
                <c:pt idx="0">
                  <c:v>Jan-01</c:v>
                </c:pt>
                <c:pt idx="1">
                  <c:v>Feb-01</c:v>
                </c:pt>
                <c:pt idx="2">
                  <c:v>Mar-01</c:v>
                </c:pt>
                <c:pt idx="3">
                  <c:v>Apr-01</c:v>
                </c:pt>
                <c:pt idx="4">
                  <c:v>May-01</c:v>
                </c:pt>
                <c:pt idx="5">
                  <c:v>Jun-01</c:v>
                </c:pt>
                <c:pt idx="6">
                  <c:v>Jul-01</c:v>
                </c:pt>
                <c:pt idx="7">
                  <c:v>Aug-01</c:v>
                </c:pt>
                <c:pt idx="8">
                  <c:v>Sep-01</c:v>
                </c:pt>
                <c:pt idx="9">
                  <c:v>Oct-01</c:v>
                </c:pt>
                <c:pt idx="10">
                  <c:v>Nov-01</c:v>
                </c:pt>
                <c:pt idx="11">
                  <c:v>Dec-01</c:v>
                </c:pt>
              </c:strCache>
            </c:strRef>
          </c:cat>
          <c:val>
            <c:numRef>
              <c:f>PeakMonthlyAvg!$J$14:$J$25</c:f>
              <c:numCache>
                <c:formatCode>#,##0</c:formatCode>
                <c:ptCount val="12"/>
                <c:pt idx="0">
                  <c:v>2378.63405369173</c:v>
                </c:pt>
                <c:pt idx="1">
                  <c:v>1304.48726980926</c:v>
                </c:pt>
                <c:pt idx="2">
                  <c:v>1285.3206839964</c:v>
                </c:pt>
                <c:pt idx="3">
                  <c:v>1722.8409999953</c:v>
                </c:pt>
                <c:pt idx="4">
                  <c:v>1266.30132386505</c:v>
                </c:pt>
                <c:pt idx="5">
                  <c:v>3417.06120583115</c:v>
                </c:pt>
                <c:pt idx="6">
                  <c:v>1773.34426140533</c:v>
                </c:pt>
                <c:pt idx="7">
                  <c:v>1339.11694168182</c:v>
                </c:pt>
                <c:pt idx="8">
                  <c:v>788.472069544194</c:v>
                </c:pt>
                <c:pt idx="9">
                  <c:v>6275.9947689394</c:v>
                </c:pt>
                <c:pt idx="10">
                  <c:v>2346.44043418355</c:v>
                </c:pt>
                <c:pt idx="11">
                  <c:v>3629.66336230086</c:v>
                </c:pt>
              </c:numCache>
            </c:numRef>
          </c:val>
        </c:ser>
        <c:gapWidth val="0"/>
        <c:overlap val="100"/>
        <c:axId val="24923184"/>
        <c:axId val="56642544"/>
      </c:barChart>
      <c:catAx>
        <c:axId val="24923184"/>
        <c:scaling>
          <c:orientation val="minMax"/>
        </c:scaling>
        <c:delete val="0"/>
        <c:axPos val="b"/>
        <c:numFmt formatCode="mmm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9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6642544"/>
        <c:crossesAt val="0"/>
        <c:auto val="1"/>
        <c:lblAlgn val="ctr"/>
        <c:lblOffset val="100"/>
        <c:noMultiLvlLbl val="0"/>
      </c:catAx>
      <c:valAx>
        <c:axId val="56642544"/>
        <c:scaling>
          <c:orientation val="minMax"/>
          <c:max val="50000"/>
        </c:scaling>
        <c:delete val="0"/>
        <c:axPos val="l"/>
        <c:majorGridlines>
          <c:spPr>
            <a:ln w="0">
              <a:solidFill>
                <a:srgbClr val="000000"/>
              </a:solidFill>
              <a:custDash>
                <a:ds d="385900" sp="385900"/>
              </a:custDash>
            </a:ln>
          </c:spPr>
        </c:majorGridlines>
        <c:numFmt formatCode="#,##0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92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4923184"/>
        <c:crossesAt val="1"/>
        <c:crossBetween val="midCat"/>
        <c:majorUnit val="10000"/>
        <c:minorUnit val="5000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402593344789877"/>
          <c:y val="0.600532508803573"/>
          <c:w val="0.231474248815289"/>
          <c:h val="0.257579661599244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8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uFillTx/>
                <a:latin typeface="Arial"/>
              </a:rPr>
              <a:t>Average Cost of Energy in Portfolio</a:t>
            </a:r>
            <a:r>
              <a:rPr b="1" sz="1425" strike="noStrike" u="none">
                <a:uFillTx/>
                <a:latin typeface="Arial"/>
              </a:rPr>
              <a:t/>
            </a:r>
          </a:p>
          <a:p>
            <a:pPr>
              <a:defRPr b="0" sz="1300" strike="noStrike" u="none">
                <a:uFillTx/>
                <a:latin typeface="Arial"/>
              </a:defRPr>
            </a:pPr>
            <a:r>
              <a:rPr b="0" sz="1100" strike="noStrike" u="none">
                <a:uFillTx/>
                <a:latin typeface="Arial"/>
              </a:rPr>
              <a:t>7 x 24 Notional Prices (</a:t>
            </a:r>
            <a:r>
              <a:rPr b="1" sz="1100" strike="noStrike" u="none">
                <a:uFillTx/>
                <a:latin typeface="Arial"/>
              </a:rPr>
              <a:t>Mid</a:t>
            </a:r>
            <a:r>
              <a:rPr b="0" sz="1100" strike="noStrike" u="none">
                <a:uFillTx/>
                <a:latin typeface="Arial"/>
              </a:rPr>
              <a:t>) for 2001-2005</a:t>
            </a:r>
          </a:p>
        </c:rich>
      </c:tx>
      <c:layout>
        <c:manualLayout>
          <c:xMode val="edge"/>
          <c:yMode val="edge"/>
          <c:x val="0.299635606454971"/>
          <c:y val="0.0298748829687633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602290473711609"/>
          <c:y val="0.130649416971657"/>
          <c:w val="0.905674128058303"/>
          <c:h val="0.854966380117457"/>
        </c:manualLayout>
      </c:layout>
      <c:lineChart>
        <c:grouping val="standard"/>
        <c:varyColors val="0"/>
        <c:ser>
          <c:idx val="0"/>
          <c:order val="0"/>
          <c:tx>
            <c:strRef>
              <c:f>PeakMonthlyAvg!$AB$13</c:f>
              <c:strCache>
                <c:ptCount val="1"/>
                <c:pt idx="0">
                  <c:v>Portfolio Weighted Avg</c:v>
                </c:pt>
              </c:strCache>
            </c:strRef>
          </c:tx>
          <c:spPr>
            <a:solidFill>
              <a:srgbClr val="008000"/>
            </a:solidFill>
            <a:ln w="37800">
              <a:solidFill>
                <a:srgbClr val="008000"/>
              </a:solidFill>
              <a:round/>
            </a:ln>
          </c:spPr>
          <c:marker>
            <c:symbol val="diamond"/>
            <c:size val="7"/>
            <c:spPr>
              <a:solidFill>
                <a:srgbClr val="00800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378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PeakMonthlyAvg!$A$14:$A$73</c:f>
              <c:strCache>
                <c:ptCount val="60"/>
                <c:pt idx="0">
                  <c:v>Jan-01</c:v>
                </c:pt>
                <c:pt idx="1">
                  <c:v>Feb-01</c:v>
                </c:pt>
                <c:pt idx="2">
                  <c:v>Mar-01</c:v>
                </c:pt>
                <c:pt idx="3">
                  <c:v>Apr-01</c:v>
                </c:pt>
                <c:pt idx="4">
                  <c:v>May-01</c:v>
                </c:pt>
                <c:pt idx="5">
                  <c:v>Jun-01</c:v>
                </c:pt>
                <c:pt idx="6">
                  <c:v>Jul-01</c:v>
                </c:pt>
                <c:pt idx="7">
                  <c:v>Aug-01</c:v>
                </c:pt>
                <c:pt idx="8">
                  <c:v>Sep-01</c:v>
                </c:pt>
                <c:pt idx="9">
                  <c:v>Oct-01</c:v>
                </c:pt>
                <c:pt idx="10">
                  <c:v>Nov-01</c:v>
                </c:pt>
                <c:pt idx="11">
                  <c:v>Dec-01</c:v>
                </c:pt>
                <c:pt idx="12">
                  <c:v>Jan-02</c:v>
                </c:pt>
                <c:pt idx="13">
                  <c:v>Feb-02</c:v>
                </c:pt>
                <c:pt idx="14">
                  <c:v>Mar-02</c:v>
                </c:pt>
                <c:pt idx="15">
                  <c:v>Apr-02</c:v>
                </c:pt>
                <c:pt idx="16">
                  <c:v>May-02</c:v>
                </c:pt>
                <c:pt idx="17">
                  <c:v>Jun-02</c:v>
                </c:pt>
                <c:pt idx="18">
                  <c:v>Jul-02</c:v>
                </c:pt>
                <c:pt idx="19">
                  <c:v>Aug-02</c:v>
                </c:pt>
                <c:pt idx="20">
                  <c:v>Sep-02</c:v>
                </c:pt>
                <c:pt idx="21">
                  <c:v>Oct-02</c:v>
                </c:pt>
                <c:pt idx="22">
                  <c:v>Nov-02</c:v>
                </c:pt>
                <c:pt idx="23">
                  <c:v>Dec-02</c:v>
                </c:pt>
                <c:pt idx="24">
                  <c:v>Jan-03</c:v>
                </c:pt>
                <c:pt idx="25">
                  <c:v>Feb-03</c:v>
                </c:pt>
                <c:pt idx="26">
                  <c:v>Mar-03</c:v>
                </c:pt>
                <c:pt idx="27">
                  <c:v>Apr-03</c:v>
                </c:pt>
                <c:pt idx="28">
                  <c:v>May-03</c:v>
                </c:pt>
                <c:pt idx="29">
                  <c:v>Jun-03</c:v>
                </c:pt>
                <c:pt idx="30">
                  <c:v>Jul-03</c:v>
                </c:pt>
                <c:pt idx="31">
                  <c:v>Aug-03</c:v>
                </c:pt>
                <c:pt idx="32">
                  <c:v>Sep-03</c:v>
                </c:pt>
                <c:pt idx="33">
                  <c:v>Oct-03</c:v>
                </c:pt>
                <c:pt idx="34">
                  <c:v>Nov-03</c:v>
                </c:pt>
                <c:pt idx="35">
                  <c:v>Dec-03</c:v>
                </c:pt>
                <c:pt idx="36">
                  <c:v>Jan-04</c:v>
                </c:pt>
                <c:pt idx="37">
                  <c:v>Feb-04</c:v>
                </c:pt>
                <c:pt idx="38">
                  <c:v>Mar-04</c:v>
                </c:pt>
                <c:pt idx="39">
                  <c:v>Apr-04</c:v>
                </c:pt>
                <c:pt idx="40">
                  <c:v>May-04</c:v>
                </c:pt>
                <c:pt idx="41">
                  <c:v>Jun-04</c:v>
                </c:pt>
                <c:pt idx="42">
                  <c:v>Jul-04</c:v>
                </c:pt>
                <c:pt idx="43">
                  <c:v>Aug-04</c:v>
                </c:pt>
                <c:pt idx="44">
                  <c:v>Sep-04</c:v>
                </c:pt>
                <c:pt idx="45">
                  <c:v>Oct-04</c:v>
                </c:pt>
                <c:pt idx="46">
                  <c:v>Nov-04</c:v>
                </c:pt>
                <c:pt idx="47">
                  <c:v>Dec-04</c:v>
                </c:pt>
                <c:pt idx="48">
                  <c:v>Jan-05</c:v>
                </c:pt>
                <c:pt idx="49">
                  <c:v>Feb-05</c:v>
                </c:pt>
                <c:pt idx="50">
                  <c:v>Mar-05</c:v>
                </c:pt>
                <c:pt idx="51">
                  <c:v>Apr-05</c:v>
                </c:pt>
                <c:pt idx="52">
                  <c:v>May-05</c:v>
                </c:pt>
                <c:pt idx="53">
                  <c:v>Jun-05</c:v>
                </c:pt>
                <c:pt idx="54">
                  <c:v>Jul-05</c:v>
                </c:pt>
                <c:pt idx="55">
                  <c:v>Aug-05</c:v>
                </c:pt>
                <c:pt idx="56">
                  <c:v>Sep-05</c:v>
                </c:pt>
                <c:pt idx="57">
                  <c:v>Oct-05</c:v>
                </c:pt>
                <c:pt idx="58">
                  <c:v>Nov-05</c:v>
                </c:pt>
                <c:pt idx="59">
                  <c:v>Dec-05</c:v>
                </c:pt>
              </c:strCache>
            </c:strRef>
          </c:cat>
          <c:val>
            <c:numRef>
              <c:f>PeakMonthlyAvg!$AB$14:$AB$73</c:f>
              <c:numCache>
                <c:formatCode>[$-409]#,##0.00_);[RED]\(#,##0.00\)</c:formatCode>
                <c:ptCount val="60"/>
                <c:pt idx="0">
                  <c:v>90.1393863922042</c:v>
                </c:pt>
                <c:pt idx="1">
                  <c:v>82.753267160729</c:v>
                </c:pt>
                <c:pt idx="2">
                  <c:v>82.8489024865988</c:v>
                </c:pt>
                <c:pt idx="3">
                  <c:v>81.1566983155482</c:v>
                </c:pt>
                <c:pt idx="4">
                  <c:v>82.970031310148</c:v>
                </c:pt>
                <c:pt idx="5">
                  <c:v>85.0228263675569</c:v>
                </c:pt>
                <c:pt idx="6">
                  <c:v>85.5864386195466</c:v>
                </c:pt>
                <c:pt idx="7">
                  <c:v>86.4589966281503</c:v>
                </c:pt>
                <c:pt idx="8">
                  <c:v>84.6023876901349</c:v>
                </c:pt>
                <c:pt idx="9">
                  <c:v>83.8116866648655</c:v>
                </c:pt>
                <c:pt idx="10">
                  <c:v>80.7005010340949</c:v>
                </c:pt>
                <c:pt idx="11">
                  <c:v>81.4905438802448</c:v>
                </c:pt>
                <c:pt idx="12">
                  <c:v>70.771714263921</c:v>
                </c:pt>
                <c:pt idx="13">
                  <c:v>69.8370432080857</c:v>
                </c:pt>
                <c:pt idx="14">
                  <c:v>69.4995381742508</c:v>
                </c:pt>
                <c:pt idx="15">
                  <c:v>69.3505805201806</c:v>
                </c:pt>
                <c:pt idx="16">
                  <c:v>73.2943666379345</c:v>
                </c:pt>
                <c:pt idx="17">
                  <c:v>73.0757131974298</c:v>
                </c:pt>
                <c:pt idx="18">
                  <c:v>77.4482741273778</c:v>
                </c:pt>
                <c:pt idx="19">
                  <c:v>77.8112196391522</c:v>
                </c:pt>
                <c:pt idx="20">
                  <c:v>76.9898955986201</c:v>
                </c:pt>
                <c:pt idx="21">
                  <c:v>71.5934525624998</c:v>
                </c:pt>
                <c:pt idx="22">
                  <c:v>69.6242484779867</c:v>
                </c:pt>
                <c:pt idx="23">
                  <c:v>69.6375296611635</c:v>
                </c:pt>
                <c:pt idx="24">
                  <c:v>66.0882350287919</c:v>
                </c:pt>
                <c:pt idx="25">
                  <c:v>66.1400162647559</c:v>
                </c:pt>
                <c:pt idx="26">
                  <c:v>65.9021285122911</c:v>
                </c:pt>
                <c:pt idx="27">
                  <c:v>65.9148077289542</c:v>
                </c:pt>
                <c:pt idx="28">
                  <c:v>70.2229185560116</c:v>
                </c:pt>
                <c:pt idx="29">
                  <c:v>69.8703143624311</c:v>
                </c:pt>
                <c:pt idx="30">
                  <c:v>74.6622976405282</c:v>
                </c:pt>
                <c:pt idx="31">
                  <c:v>74.9471431465866</c:v>
                </c:pt>
                <c:pt idx="32">
                  <c:v>74.5429010478256</c:v>
                </c:pt>
                <c:pt idx="33">
                  <c:v>65.6249434673339</c:v>
                </c:pt>
                <c:pt idx="34">
                  <c:v>65.7388709820077</c:v>
                </c:pt>
                <c:pt idx="35">
                  <c:v>65.2631546892332</c:v>
                </c:pt>
                <c:pt idx="36">
                  <c:v>64.1842467339273</c:v>
                </c:pt>
                <c:pt idx="37">
                  <c:v>64.4651717060953</c:v>
                </c:pt>
                <c:pt idx="38">
                  <c:v>64.2054727054945</c:v>
                </c:pt>
                <c:pt idx="39">
                  <c:v>64.2205077557562</c:v>
                </c:pt>
                <c:pt idx="40">
                  <c:v>68.7755628707923</c:v>
                </c:pt>
                <c:pt idx="41">
                  <c:v>68.2714182533497</c:v>
                </c:pt>
                <c:pt idx="42">
                  <c:v>73.2678860321857</c:v>
                </c:pt>
                <c:pt idx="43">
                  <c:v>73.5663891787775</c:v>
                </c:pt>
                <c:pt idx="44">
                  <c:v>73.3476338660252</c:v>
                </c:pt>
                <c:pt idx="45">
                  <c:v>63.0794740310977</c:v>
                </c:pt>
                <c:pt idx="46">
                  <c:v>63.8656532921828</c:v>
                </c:pt>
                <c:pt idx="47">
                  <c:v>63.137488284492</c:v>
                </c:pt>
                <c:pt idx="48">
                  <c:v>63.2130324312035</c:v>
                </c:pt>
                <c:pt idx="49">
                  <c:v>63.5834514623115</c:v>
                </c:pt>
                <c:pt idx="50">
                  <c:v>63.3227993147017</c:v>
                </c:pt>
                <c:pt idx="51">
                  <c:v>63.3338522134353</c:v>
                </c:pt>
                <c:pt idx="52">
                  <c:v>68.0264607125652</c:v>
                </c:pt>
                <c:pt idx="53">
                  <c:v>67.4373422217239</c:v>
                </c:pt>
                <c:pt idx="54">
                  <c:v>72.4974523125321</c:v>
                </c:pt>
                <c:pt idx="55">
                  <c:v>72.8139497630211</c:v>
                </c:pt>
                <c:pt idx="56">
                  <c:v>72.701596461745</c:v>
                </c:pt>
                <c:pt idx="57">
                  <c:v>61.7798962041401</c:v>
                </c:pt>
                <c:pt idx="58">
                  <c:v>62.9005753509126</c:v>
                </c:pt>
                <c:pt idx="59">
                  <c:v>62.0510317534533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PeakMonthlyAvg!$AA$13</c:f>
              <c:strCache>
                <c:ptCount val="1"/>
                <c:pt idx="0">
                  <c:v>Monthly Price</c:v>
                </c:pt>
              </c:strCache>
            </c:strRef>
          </c:tx>
          <c:spPr>
            <a:solidFill>
              <a:srgbClr val="ff0000"/>
            </a:solidFill>
            <a:ln w="25200">
              <a:solidFill>
                <a:srgbClr val="ff000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PeakMonthlyAvg!$A$14:$A$73</c:f>
              <c:strCache>
                <c:ptCount val="60"/>
                <c:pt idx="0">
                  <c:v>Jan-01</c:v>
                </c:pt>
                <c:pt idx="1">
                  <c:v>Feb-01</c:v>
                </c:pt>
                <c:pt idx="2">
                  <c:v>Mar-01</c:v>
                </c:pt>
                <c:pt idx="3">
                  <c:v>Apr-01</c:v>
                </c:pt>
                <c:pt idx="4">
                  <c:v>May-01</c:v>
                </c:pt>
                <c:pt idx="5">
                  <c:v>Jun-01</c:v>
                </c:pt>
                <c:pt idx="6">
                  <c:v>Jul-01</c:v>
                </c:pt>
                <c:pt idx="7">
                  <c:v>Aug-01</c:v>
                </c:pt>
                <c:pt idx="8">
                  <c:v>Sep-01</c:v>
                </c:pt>
                <c:pt idx="9">
                  <c:v>Oct-01</c:v>
                </c:pt>
                <c:pt idx="10">
                  <c:v>Nov-01</c:v>
                </c:pt>
                <c:pt idx="11">
                  <c:v>Dec-01</c:v>
                </c:pt>
                <c:pt idx="12">
                  <c:v>Jan-02</c:v>
                </c:pt>
                <c:pt idx="13">
                  <c:v>Feb-02</c:v>
                </c:pt>
                <c:pt idx="14">
                  <c:v>Mar-02</c:v>
                </c:pt>
                <c:pt idx="15">
                  <c:v>Apr-02</c:v>
                </c:pt>
                <c:pt idx="16">
                  <c:v>May-02</c:v>
                </c:pt>
                <c:pt idx="17">
                  <c:v>Jun-02</c:v>
                </c:pt>
                <c:pt idx="18">
                  <c:v>Jul-02</c:v>
                </c:pt>
                <c:pt idx="19">
                  <c:v>Aug-02</c:v>
                </c:pt>
                <c:pt idx="20">
                  <c:v>Sep-02</c:v>
                </c:pt>
                <c:pt idx="21">
                  <c:v>Oct-02</c:v>
                </c:pt>
                <c:pt idx="22">
                  <c:v>Nov-02</c:v>
                </c:pt>
                <c:pt idx="23">
                  <c:v>Dec-02</c:v>
                </c:pt>
                <c:pt idx="24">
                  <c:v>Jan-03</c:v>
                </c:pt>
                <c:pt idx="25">
                  <c:v>Feb-03</c:v>
                </c:pt>
                <c:pt idx="26">
                  <c:v>Mar-03</c:v>
                </c:pt>
                <c:pt idx="27">
                  <c:v>Apr-03</c:v>
                </c:pt>
                <c:pt idx="28">
                  <c:v>May-03</c:v>
                </c:pt>
                <c:pt idx="29">
                  <c:v>Jun-03</c:v>
                </c:pt>
                <c:pt idx="30">
                  <c:v>Jul-03</c:v>
                </c:pt>
                <c:pt idx="31">
                  <c:v>Aug-03</c:v>
                </c:pt>
                <c:pt idx="32">
                  <c:v>Sep-03</c:v>
                </c:pt>
                <c:pt idx="33">
                  <c:v>Oct-03</c:v>
                </c:pt>
                <c:pt idx="34">
                  <c:v>Nov-03</c:v>
                </c:pt>
                <c:pt idx="35">
                  <c:v>Dec-03</c:v>
                </c:pt>
                <c:pt idx="36">
                  <c:v>Jan-04</c:v>
                </c:pt>
                <c:pt idx="37">
                  <c:v>Feb-04</c:v>
                </c:pt>
                <c:pt idx="38">
                  <c:v>Mar-04</c:v>
                </c:pt>
                <c:pt idx="39">
                  <c:v>Apr-04</c:v>
                </c:pt>
                <c:pt idx="40">
                  <c:v>May-04</c:v>
                </c:pt>
                <c:pt idx="41">
                  <c:v>Jun-04</c:v>
                </c:pt>
                <c:pt idx="42">
                  <c:v>Jul-04</c:v>
                </c:pt>
                <c:pt idx="43">
                  <c:v>Aug-04</c:v>
                </c:pt>
                <c:pt idx="44">
                  <c:v>Sep-04</c:v>
                </c:pt>
                <c:pt idx="45">
                  <c:v>Oct-04</c:v>
                </c:pt>
                <c:pt idx="46">
                  <c:v>Nov-04</c:v>
                </c:pt>
                <c:pt idx="47">
                  <c:v>Dec-04</c:v>
                </c:pt>
                <c:pt idx="48">
                  <c:v>Jan-05</c:v>
                </c:pt>
                <c:pt idx="49">
                  <c:v>Feb-05</c:v>
                </c:pt>
                <c:pt idx="50">
                  <c:v>Mar-05</c:v>
                </c:pt>
                <c:pt idx="51">
                  <c:v>Apr-05</c:v>
                </c:pt>
                <c:pt idx="52">
                  <c:v>May-05</c:v>
                </c:pt>
                <c:pt idx="53">
                  <c:v>Jun-05</c:v>
                </c:pt>
                <c:pt idx="54">
                  <c:v>Jul-05</c:v>
                </c:pt>
                <c:pt idx="55">
                  <c:v>Aug-05</c:v>
                </c:pt>
                <c:pt idx="56">
                  <c:v>Sep-05</c:v>
                </c:pt>
                <c:pt idx="57">
                  <c:v>Oct-05</c:v>
                </c:pt>
                <c:pt idx="58">
                  <c:v>Nov-05</c:v>
                </c:pt>
                <c:pt idx="59">
                  <c:v>Dec-05</c:v>
                </c:pt>
              </c:strCache>
            </c:strRef>
          </c:cat>
          <c:val>
            <c:numRef>
              <c:f>PeakMonthlyAvg!$AA$14:$AA$73</c:f>
              <c:numCache>
                <c:formatCode>[$-409]#,##0.00_);[RED]\(#,##0.00\)</c:formatCode>
                <c:ptCount val="60"/>
                <c:pt idx="0">
                  <c:v>224.139784946237</c:v>
                </c:pt>
                <c:pt idx="1">
                  <c:v>162.285714285714</c:v>
                </c:pt>
                <c:pt idx="2">
                  <c:v>157.645161290323</c:v>
                </c:pt>
                <c:pt idx="3">
                  <c:v>127.5</c:v>
                </c:pt>
                <c:pt idx="4">
                  <c:v>126.096774193548</c:v>
                </c:pt>
                <c:pt idx="5">
                  <c:v>145.044444444444</c:v>
                </c:pt>
                <c:pt idx="6">
                  <c:v>154.634408602151</c:v>
                </c:pt>
                <c:pt idx="7">
                  <c:v>168.806451612903</c:v>
                </c:pt>
                <c:pt idx="8">
                  <c:v>155.633333333333</c:v>
                </c:pt>
                <c:pt idx="9">
                  <c:v>104.903225806452</c:v>
                </c:pt>
                <c:pt idx="10">
                  <c:v>101.111111111111</c:v>
                </c:pt>
                <c:pt idx="11">
                  <c:v>100.010752688172</c:v>
                </c:pt>
                <c:pt idx="12">
                  <c:v>82.9354838709677</c:v>
                </c:pt>
                <c:pt idx="13">
                  <c:v>75.5</c:v>
                </c:pt>
                <c:pt idx="14">
                  <c:v>70.9354838709677</c:v>
                </c:pt>
                <c:pt idx="15">
                  <c:v>69.2333333333333</c:v>
                </c:pt>
                <c:pt idx="16">
                  <c:v>69.3172043010753</c:v>
                </c:pt>
                <c:pt idx="17">
                  <c:v>77.2222222222222</c:v>
                </c:pt>
                <c:pt idx="18">
                  <c:v>107.94623655914</c:v>
                </c:pt>
                <c:pt idx="19">
                  <c:v>116.516129032258</c:v>
                </c:pt>
                <c:pt idx="20">
                  <c:v>107.533333333333</c:v>
                </c:pt>
                <c:pt idx="21">
                  <c:v>80.4677419354839</c:v>
                </c:pt>
                <c:pt idx="22">
                  <c:v>70.5</c:v>
                </c:pt>
                <c:pt idx="23">
                  <c:v>69.747311827957</c:v>
                </c:pt>
                <c:pt idx="24">
                  <c:v>56.8736559139785</c:v>
                </c:pt>
                <c:pt idx="25">
                  <c:v>55.0119047619048</c:v>
                </c:pt>
                <c:pt idx="26">
                  <c:v>53.8413978494624</c:v>
                </c:pt>
                <c:pt idx="27">
                  <c:v>53.1222222222222</c:v>
                </c:pt>
                <c:pt idx="28">
                  <c:v>53.6451612903226</c:v>
                </c:pt>
                <c:pt idx="29">
                  <c:v>61.3611111111111</c:v>
                </c:pt>
                <c:pt idx="30">
                  <c:v>85.9704301075269</c:v>
                </c:pt>
                <c:pt idx="31">
                  <c:v>93.7284946236559</c:v>
                </c:pt>
                <c:pt idx="32">
                  <c:v>86.4444444444444</c:v>
                </c:pt>
                <c:pt idx="33">
                  <c:v>60.005376344086</c:v>
                </c:pt>
                <c:pt idx="34">
                  <c:v>54.15</c:v>
                </c:pt>
                <c:pt idx="35">
                  <c:v>53.5537634408602</c:v>
                </c:pt>
                <c:pt idx="36">
                  <c:v>48.8557795698925</c:v>
                </c:pt>
                <c:pt idx="37">
                  <c:v>47.0837643678161</c:v>
                </c:pt>
                <c:pt idx="38">
                  <c:v>45.7354838709678</c:v>
                </c:pt>
                <c:pt idx="39">
                  <c:v>44.6072222222222</c:v>
                </c:pt>
                <c:pt idx="40">
                  <c:v>45.1986559139785</c:v>
                </c:pt>
                <c:pt idx="41">
                  <c:v>52.9072222222222</c:v>
                </c:pt>
                <c:pt idx="42">
                  <c:v>73.8739247311828</c:v>
                </c:pt>
                <c:pt idx="43">
                  <c:v>81.6319892473118</c:v>
                </c:pt>
                <c:pt idx="44">
                  <c:v>74.3625</c:v>
                </c:pt>
                <c:pt idx="45">
                  <c:v>51.9538978494624</c:v>
                </c:pt>
                <c:pt idx="46">
                  <c:v>45.9840277777778</c:v>
                </c:pt>
                <c:pt idx="47">
                  <c:v>45.3759408602151</c:v>
                </c:pt>
                <c:pt idx="48">
                  <c:v>45.0655913978495</c:v>
                </c:pt>
                <c:pt idx="49">
                  <c:v>42.902380952381</c:v>
                </c:pt>
                <c:pt idx="50">
                  <c:v>41.6623655913978</c:v>
                </c:pt>
                <c:pt idx="51">
                  <c:v>40.3122222222222</c:v>
                </c:pt>
                <c:pt idx="52">
                  <c:v>40.9586021505376</c:v>
                </c:pt>
                <c:pt idx="53">
                  <c:v>48.6122222222222</c:v>
                </c:pt>
                <c:pt idx="54">
                  <c:v>66.6193548387097</c:v>
                </c:pt>
                <c:pt idx="55">
                  <c:v>74.2860215053763</c:v>
                </c:pt>
                <c:pt idx="56">
                  <c:v>67.0472222222222</c:v>
                </c:pt>
                <c:pt idx="57">
                  <c:v>47.9563172043011</c:v>
                </c:pt>
                <c:pt idx="58">
                  <c:v>41.9909722222222</c:v>
                </c:pt>
                <c:pt idx="59">
                  <c:v>41.3783602150538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PeakMonthlyAvg!$X$13</c:f>
              <c:strCache>
                <c:ptCount val="1"/>
                <c:pt idx="0">
                  <c:v>1-Yr Fixed Price</c:v>
                </c:pt>
              </c:strCache>
            </c:strRef>
          </c:tx>
          <c:spPr>
            <a:solidFill>
              <a:srgbClr val="ccffff"/>
            </a:solidFill>
            <a:ln w="25200">
              <a:solidFill>
                <a:srgbClr val="ccffff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PeakMonthlyAvg!$A$14:$A$73</c:f>
              <c:strCache>
                <c:ptCount val="60"/>
                <c:pt idx="0">
                  <c:v>Jan-01</c:v>
                </c:pt>
                <c:pt idx="1">
                  <c:v>Feb-01</c:v>
                </c:pt>
                <c:pt idx="2">
                  <c:v>Mar-01</c:v>
                </c:pt>
                <c:pt idx="3">
                  <c:v>Apr-01</c:v>
                </c:pt>
                <c:pt idx="4">
                  <c:v>May-01</c:v>
                </c:pt>
                <c:pt idx="5">
                  <c:v>Jun-01</c:v>
                </c:pt>
                <c:pt idx="6">
                  <c:v>Jul-01</c:v>
                </c:pt>
                <c:pt idx="7">
                  <c:v>Aug-01</c:v>
                </c:pt>
                <c:pt idx="8">
                  <c:v>Sep-01</c:v>
                </c:pt>
                <c:pt idx="9">
                  <c:v>Oct-01</c:v>
                </c:pt>
                <c:pt idx="10">
                  <c:v>Nov-01</c:v>
                </c:pt>
                <c:pt idx="11">
                  <c:v>Dec-01</c:v>
                </c:pt>
                <c:pt idx="12">
                  <c:v>Jan-02</c:v>
                </c:pt>
                <c:pt idx="13">
                  <c:v>Feb-02</c:v>
                </c:pt>
                <c:pt idx="14">
                  <c:v>Mar-02</c:v>
                </c:pt>
                <c:pt idx="15">
                  <c:v>Apr-02</c:v>
                </c:pt>
                <c:pt idx="16">
                  <c:v>May-02</c:v>
                </c:pt>
                <c:pt idx="17">
                  <c:v>Jun-02</c:v>
                </c:pt>
                <c:pt idx="18">
                  <c:v>Jul-02</c:v>
                </c:pt>
                <c:pt idx="19">
                  <c:v>Aug-02</c:v>
                </c:pt>
                <c:pt idx="20">
                  <c:v>Sep-02</c:v>
                </c:pt>
                <c:pt idx="21">
                  <c:v>Oct-02</c:v>
                </c:pt>
                <c:pt idx="22">
                  <c:v>Nov-02</c:v>
                </c:pt>
                <c:pt idx="23">
                  <c:v>Dec-02</c:v>
                </c:pt>
                <c:pt idx="24">
                  <c:v>Jan-03</c:v>
                </c:pt>
                <c:pt idx="25">
                  <c:v>Feb-03</c:v>
                </c:pt>
                <c:pt idx="26">
                  <c:v>Mar-03</c:v>
                </c:pt>
                <c:pt idx="27">
                  <c:v>Apr-03</c:v>
                </c:pt>
                <c:pt idx="28">
                  <c:v>May-03</c:v>
                </c:pt>
                <c:pt idx="29">
                  <c:v>Jun-03</c:v>
                </c:pt>
                <c:pt idx="30">
                  <c:v>Jul-03</c:v>
                </c:pt>
                <c:pt idx="31">
                  <c:v>Aug-03</c:v>
                </c:pt>
                <c:pt idx="32">
                  <c:v>Sep-03</c:v>
                </c:pt>
                <c:pt idx="33">
                  <c:v>Oct-03</c:v>
                </c:pt>
                <c:pt idx="34">
                  <c:v>Nov-03</c:v>
                </c:pt>
                <c:pt idx="35">
                  <c:v>Dec-03</c:v>
                </c:pt>
                <c:pt idx="36">
                  <c:v>Jan-04</c:v>
                </c:pt>
                <c:pt idx="37">
                  <c:v>Feb-04</c:v>
                </c:pt>
                <c:pt idx="38">
                  <c:v>Mar-04</c:v>
                </c:pt>
                <c:pt idx="39">
                  <c:v>Apr-04</c:v>
                </c:pt>
                <c:pt idx="40">
                  <c:v>May-04</c:v>
                </c:pt>
                <c:pt idx="41">
                  <c:v>Jun-04</c:v>
                </c:pt>
                <c:pt idx="42">
                  <c:v>Jul-04</c:v>
                </c:pt>
                <c:pt idx="43">
                  <c:v>Aug-04</c:v>
                </c:pt>
                <c:pt idx="44">
                  <c:v>Sep-04</c:v>
                </c:pt>
                <c:pt idx="45">
                  <c:v>Oct-04</c:v>
                </c:pt>
                <c:pt idx="46">
                  <c:v>Nov-04</c:v>
                </c:pt>
                <c:pt idx="47">
                  <c:v>Dec-04</c:v>
                </c:pt>
                <c:pt idx="48">
                  <c:v>Jan-05</c:v>
                </c:pt>
                <c:pt idx="49">
                  <c:v>Feb-05</c:v>
                </c:pt>
                <c:pt idx="50">
                  <c:v>Mar-05</c:v>
                </c:pt>
                <c:pt idx="51">
                  <c:v>Apr-05</c:v>
                </c:pt>
                <c:pt idx="52">
                  <c:v>May-05</c:v>
                </c:pt>
                <c:pt idx="53">
                  <c:v>Jun-05</c:v>
                </c:pt>
                <c:pt idx="54">
                  <c:v>Jul-05</c:v>
                </c:pt>
                <c:pt idx="55">
                  <c:v>Aug-05</c:v>
                </c:pt>
                <c:pt idx="56">
                  <c:v>Sep-05</c:v>
                </c:pt>
                <c:pt idx="57">
                  <c:v>Oct-05</c:v>
                </c:pt>
                <c:pt idx="58">
                  <c:v>Nov-05</c:v>
                </c:pt>
                <c:pt idx="59">
                  <c:v>Dec-05</c:v>
                </c:pt>
              </c:strCache>
            </c:strRef>
          </c:cat>
          <c:val>
            <c:numRef>
              <c:f>PeakMonthlyAvg!$X$14:$X$73</c:f>
              <c:numCache>
                <c:formatCode>[$-409]#,##0.00_);[RED]\(#,##0.00\)</c:formatCode>
                <c:ptCount val="60"/>
                <c:pt idx="0">
                  <c:v>145.594832924357</c:v>
                </c:pt>
                <c:pt idx="1">
                  <c:v>145.594832924357</c:v>
                </c:pt>
                <c:pt idx="2">
                  <c:v>145.594832924357</c:v>
                </c:pt>
                <c:pt idx="3">
                  <c:v>145.594832924357</c:v>
                </c:pt>
                <c:pt idx="4">
                  <c:v>145.594832924357</c:v>
                </c:pt>
                <c:pt idx="5">
                  <c:v>145.594832924357</c:v>
                </c:pt>
                <c:pt idx="6">
                  <c:v>145.594832924357</c:v>
                </c:pt>
                <c:pt idx="7">
                  <c:v>145.594832924357</c:v>
                </c:pt>
                <c:pt idx="8">
                  <c:v>145.594832924357</c:v>
                </c:pt>
                <c:pt idx="9">
                  <c:v>145.594832924357</c:v>
                </c:pt>
                <c:pt idx="10">
                  <c:v>145.594832924357</c:v>
                </c:pt>
                <c:pt idx="11">
                  <c:v>145.594832924357</c:v>
                </c:pt>
                <c:pt idx="12">
                  <c:v>83.144845767032</c:v>
                </c:pt>
                <c:pt idx="13">
                  <c:v>83.144845767032</c:v>
                </c:pt>
                <c:pt idx="14">
                  <c:v>83.144845767032</c:v>
                </c:pt>
                <c:pt idx="15">
                  <c:v>83.144845767032</c:v>
                </c:pt>
                <c:pt idx="16">
                  <c:v>83.144845767032</c:v>
                </c:pt>
                <c:pt idx="17">
                  <c:v>83.144845767032</c:v>
                </c:pt>
                <c:pt idx="18">
                  <c:v>83.144845767032</c:v>
                </c:pt>
                <c:pt idx="19">
                  <c:v>83.144845767032</c:v>
                </c:pt>
                <c:pt idx="20">
                  <c:v>83.144845767032</c:v>
                </c:pt>
                <c:pt idx="21">
                  <c:v>83.144845767032</c:v>
                </c:pt>
                <c:pt idx="22">
                  <c:v>83.144845767032</c:v>
                </c:pt>
                <c:pt idx="23">
                  <c:v>83.144845767032</c:v>
                </c:pt>
                <c:pt idx="24">
                  <c:v>63.9837145050842</c:v>
                </c:pt>
                <c:pt idx="25">
                  <c:v>63.9837145050842</c:v>
                </c:pt>
                <c:pt idx="26">
                  <c:v>63.9837145050842</c:v>
                </c:pt>
                <c:pt idx="27">
                  <c:v>63.9837145050842</c:v>
                </c:pt>
                <c:pt idx="28">
                  <c:v>63.9837145050842</c:v>
                </c:pt>
                <c:pt idx="29">
                  <c:v>63.9837145050842</c:v>
                </c:pt>
                <c:pt idx="30">
                  <c:v>63.9837145050842</c:v>
                </c:pt>
                <c:pt idx="31">
                  <c:v>63.9837145050842</c:v>
                </c:pt>
                <c:pt idx="32">
                  <c:v>63.9837145050842</c:v>
                </c:pt>
                <c:pt idx="33">
                  <c:v>63.9837145050842</c:v>
                </c:pt>
                <c:pt idx="34">
                  <c:v>63.9837145050842</c:v>
                </c:pt>
                <c:pt idx="35">
                  <c:v>63.9837145050842</c:v>
                </c:pt>
                <c:pt idx="36">
                  <c:v>54.790039379451</c:v>
                </c:pt>
                <c:pt idx="37">
                  <c:v>54.790039379451</c:v>
                </c:pt>
                <c:pt idx="38">
                  <c:v>54.790039379451</c:v>
                </c:pt>
                <c:pt idx="39">
                  <c:v>54.790039379451</c:v>
                </c:pt>
                <c:pt idx="40">
                  <c:v>54.790039379451</c:v>
                </c:pt>
                <c:pt idx="41">
                  <c:v>54.790039379451</c:v>
                </c:pt>
                <c:pt idx="42">
                  <c:v>54.790039379451</c:v>
                </c:pt>
                <c:pt idx="43">
                  <c:v>54.790039379451</c:v>
                </c:pt>
                <c:pt idx="44">
                  <c:v>54.790039379451</c:v>
                </c:pt>
                <c:pt idx="45">
                  <c:v>54.790039379451</c:v>
                </c:pt>
                <c:pt idx="46">
                  <c:v>54.790039379451</c:v>
                </c:pt>
                <c:pt idx="47">
                  <c:v>54.790039379451</c:v>
                </c:pt>
                <c:pt idx="48">
                  <c:v>49.9272572494589</c:v>
                </c:pt>
                <c:pt idx="49">
                  <c:v>49.9272572494589</c:v>
                </c:pt>
                <c:pt idx="50">
                  <c:v>49.9272572494589</c:v>
                </c:pt>
                <c:pt idx="51">
                  <c:v>49.9272572494589</c:v>
                </c:pt>
                <c:pt idx="52">
                  <c:v>49.9272572494589</c:v>
                </c:pt>
                <c:pt idx="53">
                  <c:v>49.9272572494589</c:v>
                </c:pt>
                <c:pt idx="54">
                  <c:v>49.9272572494589</c:v>
                </c:pt>
                <c:pt idx="55">
                  <c:v>49.9272572494589</c:v>
                </c:pt>
                <c:pt idx="56">
                  <c:v>49.9272572494589</c:v>
                </c:pt>
                <c:pt idx="57">
                  <c:v>49.9272572494589</c:v>
                </c:pt>
                <c:pt idx="58">
                  <c:v>49.9272572494589</c:v>
                </c:pt>
                <c:pt idx="59">
                  <c:v>49.9272572494589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PeakMonthlyAvg!$W$13</c:f>
              <c:strCache>
                <c:ptCount val="1"/>
                <c:pt idx="0">
                  <c:v>5-Yr Fixed Price</c:v>
                </c:pt>
              </c:strCache>
            </c:strRef>
          </c:tx>
          <c:spPr>
            <a:solidFill>
              <a:srgbClr val="00ccff"/>
            </a:solidFill>
            <a:ln w="25200">
              <a:solidFill>
                <a:srgbClr val="00ccff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PeakMonthlyAvg!$A$14:$A$73</c:f>
              <c:strCache>
                <c:ptCount val="60"/>
                <c:pt idx="0">
                  <c:v>Jan-01</c:v>
                </c:pt>
                <c:pt idx="1">
                  <c:v>Feb-01</c:v>
                </c:pt>
                <c:pt idx="2">
                  <c:v>Mar-01</c:v>
                </c:pt>
                <c:pt idx="3">
                  <c:v>Apr-01</c:v>
                </c:pt>
                <c:pt idx="4">
                  <c:v>May-01</c:v>
                </c:pt>
                <c:pt idx="5">
                  <c:v>Jun-01</c:v>
                </c:pt>
                <c:pt idx="6">
                  <c:v>Jul-01</c:v>
                </c:pt>
                <c:pt idx="7">
                  <c:v>Aug-01</c:v>
                </c:pt>
                <c:pt idx="8">
                  <c:v>Sep-01</c:v>
                </c:pt>
                <c:pt idx="9">
                  <c:v>Oct-01</c:v>
                </c:pt>
                <c:pt idx="10">
                  <c:v>Nov-01</c:v>
                </c:pt>
                <c:pt idx="11">
                  <c:v>Dec-01</c:v>
                </c:pt>
                <c:pt idx="12">
                  <c:v>Jan-02</c:v>
                </c:pt>
                <c:pt idx="13">
                  <c:v>Feb-02</c:v>
                </c:pt>
                <c:pt idx="14">
                  <c:v>Mar-02</c:v>
                </c:pt>
                <c:pt idx="15">
                  <c:v>Apr-02</c:v>
                </c:pt>
                <c:pt idx="16">
                  <c:v>May-02</c:v>
                </c:pt>
                <c:pt idx="17">
                  <c:v>Jun-02</c:v>
                </c:pt>
                <c:pt idx="18">
                  <c:v>Jul-02</c:v>
                </c:pt>
                <c:pt idx="19">
                  <c:v>Aug-02</c:v>
                </c:pt>
                <c:pt idx="20">
                  <c:v>Sep-02</c:v>
                </c:pt>
                <c:pt idx="21">
                  <c:v>Oct-02</c:v>
                </c:pt>
                <c:pt idx="22">
                  <c:v>Nov-02</c:v>
                </c:pt>
                <c:pt idx="23">
                  <c:v>Dec-02</c:v>
                </c:pt>
                <c:pt idx="24">
                  <c:v>Jan-03</c:v>
                </c:pt>
                <c:pt idx="25">
                  <c:v>Feb-03</c:v>
                </c:pt>
                <c:pt idx="26">
                  <c:v>Mar-03</c:v>
                </c:pt>
                <c:pt idx="27">
                  <c:v>Apr-03</c:v>
                </c:pt>
                <c:pt idx="28">
                  <c:v>May-03</c:v>
                </c:pt>
                <c:pt idx="29">
                  <c:v>Jun-03</c:v>
                </c:pt>
                <c:pt idx="30">
                  <c:v>Jul-03</c:v>
                </c:pt>
                <c:pt idx="31">
                  <c:v>Aug-03</c:v>
                </c:pt>
                <c:pt idx="32">
                  <c:v>Sep-03</c:v>
                </c:pt>
                <c:pt idx="33">
                  <c:v>Oct-03</c:v>
                </c:pt>
                <c:pt idx="34">
                  <c:v>Nov-03</c:v>
                </c:pt>
                <c:pt idx="35">
                  <c:v>Dec-03</c:v>
                </c:pt>
                <c:pt idx="36">
                  <c:v>Jan-04</c:v>
                </c:pt>
                <c:pt idx="37">
                  <c:v>Feb-04</c:v>
                </c:pt>
                <c:pt idx="38">
                  <c:v>Mar-04</c:v>
                </c:pt>
                <c:pt idx="39">
                  <c:v>Apr-04</c:v>
                </c:pt>
                <c:pt idx="40">
                  <c:v>May-04</c:v>
                </c:pt>
                <c:pt idx="41">
                  <c:v>Jun-04</c:v>
                </c:pt>
                <c:pt idx="42">
                  <c:v>Jul-04</c:v>
                </c:pt>
                <c:pt idx="43">
                  <c:v>Aug-04</c:v>
                </c:pt>
                <c:pt idx="44">
                  <c:v>Sep-04</c:v>
                </c:pt>
                <c:pt idx="45">
                  <c:v>Oct-04</c:v>
                </c:pt>
                <c:pt idx="46">
                  <c:v>Nov-04</c:v>
                </c:pt>
                <c:pt idx="47">
                  <c:v>Dec-04</c:v>
                </c:pt>
                <c:pt idx="48">
                  <c:v>Jan-05</c:v>
                </c:pt>
                <c:pt idx="49">
                  <c:v>Feb-05</c:v>
                </c:pt>
                <c:pt idx="50">
                  <c:v>Mar-05</c:v>
                </c:pt>
                <c:pt idx="51">
                  <c:v>Apr-05</c:v>
                </c:pt>
                <c:pt idx="52">
                  <c:v>May-05</c:v>
                </c:pt>
                <c:pt idx="53">
                  <c:v>Jun-05</c:v>
                </c:pt>
                <c:pt idx="54">
                  <c:v>Jul-05</c:v>
                </c:pt>
                <c:pt idx="55">
                  <c:v>Aug-05</c:v>
                </c:pt>
                <c:pt idx="56">
                  <c:v>Sep-05</c:v>
                </c:pt>
                <c:pt idx="57">
                  <c:v>Oct-05</c:v>
                </c:pt>
                <c:pt idx="58">
                  <c:v>Nov-05</c:v>
                </c:pt>
                <c:pt idx="59">
                  <c:v>Dec-05</c:v>
                </c:pt>
              </c:strCache>
            </c:strRef>
          </c:cat>
          <c:val>
            <c:numRef>
              <c:f>PeakMonthlyAvg!$W$14:$W$73</c:f>
              <c:numCache>
                <c:formatCode>[$-409]#,##0.00_);[RED]\(#,##0.00\)</c:formatCode>
                <c:ptCount val="60"/>
                <c:pt idx="0">
                  <c:v>83.5770166327159</c:v>
                </c:pt>
                <c:pt idx="1">
                  <c:v>83.5770166327159</c:v>
                </c:pt>
                <c:pt idx="2">
                  <c:v>83.5770166327159</c:v>
                </c:pt>
                <c:pt idx="3">
                  <c:v>83.5770166327159</c:v>
                </c:pt>
                <c:pt idx="4">
                  <c:v>83.5770166327159</c:v>
                </c:pt>
                <c:pt idx="5">
                  <c:v>83.5770166327159</c:v>
                </c:pt>
                <c:pt idx="6">
                  <c:v>83.5770166327159</c:v>
                </c:pt>
                <c:pt idx="7">
                  <c:v>83.5770166327159</c:v>
                </c:pt>
                <c:pt idx="8">
                  <c:v>83.5770166327159</c:v>
                </c:pt>
                <c:pt idx="9">
                  <c:v>83.5770166327159</c:v>
                </c:pt>
                <c:pt idx="10">
                  <c:v>83.5770166327159</c:v>
                </c:pt>
                <c:pt idx="11">
                  <c:v>83.5770166327159</c:v>
                </c:pt>
                <c:pt idx="12">
                  <c:v>83.5770166327159</c:v>
                </c:pt>
                <c:pt idx="13">
                  <c:v>83.5770166327159</c:v>
                </c:pt>
                <c:pt idx="14">
                  <c:v>83.5770166327159</c:v>
                </c:pt>
                <c:pt idx="15">
                  <c:v>83.5770166327159</c:v>
                </c:pt>
                <c:pt idx="16">
                  <c:v>83.5770166327159</c:v>
                </c:pt>
                <c:pt idx="17">
                  <c:v>83.5770166327159</c:v>
                </c:pt>
                <c:pt idx="18">
                  <c:v>83.5770166327159</c:v>
                </c:pt>
                <c:pt idx="19">
                  <c:v>83.5770166327159</c:v>
                </c:pt>
                <c:pt idx="20">
                  <c:v>83.5770166327159</c:v>
                </c:pt>
                <c:pt idx="21">
                  <c:v>83.5770166327159</c:v>
                </c:pt>
                <c:pt idx="22">
                  <c:v>83.5770166327159</c:v>
                </c:pt>
                <c:pt idx="23">
                  <c:v>83.5770166327159</c:v>
                </c:pt>
                <c:pt idx="24">
                  <c:v>83.5770166327159</c:v>
                </c:pt>
                <c:pt idx="25">
                  <c:v>83.5770166327159</c:v>
                </c:pt>
                <c:pt idx="26">
                  <c:v>83.5770166327159</c:v>
                </c:pt>
                <c:pt idx="27">
                  <c:v>83.5770166327159</c:v>
                </c:pt>
                <c:pt idx="28">
                  <c:v>83.5770166327159</c:v>
                </c:pt>
                <c:pt idx="29">
                  <c:v>83.5770166327159</c:v>
                </c:pt>
                <c:pt idx="30">
                  <c:v>83.5770166327159</c:v>
                </c:pt>
                <c:pt idx="31">
                  <c:v>83.5770166327159</c:v>
                </c:pt>
                <c:pt idx="32">
                  <c:v>83.5770166327159</c:v>
                </c:pt>
                <c:pt idx="33">
                  <c:v>83.5770166327159</c:v>
                </c:pt>
                <c:pt idx="34">
                  <c:v>83.5770166327159</c:v>
                </c:pt>
                <c:pt idx="35">
                  <c:v>83.5770166327159</c:v>
                </c:pt>
                <c:pt idx="36">
                  <c:v>83.5770166327159</c:v>
                </c:pt>
                <c:pt idx="37">
                  <c:v>83.5770166327159</c:v>
                </c:pt>
                <c:pt idx="38">
                  <c:v>83.5770166327159</c:v>
                </c:pt>
                <c:pt idx="39">
                  <c:v>83.5770166327159</c:v>
                </c:pt>
                <c:pt idx="40">
                  <c:v>83.5770166327159</c:v>
                </c:pt>
                <c:pt idx="41">
                  <c:v>83.5770166327159</c:v>
                </c:pt>
                <c:pt idx="42">
                  <c:v>83.5770166327159</c:v>
                </c:pt>
                <c:pt idx="43">
                  <c:v>83.5770166327159</c:v>
                </c:pt>
                <c:pt idx="44">
                  <c:v>83.5770166327159</c:v>
                </c:pt>
                <c:pt idx="45">
                  <c:v>83.5770166327159</c:v>
                </c:pt>
                <c:pt idx="46">
                  <c:v>83.5770166327159</c:v>
                </c:pt>
                <c:pt idx="47">
                  <c:v>83.5770166327159</c:v>
                </c:pt>
                <c:pt idx="48">
                  <c:v>83.5770166327159</c:v>
                </c:pt>
                <c:pt idx="49">
                  <c:v>83.5770166327159</c:v>
                </c:pt>
                <c:pt idx="50">
                  <c:v>83.5770166327159</c:v>
                </c:pt>
                <c:pt idx="51">
                  <c:v>83.5770166327159</c:v>
                </c:pt>
                <c:pt idx="52">
                  <c:v>83.5770166327159</c:v>
                </c:pt>
                <c:pt idx="53">
                  <c:v>83.5770166327159</c:v>
                </c:pt>
                <c:pt idx="54">
                  <c:v>83.5770166327159</c:v>
                </c:pt>
                <c:pt idx="55">
                  <c:v>83.5770166327159</c:v>
                </c:pt>
                <c:pt idx="56">
                  <c:v>83.5770166327159</c:v>
                </c:pt>
                <c:pt idx="57">
                  <c:v>83.5770166327159</c:v>
                </c:pt>
                <c:pt idx="58">
                  <c:v>83.5770166327159</c:v>
                </c:pt>
                <c:pt idx="59">
                  <c:v>83.5770166327159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PeakMonthlyAvg!$V$13</c:f>
              <c:strCache>
                <c:ptCount val="1"/>
                <c:pt idx="0">
                  <c:v>10-Yr Fixed Price</c:v>
                </c:pt>
              </c:strCache>
            </c:strRef>
          </c:tx>
          <c:spPr>
            <a:solidFill>
              <a:srgbClr val="0000ff"/>
            </a:solidFill>
            <a:ln w="25200">
              <a:solidFill>
                <a:srgbClr val="0000ff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PeakMonthlyAvg!$A$14:$A$73</c:f>
              <c:strCache>
                <c:ptCount val="60"/>
                <c:pt idx="0">
                  <c:v>Jan-01</c:v>
                </c:pt>
                <c:pt idx="1">
                  <c:v>Feb-01</c:v>
                </c:pt>
                <c:pt idx="2">
                  <c:v>Mar-01</c:v>
                </c:pt>
                <c:pt idx="3">
                  <c:v>Apr-01</c:v>
                </c:pt>
                <c:pt idx="4">
                  <c:v>May-01</c:v>
                </c:pt>
                <c:pt idx="5">
                  <c:v>Jun-01</c:v>
                </c:pt>
                <c:pt idx="6">
                  <c:v>Jul-01</c:v>
                </c:pt>
                <c:pt idx="7">
                  <c:v>Aug-01</c:v>
                </c:pt>
                <c:pt idx="8">
                  <c:v>Sep-01</c:v>
                </c:pt>
                <c:pt idx="9">
                  <c:v>Oct-01</c:v>
                </c:pt>
                <c:pt idx="10">
                  <c:v>Nov-01</c:v>
                </c:pt>
                <c:pt idx="11">
                  <c:v>Dec-01</c:v>
                </c:pt>
                <c:pt idx="12">
                  <c:v>Jan-02</c:v>
                </c:pt>
                <c:pt idx="13">
                  <c:v>Feb-02</c:v>
                </c:pt>
                <c:pt idx="14">
                  <c:v>Mar-02</c:v>
                </c:pt>
                <c:pt idx="15">
                  <c:v>Apr-02</c:v>
                </c:pt>
                <c:pt idx="16">
                  <c:v>May-02</c:v>
                </c:pt>
                <c:pt idx="17">
                  <c:v>Jun-02</c:v>
                </c:pt>
                <c:pt idx="18">
                  <c:v>Jul-02</c:v>
                </c:pt>
                <c:pt idx="19">
                  <c:v>Aug-02</c:v>
                </c:pt>
                <c:pt idx="20">
                  <c:v>Sep-02</c:v>
                </c:pt>
                <c:pt idx="21">
                  <c:v>Oct-02</c:v>
                </c:pt>
                <c:pt idx="22">
                  <c:v>Nov-02</c:v>
                </c:pt>
                <c:pt idx="23">
                  <c:v>Dec-02</c:v>
                </c:pt>
                <c:pt idx="24">
                  <c:v>Jan-03</c:v>
                </c:pt>
                <c:pt idx="25">
                  <c:v>Feb-03</c:v>
                </c:pt>
                <c:pt idx="26">
                  <c:v>Mar-03</c:v>
                </c:pt>
                <c:pt idx="27">
                  <c:v>Apr-03</c:v>
                </c:pt>
                <c:pt idx="28">
                  <c:v>May-03</c:v>
                </c:pt>
                <c:pt idx="29">
                  <c:v>Jun-03</c:v>
                </c:pt>
                <c:pt idx="30">
                  <c:v>Jul-03</c:v>
                </c:pt>
                <c:pt idx="31">
                  <c:v>Aug-03</c:v>
                </c:pt>
                <c:pt idx="32">
                  <c:v>Sep-03</c:v>
                </c:pt>
                <c:pt idx="33">
                  <c:v>Oct-03</c:v>
                </c:pt>
                <c:pt idx="34">
                  <c:v>Nov-03</c:v>
                </c:pt>
                <c:pt idx="35">
                  <c:v>Dec-03</c:v>
                </c:pt>
                <c:pt idx="36">
                  <c:v>Jan-04</c:v>
                </c:pt>
                <c:pt idx="37">
                  <c:v>Feb-04</c:v>
                </c:pt>
                <c:pt idx="38">
                  <c:v>Mar-04</c:v>
                </c:pt>
                <c:pt idx="39">
                  <c:v>Apr-04</c:v>
                </c:pt>
                <c:pt idx="40">
                  <c:v>May-04</c:v>
                </c:pt>
                <c:pt idx="41">
                  <c:v>Jun-04</c:v>
                </c:pt>
                <c:pt idx="42">
                  <c:v>Jul-04</c:v>
                </c:pt>
                <c:pt idx="43">
                  <c:v>Aug-04</c:v>
                </c:pt>
                <c:pt idx="44">
                  <c:v>Sep-04</c:v>
                </c:pt>
                <c:pt idx="45">
                  <c:v>Oct-04</c:v>
                </c:pt>
                <c:pt idx="46">
                  <c:v>Nov-04</c:v>
                </c:pt>
                <c:pt idx="47">
                  <c:v>Dec-04</c:v>
                </c:pt>
                <c:pt idx="48">
                  <c:v>Jan-05</c:v>
                </c:pt>
                <c:pt idx="49">
                  <c:v>Feb-05</c:v>
                </c:pt>
                <c:pt idx="50">
                  <c:v>Mar-05</c:v>
                </c:pt>
                <c:pt idx="51">
                  <c:v>Apr-05</c:v>
                </c:pt>
                <c:pt idx="52">
                  <c:v>May-05</c:v>
                </c:pt>
                <c:pt idx="53">
                  <c:v>Jun-05</c:v>
                </c:pt>
                <c:pt idx="54">
                  <c:v>Jul-05</c:v>
                </c:pt>
                <c:pt idx="55">
                  <c:v>Aug-05</c:v>
                </c:pt>
                <c:pt idx="56">
                  <c:v>Sep-05</c:v>
                </c:pt>
                <c:pt idx="57">
                  <c:v>Oct-05</c:v>
                </c:pt>
                <c:pt idx="58">
                  <c:v>Nov-05</c:v>
                </c:pt>
                <c:pt idx="59">
                  <c:v>Dec-05</c:v>
                </c:pt>
              </c:strCache>
            </c:strRef>
          </c:cat>
          <c:val>
            <c:numRef>
              <c:f>PeakMonthlyAvg!$V$14:$V$73</c:f>
              <c:numCache>
                <c:formatCode>[$-409]#,##0.00_);[RED]\(#,##0.00\)</c:formatCode>
                <c:ptCount val="60"/>
                <c:pt idx="0">
                  <c:v>68.7896768990586</c:v>
                </c:pt>
                <c:pt idx="1">
                  <c:v>68.7896768990586</c:v>
                </c:pt>
                <c:pt idx="2">
                  <c:v>68.7896768990586</c:v>
                </c:pt>
                <c:pt idx="3">
                  <c:v>68.7896768990586</c:v>
                </c:pt>
                <c:pt idx="4">
                  <c:v>68.7896768990586</c:v>
                </c:pt>
                <c:pt idx="5">
                  <c:v>68.7896768990586</c:v>
                </c:pt>
                <c:pt idx="6">
                  <c:v>68.7896768990586</c:v>
                </c:pt>
                <c:pt idx="7">
                  <c:v>68.7896768990586</c:v>
                </c:pt>
                <c:pt idx="8">
                  <c:v>68.7896768990586</c:v>
                </c:pt>
                <c:pt idx="9">
                  <c:v>68.7896768990586</c:v>
                </c:pt>
                <c:pt idx="10">
                  <c:v>68.7896768990586</c:v>
                </c:pt>
                <c:pt idx="11">
                  <c:v>68.7896768990586</c:v>
                </c:pt>
                <c:pt idx="12">
                  <c:v>68.7896768990586</c:v>
                </c:pt>
                <c:pt idx="13">
                  <c:v>68.7896768990586</c:v>
                </c:pt>
                <c:pt idx="14">
                  <c:v>68.7896768990586</c:v>
                </c:pt>
                <c:pt idx="15">
                  <c:v>68.7896768990586</c:v>
                </c:pt>
                <c:pt idx="16">
                  <c:v>68.7896768990586</c:v>
                </c:pt>
                <c:pt idx="17">
                  <c:v>68.7896768990586</c:v>
                </c:pt>
                <c:pt idx="18">
                  <c:v>68.7896768990586</c:v>
                </c:pt>
                <c:pt idx="19">
                  <c:v>68.7896768990586</c:v>
                </c:pt>
                <c:pt idx="20">
                  <c:v>68.7896768990586</c:v>
                </c:pt>
                <c:pt idx="21">
                  <c:v>68.7896768990586</c:v>
                </c:pt>
                <c:pt idx="22">
                  <c:v>68.7896768990586</c:v>
                </c:pt>
                <c:pt idx="23">
                  <c:v>68.7896768990586</c:v>
                </c:pt>
                <c:pt idx="24">
                  <c:v>68.7896768990586</c:v>
                </c:pt>
                <c:pt idx="25">
                  <c:v>68.7896768990586</c:v>
                </c:pt>
                <c:pt idx="26">
                  <c:v>68.7896768990586</c:v>
                </c:pt>
                <c:pt idx="27">
                  <c:v>68.7896768990586</c:v>
                </c:pt>
                <c:pt idx="28">
                  <c:v>68.7896768990586</c:v>
                </c:pt>
                <c:pt idx="29">
                  <c:v>68.7896768990586</c:v>
                </c:pt>
                <c:pt idx="30">
                  <c:v>68.7896768990586</c:v>
                </c:pt>
                <c:pt idx="31">
                  <c:v>68.7896768990586</c:v>
                </c:pt>
                <c:pt idx="32">
                  <c:v>68.7896768990586</c:v>
                </c:pt>
                <c:pt idx="33">
                  <c:v>68.7896768990586</c:v>
                </c:pt>
                <c:pt idx="34">
                  <c:v>68.7896768990586</c:v>
                </c:pt>
                <c:pt idx="35">
                  <c:v>68.7896768990586</c:v>
                </c:pt>
                <c:pt idx="36">
                  <c:v>68.7896768990586</c:v>
                </c:pt>
                <c:pt idx="37">
                  <c:v>68.7896768990586</c:v>
                </c:pt>
                <c:pt idx="38">
                  <c:v>68.7896768990586</c:v>
                </c:pt>
                <c:pt idx="39">
                  <c:v>68.7896768990586</c:v>
                </c:pt>
                <c:pt idx="40">
                  <c:v>68.7896768990586</c:v>
                </c:pt>
                <c:pt idx="41">
                  <c:v>68.7896768990586</c:v>
                </c:pt>
                <c:pt idx="42">
                  <c:v>68.7896768990586</c:v>
                </c:pt>
                <c:pt idx="43">
                  <c:v>68.7896768990586</c:v>
                </c:pt>
                <c:pt idx="44">
                  <c:v>68.7896768990586</c:v>
                </c:pt>
                <c:pt idx="45">
                  <c:v>68.7896768990586</c:v>
                </c:pt>
                <c:pt idx="46">
                  <c:v>68.7896768990586</c:v>
                </c:pt>
                <c:pt idx="47">
                  <c:v>68.7896768990586</c:v>
                </c:pt>
                <c:pt idx="48">
                  <c:v>68.7896768990586</c:v>
                </c:pt>
                <c:pt idx="49">
                  <c:v>68.7896768990586</c:v>
                </c:pt>
                <c:pt idx="50">
                  <c:v>68.7896768990586</c:v>
                </c:pt>
                <c:pt idx="51">
                  <c:v>68.7896768990586</c:v>
                </c:pt>
                <c:pt idx="52">
                  <c:v>68.7896768990586</c:v>
                </c:pt>
                <c:pt idx="53">
                  <c:v>68.7896768990586</c:v>
                </c:pt>
                <c:pt idx="54">
                  <c:v>68.7896768990586</c:v>
                </c:pt>
                <c:pt idx="55">
                  <c:v>68.7896768990586</c:v>
                </c:pt>
                <c:pt idx="56">
                  <c:v>68.7896768990586</c:v>
                </c:pt>
                <c:pt idx="57">
                  <c:v>68.7896768990586</c:v>
                </c:pt>
                <c:pt idx="58">
                  <c:v>68.7896768990586</c:v>
                </c:pt>
                <c:pt idx="59">
                  <c:v>68.7896768990586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87059988"/>
        <c:axId val="7131799"/>
      </c:lineChart>
      <c:catAx>
        <c:axId val="87059988"/>
        <c:scaling>
          <c:orientation val="minMax"/>
        </c:scaling>
        <c:delete val="0"/>
        <c:axPos val="b"/>
        <c:numFmt formatCode="[$-409]mmm\-yy" sourceLinked="1"/>
        <c:majorTickMark val="out"/>
        <c:minorTickMark val="out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131799"/>
        <c:crossesAt val="0"/>
        <c:auto val="1"/>
        <c:lblAlgn val="ctr"/>
        <c:lblOffset val="100"/>
        <c:noMultiLvlLbl val="0"/>
      </c:catAx>
      <c:valAx>
        <c:axId val="7131799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  <a:custDash>
                <a:ds d="385900" sp="385900"/>
              </a:custDash>
            </a:ln>
          </c:spPr>
        </c:majorGridlines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450" strike="noStrike" u="none">
                    <a:solidFill>
                      <a:srgbClr val="000000"/>
                    </a:solidFill>
                    <a:uFillTx/>
                    <a:latin typeface="Arial"/>
                  </a:rPr>
                  <a:t>$ per Mwh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\$#,##0.00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92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7059988"/>
        <c:crossesAt val="1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406507027589797"/>
          <c:y val="0.205379181206911"/>
          <c:w val="0.262623633524206"/>
          <c:h val="0.243254745084688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9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uFillTx/>
                <a:latin typeface="Arial"/>
              </a:rPr>
              <a:t>Covering Short Position with a Portfolio of Forward Contracts</a:t>
            </a:r>
            <a:r>
              <a:rPr b="1" sz="1425" strike="noStrike" u="none">
                <a:uFillTx/>
                <a:latin typeface="Arial"/>
              </a:rPr>
              <a:t/>
            </a:r>
          </a:p>
          <a:p>
            <a:pPr>
              <a:defRPr b="0" sz="1300" strike="noStrike" u="none">
                <a:uFillTx/>
                <a:latin typeface="Arial"/>
              </a:defRPr>
            </a:pPr>
            <a:r>
              <a:rPr b="0" sz="1125" strike="noStrike" u="none">
                <a:uFillTx/>
                <a:latin typeface="Arial"/>
              </a:rPr>
              <a:t>Average Monthly </a:t>
            </a:r>
            <a:r>
              <a:rPr b="1" sz="1125" strike="noStrike" u="none">
                <a:uFillTx/>
                <a:latin typeface="Arial"/>
              </a:rPr>
              <a:t>Off Peak</a:t>
            </a:r>
            <a:r>
              <a:rPr b="0" sz="1125" strike="noStrike" u="none">
                <a:uFillTx/>
                <a:latin typeface="Arial"/>
              </a:rPr>
              <a:t> Load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43206663196252"/>
          <c:y val="0.167623618133516"/>
          <c:w val="0.913222280062467"/>
          <c:h val="0.811809066758077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OffPeakMonthlyAvg!$C$13</c:f>
              <c:strCache>
                <c:ptCount val="1"/>
                <c:pt idx="0">
                  <c:v>UDC Resources</c:v>
                </c:pt>
              </c:strCache>
            </c:strRef>
          </c:tx>
          <c:spPr>
            <a:solidFill>
              <a:srgbClr val="808080"/>
            </a:solidFill>
            <a:ln w="0">
              <a:solidFill>
                <a:srgbClr val="000000"/>
              </a:solidFill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OffPeakMonthlyAvg!$A$14:$A$25</c:f>
              <c:strCache>
                <c:ptCount val="12"/>
                <c:pt idx="0">
                  <c:v>Jan-01</c:v>
                </c:pt>
                <c:pt idx="1">
                  <c:v>Feb-01</c:v>
                </c:pt>
                <c:pt idx="2">
                  <c:v>Mar-01</c:v>
                </c:pt>
                <c:pt idx="3">
                  <c:v>Apr-01</c:v>
                </c:pt>
                <c:pt idx="4">
                  <c:v>May-01</c:v>
                </c:pt>
                <c:pt idx="5">
                  <c:v>Jun-01</c:v>
                </c:pt>
                <c:pt idx="6">
                  <c:v>Jul-01</c:v>
                </c:pt>
                <c:pt idx="7">
                  <c:v>Aug-01</c:v>
                </c:pt>
                <c:pt idx="8">
                  <c:v>Sep-01</c:v>
                </c:pt>
                <c:pt idx="9">
                  <c:v>Oct-01</c:v>
                </c:pt>
                <c:pt idx="10">
                  <c:v>Nov-01</c:v>
                </c:pt>
                <c:pt idx="11">
                  <c:v>Dec-01</c:v>
                </c:pt>
              </c:strCache>
            </c:strRef>
          </c:cat>
          <c:val>
            <c:numRef>
              <c:f>OffPeakMonthlyAvg!$C$14:$C$25</c:f>
              <c:numCache>
                <c:formatCode>#,##0</c:formatCode>
                <c:ptCount val="12"/>
                <c:pt idx="0">
                  <c:v>9788.06594630827</c:v>
                </c:pt>
                <c:pt idx="1">
                  <c:v>10258.2127301907</c:v>
                </c:pt>
                <c:pt idx="2">
                  <c:v>10546.3793160036</c:v>
                </c:pt>
                <c:pt idx="3">
                  <c:v>10781.8590000047</c:v>
                </c:pt>
                <c:pt idx="4">
                  <c:v>10910.298676135</c:v>
                </c:pt>
                <c:pt idx="5">
                  <c:v>12685.5387941688</c:v>
                </c:pt>
                <c:pt idx="6">
                  <c:v>11898.8557385947</c:v>
                </c:pt>
                <c:pt idx="7">
                  <c:v>11420.0830583182</c:v>
                </c:pt>
                <c:pt idx="8">
                  <c:v>11552.7279304558</c:v>
                </c:pt>
                <c:pt idx="9">
                  <c:v>9907.7052310606</c:v>
                </c:pt>
                <c:pt idx="10">
                  <c:v>10325.2595658164</c:v>
                </c:pt>
                <c:pt idx="11">
                  <c:v>10181.0366376991</c:v>
                </c:pt>
              </c:numCache>
            </c:numRef>
          </c:val>
        </c:ser>
        <c:ser>
          <c:idx val="1"/>
          <c:order val="1"/>
          <c:tx>
            <c:strRef>
              <c:f>OffPeakMonthlyAvg!$E$13</c:f>
              <c:strCache>
                <c:ptCount val="1"/>
                <c:pt idx="0">
                  <c:v>10-Yr Fixed Price</c:v>
                </c:pt>
              </c:strCache>
            </c:strRef>
          </c:tx>
          <c:spPr>
            <a:solidFill>
              <a:srgbClr val="0000ff"/>
            </a:solidFill>
            <a:ln w="0">
              <a:solidFill>
                <a:srgbClr val="000000"/>
              </a:solidFill>
            </a:ln>
          </c:spPr>
          <c:invertIfNegative val="0"/>
          <c:dPt>
            <c:idx val="8"/>
            <c:invertIfNegative val="0"/>
            <c:spPr>
              <a:solidFill>
                <a:srgbClr val="0000ff"/>
              </a:solidFill>
              <a:ln w="0">
                <a:solidFill>
                  <a:srgbClr val="000000"/>
                </a:solidFill>
              </a:ln>
            </c:spPr>
          </c:dPt>
          <c:dLbls>
            <c:dLbl>
              <c:idx val="8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OffPeakMonthlyAvg!$A$14:$A$25</c:f>
              <c:strCache>
                <c:ptCount val="12"/>
                <c:pt idx="0">
                  <c:v>Jan-01</c:v>
                </c:pt>
                <c:pt idx="1">
                  <c:v>Feb-01</c:v>
                </c:pt>
                <c:pt idx="2">
                  <c:v>Mar-01</c:v>
                </c:pt>
                <c:pt idx="3">
                  <c:v>Apr-01</c:v>
                </c:pt>
                <c:pt idx="4">
                  <c:v>May-01</c:v>
                </c:pt>
                <c:pt idx="5">
                  <c:v>Jun-01</c:v>
                </c:pt>
                <c:pt idx="6">
                  <c:v>Jul-01</c:v>
                </c:pt>
                <c:pt idx="7">
                  <c:v>Aug-01</c:v>
                </c:pt>
                <c:pt idx="8">
                  <c:v>Sep-01</c:v>
                </c:pt>
                <c:pt idx="9">
                  <c:v>Oct-01</c:v>
                </c:pt>
                <c:pt idx="10">
                  <c:v>Nov-01</c:v>
                </c:pt>
                <c:pt idx="11">
                  <c:v>Dec-01</c:v>
                </c:pt>
              </c:strCache>
            </c:strRef>
          </c:cat>
          <c:val>
            <c:numRef>
              <c:f>OffPeakMonthlyAvg!$E$14:$E$25</c:f>
              <c:numCache>
                <c:formatCode>#,##0</c:formatCode>
                <c:ptCount val="12"/>
                <c:pt idx="0">
                  <c:v>7849.2</c:v>
                </c:pt>
                <c:pt idx="1">
                  <c:v>7849.2</c:v>
                </c:pt>
                <c:pt idx="2">
                  <c:v>7849.2</c:v>
                </c:pt>
                <c:pt idx="3">
                  <c:v>7849.2</c:v>
                </c:pt>
                <c:pt idx="4">
                  <c:v>7849.2</c:v>
                </c:pt>
                <c:pt idx="5">
                  <c:v>7849.2</c:v>
                </c:pt>
                <c:pt idx="6">
                  <c:v>7849.2</c:v>
                </c:pt>
                <c:pt idx="7">
                  <c:v>7849.2</c:v>
                </c:pt>
                <c:pt idx="8">
                  <c:v>7849.2</c:v>
                </c:pt>
                <c:pt idx="9">
                  <c:v>7849.2</c:v>
                </c:pt>
                <c:pt idx="10">
                  <c:v>7849.2</c:v>
                </c:pt>
                <c:pt idx="11">
                  <c:v>7849.2</c:v>
                </c:pt>
              </c:numCache>
            </c:numRef>
          </c:val>
        </c:ser>
        <c:ser>
          <c:idx val="2"/>
          <c:order val="2"/>
          <c:tx>
            <c:strRef>
              <c:f>OffPeakMonthlyAvg!$F$13</c:f>
              <c:strCache>
                <c:ptCount val="1"/>
                <c:pt idx="0">
                  <c:v>5-Yr Fixed Price</c:v>
                </c:pt>
              </c:strCache>
            </c:strRef>
          </c:tx>
          <c:spPr>
            <a:solidFill>
              <a:srgbClr val="00ccff"/>
            </a:solidFill>
            <a:ln w="0">
              <a:solidFill>
                <a:srgbClr val="000000"/>
              </a:solidFill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OffPeakMonthlyAvg!$A$14:$A$25</c:f>
              <c:strCache>
                <c:ptCount val="12"/>
                <c:pt idx="0">
                  <c:v>Jan-01</c:v>
                </c:pt>
                <c:pt idx="1">
                  <c:v>Feb-01</c:v>
                </c:pt>
                <c:pt idx="2">
                  <c:v>Mar-01</c:v>
                </c:pt>
                <c:pt idx="3">
                  <c:v>Apr-01</c:v>
                </c:pt>
                <c:pt idx="4">
                  <c:v>May-01</c:v>
                </c:pt>
                <c:pt idx="5">
                  <c:v>Jun-01</c:v>
                </c:pt>
                <c:pt idx="6">
                  <c:v>Jul-01</c:v>
                </c:pt>
                <c:pt idx="7">
                  <c:v>Aug-01</c:v>
                </c:pt>
                <c:pt idx="8">
                  <c:v>Sep-01</c:v>
                </c:pt>
                <c:pt idx="9">
                  <c:v>Oct-01</c:v>
                </c:pt>
                <c:pt idx="10">
                  <c:v>Nov-01</c:v>
                </c:pt>
                <c:pt idx="11">
                  <c:v>Dec-01</c:v>
                </c:pt>
              </c:strCache>
            </c:strRef>
          </c:cat>
          <c:val>
            <c:numRef>
              <c:f>OffPeakMonthlyAvg!$F$14:$F$25</c:f>
              <c:numCache>
                <c:formatCode>#,##0</c:formatCode>
                <c:ptCount val="12"/>
                <c:pt idx="0">
                  <c:v>4709.52</c:v>
                </c:pt>
                <c:pt idx="1">
                  <c:v>4709.52</c:v>
                </c:pt>
                <c:pt idx="2">
                  <c:v>4709.52</c:v>
                </c:pt>
                <c:pt idx="3">
                  <c:v>4709.52</c:v>
                </c:pt>
                <c:pt idx="4">
                  <c:v>4709.52</c:v>
                </c:pt>
                <c:pt idx="5">
                  <c:v>4709.52</c:v>
                </c:pt>
                <c:pt idx="6">
                  <c:v>4709.52</c:v>
                </c:pt>
                <c:pt idx="7">
                  <c:v>4709.52</c:v>
                </c:pt>
                <c:pt idx="8">
                  <c:v>4709.52</c:v>
                </c:pt>
                <c:pt idx="9">
                  <c:v>4709.52</c:v>
                </c:pt>
                <c:pt idx="10">
                  <c:v>4709.52</c:v>
                </c:pt>
                <c:pt idx="11">
                  <c:v>4709.52</c:v>
                </c:pt>
              </c:numCache>
            </c:numRef>
          </c:val>
        </c:ser>
        <c:ser>
          <c:idx val="3"/>
          <c:order val="3"/>
          <c:tx>
            <c:strRef>
              <c:f>OffPeakMonthlyAvg!$G$13</c:f>
              <c:strCache>
                <c:ptCount val="1"/>
                <c:pt idx="0">
                  <c:v>1-Yr Fixed Price</c:v>
                </c:pt>
              </c:strCache>
            </c:strRef>
          </c:tx>
          <c:spPr>
            <a:solidFill>
              <a:srgbClr val="ccffff"/>
            </a:solidFill>
            <a:ln w="0">
              <a:solidFill>
                <a:srgbClr val="000000"/>
              </a:solidFill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OffPeakMonthlyAvg!$A$14:$A$25</c:f>
              <c:strCache>
                <c:ptCount val="12"/>
                <c:pt idx="0">
                  <c:v>Jan-01</c:v>
                </c:pt>
                <c:pt idx="1">
                  <c:v>Feb-01</c:v>
                </c:pt>
                <c:pt idx="2">
                  <c:v>Mar-01</c:v>
                </c:pt>
                <c:pt idx="3">
                  <c:v>Apr-01</c:v>
                </c:pt>
                <c:pt idx="4">
                  <c:v>May-01</c:v>
                </c:pt>
                <c:pt idx="5">
                  <c:v>Jun-01</c:v>
                </c:pt>
                <c:pt idx="6">
                  <c:v>Jul-01</c:v>
                </c:pt>
                <c:pt idx="7">
                  <c:v>Aug-01</c:v>
                </c:pt>
                <c:pt idx="8">
                  <c:v>Sep-01</c:v>
                </c:pt>
                <c:pt idx="9">
                  <c:v>Oct-01</c:v>
                </c:pt>
                <c:pt idx="10">
                  <c:v>Nov-01</c:v>
                </c:pt>
                <c:pt idx="11">
                  <c:v>Dec-01</c:v>
                </c:pt>
              </c:strCache>
            </c:strRef>
          </c:cat>
          <c:val>
            <c:numRef>
              <c:f>OffPeakMonthlyAvg!$G$14:$G$25</c:f>
              <c:numCache>
                <c:formatCode>#,##0</c:formatCode>
                <c:ptCount val="12"/>
                <c:pt idx="0">
                  <c:v>4709.52</c:v>
                </c:pt>
                <c:pt idx="1">
                  <c:v>4709.52</c:v>
                </c:pt>
                <c:pt idx="2">
                  <c:v>4709.52</c:v>
                </c:pt>
                <c:pt idx="3">
                  <c:v>4709.52</c:v>
                </c:pt>
                <c:pt idx="4">
                  <c:v>4709.52</c:v>
                </c:pt>
                <c:pt idx="5">
                  <c:v>4709.52</c:v>
                </c:pt>
                <c:pt idx="6">
                  <c:v>4709.52</c:v>
                </c:pt>
                <c:pt idx="7">
                  <c:v>4709.52</c:v>
                </c:pt>
                <c:pt idx="8">
                  <c:v>4709.52</c:v>
                </c:pt>
                <c:pt idx="9">
                  <c:v>4709.52</c:v>
                </c:pt>
                <c:pt idx="10">
                  <c:v>4709.52</c:v>
                </c:pt>
                <c:pt idx="11">
                  <c:v>4709.52</c:v>
                </c:pt>
              </c:numCache>
            </c:numRef>
          </c:val>
        </c:ser>
        <c:ser>
          <c:idx val="4"/>
          <c:order val="4"/>
          <c:tx>
            <c:strRef>
              <c:f>OffPeakMonthlyAvg!$H$13</c:f>
              <c:strCache>
                <c:ptCount val="1"/>
                <c:pt idx="0">
                  <c:v>May-Sep Fixed Price</c:v>
                </c:pt>
              </c:strCache>
            </c:strRef>
          </c:tx>
          <c:spPr>
            <a:solidFill>
              <a:srgbClr val="80008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OffPeakMonthlyAvg!$A$14:$A$25</c:f>
              <c:strCache>
                <c:ptCount val="12"/>
                <c:pt idx="0">
                  <c:v>Jan-01</c:v>
                </c:pt>
                <c:pt idx="1">
                  <c:v>Feb-01</c:v>
                </c:pt>
                <c:pt idx="2">
                  <c:v>Mar-01</c:v>
                </c:pt>
                <c:pt idx="3">
                  <c:v>Apr-01</c:v>
                </c:pt>
                <c:pt idx="4">
                  <c:v>May-01</c:v>
                </c:pt>
                <c:pt idx="5">
                  <c:v>Jun-01</c:v>
                </c:pt>
                <c:pt idx="6">
                  <c:v>Jul-01</c:v>
                </c:pt>
                <c:pt idx="7">
                  <c:v>Aug-01</c:v>
                </c:pt>
                <c:pt idx="8">
                  <c:v>Sep-01</c:v>
                </c:pt>
                <c:pt idx="9">
                  <c:v>Oct-01</c:v>
                </c:pt>
                <c:pt idx="10">
                  <c:v>Nov-01</c:v>
                </c:pt>
                <c:pt idx="11">
                  <c:v>Dec-01</c:v>
                </c:pt>
              </c:strCache>
            </c:strRef>
          </c:cat>
          <c:val>
            <c:numRef>
              <c:f>OffPeakMonthlyAvg!$H$14:$H$25</c:f>
              <c:numCache>
                <c:formatCode>#,##0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4317.06</c:v>
                </c:pt>
                <c:pt idx="5">
                  <c:v>4317.06</c:v>
                </c:pt>
                <c:pt idx="6">
                  <c:v>4317.06</c:v>
                </c:pt>
                <c:pt idx="7">
                  <c:v>4317.06</c:v>
                </c:pt>
                <c:pt idx="8">
                  <c:v>4317.06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5"/>
          <c:order val="5"/>
          <c:tx>
            <c:strRef>
              <c:f>OffPeakMonthlyAvg!$I$13</c:f>
              <c:strCache>
                <c:ptCount val="1"/>
                <c:pt idx="0">
                  <c:v>Q3 Fixed Price</c:v>
                </c:pt>
              </c:strCache>
            </c:strRef>
          </c:tx>
          <c:spPr>
            <a:solidFill>
              <a:srgbClr val="cc99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OffPeakMonthlyAvg!$A$14:$A$25</c:f>
              <c:strCache>
                <c:ptCount val="12"/>
                <c:pt idx="0">
                  <c:v>Jan-01</c:v>
                </c:pt>
                <c:pt idx="1">
                  <c:v>Feb-01</c:v>
                </c:pt>
                <c:pt idx="2">
                  <c:v>Mar-01</c:v>
                </c:pt>
                <c:pt idx="3">
                  <c:v>Apr-01</c:v>
                </c:pt>
                <c:pt idx="4">
                  <c:v>May-01</c:v>
                </c:pt>
                <c:pt idx="5">
                  <c:v>Jun-01</c:v>
                </c:pt>
                <c:pt idx="6">
                  <c:v>Jul-01</c:v>
                </c:pt>
                <c:pt idx="7">
                  <c:v>Aug-01</c:v>
                </c:pt>
                <c:pt idx="8">
                  <c:v>Sep-01</c:v>
                </c:pt>
                <c:pt idx="9">
                  <c:v>Oct-01</c:v>
                </c:pt>
                <c:pt idx="10">
                  <c:v>Nov-01</c:v>
                </c:pt>
                <c:pt idx="11">
                  <c:v>Dec-01</c:v>
                </c:pt>
              </c:strCache>
            </c:strRef>
          </c:cat>
          <c:val>
            <c:numRef>
              <c:f>OffPeakMonthlyAvg!$I$14:$I$25</c:f>
              <c:numCache>
                <c:formatCode>#,##0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3924.6</c:v>
                </c:pt>
                <c:pt idx="7">
                  <c:v>3924.6</c:v>
                </c:pt>
                <c:pt idx="8">
                  <c:v>3924.6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6"/>
          <c:order val="6"/>
          <c:tx>
            <c:strRef>
              <c:f>OffPeakMonthlyAvg!$J$13</c:f>
              <c:strCache>
                <c:ptCount val="1"/>
                <c:pt idx="0">
                  <c:v>Monthly Price</c:v>
                </c:pt>
              </c:strCache>
            </c:strRef>
          </c:tx>
          <c:spPr>
            <a:solidFill>
              <a:srgbClr val="ff0000"/>
            </a:solidFill>
            <a:ln w="0">
              <a:solidFill>
                <a:srgbClr val="000000"/>
              </a:solidFill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OffPeakMonthlyAvg!$A$14:$A$25</c:f>
              <c:strCache>
                <c:ptCount val="12"/>
                <c:pt idx="0">
                  <c:v>Jan-01</c:v>
                </c:pt>
                <c:pt idx="1">
                  <c:v>Feb-01</c:v>
                </c:pt>
                <c:pt idx="2">
                  <c:v>Mar-01</c:v>
                </c:pt>
                <c:pt idx="3">
                  <c:v>Apr-01</c:v>
                </c:pt>
                <c:pt idx="4">
                  <c:v>May-01</c:v>
                </c:pt>
                <c:pt idx="5">
                  <c:v>Jun-01</c:v>
                </c:pt>
                <c:pt idx="6">
                  <c:v>Jul-01</c:v>
                </c:pt>
                <c:pt idx="7">
                  <c:v>Aug-01</c:v>
                </c:pt>
                <c:pt idx="8">
                  <c:v>Sep-01</c:v>
                </c:pt>
                <c:pt idx="9">
                  <c:v>Oct-01</c:v>
                </c:pt>
                <c:pt idx="10">
                  <c:v>Nov-01</c:v>
                </c:pt>
                <c:pt idx="11">
                  <c:v>Dec-01</c:v>
                </c:pt>
              </c:strCache>
            </c:strRef>
          </c:cat>
          <c:val>
            <c:numRef>
              <c:f>OffPeakMonthlyAvg!$J$14:$J$25</c:f>
              <c:numCache>
                <c:formatCode>#,##0</c:formatCode>
                <c:ptCount val="12"/>
                <c:pt idx="0">
                  <c:v>2140.69405369173</c:v>
                </c:pt>
                <c:pt idx="1">
                  <c:v>1347.54726980926</c:v>
                </c:pt>
                <c:pt idx="2">
                  <c:v>2078.38068399641</c:v>
                </c:pt>
                <c:pt idx="3">
                  <c:v>375.900999995301</c:v>
                </c:pt>
                <c:pt idx="4">
                  <c:v>2941.40132386505</c:v>
                </c:pt>
                <c:pt idx="5">
                  <c:v>1160.16120583115</c:v>
                </c:pt>
                <c:pt idx="6">
                  <c:v>678.24426140534</c:v>
                </c:pt>
                <c:pt idx="7">
                  <c:v>2316.01694168182</c:v>
                </c:pt>
                <c:pt idx="8">
                  <c:v>565.372069544195</c:v>
                </c:pt>
                <c:pt idx="9">
                  <c:v>5420.0547689394</c:v>
                </c:pt>
                <c:pt idx="10">
                  <c:v>2027.50043418356</c:v>
                </c:pt>
                <c:pt idx="11">
                  <c:v>3363.72336230086</c:v>
                </c:pt>
              </c:numCache>
            </c:numRef>
          </c:val>
        </c:ser>
        <c:gapWidth val="0"/>
        <c:overlap val="100"/>
        <c:axId val="35027298"/>
        <c:axId val="83136340"/>
      </c:barChart>
      <c:catAx>
        <c:axId val="35027298"/>
        <c:scaling>
          <c:orientation val="minMax"/>
        </c:scaling>
        <c:delete val="0"/>
        <c:axPos val="b"/>
        <c:numFmt formatCode="mmm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9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3136340"/>
        <c:crossesAt val="0"/>
        <c:auto val="1"/>
        <c:lblAlgn val="ctr"/>
        <c:lblOffset val="100"/>
        <c:noMultiLvlLbl val="0"/>
      </c:catAx>
      <c:valAx>
        <c:axId val="83136340"/>
        <c:scaling>
          <c:orientation val="minMax"/>
          <c:max val="50000"/>
        </c:scaling>
        <c:delete val="0"/>
        <c:axPos val="l"/>
        <c:majorGridlines>
          <c:spPr>
            <a:ln w="0">
              <a:solidFill>
                <a:srgbClr val="000000"/>
              </a:solidFill>
              <a:custDash>
                <a:ds d="385900" sp="385900"/>
              </a:custDash>
            </a:ln>
          </c:spPr>
        </c:majorGridlines>
        <c:numFmt formatCode="#,##0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92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5027298"/>
        <c:crossesAt val="1"/>
        <c:crossBetween val="midCat"/>
        <c:majorUnit val="10000"/>
        <c:minorUnit val="5000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402602811035919"/>
          <c:y val="0.600479904019196"/>
          <c:w val="0.231389901093181"/>
          <c:h val="0.257005741708801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8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Load Duration Curve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223915542122515"/>
          <c:y val="0.120253738106026"/>
          <c:w val="0.951683623515389"/>
          <c:h val="0.83869506116900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DailyAvg!$D$1</c:f>
              <c:strCache>
                <c:ptCount val="1"/>
                <c:pt idx="0">
                  <c:v>Peak</c:v>
                </c:pt>
              </c:strCache>
            </c:strRef>
          </c:tx>
          <c:spPr>
            <a:solidFill>
              <a:srgbClr val="333333"/>
            </a:solidFill>
            <a:ln w="0">
              <a:noFill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DailyAvg!$A$2:$A$366</c:f>
              <c:strCache>
                <c:ptCount val="365"/>
                <c:pt idx="0">
                  <c:v>213</c:v>
                </c:pt>
                <c:pt idx="1">
                  <c:v>193</c:v>
                </c:pt>
                <c:pt idx="2">
                  <c:v>215</c:v>
                </c:pt>
                <c:pt idx="3">
                  <c:v>214</c:v>
                </c:pt>
                <c:pt idx="4">
                  <c:v>179</c:v>
                </c:pt>
                <c:pt idx="5">
                  <c:v>224</c:v>
                </c:pt>
                <c:pt idx="6">
                  <c:v>237</c:v>
                </c:pt>
                <c:pt idx="7">
                  <c:v>228</c:v>
                </c:pt>
                <c:pt idx="8">
                  <c:v>236</c:v>
                </c:pt>
                <c:pt idx="9">
                  <c:v>194</c:v>
                </c:pt>
                <c:pt idx="10">
                  <c:v>235</c:v>
                </c:pt>
                <c:pt idx="11">
                  <c:v>238</c:v>
                </c:pt>
                <c:pt idx="12">
                  <c:v>225</c:v>
                </c:pt>
                <c:pt idx="13">
                  <c:v>208</c:v>
                </c:pt>
                <c:pt idx="14">
                  <c:v>180</c:v>
                </c:pt>
                <c:pt idx="15">
                  <c:v>207</c:v>
                </c:pt>
                <c:pt idx="16">
                  <c:v>229</c:v>
                </c:pt>
                <c:pt idx="17">
                  <c:v>217</c:v>
                </c:pt>
                <c:pt idx="18">
                  <c:v>165</c:v>
                </c:pt>
                <c:pt idx="19">
                  <c:v>239</c:v>
                </c:pt>
                <c:pt idx="20">
                  <c:v>196</c:v>
                </c:pt>
                <c:pt idx="21">
                  <c:v>181</c:v>
                </c:pt>
                <c:pt idx="22">
                  <c:v>223</c:v>
                </c:pt>
                <c:pt idx="23">
                  <c:v>227</c:v>
                </c:pt>
                <c:pt idx="24">
                  <c:v>195</c:v>
                </c:pt>
                <c:pt idx="25">
                  <c:v>209</c:v>
                </c:pt>
                <c:pt idx="26">
                  <c:v>201</c:v>
                </c:pt>
                <c:pt idx="27">
                  <c:v>206</c:v>
                </c:pt>
                <c:pt idx="28">
                  <c:v>256</c:v>
                </c:pt>
                <c:pt idx="29">
                  <c:v>263</c:v>
                </c:pt>
                <c:pt idx="30">
                  <c:v>240</c:v>
                </c:pt>
                <c:pt idx="31">
                  <c:v>230</c:v>
                </c:pt>
                <c:pt idx="32">
                  <c:v>241</c:v>
                </c:pt>
                <c:pt idx="33">
                  <c:v>222</c:v>
                </c:pt>
                <c:pt idx="34">
                  <c:v>257</c:v>
                </c:pt>
                <c:pt idx="35">
                  <c:v>210</c:v>
                </c:pt>
                <c:pt idx="36">
                  <c:v>202</c:v>
                </c:pt>
                <c:pt idx="37">
                  <c:v>243</c:v>
                </c:pt>
                <c:pt idx="38">
                  <c:v>251</c:v>
                </c:pt>
                <c:pt idx="39">
                  <c:v>244</c:v>
                </c:pt>
                <c:pt idx="40">
                  <c:v>166</c:v>
                </c:pt>
                <c:pt idx="41">
                  <c:v>218</c:v>
                </c:pt>
                <c:pt idx="42">
                  <c:v>200</c:v>
                </c:pt>
                <c:pt idx="43">
                  <c:v>258</c:v>
                </c:pt>
                <c:pt idx="44">
                  <c:v>231</c:v>
                </c:pt>
                <c:pt idx="45">
                  <c:v>199</c:v>
                </c:pt>
                <c:pt idx="46">
                  <c:v>197</c:v>
                </c:pt>
                <c:pt idx="47">
                  <c:v>172</c:v>
                </c:pt>
                <c:pt idx="48">
                  <c:v>198</c:v>
                </c:pt>
                <c:pt idx="49">
                  <c:v>182</c:v>
                </c:pt>
                <c:pt idx="50">
                  <c:v>188</c:v>
                </c:pt>
                <c:pt idx="51">
                  <c:v>203</c:v>
                </c:pt>
                <c:pt idx="52">
                  <c:v>245</c:v>
                </c:pt>
                <c:pt idx="53">
                  <c:v>250</c:v>
                </c:pt>
                <c:pt idx="54">
                  <c:v>259</c:v>
                </c:pt>
                <c:pt idx="55">
                  <c:v>189</c:v>
                </c:pt>
                <c:pt idx="56">
                  <c:v>173</c:v>
                </c:pt>
                <c:pt idx="57">
                  <c:v>234</c:v>
                </c:pt>
                <c:pt idx="58">
                  <c:v>167</c:v>
                </c:pt>
                <c:pt idx="59">
                  <c:v>178</c:v>
                </c:pt>
                <c:pt idx="60">
                  <c:v>220</c:v>
                </c:pt>
                <c:pt idx="61">
                  <c:v>226</c:v>
                </c:pt>
                <c:pt idx="62">
                  <c:v>221</c:v>
                </c:pt>
                <c:pt idx="63">
                  <c:v>174</c:v>
                </c:pt>
                <c:pt idx="64">
                  <c:v>168</c:v>
                </c:pt>
                <c:pt idx="65">
                  <c:v>264</c:v>
                </c:pt>
                <c:pt idx="66">
                  <c:v>187</c:v>
                </c:pt>
                <c:pt idx="67">
                  <c:v>270</c:v>
                </c:pt>
                <c:pt idx="68">
                  <c:v>252</c:v>
                </c:pt>
                <c:pt idx="69">
                  <c:v>216</c:v>
                </c:pt>
                <c:pt idx="70">
                  <c:v>232</c:v>
                </c:pt>
                <c:pt idx="71">
                  <c:v>262</c:v>
                </c:pt>
                <c:pt idx="72">
                  <c:v>190</c:v>
                </c:pt>
                <c:pt idx="73">
                  <c:v>204</c:v>
                </c:pt>
                <c:pt idx="74">
                  <c:v>151</c:v>
                </c:pt>
                <c:pt idx="75">
                  <c:v>246</c:v>
                </c:pt>
                <c:pt idx="76">
                  <c:v>260</c:v>
                </c:pt>
                <c:pt idx="77">
                  <c:v>242</c:v>
                </c:pt>
                <c:pt idx="78">
                  <c:v>211</c:v>
                </c:pt>
                <c:pt idx="79">
                  <c:v>191</c:v>
                </c:pt>
                <c:pt idx="80">
                  <c:v>233</c:v>
                </c:pt>
                <c:pt idx="81">
                  <c:v>144</c:v>
                </c:pt>
                <c:pt idx="82">
                  <c:v>255</c:v>
                </c:pt>
                <c:pt idx="83">
                  <c:v>265</c:v>
                </c:pt>
                <c:pt idx="84">
                  <c:v>273</c:v>
                </c:pt>
                <c:pt idx="85">
                  <c:v>175</c:v>
                </c:pt>
                <c:pt idx="86">
                  <c:v>272</c:v>
                </c:pt>
                <c:pt idx="87">
                  <c:v>249</c:v>
                </c:pt>
                <c:pt idx="88">
                  <c:v>145</c:v>
                </c:pt>
                <c:pt idx="89">
                  <c:v>277</c:v>
                </c:pt>
                <c:pt idx="90">
                  <c:v>192</c:v>
                </c:pt>
                <c:pt idx="91">
                  <c:v>247</c:v>
                </c:pt>
                <c:pt idx="92">
                  <c:v>271</c:v>
                </c:pt>
                <c:pt idx="93">
                  <c:v>169</c:v>
                </c:pt>
                <c:pt idx="94">
                  <c:v>284</c:v>
                </c:pt>
                <c:pt idx="95">
                  <c:v>253</c:v>
                </c:pt>
                <c:pt idx="96">
                  <c:v>219</c:v>
                </c:pt>
                <c:pt idx="97">
                  <c:v>266</c:v>
                </c:pt>
                <c:pt idx="98">
                  <c:v>347</c:v>
                </c:pt>
                <c:pt idx="99">
                  <c:v>176</c:v>
                </c:pt>
                <c:pt idx="100">
                  <c:v>293</c:v>
                </c:pt>
                <c:pt idx="101">
                  <c:v>291</c:v>
                </c:pt>
                <c:pt idx="102">
                  <c:v>298</c:v>
                </c:pt>
                <c:pt idx="103">
                  <c:v>248</c:v>
                </c:pt>
                <c:pt idx="104">
                  <c:v>158</c:v>
                </c:pt>
                <c:pt idx="105">
                  <c:v>186</c:v>
                </c:pt>
                <c:pt idx="106">
                  <c:v>279</c:v>
                </c:pt>
                <c:pt idx="107">
                  <c:v>183</c:v>
                </c:pt>
                <c:pt idx="108">
                  <c:v>280</c:v>
                </c:pt>
                <c:pt idx="109">
                  <c:v>294</c:v>
                </c:pt>
                <c:pt idx="110">
                  <c:v>278</c:v>
                </c:pt>
                <c:pt idx="111">
                  <c:v>340</c:v>
                </c:pt>
                <c:pt idx="112">
                  <c:v>205</c:v>
                </c:pt>
                <c:pt idx="113">
                  <c:v>286</c:v>
                </c:pt>
                <c:pt idx="114">
                  <c:v>274</c:v>
                </c:pt>
                <c:pt idx="115">
                  <c:v>254</c:v>
                </c:pt>
                <c:pt idx="116">
                  <c:v>354</c:v>
                </c:pt>
                <c:pt idx="117">
                  <c:v>212</c:v>
                </c:pt>
                <c:pt idx="118">
                  <c:v>285</c:v>
                </c:pt>
                <c:pt idx="119">
                  <c:v>343</c:v>
                </c:pt>
                <c:pt idx="120">
                  <c:v>341</c:v>
                </c:pt>
                <c:pt idx="121">
                  <c:v>333</c:v>
                </c:pt>
                <c:pt idx="122">
                  <c:v>319</c:v>
                </c:pt>
                <c:pt idx="123">
                  <c:v>292</c:v>
                </c:pt>
                <c:pt idx="124">
                  <c:v>355</c:v>
                </c:pt>
                <c:pt idx="125">
                  <c:v>342</c:v>
                </c:pt>
                <c:pt idx="126">
                  <c:v>24</c:v>
                </c:pt>
                <c:pt idx="127">
                  <c:v>356</c:v>
                </c:pt>
                <c:pt idx="128">
                  <c:v>326</c:v>
                </c:pt>
                <c:pt idx="129">
                  <c:v>143</c:v>
                </c:pt>
                <c:pt idx="130">
                  <c:v>171</c:v>
                </c:pt>
                <c:pt idx="131">
                  <c:v>344</c:v>
                </c:pt>
                <c:pt idx="132">
                  <c:v>350</c:v>
                </c:pt>
                <c:pt idx="133">
                  <c:v>147</c:v>
                </c:pt>
                <c:pt idx="134">
                  <c:v>287</c:v>
                </c:pt>
                <c:pt idx="135">
                  <c:v>66</c:v>
                </c:pt>
                <c:pt idx="136">
                  <c:v>3</c:v>
                </c:pt>
                <c:pt idx="137">
                  <c:v>31</c:v>
                </c:pt>
                <c:pt idx="138">
                  <c:v>17</c:v>
                </c:pt>
                <c:pt idx="139">
                  <c:v>305</c:v>
                </c:pt>
                <c:pt idx="140">
                  <c:v>267</c:v>
                </c:pt>
                <c:pt idx="141">
                  <c:v>153</c:v>
                </c:pt>
                <c:pt idx="142">
                  <c:v>349</c:v>
                </c:pt>
                <c:pt idx="143">
                  <c:v>299</c:v>
                </c:pt>
                <c:pt idx="144">
                  <c:v>10</c:v>
                </c:pt>
                <c:pt idx="145">
                  <c:v>152</c:v>
                </c:pt>
                <c:pt idx="146">
                  <c:v>348</c:v>
                </c:pt>
                <c:pt idx="147">
                  <c:v>87</c:v>
                </c:pt>
                <c:pt idx="148">
                  <c:v>281</c:v>
                </c:pt>
                <c:pt idx="149">
                  <c:v>5</c:v>
                </c:pt>
                <c:pt idx="150">
                  <c:v>41</c:v>
                </c:pt>
                <c:pt idx="151">
                  <c:v>335</c:v>
                </c:pt>
                <c:pt idx="152">
                  <c:v>312</c:v>
                </c:pt>
                <c:pt idx="153">
                  <c:v>67</c:v>
                </c:pt>
                <c:pt idx="154">
                  <c:v>6</c:v>
                </c:pt>
                <c:pt idx="155">
                  <c:v>320</c:v>
                </c:pt>
                <c:pt idx="156">
                  <c:v>123</c:v>
                </c:pt>
                <c:pt idx="157">
                  <c:v>336</c:v>
                </c:pt>
                <c:pt idx="158">
                  <c:v>59</c:v>
                </c:pt>
                <c:pt idx="159">
                  <c:v>351</c:v>
                </c:pt>
                <c:pt idx="160">
                  <c:v>12</c:v>
                </c:pt>
                <c:pt idx="161">
                  <c:v>11</c:v>
                </c:pt>
                <c:pt idx="162">
                  <c:v>4</c:v>
                </c:pt>
                <c:pt idx="163">
                  <c:v>154</c:v>
                </c:pt>
                <c:pt idx="164">
                  <c:v>68</c:v>
                </c:pt>
                <c:pt idx="165">
                  <c:v>300</c:v>
                </c:pt>
                <c:pt idx="166">
                  <c:v>7</c:v>
                </c:pt>
                <c:pt idx="167">
                  <c:v>13</c:v>
                </c:pt>
                <c:pt idx="168">
                  <c:v>159</c:v>
                </c:pt>
                <c:pt idx="169">
                  <c:v>334</c:v>
                </c:pt>
                <c:pt idx="170">
                  <c:v>102</c:v>
                </c:pt>
                <c:pt idx="171">
                  <c:v>357</c:v>
                </c:pt>
                <c:pt idx="172">
                  <c:v>38</c:v>
                </c:pt>
                <c:pt idx="173">
                  <c:v>80</c:v>
                </c:pt>
                <c:pt idx="174">
                  <c:v>140</c:v>
                </c:pt>
                <c:pt idx="175">
                  <c:v>146</c:v>
                </c:pt>
                <c:pt idx="176">
                  <c:v>45</c:v>
                </c:pt>
                <c:pt idx="177">
                  <c:v>47</c:v>
                </c:pt>
                <c:pt idx="178">
                  <c:v>14</c:v>
                </c:pt>
                <c:pt idx="179">
                  <c:v>164</c:v>
                </c:pt>
                <c:pt idx="180">
                  <c:v>40</c:v>
                </c:pt>
                <c:pt idx="181">
                  <c:v>306</c:v>
                </c:pt>
                <c:pt idx="182">
                  <c:v>116</c:v>
                </c:pt>
                <c:pt idx="183">
                  <c:v>314</c:v>
                </c:pt>
                <c:pt idx="184">
                  <c:v>307</c:v>
                </c:pt>
                <c:pt idx="185">
                  <c:v>308</c:v>
                </c:pt>
                <c:pt idx="186">
                  <c:v>117</c:v>
                </c:pt>
                <c:pt idx="187">
                  <c:v>327</c:v>
                </c:pt>
                <c:pt idx="188">
                  <c:v>26</c:v>
                </c:pt>
                <c:pt idx="189">
                  <c:v>42</c:v>
                </c:pt>
                <c:pt idx="190">
                  <c:v>95</c:v>
                </c:pt>
                <c:pt idx="191">
                  <c:v>25</c:v>
                </c:pt>
                <c:pt idx="192">
                  <c:v>185</c:v>
                </c:pt>
                <c:pt idx="193">
                  <c:v>321</c:v>
                </c:pt>
                <c:pt idx="194">
                  <c:v>301</c:v>
                </c:pt>
                <c:pt idx="195">
                  <c:v>53</c:v>
                </c:pt>
                <c:pt idx="196">
                  <c:v>54</c:v>
                </c:pt>
                <c:pt idx="197">
                  <c:v>27</c:v>
                </c:pt>
                <c:pt idx="198">
                  <c:v>322</c:v>
                </c:pt>
                <c:pt idx="199">
                  <c:v>33</c:v>
                </c:pt>
                <c:pt idx="200">
                  <c:v>313</c:v>
                </c:pt>
                <c:pt idx="201">
                  <c:v>109</c:v>
                </c:pt>
                <c:pt idx="202">
                  <c:v>73</c:v>
                </c:pt>
                <c:pt idx="203">
                  <c:v>55</c:v>
                </c:pt>
                <c:pt idx="204">
                  <c:v>28</c:v>
                </c:pt>
                <c:pt idx="205">
                  <c:v>177</c:v>
                </c:pt>
                <c:pt idx="206">
                  <c:v>19</c:v>
                </c:pt>
                <c:pt idx="207">
                  <c:v>161</c:v>
                </c:pt>
                <c:pt idx="208">
                  <c:v>315</c:v>
                </c:pt>
                <c:pt idx="209">
                  <c:v>148</c:v>
                </c:pt>
                <c:pt idx="210">
                  <c:v>74</c:v>
                </c:pt>
                <c:pt idx="211">
                  <c:v>69</c:v>
                </c:pt>
                <c:pt idx="212">
                  <c:v>282</c:v>
                </c:pt>
                <c:pt idx="213">
                  <c:v>269</c:v>
                </c:pt>
                <c:pt idx="214">
                  <c:v>160</c:v>
                </c:pt>
                <c:pt idx="215">
                  <c:v>137</c:v>
                </c:pt>
                <c:pt idx="216">
                  <c:v>34</c:v>
                </c:pt>
                <c:pt idx="217">
                  <c:v>32</c:v>
                </c:pt>
                <c:pt idx="218">
                  <c:v>170</c:v>
                </c:pt>
                <c:pt idx="219">
                  <c:v>130</c:v>
                </c:pt>
                <c:pt idx="220">
                  <c:v>76</c:v>
                </c:pt>
                <c:pt idx="221">
                  <c:v>118</c:v>
                </c:pt>
                <c:pt idx="222">
                  <c:v>261</c:v>
                </c:pt>
                <c:pt idx="223">
                  <c:v>125</c:v>
                </c:pt>
                <c:pt idx="224">
                  <c:v>39</c:v>
                </c:pt>
                <c:pt idx="225">
                  <c:v>75</c:v>
                </c:pt>
                <c:pt idx="226">
                  <c:v>124</c:v>
                </c:pt>
                <c:pt idx="227">
                  <c:v>62</c:v>
                </c:pt>
                <c:pt idx="228">
                  <c:v>77</c:v>
                </c:pt>
                <c:pt idx="229">
                  <c:v>60</c:v>
                </c:pt>
                <c:pt idx="230">
                  <c:v>328</c:v>
                </c:pt>
                <c:pt idx="231">
                  <c:v>83</c:v>
                </c:pt>
                <c:pt idx="232">
                  <c:v>90</c:v>
                </c:pt>
                <c:pt idx="233">
                  <c:v>49</c:v>
                </c:pt>
                <c:pt idx="234">
                  <c:v>18</c:v>
                </c:pt>
                <c:pt idx="235">
                  <c:v>141</c:v>
                </c:pt>
                <c:pt idx="236">
                  <c:v>276</c:v>
                </c:pt>
                <c:pt idx="237">
                  <c:v>82</c:v>
                </c:pt>
                <c:pt idx="238">
                  <c:v>81</c:v>
                </c:pt>
                <c:pt idx="239">
                  <c:v>20</c:v>
                </c:pt>
                <c:pt idx="240">
                  <c:v>268</c:v>
                </c:pt>
                <c:pt idx="241">
                  <c:v>61</c:v>
                </c:pt>
                <c:pt idx="242">
                  <c:v>295</c:v>
                </c:pt>
                <c:pt idx="243">
                  <c:v>63</c:v>
                </c:pt>
                <c:pt idx="244">
                  <c:v>111</c:v>
                </c:pt>
                <c:pt idx="245">
                  <c:v>35</c:v>
                </c:pt>
                <c:pt idx="246">
                  <c:v>56</c:v>
                </c:pt>
                <c:pt idx="247">
                  <c:v>132</c:v>
                </c:pt>
                <c:pt idx="248">
                  <c:v>84</c:v>
                </c:pt>
                <c:pt idx="249">
                  <c:v>361</c:v>
                </c:pt>
                <c:pt idx="250">
                  <c:v>126</c:v>
                </c:pt>
                <c:pt idx="251">
                  <c:v>48</c:v>
                </c:pt>
                <c:pt idx="252">
                  <c:v>88</c:v>
                </c:pt>
                <c:pt idx="253">
                  <c:v>70</c:v>
                </c:pt>
                <c:pt idx="254">
                  <c:v>103</c:v>
                </c:pt>
                <c:pt idx="255">
                  <c:v>138</c:v>
                </c:pt>
                <c:pt idx="256">
                  <c:v>89</c:v>
                </c:pt>
                <c:pt idx="257">
                  <c:v>337</c:v>
                </c:pt>
                <c:pt idx="258">
                  <c:v>157</c:v>
                </c:pt>
                <c:pt idx="259">
                  <c:v>119</c:v>
                </c:pt>
                <c:pt idx="260">
                  <c:v>133</c:v>
                </c:pt>
                <c:pt idx="261">
                  <c:v>21</c:v>
                </c:pt>
                <c:pt idx="262">
                  <c:v>91</c:v>
                </c:pt>
                <c:pt idx="263">
                  <c:v>362</c:v>
                </c:pt>
                <c:pt idx="264">
                  <c:v>288</c:v>
                </c:pt>
                <c:pt idx="265">
                  <c:v>104</c:v>
                </c:pt>
                <c:pt idx="266">
                  <c:v>131</c:v>
                </c:pt>
                <c:pt idx="267">
                  <c:v>363</c:v>
                </c:pt>
                <c:pt idx="268">
                  <c:v>96</c:v>
                </c:pt>
                <c:pt idx="269">
                  <c:v>323</c:v>
                </c:pt>
                <c:pt idx="270">
                  <c:v>155</c:v>
                </c:pt>
                <c:pt idx="271">
                  <c:v>302</c:v>
                </c:pt>
                <c:pt idx="272">
                  <c:v>345</c:v>
                </c:pt>
                <c:pt idx="273">
                  <c:v>46</c:v>
                </c:pt>
                <c:pt idx="274">
                  <c:v>105</c:v>
                </c:pt>
                <c:pt idx="275">
                  <c:v>97</c:v>
                </c:pt>
                <c:pt idx="276">
                  <c:v>110</c:v>
                </c:pt>
                <c:pt idx="277">
                  <c:v>364</c:v>
                </c:pt>
                <c:pt idx="278">
                  <c:v>316</c:v>
                </c:pt>
                <c:pt idx="279">
                  <c:v>52</c:v>
                </c:pt>
                <c:pt idx="280">
                  <c:v>98</c:v>
                </c:pt>
                <c:pt idx="281">
                  <c:v>296</c:v>
                </c:pt>
                <c:pt idx="282">
                  <c:v>162</c:v>
                </c:pt>
                <c:pt idx="283">
                  <c:v>309</c:v>
                </c:pt>
                <c:pt idx="284">
                  <c:v>112</c:v>
                </c:pt>
                <c:pt idx="285">
                  <c:v>122</c:v>
                </c:pt>
                <c:pt idx="286">
                  <c:v>139</c:v>
                </c:pt>
                <c:pt idx="287">
                  <c:v>339</c:v>
                </c:pt>
                <c:pt idx="288">
                  <c:v>275</c:v>
                </c:pt>
                <c:pt idx="289">
                  <c:v>352</c:v>
                </c:pt>
                <c:pt idx="290">
                  <c:v>297</c:v>
                </c:pt>
                <c:pt idx="291">
                  <c:v>338</c:v>
                </c:pt>
                <c:pt idx="292">
                  <c:v>283</c:v>
                </c:pt>
                <c:pt idx="293">
                  <c:v>290</c:v>
                </c:pt>
                <c:pt idx="294">
                  <c:v>318</c:v>
                </c:pt>
                <c:pt idx="295">
                  <c:v>8</c:v>
                </c:pt>
                <c:pt idx="296">
                  <c:v>43</c:v>
                </c:pt>
                <c:pt idx="297">
                  <c:v>325</c:v>
                </c:pt>
                <c:pt idx="298">
                  <c:v>289</c:v>
                </c:pt>
                <c:pt idx="299">
                  <c:v>120</c:v>
                </c:pt>
                <c:pt idx="300">
                  <c:v>127</c:v>
                </c:pt>
                <c:pt idx="301">
                  <c:v>303</c:v>
                </c:pt>
                <c:pt idx="302">
                  <c:v>15</c:v>
                </c:pt>
                <c:pt idx="303">
                  <c:v>106</c:v>
                </c:pt>
                <c:pt idx="304">
                  <c:v>78</c:v>
                </c:pt>
                <c:pt idx="305">
                  <c:v>94</c:v>
                </c:pt>
                <c:pt idx="306">
                  <c:v>311</c:v>
                </c:pt>
                <c:pt idx="307">
                  <c:v>163</c:v>
                </c:pt>
                <c:pt idx="308">
                  <c:v>332</c:v>
                </c:pt>
                <c:pt idx="309">
                  <c:v>29</c:v>
                </c:pt>
                <c:pt idx="310">
                  <c:v>64</c:v>
                </c:pt>
                <c:pt idx="311">
                  <c:v>36</c:v>
                </c:pt>
                <c:pt idx="312">
                  <c:v>304</c:v>
                </c:pt>
                <c:pt idx="313">
                  <c:v>57</c:v>
                </c:pt>
                <c:pt idx="314">
                  <c:v>22</c:v>
                </c:pt>
                <c:pt idx="315">
                  <c:v>317</c:v>
                </c:pt>
                <c:pt idx="316">
                  <c:v>324</c:v>
                </c:pt>
                <c:pt idx="317">
                  <c:v>99</c:v>
                </c:pt>
                <c:pt idx="318">
                  <c:v>50</c:v>
                </c:pt>
                <c:pt idx="319">
                  <c:v>134</c:v>
                </c:pt>
                <c:pt idx="320">
                  <c:v>310</c:v>
                </c:pt>
                <c:pt idx="321">
                  <c:v>329</c:v>
                </c:pt>
                <c:pt idx="322">
                  <c:v>71</c:v>
                </c:pt>
                <c:pt idx="323">
                  <c:v>92</c:v>
                </c:pt>
                <c:pt idx="324">
                  <c:v>101</c:v>
                </c:pt>
                <c:pt idx="325">
                  <c:v>129</c:v>
                </c:pt>
                <c:pt idx="326">
                  <c:v>113</c:v>
                </c:pt>
                <c:pt idx="327">
                  <c:v>358</c:v>
                </c:pt>
                <c:pt idx="328">
                  <c:v>156</c:v>
                </c:pt>
                <c:pt idx="329">
                  <c:v>85</c:v>
                </c:pt>
                <c:pt idx="330">
                  <c:v>142</c:v>
                </c:pt>
                <c:pt idx="331">
                  <c:v>136</c:v>
                </c:pt>
                <c:pt idx="332">
                  <c:v>184</c:v>
                </c:pt>
                <c:pt idx="333">
                  <c:v>115</c:v>
                </c:pt>
                <c:pt idx="334">
                  <c:v>108</c:v>
                </c:pt>
                <c:pt idx="335">
                  <c:v>107</c:v>
                </c:pt>
                <c:pt idx="336">
                  <c:v>365</c:v>
                </c:pt>
                <c:pt idx="337">
                  <c:v>149</c:v>
                </c:pt>
                <c:pt idx="338">
                  <c:v>121</c:v>
                </c:pt>
                <c:pt idx="339">
                  <c:v>353</c:v>
                </c:pt>
                <c:pt idx="340">
                  <c:v>128</c:v>
                </c:pt>
                <c:pt idx="341">
                  <c:v>330</c:v>
                </c:pt>
                <c:pt idx="342">
                  <c:v>346</c:v>
                </c:pt>
                <c:pt idx="343">
                  <c:v>93</c:v>
                </c:pt>
                <c:pt idx="344">
                  <c:v>51</c:v>
                </c:pt>
                <c:pt idx="345">
                  <c:v>114</c:v>
                </c:pt>
                <c:pt idx="346">
                  <c:v>9</c:v>
                </c:pt>
                <c:pt idx="347">
                  <c:v>135</c:v>
                </c:pt>
                <c:pt idx="348">
                  <c:v>37</c:v>
                </c:pt>
                <c:pt idx="349">
                  <c:v>79</c:v>
                </c:pt>
                <c:pt idx="350">
                  <c:v>100</c:v>
                </c:pt>
                <c:pt idx="351">
                  <c:v>65</c:v>
                </c:pt>
                <c:pt idx="352">
                  <c:v>30</c:v>
                </c:pt>
                <c:pt idx="353">
                  <c:v>359</c:v>
                </c:pt>
                <c:pt idx="354">
                  <c:v>23</c:v>
                </c:pt>
                <c:pt idx="355">
                  <c:v>72</c:v>
                </c:pt>
                <c:pt idx="356">
                  <c:v>331</c:v>
                </c:pt>
                <c:pt idx="357">
                  <c:v>44</c:v>
                </c:pt>
                <c:pt idx="358">
                  <c:v>16</c:v>
                </c:pt>
                <c:pt idx="359">
                  <c:v>58</c:v>
                </c:pt>
                <c:pt idx="360">
                  <c:v>360</c:v>
                </c:pt>
                <c:pt idx="361">
                  <c:v>150</c:v>
                </c:pt>
                <c:pt idx="362">
                  <c:v>86</c:v>
                </c:pt>
                <c:pt idx="363">
                  <c:v>1</c:v>
                </c:pt>
                <c:pt idx="364">
                  <c:v>2</c:v>
                </c:pt>
              </c:strCache>
            </c:strRef>
          </c:cat>
          <c:val>
            <c:numRef>
              <c:f>DailyAvg!$D$2:$D$366</c:f>
              <c:numCache>
                <c:formatCode>General</c:formatCode>
                <c:ptCount val="365"/>
                <c:pt idx="0">
                  <c:v>38213.1875</c:v>
                </c:pt>
                <c:pt idx="1">
                  <c:v>37020.1875</c:v>
                </c:pt>
                <c:pt idx="2">
                  <c:v>36956.59375</c:v>
                </c:pt>
                <c:pt idx="3">
                  <c:v>36494.59375</c:v>
                </c:pt>
                <c:pt idx="4">
                  <c:v>36290.59375</c:v>
                </c:pt>
                <c:pt idx="5">
                  <c:v>36201.0833333333</c:v>
                </c:pt>
                <c:pt idx="6">
                  <c:v>35559.0625</c:v>
                </c:pt>
                <c:pt idx="7">
                  <c:v>35448.8709677419</c:v>
                </c:pt>
                <c:pt idx="8">
                  <c:v>35370.0416666666</c:v>
                </c:pt>
                <c:pt idx="9">
                  <c:v>35281.375</c:v>
                </c:pt>
                <c:pt idx="10">
                  <c:v>35236.84375</c:v>
                </c:pt>
                <c:pt idx="11">
                  <c:v>35215.0833333333</c:v>
                </c:pt>
                <c:pt idx="12">
                  <c:v>35038.4791666666</c:v>
                </c:pt>
                <c:pt idx="13">
                  <c:v>34820.3916829427</c:v>
                </c:pt>
                <c:pt idx="14">
                  <c:v>34819.8958333333</c:v>
                </c:pt>
                <c:pt idx="15">
                  <c:v>34808.9375</c:v>
                </c:pt>
                <c:pt idx="16">
                  <c:v>34778.875</c:v>
                </c:pt>
                <c:pt idx="17">
                  <c:v>34651.9166666666</c:v>
                </c:pt>
                <c:pt idx="18">
                  <c:v>34610.25</c:v>
                </c:pt>
                <c:pt idx="19">
                  <c:v>34546.3541666666</c:v>
                </c:pt>
                <c:pt idx="20">
                  <c:v>34537.2916666666</c:v>
                </c:pt>
                <c:pt idx="21">
                  <c:v>34508.2765957446</c:v>
                </c:pt>
                <c:pt idx="22">
                  <c:v>34491.4375</c:v>
                </c:pt>
                <c:pt idx="23">
                  <c:v>34485.1875</c:v>
                </c:pt>
                <c:pt idx="24">
                  <c:v>34406.8125</c:v>
                </c:pt>
                <c:pt idx="25">
                  <c:v>34403.3125</c:v>
                </c:pt>
                <c:pt idx="26">
                  <c:v>34310.3541666666</c:v>
                </c:pt>
                <c:pt idx="27">
                  <c:v>34251.25</c:v>
                </c:pt>
                <c:pt idx="28">
                  <c:v>34175.3125</c:v>
                </c:pt>
                <c:pt idx="29">
                  <c:v>34151.46875</c:v>
                </c:pt>
                <c:pt idx="30">
                  <c:v>34131.96875</c:v>
                </c:pt>
                <c:pt idx="31">
                  <c:v>34059.5833333333</c:v>
                </c:pt>
                <c:pt idx="32">
                  <c:v>33915.75</c:v>
                </c:pt>
                <c:pt idx="33">
                  <c:v>33902.5833333333</c:v>
                </c:pt>
                <c:pt idx="34">
                  <c:v>33870.625</c:v>
                </c:pt>
                <c:pt idx="35">
                  <c:v>33834.25</c:v>
                </c:pt>
                <c:pt idx="36">
                  <c:v>33822.5625</c:v>
                </c:pt>
                <c:pt idx="37">
                  <c:v>33803.9166666666</c:v>
                </c:pt>
                <c:pt idx="38">
                  <c:v>33667.8125</c:v>
                </c:pt>
                <c:pt idx="39">
                  <c:v>33615.0625</c:v>
                </c:pt>
                <c:pt idx="40">
                  <c:v>33590.4583333333</c:v>
                </c:pt>
                <c:pt idx="41">
                  <c:v>33568.6458333333</c:v>
                </c:pt>
                <c:pt idx="42">
                  <c:v>33462.875</c:v>
                </c:pt>
                <c:pt idx="43">
                  <c:v>33453.0833333333</c:v>
                </c:pt>
                <c:pt idx="44">
                  <c:v>33409.5416666666</c:v>
                </c:pt>
                <c:pt idx="45">
                  <c:v>33358.5</c:v>
                </c:pt>
                <c:pt idx="46">
                  <c:v>33341.3541666666</c:v>
                </c:pt>
                <c:pt idx="47">
                  <c:v>33337.5</c:v>
                </c:pt>
                <c:pt idx="48">
                  <c:v>33256.625</c:v>
                </c:pt>
                <c:pt idx="49">
                  <c:v>33239.9583333333</c:v>
                </c:pt>
                <c:pt idx="50">
                  <c:v>33095.6896158854</c:v>
                </c:pt>
                <c:pt idx="51">
                  <c:v>33088.8333333333</c:v>
                </c:pt>
                <c:pt idx="52">
                  <c:v>33017.7291666666</c:v>
                </c:pt>
                <c:pt idx="53">
                  <c:v>32951.15625</c:v>
                </c:pt>
                <c:pt idx="54">
                  <c:v>32897.4583333333</c:v>
                </c:pt>
                <c:pt idx="55">
                  <c:v>32889.3958333333</c:v>
                </c:pt>
                <c:pt idx="56">
                  <c:v>32825.6875</c:v>
                </c:pt>
                <c:pt idx="57">
                  <c:v>32658.125</c:v>
                </c:pt>
                <c:pt idx="58">
                  <c:v>32656.5416666666</c:v>
                </c:pt>
                <c:pt idx="59">
                  <c:v>32634.71875</c:v>
                </c:pt>
                <c:pt idx="60">
                  <c:v>32539.3125</c:v>
                </c:pt>
                <c:pt idx="61">
                  <c:v>32529.46875</c:v>
                </c:pt>
                <c:pt idx="62">
                  <c:v>32528.3125</c:v>
                </c:pt>
                <c:pt idx="63">
                  <c:v>32496.0833333333</c:v>
                </c:pt>
                <c:pt idx="64">
                  <c:v>32355.125</c:v>
                </c:pt>
                <c:pt idx="65">
                  <c:v>32344.1458333333</c:v>
                </c:pt>
                <c:pt idx="66">
                  <c:v>32277.6041666666</c:v>
                </c:pt>
                <c:pt idx="67">
                  <c:v>32234.21875</c:v>
                </c:pt>
                <c:pt idx="68">
                  <c:v>32189.9375</c:v>
                </c:pt>
                <c:pt idx="69">
                  <c:v>32182.2916666666</c:v>
                </c:pt>
                <c:pt idx="70">
                  <c:v>31885.7916666666</c:v>
                </c:pt>
                <c:pt idx="71">
                  <c:v>31855.0625</c:v>
                </c:pt>
                <c:pt idx="72">
                  <c:v>31853.3333333333</c:v>
                </c:pt>
                <c:pt idx="73">
                  <c:v>31827.375</c:v>
                </c:pt>
                <c:pt idx="74">
                  <c:v>31787.9375</c:v>
                </c:pt>
                <c:pt idx="75">
                  <c:v>31779.8333333333</c:v>
                </c:pt>
                <c:pt idx="76">
                  <c:v>31740.3958333333</c:v>
                </c:pt>
                <c:pt idx="77">
                  <c:v>31697.375</c:v>
                </c:pt>
                <c:pt idx="78">
                  <c:v>31696.0833333333</c:v>
                </c:pt>
                <c:pt idx="79">
                  <c:v>31591.321899414</c:v>
                </c:pt>
                <c:pt idx="80">
                  <c:v>31507.59375</c:v>
                </c:pt>
                <c:pt idx="81">
                  <c:v>31494.15625</c:v>
                </c:pt>
                <c:pt idx="82">
                  <c:v>31458.5625</c:v>
                </c:pt>
                <c:pt idx="83">
                  <c:v>31372.7234042553</c:v>
                </c:pt>
                <c:pt idx="84">
                  <c:v>31313.4166666666</c:v>
                </c:pt>
                <c:pt idx="85">
                  <c:v>31300.4791666666</c:v>
                </c:pt>
                <c:pt idx="86">
                  <c:v>31213.3125</c:v>
                </c:pt>
                <c:pt idx="87">
                  <c:v>31030.25</c:v>
                </c:pt>
                <c:pt idx="88">
                  <c:v>30909.3125</c:v>
                </c:pt>
                <c:pt idx="89">
                  <c:v>30863.0625</c:v>
                </c:pt>
                <c:pt idx="90">
                  <c:v>30724.1875</c:v>
                </c:pt>
                <c:pt idx="91">
                  <c:v>30672.6875</c:v>
                </c:pt>
                <c:pt idx="92">
                  <c:v>30641.4583333333</c:v>
                </c:pt>
                <c:pt idx="93">
                  <c:v>30610.8958333333</c:v>
                </c:pt>
                <c:pt idx="94">
                  <c:v>30608.25</c:v>
                </c:pt>
                <c:pt idx="95">
                  <c:v>30578.7916666666</c:v>
                </c:pt>
                <c:pt idx="96">
                  <c:v>30487.375</c:v>
                </c:pt>
                <c:pt idx="97">
                  <c:v>30323.4166666666</c:v>
                </c:pt>
                <c:pt idx="98">
                  <c:v>30250.375</c:v>
                </c:pt>
                <c:pt idx="99">
                  <c:v>30237.7291666666</c:v>
                </c:pt>
                <c:pt idx="100">
                  <c:v>30157.0416666666</c:v>
                </c:pt>
                <c:pt idx="101">
                  <c:v>30153.40625</c:v>
                </c:pt>
                <c:pt idx="102">
                  <c:v>30124.71875</c:v>
                </c:pt>
                <c:pt idx="103">
                  <c:v>30039.875</c:v>
                </c:pt>
                <c:pt idx="104">
                  <c:v>30029.3125</c:v>
                </c:pt>
                <c:pt idx="105">
                  <c:v>30000</c:v>
                </c:pt>
                <c:pt idx="106">
                  <c:v>29936.4791666666</c:v>
                </c:pt>
                <c:pt idx="107">
                  <c:v>29895.6666666666</c:v>
                </c:pt>
                <c:pt idx="108">
                  <c:v>29858.7916666666</c:v>
                </c:pt>
                <c:pt idx="109">
                  <c:v>29821.3125</c:v>
                </c:pt>
                <c:pt idx="110">
                  <c:v>29799.4375</c:v>
                </c:pt>
                <c:pt idx="111">
                  <c:v>29798.8125</c:v>
                </c:pt>
                <c:pt idx="112">
                  <c:v>29791.75</c:v>
                </c:pt>
                <c:pt idx="113">
                  <c:v>29729.1666666666</c:v>
                </c:pt>
                <c:pt idx="114">
                  <c:v>29662.9375</c:v>
                </c:pt>
                <c:pt idx="115">
                  <c:v>29656.40625</c:v>
                </c:pt>
                <c:pt idx="116">
                  <c:v>29604.4375</c:v>
                </c:pt>
                <c:pt idx="117">
                  <c:v>29601.15625</c:v>
                </c:pt>
                <c:pt idx="118">
                  <c:v>29587.3541666666</c:v>
                </c:pt>
                <c:pt idx="119">
                  <c:v>29532.0625</c:v>
                </c:pt>
                <c:pt idx="120">
                  <c:v>29531.21875</c:v>
                </c:pt>
                <c:pt idx="121">
                  <c:v>29492.5</c:v>
                </c:pt>
                <c:pt idx="122">
                  <c:v>29437.90625</c:v>
                </c:pt>
                <c:pt idx="123">
                  <c:v>29407.8541666666</c:v>
                </c:pt>
                <c:pt idx="124">
                  <c:v>29404.78125</c:v>
                </c:pt>
                <c:pt idx="125">
                  <c:v>29377.5</c:v>
                </c:pt>
                <c:pt idx="126">
                  <c:v>29361.625</c:v>
                </c:pt>
                <c:pt idx="127">
                  <c:v>29349.8125</c:v>
                </c:pt>
                <c:pt idx="128">
                  <c:v>29317.90625</c:v>
                </c:pt>
                <c:pt idx="129">
                  <c:v>29310.5625</c:v>
                </c:pt>
                <c:pt idx="130">
                  <c:v>29272.53125</c:v>
                </c:pt>
                <c:pt idx="131">
                  <c:v>29242.1875</c:v>
                </c:pt>
                <c:pt idx="132">
                  <c:v>29235.6875</c:v>
                </c:pt>
                <c:pt idx="133">
                  <c:v>29223</c:v>
                </c:pt>
                <c:pt idx="134">
                  <c:v>29203.5416666666</c:v>
                </c:pt>
                <c:pt idx="135">
                  <c:v>29165.9375</c:v>
                </c:pt>
                <c:pt idx="136">
                  <c:v>29148.5</c:v>
                </c:pt>
                <c:pt idx="137">
                  <c:v>29049.5</c:v>
                </c:pt>
                <c:pt idx="138">
                  <c:v>29048.0625</c:v>
                </c:pt>
                <c:pt idx="139">
                  <c:v>29040.75</c:v>
                </c:pt>
                <c:pt idx="140">
                  <c:v>29029.3958333333</c:v>
                </c:pt>
                <c:pt idx="141">
                  <c:v>29016.2291666666</c:v>
                </c:pt>
                <c:pt idx="142">
                  <c:v>29012.125</c:v>
                </c:pt>
                <c:pt idx="143">
                  <c:v>28988.6666666666</c:v>
                </c:pt>
                <c:pt idx="144">
                  <c:v>28982.1875</c:v>
                </c:pt>
                <c:pt idx="145">
                  <c:v>28969.4375</c:v>
                </c:pt>
                <c:pt idx="146">
                  <c:v>28935.15625</c:v>
                </c:pt>
                <c:pt idx="147">
                  <c:v>28897.125</c:v>
                </c:pt>
                <c:pt idx="148">
                  <c:v>28895.625</c:v>
                </c:pt>
                <c:pt idx="149">
                  <c:v>28874.625</c:v>
                </c:pt>
                <c:pt idx="150">
                  <c:v>28842.46875</c:v>
                </c:pt>
                <c:pt idx="151">
                  <c:v>28841.9791666666</c:v>
                </c:pt>
                <c:pt idx="152">
                  <c:v>28836.6875</c:v>
                </c:pt>
                <c:pt idx="153">
                  <c:v>28832.6875</c:v>
                </c:pt>
                <c:pt idx="154">
                  <c:v>28825.25</c:v>
                </c:pt>
                <c:pt idx="155">
                  <c:v>28817.2083333333</c:v>
                </c:pt>
                <c:pt idx="156">
                  <c:v>28811.8125</c:v>
                </c:pt>
                <c:pt idx="157">
                  <c:v>28808.5625</c:v>
                </c:pt>
                <c:pt idx="158">
                  <c:v>28808.3125</c:v>
                </c:pt>
                <c:pt idx="159">
                  <c:v>28803.34375</c:v>
                </c:pt>
                <c:pt idx="160">
                  <c:v>28803.064516129</c:v>
                </c:pt>
                <c:pt idx="161">
                  <c:v>28761.4375</c:v>
                </c:pt>
                <c:pt idx="162">
                  <c:v>28716.8125</c:v>
                </c:pt>
                <c:pt idx="163">
                  <c:v>28699.5625</c:v>
                </c:pt>
                <c:pt idx="164">
                  <c:v>28694.625</c:v>
                </c:pt>
                <c:pt idx="165">
                  <c:v>28691.9111111111</c:v>
                </c:pt>
                <c:pt idx="166">
                  <c:v>28691.71875</c:v>
                </c:pt>
                <c:pt idx="167">
                  <c:v>28689.3125</c:v>
                </c:pt>
                <c:pt idx="168">
                  <c:v>28682.5416666666</c:v>
                </c:pt>
                <c:pt idx="169">
                  <c:v>28657.125</c:v>
                </c:pt>
                <c:pt idx="170">
                  <c:v>28643.90625</c:v>
                </c:pt>
                <c:pt idx="171">
                  <c:v>28638.625</c:v>
                </c:pt>
                <c:pt idx="172">
                  <c:v>28601.75</c:v>
                </c:pt>
                <c:pt idx="173">
                  <c:v>28601.0625</c:v>
                </c:pt>
                <c:pt idx="174">
                  <c:v>28577.9166666666</c:v>
                </c:pt>
                <c:pt idx="175">
                  <c:v>28575.8510638297</c:v>
                </c:pt>
                <c:pt idx="176">
                  <c:v>28562.3125</c:v>
                </c:pt>
                <c:pt idx="177">
                  <c:v>28556.28125</c:v>
                </c:pt>
                <c:pt idx="178">
                  <c:v>28554.84375</c:v>
                </c:pt>
                <c:pt idx="179">
                  <c:v>28551.375</c:v>
                </c:pt>
                <c:pt idx="180">
                  <c:v>28544.4375</c:v>
                </c:pt>
                <c:pt idx="181">
                  <c:v>28530.25</c:v>
                </c:pt>
                <c:pt idx="182">
                  <c:v>28524.84375</c:v>
                </c:pt>
                <c:pt idx="183">
                  <c:v>28518.0625</c:v>
                </c:pt>
                <c:pt idx="184">
                  <c:v>28514.1041666666</c:v>
                </c:pt>
                <c:pt idx="185">
                  <c:v>28509.5</c:v>
                </c:pt>
                <c:pt idx="186">
                  <c:v>28505.3958333333</c:v>
                </c:pt>
                <c:pt idx="187">
                  <c:v>28477.1458333333</c:v>
                </c:pt>
                <c:pt idx="188">
                  <c:v>28474.53125</c:v>
                </c:pt>
                <c:pt idx="189">
                  <c:v>28473.6875</c:v>
                </c:pt>
                <c:pt idx="190">
                  <c:v>28456.65625</c:v>
                </c:pt>
                <c:pt idx="191">
                  <c:v>28452.46875</c:v>
                </c:pt>
                <c:pt idx="192">
                  <c:v>28437.5625</c:v>
                </c:pt>
                <c:pt idx="193">
                  <c:v>28428.4791666666</c:v>
                </c:pt>
                <c:pt idx="194">
                  <c:v>28426.1666666666</c:v>
                </c:pt>
                <c:pt idx="195">
                  <c:v>28407.3125</c:v>
                </c:pt>
                <c:pt idx="196">
                  <c:v>28402.25</c:v>
                </c:pt>
                <c:pt idx="197">
                  <c:v>28376.59375</c:v>
                </c:pt>
                <c:pt idx="198">
                  <c:v>28374.4375</c:v>
                </c:pt>
                <c:pt idx="199">
                  <c:v>28367.75</c:v>
                </c:pt>
                <c:pt idx="200">
                  <c:v>28366.2708333333</c:v>
                </c:pt>
                <c:pt idx="201">
                  <c:v>28360.15625</c:v>
                </c:pt>
                <c:pt idx="202">
                  <c:v>28341.1875</c:v>
                </c:pt>
                <c:pt idx="203">
                  <c:v>28333.5</c:v>
                </c:pt>
                <c:pt idx="204">
                  <c:v>28324</c:v>
                </c:pt>
                <c:pt idx="205">
                  <c:v>28312.9375</c:v>
                </c:pt>
                <c:pt idx="206">
                  <c:v>28312.375</c:v>
                </c:pt>
                <c:pt idx="207">
                  <c:v>28310.4166666666</c:v>
                </c:pt>
                <c:pt idx="208">
                  <c:v>28299.3958333333</c:v>
                </c:pt>
                <c:pt idx="209">
                  <c:v>28296.8333333333</c:v>
                </c:pt>
                <c:pt idx="210">
                  <c:v>28289.46875</c:v>
                </c:pt>
                <c:pt idx="211">
                  <c:v>28287.53125</c:v>
                </c:pt>
                <c:pt idx="212">
                  <c:v>28278.8125</c:v>
                </c:pt>
                <c:pt idx="213">
                  <c:v>28277.84375</c:v>
                </c:pt>
                <c:pt idx="214">
                  <c:v>28242.3333333333</c:v>
                </c:pt>
                <c:pt idx="215">
                  <c:v>28240.71875</c:v>
                </c:pt>
                <c:pt idx="216">
                  <c:v>28234.90625</c:v>
                </c:pt>
                <c:pt idx="217">
                  <c:v>28234.15625</c:v>
                </c:pt>
                <c:pt idx="218">
                  <c:v>28228.1875</c:v>
                </c:pt>
                <c:pt idx="219">
                  <c:v>28227.875</c:v>
                </c:pt>
                <c:pt idx="220">
                  <c:v>28225.125</c:v>
                </c:pt>
                <c:pt idx="221">
                  <c:v>28197.125</c:v>
                </c:pt>
                <c:pt idx="222">
                  <c:v>28196.53125</c:v>
                </c:pt>
                <c:pt idx="223">
                  <c:v>28176.5541585286</c:v>
                </c:pt>
                <c:pt idx="224">
                  <c:v>28174.375</c:v>
                </c:pt>
                <c:pt idx="225">
                  <c:v>28168.125</c:v>
                </c:pt>
                <c:pt idx="226">
                  <c:v>28157.6458333333</c:v>
                </c:pt>
                <c:pt idx="227">
                  <c:v>28151.09375</c:v>
                </c:pt>
                <c:pt idx="228">
                  <c:v>28147.78125</c:v>
                </c:pt>
                <c:pt idx="229">
                  <c:v>28136.03125</c:v>
                </c:pt>
                <c:pt idx="230">
                  <c:v>28124.53125</c:v>
                </c:pt>
                <c:pt idx="231">
                  <c:v>28120.96875</c:v>
                </c:pt>
                <c:pt idx="232">
                  <c:v>28114.5</c:v>
                </c:pt>
                <c:pt idx="233">
                  <c:v>28106.09375</c:v>
                </c:pt>
                <c:pt idx="234">
                  <c:v>28104.53125</c:v>
                </c:pt>
                <c:pt idx="235">
                  <c:v>28072.5833333333</c:v>
                </c:pt>
                <c:pt idx="236">
                  <c:v>28057.78125</c:v>
                </c:pt>
                <c:pt idx="237">
                  <c:v>28040.78125</c:v>
                </c:pt>
                <c:pt idx="238">
                  <c:v>28039.46875</c:v>
                </c:pt>
                <c:pt idx="239">
                  <c:v>28029.28125</c:v>
                </c:pt>
                <c:pt idx="240">
                  <c:v>28023.9375</c:v>
                </c:pt>
                <c:pt idx="241">
                  <c:v>28019.40625</c:v>
                </c:pt>
                <c:pt idx="242">
                  <c:v>28018.3958333333</c:v>
                </c:pt>
                <c:pt idx="243">
                  <c:v>27991.03125</c:v>
                </c:pt>
                <c:pt idx="244">
                  <c:v>27986.4791666666</c:v>
                </c:pt>
                <c:pt idx="245">
                  <c:v>27978.875</c:v>
                </c:pt>
                <c:pt idx="246">
                  <c:v>27967.6875</c:v>
                </c:pt>
                <c:pt idx="247">
                  <c:v>27966.3541666666</c:v>
                </c:pt>
                <c:pt idx="248">
                  <c:v>27962.46875</c:v>
                </c:pt>
                <c:pt idx="249">
                  <c:v>27960.25</c:v>
                </c:pt>
                <c:pt idx="250">
                  <c:v>27951.5</c:v>
                </c:pt>
                <c:pt idx="251">
                  <c:v>27912.71875</c:v>
                </c:pt>
                <c:pt idx="252">
                  <c:v>27894.0625</c:v>
                </c:pt>
                <c:pt idx="253">
                  <c:v>27893.03125</c:v>
                </c:pt>
                <c:pt idx="254">
                  <c:v>27885.1041666666</c:v>
                </c:pt>
                <c:pt idx="255">
                  <c:v>27884.2916666666</c:v>
                </c:pt>
                <c:pt idx="256">
                  <c:v>27873.21875</c:v>
                </c:pt>
                <c:pt idx="257">
                  <c:v>27858.2291666666</c:v>
                </c:pt>
                <c:pt idx="258">
                  <c:v>27800.09375</c:v>
                </c:pt>
                <c:pt idx="259">
                  <c:v>27677.25</c:v>
                </c:pt>
                <c:pt idx="260">
                  <c:v>27665.806274414</c:v>
                </c:pt>
                <c:pt idx="261">
                  <c:v>27661.4375</c:v>
                </c:pt>
                <c:pt idx="262">
                  <c:v>27648.4166666666</c:v>
                </c:pt>
                <c:pt idx="263">
                  <c:v>27644.53125</c:v>
                </c:pt>
                <c:pt idx="264">
                  <c:v>27619.6875</c:v>
                </c:pt>
                <c:pt idx="265">
                  <c:v>27599.8541666666</c:v>
                </c:pt>
                <c:pt idx="266">
                  <c:v>27576.1875</c:v>
                </c:pt>
                <c:pt idx="267">
                  <c:v>27574.09375</c:v>
                </c:pt>
                <c:pt idx="268">
                  <c:v>27539.2708333333</c:v>
                </c:pt>
                <c:pt idx="269">
                  <c:v>27459.0625</c:v>
                </c:pt>
                <c:pt idx="270">
                  <c:v>27458.0833333333</c:v>
                </c:pt>
                <c:pt idx="271">
                  <c:v>27404.7083333333</c:v>
                </c:pt>
                <c:pt idx="272">
                  <c:v>27397.28125</c:v>
                </c:pt>
                <c:pt idx="273">
                  <c:v>27386.625</c:v>
                </c:pt>
                <c:pt idx="274">
                  <c:v>27381.9791666666</c:v>
                </c:pt>
                <c:pt idx="275">
                  <c:v>27372.6666666666</c:v>
                </c:pt>
                <c:pt idx="276">
                  <c:v>27346.7291666666</c:v>
                </c:pt>
                <c:pt idx="277">
                  <c:v>27317.21875</c:v>
                </c:pt>
                <c:pt idx="278">
                  <c:v>27305.3958333333</c:v>
                </c:pt>
                <c:pt idx="279">
                  <c:v>27244.5</c:v>
                </c:pt>
                <c:pt idx="280">
                  <c:v>27241.75</c:v>
                </c:pt>
                <c:pt idx="281">
                  <c:v>27215.25</c:v>
                </c:pt>
                <c:pt idx="282">
                  <c:v>27205.9375</c:v>
                </c:pt>
                <c:pt idx="283">
                  <c:v>27193.5416666666</c:v>
                </c:pt>
                <c:pt idx="284">
                  <c:v>27118.2083333333</c:v>
                </c:pt>
                <c:pt idx="285">
                  <c:v>27111.96875</c:v>
                </c:pt>
                <c:pt idx="286">
                  <c:v>27075.2291666666</c:v>
                </c:pt>
                <c:pt idx="287">
                  <c:v>27060.1851851851</c:v>
                </c:pt>
                <c:pt idx="288">
                  <c:v>27048.75</c:v>
                </c:pt>
                <c:pt idx="289">
                  <c:v>26974.78125</c:v>
                </c:pt>
                <c:pt idx="290">
                  <c:v>26904.6875</c:v>
                </c:pt>
                <c:pt idx="291">
                  <c:v>26860.09375</c:v>
                </c:pt>
                <c:pt idx="292">
                  <c:v>26807.09375</c:v>
                </c:pt>
                <c:pt idx="293">
                  <c:v>26780.5</c:v>
                </c:pt>
                <c:pt idx="294">
                  <c:v>26720.5625</c:v>
                </c:pt>
                <c:pt idx="295">
                  <c:v>26697.125</c:v>
                </c:pt>
                <c:pt idx="296">
                  <c:v>26665.40625</c:v>
                </c:pt>
                <c:pt idx="297">
                  <c:v>26645.84375</c:v>
                </c:pt>
                <c:pt idx="298">
                  <c:v>26595.96875</c:v>
                </c:pt>
                <c:pt idx="299">
                  <c:v>26517.6666666666</c:v>
                </c:pt>
                <c:pt idx="300">
                  <c:v>26469.8333333333</c:v>
                </c:pt>
                <c:pt idx="301">
                  <c:v>26468.625</c:v>
                </c:pt>
                <c:pt idx="302">
                  <c:v>26431</c:v>
                </c:pt>
                <c:pt idx="303">
                  <c:v>26429.3541666666</c:v>
                </c:pt>
                <c:pt idx="304">
                  <c:v>26363.59375</c:v>
                </c:pt>
                <c:pt idx="305">
                  <c:v>26361.25</c:v>
                </c:pt>
                <c:pt idx="306">
                  <c:v>26349.625</c:v>
                </c:pt>
                <c:pt idx="307">
                  <c:v>26344.65625</c:v>
                </c:pt>
                <c:pt idx="308">
                  <c:v>26337.25</c:v>
                </c:pt>
                <c:pt idx="309">
                  <c:v>26313.84375</c:v>
                </c:pt>
                <c:pt idx="310">
                  <c:v>26275.75</c:v>
                </c:pt>
                <c:pt idx="311">
                  <c:v>26269.0625</c:v>
                </c:pt>
                <c:pt idx="312">
                  <c:v>26204.28125</c:v>
                </c:pt>
                <c:pt idx="313">
                  <c:v>26185.3125</c:v>
                </c:pt>
                <c:pt idx="314">
                  <c:v>26079.78125</c:v>
                </c:pt>
                <c:pt idx="315">
                  <c:v>26073.4375</c:v>
                </c:pt>
                <c:pt idx="316">
                  <c:v>26064.625</c:v>
                </c:pt>
                <c:pt idx="317">
                  <c:v>26042.3541666666</c:v>
                </c:pt>
                <c:pt idx="318">
                  <c:v>26036.75</c:v>
                </c:pt>
                <c:pt idx="319">
                  <c:v>26010.8958333333</c:v>
                </c:pt>
                <c:pt idx="320">
                  <c:v>26007.78125</c:v>
                </c:pt>
                <c:pt idx="321">
                  <c:v>26001.5</c:v>
                </c:pt>
                <c:pt idx="322">
                  <c:v>25923.375</c:v>
                </c:pt>
                <c:pt idx="323">
                  <c:v>25911.0416666666</c:v>
                </c:pt>
                <c:pt idx="324">
                  <c:v>25845.96875</c:v>
                </c:pt>
                <c:pt idx="325">
                  <c:v>25738.03125</c:v>
                </c:pt>
                <c:pt idx="326">
                  <c:v>25736.6458333333</c:v>
                </c:pt>
                <c:pt idx="327">
                  <c:v>25732.625</c:v>
                </c:pt>
                <c:pt idx="328">
                  <c:v>25652.09375</c:v>
                </c:pt>
                <c:pt idx="329">
                  <c:v>25649.28125</c:v>
                </c:pt>
                <c:pt idx="330">
                  <c:v>25634.375</c:v>
                </c:pt>
                <c:pt idx="331">
                  <c:v>25617.6875</c:v>
                </c:pt>
                <c:pt idx="332">
                  <c:v>25599.46875</c:v>
                </c:pt>
                <c:pt idx="333">
                  <c:v>25448.1875</c:v>
                </c:pt>
                <c:pt idx="334">
                  <c:v>25394</c:v>
                </c:pt>
                <c:pt idx="335">
                  <c:v>25231.15625</c:v>
                </c:pt>
                <c:pt idx="336">
                  <c:v>25154.96875</c:v>
                </c:pt>
                <c:pt idx="337">
                  <c:v>25015.84375</c:v>
                </c:pt>
                <c:pt idx="338">
                  <c:v>25014.53125</c:v>
                </c:pt>
                <c:pt idx="339">
                  <c:v>24927.375</c:v>
                </c:pt>
                <c:pt idx="340">
                  <c:v>24914.1875</c:v>
                </c:pt>
                <c:pt idx="341">
                  <c:v>24887.03125</c:v>
                </c:pt>
                <c:pt idx="342">
                  <c:v>24877.9375</c:v>
                </c:pt>
                <c:pt idx="343">
                  <c:v>24825.0625</c:v>
                </c:pt>
                <c:pt idx="344">
                  <c:v>24695.5</c:v>
                </c:pt>
                <c:pt idx="345">
                  <c:v>24664.21875</c:v>
                </c:pt>
                <c:pt idx="346">
                  <c:v>24596.4375</c:v>
                </c:pt>
                <c:pt idx="347">
                  <c:v>24530.1875</c:v>
                </c:pt>
                <c:pt idx="348">
                  <c:v>24424.1875</c:v>
                </c:pt>
                <c:pt idx="349">
                  <c:v>24284.4375</c:v>
                </c:pt>
                <c:pt idx="350">
                  <c:v>24251.90625</c:v>
                </c:pt>
                <c:pt idx="351">
                  <c:v>24233.1875</c:v>
                </c:pt>
                <c:pt idx="352">
                  <c:v>24205.0625</c:v>
                </c:pt>
                <c:pt idx="353">
                  <c:v>24000</c:v>
                </c:pt>
                <c:pt idx="354">
                  <c:v>23995.4375</c:v>
                </c:pt>
                <c:pt idx="355">
                  <c:v>23956.3125</c:v>
                </c:pt>
                <c:pt idx="356">
                  <c:v>23778.3125</c:v>
                </c:pt>
                <c:pt idx="357">
                  <c:v>23735.6875</c:v>
                </c:pt>
                <c:pt idx="358">
                  <c:v>23731.5625</c:v>
                </c:pt>
                <c:pt idx="359">
                  <c:v>23602</c:v>
                </c:pt>
                <c:pt idx="360">
                  <c:v>23540</c:v>
                </c:pt>
                <c:pt idx="361">
                  <c:v>23424.125</c:v>
                </c:pt>
                <c:pt idx="362">
                  <c:v>23205.125</c:v>
                </c:pt>
                <c:pt idx="363">
                  <c:v>23150.9375</c:v>
                </c:pt>
                <c:pt idx="364">
                  <c:v>23150.9375</c:v>
                </c:pt>
              </c:numCache>
            </c:numRef>
          </c:val>
        </c:ser>
        <c:ser>
          <c:idx val="1"/>
          <c:order val="1"/>
          <c:tx>
            <c:strRef>
              <c:f>DailyAvg!$C$1</c:f>
              <c:strCache>
                <c:ptCount val="1"/>
                <c:pt idx="0">
                  <c:v>Off Peak</c:v>
                </c:pt>
              </c:strCache>
            </c:strRef>
          </c:tx>
          <c:spPr>
            <a:solidFill>
              <a:srgbClr val="ccffcc"/>
            </a:solidFill>
            <a:ln w="0">
              <a:noFill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DailyAvg!$A$2:$A$366</c:f>
              <c:strCache>
                <c:ptCount val="365"/>
                <c:pt idx="0">
                  <c:v>213</c:v>
                </c:pt>
                <c:pt idx="1">
                  <c:v>193</c:v>
                </c:pt>
                <c:pt idx="2">
                  <c:v>215</c:v>
                </c:pt>
                <c:pt idx="3">
                  <c:v>214</c:v>
                </c:pt>
                <c:pt idx="4">
                  <c:v>179</c:v>
                </c:pt>
                <c:pt idx="5">
                  <c:v>224</c:v>
                </c:pt>
                <c:pt idx="6">
                  <c:v>237</c:v>
                </c:pt>
                <c:pt idx="7">
                  <c:v>228</c:v>
                </c:pt>
                <c:pt idx="8">
                  <c:v>236</c:v>
                </c:pt>
                <c:pt idx="9">
                  <c:v>194</c:v>
                </c:pt>
                <c:pt idx="10">
                  <c:v>235</c:v>
                </c:pt>
                <c:pt idx="11">
                  <c:v>238</c:v>
                </c:pt>
                <c:pt idx="12">
                  <c:v>225</c:v>
                </c:pt>
                <c:pt idx="13">
                  <c:v>208</c:v>
                </c:pt>
                <c:pt idx="14">
                  <c:v>180</c:v>
                </c:pt>
                <c:pt idx="15">
                  <c:v>207</c:v>
                </c:pt>
                <c:pt idx="16">
                  <c:v>229</c:v>
                </c:pt>
                <c:pt idx="17">
                  <c:v>217</c:v>
                </c:pt>
                <c:pt idx="18">
                  <c:v>165</c:v>
                </c:pt>
                <c:pt idx="19">
                  <c:v>239</c:v>
                </c:pt>
                <c:pt idx="20">
                  <c:v>196</c:v>
                </c:pt>
                <c:pt idx="21">
                  <c:v>181</c:v>
                </c:pt>
                <c:pt idx="22">
                  <c:v>223</c:v>
                </c:pt>
                <c:pt idx="23">
                  <c:v>227</c:v>
                </c:pt>
                <c:pt idx="24">
                  <c:v>195</c:v>
                </c:pt>
                <c:pt idx="25">
                  <c:v>209</c:v>
                </c:pt>
                <c:pt idx="26">
                  <c:v>201</c:v>
                </c:pt>
                <c:pt idx="27">
                  <c:v>206</c:v>
                </c:pt>
                <c:pt idx="28">
                  <c:v>256</c:v>
                </c:pt>
                <c:pt idx="29">
                  <c:v>263</c:v>
                </c:pt>
                <c:pt idx="30">
                  <c:v>240</c:v>
                </c:pt>
                <c:pt idx="31">
                  <c:v>230</c:v>
                </c:pt>
                <c:pt idx="32">
                  <c:v>241</c:v>
                </c:pt>
                <c:pt idx="33">
                  <c:v>222</c:v>
                </c:pt>
                <c:pt idx="34">
                  <c:v>257</c:v>
                </c:pt>
                <c:pt idx="35">
                  <c:v>210</c:v>
                </c:pt>
                <c:pt idx="36">
                  <c:v>202</c:v>
                </c:pt>
                <c:pt idx="37">
                  <c:v>243</c:v>
                </c:pt>
                <c:pt idx="38">
                  <c:v>251</c:v>
                </c:pt>
                <c:pt idx="39">
                  <c:v>244</c:v>
                </c:pt>
                <c:pt idx="40">
                  <c:v>166</c:v>
                </c:pt>
                <c:pt idx="41">
                  <c:v>218</c:v>
                </c:pt>
                <c:pt idx="42">
                  <c:v>200</c:v>
                </c:pt>
                <c:pt idx="43">
                  <c:v>258</c:v>
                </c:pt>
                <c:pt idx="44">
                  <c:v>231</c:v>
                </c:pt>
                <c:pt idx="45">
                  <c:v>199</c:v>
                </c:pt>
                <c:pt idx="46">
                  <c:v>197</c:v>
                </c:pt>
                <c:pt idx="47">
                  <c:v>172</c:v>
                </c:pt>
                <c:pt idx="48">
                  <c:v>198</c:v>
                </c:pt>
                <c:pt idx="49">
                  <c:v>182</c:v>
                </c:pt>
                <c:pt idx="50">
                  <c:v>188</c:v>
                </c:pt>
                <c:pt idx="51">
                  <c:v>203</c:v>
                </c:pt>
                <c:pt idx="52">
                  <c:v>245</c:v>
                </c:pt>
                <c:pt idx="53">
                  <c:v>250</c:v>
                </c:pt>
                <c:pt idx="54">
                  <c:v>259</c:v>
                </c:pt>
                <c:pt idx="55">
                  <c:v>189</c:v>
                </c:pt>
                <c:pt idx="56">
                  <c:v>173</c:v>
                </c:pt>
                <c:pt idx="57">
                  <c:v>234</c:v>
                </c:pt>
                <c:pt idx="58">
                  <c:v>167</c:v>
                </c:pt>
                <c:pt idx="59">
                  <c:v>178</c:v>
                </c:pt>
                <c:pt idx="60">
                  <c:v>220</c:v>
                </c:pt>
                <c:pt idx="61">
                  <c:v>226</c:v>
                </c:pt>
                <c:pt idx="62">
                  <c:v>221</c:v>
                </c:pt>
                <c:pt idx="63">
                  <c:v>174</c:v>
                </c:pt>
                <c:pt idx="64">
                  <c:v>168</c:v>
                </c:pt>
                <c:pt idx="65">
                  <c:v>264</c:v>
                </c:pt>
                <c:pt idx="66">
                  <c:v>187</c:v>
                </c:pt>
                <c:pt idx="67">
                  <c:v>270</c:v>
                </c:pt>
                <c:pt idx="68">
                  <c:v>252</c:v>
                </c:pt>
                <c:pt idx="69">
                  <c:v>216</c:v>
                </c:pt>
                <c:pt idx="70">
                  <c:v>232</c:v>
                </c:pt>
                <c:pt idx="71">
                  <c:v>262</c:v>
                </c:pt>
                <c:pt idx="72">
                  <c:v>190</c:v>
                </c:pt>
                <c:pt idx="73">
                  <c:v>204</c:v>
                </c:pt>
                <c:pt idx="74">
                  <c:v>151</c:v>
                </c:pt>
                <c:pt idx="75">
                  <c:v>246</c:v>
                </c:pt>
                <c:pt idx="76">
                  <c:v>260</c:v>
                </c:pt>
                <c:pt idx="77">
                  <c:v>242</c:v>
                </c:pt>
                <c:pt idx="78">
                  <c:v>211</c:v>
                </c:pt>
                <c:pt idx="79">
                  <c:v>191</c:v>
                </c:pt>
                <c:pt idx="80">
                  <c:v>233</c:v>
                </c:pt>
                <c:pt idx="81">
                  <c:v>144</c:v>
                </c:pt>
                <c:pt idx="82">
                  <c:v>255</c:v>
                </c:pt>
                <c:pt idx="83">
                  <c:v>265</c:v>
                </c:pt>
                <c:pt idx="84">
                  <c:v>273</c:v>
                </c:pt>
                <c:pt idx="85">
                  <c:v>175</c:v>
                </c:pt>
                <c:pt idx="86">
                  <c:v>272</c:v>
                </c:pt>
                <c:pt idx="87">
                  <c:v>249</c:v>
                </c:pt>
                <c:pt idx="88">
                  <c:v>145</c:v>
                </c:pt>
                <c:pt idx="89">
                  <c:v>277</c:v>
                </c:pt>
                <c:pt idx="90">
                  <c:v>192</c:v>
                </c:pt>
                <c:pt idx="91">
                  <c:v>247</c:v>
                </c:pt>
                <c:pt idx="92">
                  <c:v>271</c:v>
                </c:pt>
                <c:pt idx="93">
                  <c:v>169</c:v>
                </c:pt>
                <c:pt idx="94">
                  <c:v>284</c:v>
                </c:pt>
                <c:pt idx="95">
                  <c:v>253</c:v>
                </c:pt>
                <c:pt idx="96">
                  <c:v>219</c:v>
                </c:pt>
                <c:pt idx="97">
                  <c:v>266</c:v>
                </c:pt>
                <c:pt idx="98">
                  <c:v>347</c:v>
                </c:pt>
                <c:pt idx="99">
                  <c:v>176</c:v>
                </c:pt>
                <c:pt idx="100">
                  <c:v>293</c:v>
                </c:pt>
                <c:pt idx="101">
                  <c:v>291</c:v>
                </c:pt>
                <c:pt idx="102">
                  <c:v>298</c:v>
                </c:pt>
                <c:pt idx="103">
                  <c:v>248</c:v>
                </c:pt>
                <c:pt idx="104">
                  <c:v>158</c:v>
                </c:pt>
                <c:pt idx="105">
                  <c:v>186</c:v>
                </c:pt>
                <c:pt idx="106">
                  <c:v>279</c:v>
                </c:pt>
                <c:pt idx="107">
                  <c:v>183</c:v>
                </c:pt>
                <c:pt idx="108">
                  <c:v>280</c:v>
                </c:pt>
                <c:pt idx="109">
                  <c:v>294</c:v>
                </c:pt>
                <c:pt idx="110">
                  <c:v>278</c:v>
                </c:pt>
                <c:pt idx="111">
                  <c:v>340</c:v>
                </c:pt>
                <c:pt idx="112">
                  <c:v>205</c:v>
                </c:pt>
                <c:pt idx="113">
                  <c:v>286</c:v>
                </c:pt>
                <c:pt idx="114">
                  <c:v>274</c:v>
                </c:pt>
                <c:pt idx="115">
                  <c:v>254</c:v>
                </c:pt>
                <c:pt idx="116">
                  <c:v>354</c:v>
                </c:pt>
                <c:pt idx="117">
                  <c:v>212</c:v>
                </c:pt>
                <c:pt idx="118">
                  <c:v>285</c:v>
                </c:pt>
                <c:pt idx="119">
                  <c:v>343</c:v>
                </c:pt>
                <c:pt idx="120">
                  <c:v>341</c:v>
                </c:pt>
                <c:pt idx="121">
                  <c:v>333</c:v>
                </c:pt>
                <c:pt idx="122">
                  <c:v>319</c:v>
                </c:pt>
                <c:pt idx="123">
                  <c:v>292</c:v>
                </c:pt>
                <c:pt idx="124">
                  <c:v>355</c:v>
                </c:pt>
                <c:pt idx="125">
                  <c:v>342</c:v>
                </c:pt>
                <c:pt idx="126">
                  <c:v>24</c:v>
                </c:pt>
                <c:pt idx="127">
                  <c:v>356</c:v>
                </c:pt>
                <c:pt idx="128">
                  <c:v>326</c:v>
                </c:pt>
                <c:pt idx="129">
                  <c:v>143</c:v>
                </c:pt>
                <c:pt idx="130">
                  <c:v>171</c:v>
                </c:pt>
                <c:pt idx="131">
                  <c:v>344</c:v>
                </c:pt>
                <c:pt idx="132">
                  <c:v>350</c:v>
                </c:pt>
                <c:pt idx="133">
                  <c:v>147</c:v>
                </c:pt>
                <c:pt idx="134">
                  <c:v>287</c:v>
                </c:pt>
                <c:pt idx="135">
                  <c:v>66</c:v>
                </c:pt>
                <c:pt idx="136">
                  <c:v>3</c:v>
                </c:pt>
                <c:pt idx="137">
                  <c:v>31</c:v>
                </c:pt>
                <c:pt idx="138">
                  <c:v>17</c:v>
                </c:pt>
                <c:pt idx="139">
                  <c:v>305</c:v>
                </c:pt>
                <c:pt idx="140">
                  <c:v>267</c:v>
                </c:pt>
                <c:pt idx="141">
                  <c:v>153</c:v>
                </c:pt>
                <c:pt idx="142">
                  <c:v>349</c:v>
                </c:pt>
                <c:pt idx="143">
                  <c:v>299</c:v>
                </c:pt>
                <c:pt idx="144">
                  <c:v>10</c:v>
                </c:pt>
                <c:pt idx="145">
                  <c:v>152</c:v>
                </c:pt>
                <c:pt idx="146">
                  <c:v>348</c:v>
                </c:pt>
                <c:pt idx="147">
                  <c:v>87</c:v>
                </c:pt>
                <c:pt idx="148">
                  <c:v>281</c:v>
                </c:pt>
                <c:pt idx="149">
                  <c:v>5</c:v>
                </c:pt>
                <c:pt idx="150">
                  <c:v>41</c:v>
                </c:pt>
                <c:pt idx="151">
                  <c:v>335</c:v>
                </c:pt>
                <c:pt idx="152">
                  <c:v>312</c:v>
                </c:pt>
                <c:pt idx="153">
                  <c:v>67</c:v>
                </c:pt>
                <c:pt idx="154">
                  <c:v>6</c:v>
                </c:pt>
                <c:pt idx="155">
                  <c:v>320</c:v>
                </c:pt>
                <c:pt idx="156">
                  <c:v>123</c:v>
                </c:pt>
                <c:pt idx="157">
                  <c:v>336</c:v>
                </c:pt>
                <c:pt idx="158">
                  <c:v>59</c:v>
                </c:pt>
                <c:pt idx="159">
                  <c:v>351</c:v>
                </c:pt>
                <c:pt idx="160">
                  <c:v>12</c:v>
                </c:pt>
                <c:pt idx="161">
                  <c:v>11</c:v>
                </c:pt>
                <c:pt idx="162">
                  <c:v>4</c:v>
                </c:pt>
                <c:pt idx="163">
                  <c:v>154</c:v>
                </c:pt>
                <c:pt idx="164">
                  <c:v>68</c:v>
                </c:pt>
                <c:pt idx="165">
                  <c:v>300</c:v>
                </c:pt>
                <c:pt idx="166">
                  <c:v>7</c:v>
                </c:pt>
                <c:pt idx="167">
                  <c:v>13</c:v>
                </c:pt>
                <c:pt idx="168">
                  <c:v>159</c:v>
                </c:pt>
                <c:pt idx="169">
                  <c:v>334</c:v>
                </c:pt>
                <c:pt idx="170">
                  <c:v>102</c:v>
                </c:pt>
                <c:pt idx="171">
                  <c:v>357</c:v>
                </c:pt>
                <c:pt idx="172">
                  <c:v>38</c:v>
                </c:pt>
                <c:pt idx="173">
                  <c:v>80</c:v>
                </c:pt>
                <c:pt idx="174">
                  <c:v>140</c:v>
                </c:pt>
                <c:pt idx="175">
                  <c:v>146</c:v>
                </c:pt>
                <c:pt idx="176">
                  <c:v>45</c:v>
                </c:pt>
                <c:pt idx="177">
                  <c:v>47</c:v>
                </c:pt>
                <c:pt idx="178">
                  <c:v>14</c:v>
                </c:pt>
                <c:pt idx="179">
                  <c:v>164</c:v>
                </c:pt>
                <c:pt idx="180">
                  <c:v>40</c:v>
                </c:pt>
                <c:pt idx="181">
                  <c:v>306</c:v>
                </c:pt>
                <c:pt idx="182">
                  <c:v>116</c:v>
                </c:pt>
                <c:pt idx="183">
                  <c:v>314</c:v>
                </c:pt>
                <c:pt idx="184">
                  <c:v>307</c:v>
                </c:pt>
                <c:pt idx="185">
                  <c:v>308</c:v>
                </c:pt>
                <c:pt idx="186">
                  <c:v>117</c:v>
                </c:pt>
                <c:pt idx="187">
                  <c:v>327</c:v>
                </c:pt>
                <c:pt idx="188">
                  <c:v>26</c:v>
                </c:pt>
                <c:pt idx="189">
                  <c:v>42</c:v>
                </c:pt>
                <c:pt idx="190">
                  <c:v>95</c:v>
                </c:pt>
                <c:pt idx="191">
                  <c:v>25</c:v>
                </c:pt>
                <c:pt idx="192">
                  <c:v>185</c:v>
                </c:pt>
                <c:pt idx="193">
                  <c:v>321</c:v>
                </c:pt>
                <c:pt idx="194">
                  <c:v>301</c:v>
                </c:pt>
                <c:pt idx="195">
                  <c:v>53</c:v>
                </c:pt>
                <c:pt idx="196">
                  <c:v>54</c:v>
                </c:pt>
                <c:pt idx="197">
                  <c:v>27</c:v>
                </c:pt>
                <c:pt idx="198">
                  <c:v>322</c:v>
                </c:pt>
                <c:pt idx="199">
                  <c:v>33</c:v>
                </c:pt>
                <c:pt idx="200">
                  <c:v>313</c:v>
                </c:pt>
                <c:pt idx="201">
                  <c:v>109</c:v>
                </c:pt>
                <c:pt idx="202">
                  <c:v>73</c:v>
                </c:pt>
                <c:pt idx="203">
                  <c:v>55</c:v>
                </c:pt>
                <c:pt idx="204">
                  <c:v>28</c:v>
                </c:pt>
                <c:pt idx="205">
                  <c:v>177</c:v>
                </c:pt>
                <c:pt idx="206">
                  <c:v>19</c:v>
                </c:pt>
                <c:pt idx="207">
                  <c:v>161</c:v>
                </c:pt>
                <c:pt idx="208">
                  <c:v>315</c:v>
                </c:pt>
                <c:pt idx="209">
                  <c:v>148</c:v>
                </c:pt>
                <c:pt idx="210">
                  <c:v>74</c:v>
                </c:pt>
                <c:pt idx="211">
                  <c:v>69</c:v>
                </c:pt>
                <c:pt idx="212">
                  <c:v>282</c:v>
                </c:pt>
                <c:pt idx="213">
                  <c:v>269</c:v>
                </c:pt>
                <c:pt idx="214">
                  <c:v>160</c:v>
                </c:pt>
                <c:pt idx="215">
                  <c:v>137</c:v>
                </c:pt>
                <c:pt idx="216">
                  <c:v>34</c:v>
                </c:pt>
                <c:pt idx="217">
                  <c:v>32</c:v>
                </c:pt>
                <c:pt idx="218">
                  <c:v>170</c:v>
                </c:pt>
                <c:pt idx="219">
                  <c:v>130</c:v>
                </c:pt>
                <c:pt idx="220">
                  <c:v>76</c:v>
                </c:pt>
                <c:pt idx="221">
                  <c:v>118</c:v>
                </c:pt>
                <c:pt idx="222">
                  <c:v>261</c:v>
                </c:pt>
                <c:pt idx="223">
                  <c:v>125</c:v>
                </c:pt>
                <c:pt idx="224">
                  <c:v>39</c:v>
                </c:pt>
                <c:pt idx="225">
                  <c:v>75</c:v>
                </c:pt>
                <c:pt idx="226">
                  <c:v>124</c:v>
                </c:pt>
                <c:pt idx="227">
                  <c:v>62</c:v>
                </c:pt>
                <c:pt idx="228">
                  <c:v>77</c:v>
                </c:pt>
                <c:pt idx="229">
                  <c:v>60</c:v>
                </c:pt>
                <c:pt idx="230">
                  <c:v>328</c:v>
                </c:pt>
                <c:pt idx="231">
                  <c:v>83</c:v>
                </c:pt>
                <c:pt idx="232">
                  <c:v>90</c:v>
                </c:pt>
                <c:pt idx="233">
                  <c:v>49</c:v>
                </c:pt>
                <c:pt idx="234">
                  <c:v>18</c:v>
                </c:pt>
                <c:pt idx="235">
                  <c:v>141</c:v>
                </c:pt>
                <c:pt idx="236">
                  <c:v>276</c:v>
                </c:pt>
                <c:pt idx="237">
                  <c:v>82</c:v>
                </c:pt>
                <c:pt idx="238">
                  <c:v>81</c:v>
                </c:pt>
                <c:pt idx="239">
                  <c:v>20</c:v>
                </c:pt>
                <c:pt idx="240">
                  <c:v>268</c:v>
                </c:pt>
                <c:pt idx="241">
                  <c:v>61</c:v>
                </c:pt>
                <c:pt idx="242">
                  <c:v>295</c:v>
                </c:pt>
                <c:pt idx="243">
                  <c:v>63</c:v>
                </c:pt>
                <c:pt idx="244">
                  <c:v>111</c:v>
                </c:pt>
                <c:pt idx="245">
                  <c:v>35</c:v>
                </c:pt>
                <c:pt idx="246">
                  <c:v>56</c:v>
                </c:pt>
                <c:pt idx="247">
                  <c:v>132</c:v>
                </c:pt>
                <c:pt idx="248">
                  <c:v>84</c:v>
                </c:pt>
                <c:pt idx="249">
                  <c:v>361</c:v>
                </c:pt>
                <c:pt idx="250">
                  <c:v>126</c:v>
                </c:pt>
                <c:pt idx="251">
                  <c:v>48</c:v>
                </c:pt>
                <c:pt idx="252">
                  <c:v>88</c:v>
                </c:pt>
                <c:pt idx="253">
                  <c:v>70</c:v>
                </c:pt>
                <c:pt idx="254">
                  <c:v>103</c:v>
                </c:pt>
                <c:pt idx="255">
                  <c:v>138</c:v>
                </c:pt>
                <c:pt idx="256">
                  <c:v>89</c:v>
                </c:pt>
                <c:pt idx="257">
                  <c:v>337</c:v>
                </c:pt>
                <c:pt idx="258">
                  <c:v>157</c:v>
                </c:pt>
                <c:pt idx="259">
                  <c:v>119</c:v>
                </c:pt>
                <c:pt idx="260">
                  <c:v>133</c:v>
                </c:pt>
                <c:pt idx="261">
                  <c:v>21</c:v>
                </c:pt>
                <c:pt idx="262">
                  <c:v>91</c:v>
                </c:pt>
                <c:pt idx="263">
                  <c:v>362</c:v>
                </c:pt>
                <c:pt idx="264">
                  <c:v>288</c:v>
                </c:pt>
                <c:pt idx="265">
                  <c:v>104</c:v>
                </c:pt>
                <c:pt idx="266">
                  <c:v>131</c:v>
                </c:pt>
                <c:pt idx="267">
                  <c:v>363</c:v>
                </c:pt>
                <c:pt idx="268">
                  <c:v>96</c:v>
                </c:pt>
                <c:pt idx="269">
                  <c:v>323</c:v>
                </c:pt>
                <c:pt idx="270">
                  <c:v>155</c:v>
                </c:pt>
                <c:pt idx="271">
                  <c:v>302</c:v>
                </c:pt>
                <c:pt idx="272">
                  <c:v>345</c:v>
                </c:pt>
                <c:pt idx="273">
                  <c:v>46</c:v>
                </c:pt>
                <c:pt idx="274">
                  <c:v>105</c:v>
                </c:pt>
                <c:pt idx="275">
                  <c:v>97</c:v>
                </c:pt>
                <c:pt idx="276">
                  <c:v>110</c:v>
                </c:pt>
                <c:pt idx="277">
                  <c:v>364</c:v>
                </c:pt>
                <c:pt idx="278">
                  <c:v>316</c:v>
                </c:pt>
                <c:pt idx="279">
                  <c:v>52</c:v>
                </c:pt>
                <c:pt idx="280">
                  <c:v>98</c:v>
                </c:pt>
                <c:pt idx="281">
                  <c:v>296</c:v>
                </c:pt>
                <c:pt idx="282">
                  <c:v>162</c:v>
                </c:pt>
                <c:pt idx="283">
                  <c:v>309</c:v>
                </c:pt>
                <c:pt idx="284">
                  <c:v>112</c:v>
                </c:pt>
                <c:pt idx="285">
                  <c:v>122</c:v>
                </c:pt>
                <c:pt idx="286">
                  <c:v>139</c:v>
                </c:pt>
                <c:pt idx="287">
                  <c:v>339</c:v>
                </c:pt>
                <c:pt idx="288">
                  <c:v>275</c:v>
                </c:pt>
                <c:pt idx="289">
                  <c:v>352</c:v>
                </c:pt>
                <c:pt idx="290">
                  <c:v>297</c:v>
                </c:pt>
                <c:pt idx="291">
                  <c:v>338</c:v>
                </c:pt>
                <c:pt idx="292">
                  <c:v>283</c:v>
                </c:pt>
                <c:pt idx="293">
                  <c:v>290</c:v>
                </c:pt>
                <c:pt idx="294">
                  <c:v>318</c:v>
                </c:pt>
                <c:pt idx="295">
                  <c:v>8</c:v>
                </c:pt>
                <c:pt idx="296">
                  <c:v>43</c:v>
                </c:pt>
                <c:pt idx="297">
                  <c:v>325</c:v>
                </c:pt>
                <c:pt idx="298">
                  <c:v>289</c:v>
                </c:pt>
                <c:pt idx="299">
                  <c:v>120</c:v>
                </c:pt>
                <c:pt idx="300">
                  <c:v>127</c:v>
                </c:pt>
                <c:pt idx="301">
                  <c:v>303</c:v>
                </c:pt>
                <c:pt idx="302">
                  <c:v>15</c:v>
                </c:pt>
                <c:pt idx="303">
                  <c:v>106</c:v>
                </c:pt>
                <c:pt idx="304">
                  <c:v>78</c:v>
                </c:pt>
                <c:pt idx="305">
                  <c:v>94</c:v>
                </c:pt>
                <c:pt idx="306">
                  <c:v>311</c:v>
                </c:pt>
                <c:pt idx="307">
                  <c:v>163</c:v>
                </c:pt>
                <c:pt idx="308">
                  <c:v>332</c:v>
                </c:pt>
                <c:pt idx="309">
                  <c:v>29</c:v>
                </c:pt>
                <c:pt idx="310">
                  <c:v>64</c:v>
                </c:pt>
                <c:pt idx="311">
                  <c:v>36</c:v>
                </c:pt>
                <c:pt idx="312">
                  <c:v>304</c:v>
                </c:pt>
                <c:pt idx="313">
                  <c:v>57</c:v>
                </c:pt>
                <c:pt idx="314">
                  <c:v>22</c:v>
                </c:pt>
                <c:pt idx="315">
                  <c:v>317</c:v>
                </c:pt>
                <c:pt idx="316">
                  <c:v>324</c:v>
                </c:pt>
                <c:pt idx="317">
                  <c:v>99</c:v>
                </c:pt>
                <c:pt idx="318">
                  <c:v>50</c:v>
                </c:pt>
                <c:pt idx="319">
                  <c:v>134</c:v>
                </c:pt>
                <c:pt idx="320">
                  <c:v>310</c:v>
                </c:pt>
                <c:pt idx="321">
                  <c:v>329</c:v>
                </c:pt>
                <c:pt idx="322">
                  <c:v>71</c:v>
                </c:pt>
                <c:pt idx="323">
                  <c:v>92</c:v>
                </c:pt>
                <c:pt idx="324">
                  <c:v>101</c:v>
                </c:pt>
                <c:pt idx="325">
                  <c:v>129</c:v>
                </c:pt>
                <c:pt idx="326">
                  <c:v>113</c:v>
                </c:pt>
                <c:pt idx="327">
                  <c:v>358</c:v>
                </c:pt>
                <c:pt idx="328">
                  <c:v>156</c:v>
                </c:pt>
                <c:pt idx="329">
                  <c:v>85</c:v>
                </c:pt>
                <c:pt idx="330">
                  <c:v>142</c:v>
                </c:pt>
                <c:pt idx="331">
                  <c:v>136</c:v>
                </c:pt>
                <c:pt idx="332">
                  <c:v>184</c:v>
                </c:pt>
                <c:pt idx="333">
                  <c:v>115</c:v>
                </c:pt>
                <c:pt idx="334">
                  <c:v>108</c:v>
                </c:pt>
                <c:pt idx="335">
                  <c:v>107</c:v>
                </c:pt>
                <c:pt idx="336">
                  <c:v>365</c:v>
                </c:pt>
                <c:pt idx="337">
                  <c:v>149</c:v>
                </c:pt>
                <c:pt idx="338">
                  <c:v>121</c:v>
                </c:pt>
                <c:pt idx="339">
                  <c:v>353</c:v>
                </c:pt>
                <c:pt idx="340">
                  <c:v>128</c:v>
                </c:pt>
                <c:pt idx="341">
                  <c:v>330</c:v>
                </c:pt>
                <c:pt idx="342">
                  <c:v>346</c:v>
                </c:pt>
                <c:pt idx="343">
                  <c:v>93</c:v>
                </c:pt>
                <c:pt idx="344">
                  <c:v>51</c:v>
                </c:pt>
                <c:pt idx="345">
                  <c:v>114</c:v>
                </c:pt>
                <c:pt idx="346">
                  <c:v>9</c:v>
                </c:pt>
                <c:pt idx="347">
                  <c:v>135</c:v>
                </c:pt>
                <c:pt idx="348">
                  <c:v>37</c:v>
                </c:pt>
                <c:pt idx="349">
                  <c:v>79</c:v>
                </c:pt>
                <c:pt idx="350">
                  <c:v>100</c:v>
                </c:pt>
                <c:pt idx="351">
                  <c:v>65</c:v>
                </c:pt>
                <c:pt idx="352">
                  <c:v>30</c:v>
                </c:pt>
                <c:pt idx="353">
                  <c:v>359</c:v>
                </c:pt>
                <c:pt idx="354">
                  <c:v>23</c:v>
                </c:pt>
                <c:pt idx="355">
                  <c:v>72</c:v>
                </c:pt>
                <c:pt idx="356">
                  <c:v>331</c:v>
                </c:pt>
                <c:pt idx="357">
                  <c:v>44</c:v>
                </c:pt>
                <c:pt idx="358">
                  <c:v>16</c:v>
                </c:pt>
                <c:pt idx="359">
                  <c:v>58</c:v>
                </c:pt>
                <c:pt idx="360">
                  <c:v>360</c:v>
                </c:pt>
                <c:pt idx="361">
                  <c:v>150</c:v>
                </c:pt>
                <c:pt idx="362">
                  <c:v>86</c:v>
                </c:pt>
                <c:pt idx="363">
                  <c:v>1</c:v>
                </c:pt>
                <c:pt idx="364">
                  <c:v>2</c:v>
                </c:pt>
              </c:strCache>
            </c:strRef>
          </c:cat>
          <c:val>
            <c:numRef>
              <c:f>DailyAvg!$C$2:$C$366</c:f>
              <c:numCache>
                <c:formatCode>General</c:formatCode>
                <c:ptCount val="365"/>
                <c:pt idx="0">
                  <c:v>24997.40625</c:v>
                </c:pt>
                <c:pt idx="1">
                  <c:v>25524.7999999999</c:v>
                </c:pt>
                <c:pt idx="2">
                  <c:v>25349.125</c:v>
                </c:pt>
                <c:pt idx="3">
                  <c:v>24762.5625</c:v>
                </c:pt>
                <c:pt idx="4">
                  <c:v>24188.325</c:v>
                </c:pt>
                <c:pt idx="5">
                  <c:v>24631.25</c:v>
                </c:pt>
                <c:pt idx="6">
                  <c:v>24294.8333333333</c:v>
                </c:pt>
                <c:pt idx="7">
                  <c:v>25664.325</c:v>
                </c:pt>
                <c:pt idx="8">
                  <c:v>23928.25</c:v>
                </c:pt>
                <c:pt idx="9">
                  <c:v>24363.9166666666</c:v>
                </c:pt>
                <c:pt idx="10">
                  <c:v>26185.4</c:v>
                </c:pt>
                <c:pt idx="11">
                  <c:v>24557.3333333333</c:v>
                </c:pt>
                <c:pt idx="12">
                  <c:v>24752.9166666666</c:v>
                </c:pt>
                <c:pt idx="13">
                  <c:v>24378.125</c:v>
                </c:pt>
                <c:pt idx="14">
                  <c:v>23747.625</c:v>
                </c:pt>
                <c:pt idx="15">
                  <c:v>26765.375</c:v>
                </c:pt>
                <c:pt idx="16">
                  <c:v>23890.2083333333</c:v>
                </c:pt>
                <c:pt idx="17">
                  <c:v>25244.9166666666</c:v>
                </c:pt>
                <c:pt idx="18">
                  <c:v>22511.7</c:v>
                </c:pt>
                <c:pt idx="19">
                  <c:v>24137.375</c:v>
                </c:pt>
                <c:pt idx="20">
                  <c:v>24159.0416666666</c:v>
                </c:pt>
                <c:pt idx="21">
                  <c:v>24049.4166666666</c:v>
                </c:pt>
                <c:pt idx="22">
                  <c:v>24279.875</c:v>
                </c:pt>
                <c:pt idx="23">
                  <c:v>24603.9749999999</c:v>
                </c:pt>
                <c:pt idx="24">
                  <c:v>24190.4583333333</c:v>
                </c:pt>
                <c:pt idx="25">
                  <c:v>24378.2608695652</c:v>
                </c:pt>
                <c:pt idx="26">
                  <c:v>23916.5</c:v>
                </c:pt>
                <c:pt idx="27">
                  <c:v>24662.525</c:v>
                </c:pt>
                <c:pt idx="28">
                  <c:v>24710.6749999999</c:v>
                </c:pt>
                <c:pt idx="29">
                  <c:v>22930</c:v>
                </c:pt>
                <c:pt idx="30">
                  <c:v>25792.525</c:v>
                </c:pt>
                <c:pt idx="31">
                  <c:v>23966.0833333333</c:v>
                </c:pt>
                <c:pt idx="32">
                  <c:v>25713.7</c:v>
                </c:pt>
                <c:pt idx="33">
                  <c:v>23954.3333333333</c:v>
                </c:pt>
                <c:pt idx="34">
                  <c:v>23295.7916666666</c:v>
                </c:pt>
                <c:pt idx="35">
                  <c:v>24136.875</c:v>
                </c:pt>
                <c:pt idx="36">
                  <c:v>23990.8333333333</c:v>
                </c:pt>
                <c:pt idx="37">
                  <c:v>23581.375</c:v>
                </c:pt>
                <c:pt idx="38">
                  <c:v>23035.5833333333</c:v>
                </c:pt>
                <c:pt idx="39">
                  <c:v>23905.4583333333</c:v>
                </c:pt>
                <c:pt idx="40">
                  <c:v>22911.2083333333</c:v>
                </c:pt>
                <c:pt idx="41">
                  <c:v>24353.4166666666</c:v>
                </c:pt>
                <c:pt idx="42">
                  <c:v>26747.15</c:v>
                </c:pt>
                <c:pt idx="43">
                  <c:v>23354.625</c:v>
                </c:pt>
                <c:pt idx="44">
                  <c:v>23656.9166666666</c:v>
                </c:pt>
                <c:pt idx="45">
                  <c:v>25186.9</c:v>
                </c:pt>
                <c:pt idx="46">
                  <c:v>24170.7916666666</c:v>
                </c:pt>
                <c:pt idx="47">
                  <c:v>22253.0499999999</c:v>
                </c:pt>
                <c:pt idx="48">
                  <c:v>24939.2999999999</c:v>
                </c:pt>
                <c:pt idx="49">
                  <c:v>23417.5833333333</c:v>
                </c:pt>
                <c:pt idx="50">
                  <c:v>23273.5</c:v>
                </c:pt>
                <c:pt idx="51">
                  <c:v>23865.375</c:v>
                </c:pt>
                <c:pt idx="52">
                  <c:v>23684.4166666666</c:v>
                </c:pt>
                <c:pt idx="53">
                  <c:v>26073.4</c:v>
                </c:pt>
                <c:pt idx="54">
                  <c:v>23054.5</c:v>
                </c:pt>
                <c:pt idx="55">
                  <c:v>23310.5416666666</c:v>
                </c:pt>
                <c:pt idx="56">
                  <c:v>22590.125</c:v>
                </c:pt>
                <c:pt idx="57">
                  <c:v>26024.9749999999</c:v>
                </c:pt>
                <c:pt idx="58">
                  <c:v>22972.2083333333</c:v>
                </c:pt>
                <c:pt idx="59">
                  <c:v>24141.25</c:v>
                </c:pt>
                <c:pt idx="60">
                  <c:v>23694.3499999999</c:v>
                </c:pt>
                <c:pt idx="61">
                  <c:v>26771.7249999999</c:v>
                </c:pt>
                <c:pt idx="62">
                  <c:v>25706.75</c:v>
                </c:pt>
                <c:pt idx="63">
                  <c:v>22780.5833333333</c:v>
                </c:pt>
                <c:pt idx="64">
                  <c:v>22738.9166666666</c:v>
                </c:pt>
                <c:pt idx="65">
                  <c:v>22658.5833333333</c:v>
                </c:pt>
                <c:pt idx="66">
                  <c:v>21835.1666666666</c:v>
                </c:pt>
                <c:pt idx="67">
                  <c:v>21819.575</c:v>
                </c:pt>
                <c:pt idx="68">
                  <c:v>22999.25</c:v>
                </c:pt>
                <c:pt idx="69">
                  <c:v>25570.6666666666</c:v>
                </c:pt>
                <c:pt idx="70">
                  <c:v>23243.1666666666</c:v>
                </c:pt>
                <c:pt idx="71">
                  <c:v>23039.2999999999</c:v>
                </c:pt>
                <c:pt idx="72">
                  <c:v>23104.4166666666</c:v>
                </c:pt>
                <c:pt idx="73">
                  <c:v>23473.375</c:v>
                </c:pt>
                <c:pt idx="74">
                  <c:v>21634.1071428571</c:v>
                </c:pt>
                <c:pt idx="75">
                  <c:v>23425.0833333333</c:v>
                </c:pt>
                <c:pt idx="76">
                  <c:v>22971</c:v>
                </c:pt>
                <c:pt idx="77">
                  <c:v>27570.4</c:v>
                </c:pt>
                <c:pt idx="78">
                  <c:v>23341.7083333333</c:v>
                </c:pt>
                <c:pt idx="79">
                  <c:v>24447.6749999999</c:v>
                </c:pt>
                <c:pt idx="80">
                  <c:v>25191.775</c:v>
                </c:pt>
                <c:pt idx="81">
                  <c:v>21185.3157894736</c:v>
                </c:pt>
                <c:pt idx="82">
                  <c:v>24025.7999999999</c:v>
                </c:pt>
                <c:pt idx="83">
                  <c:v>22712.409090909</c:v>
                </c:pt>
                <c:pt idx="84">
                  <c:v>22143.875</c:v>
                </c:pt>
                <c:pt idx="85">
                  <c:v>22584.0416666666</c:v>
                </c:pt>
                <c:pt idx="86">
                  <c:v>22016.9583333333</c:v>
                </c:pt>
                <c:pt idx="87">
                  <c:v>25944.3571428571</c:v>
                </c:pt>
                <c:pt idx="88">
                  <c:v>21313.5499999999</c:v>
                </c:pt>
                <c:pt idx="89">
                  <c:v>21504.7249999999</c:v>
                </c:pt>
                <c:pt idx="90">
                  <c:v>26826.625</c:v>
                </c:pt>
                <c:pt idx="91">
                  <c:v>23505.9749999999</c:v>
                </c:pt>
                <c:pt idx="92">
                  <c:v>21651.5416666666</c:v>
                </c:pt>
                <c:pt idx="93">
                  <c:v>22076.3333333333</c:v>
                </c:pt>
                <c:pt idx="94">
                  <c:v>21557.95</c:v>
                </c:pt>
                <c:pt idx="95">
                  <c:v>22384.0416666666</c:v>
                </c:pt>
                <c:pt idx="96">
                  <c:v>26264.7</c:v>
                </c:pt>
                <c:pt idx="97">
                  <c:v>22379.4166666666</c:v>
                </c:pt>
                <c:pt idx="98">
                  <c:v>22115.8125</c:v>
                </c:pt>
                <c:pt idx="99">
                  <c:v>22437.4166666666</c:v>
                </c:pt>
                <c:pt idx="100">
                  <c:v>21427.2083333333</c:v>
                </c:pt>
                <c:pt idx="101">
                  <c:v>21301.15</c:v>
                </c:pt>
                <c:pt idx="102">
                  <c:v>21461.625</c:v>
                </c:pt>
                <c:pt idx="103">
                  <c:v>24192.9107142857</c:v>
                </c:pt>
                <c:pt idx="104">
                  <c:v>20955.45</c:v>
                </c:pt>
                <c:pt idx="105">
                  <c:v>24507.4305555555</c:v>
                </c:pt>
                <c:pt idx="106">
                  <c:v>21558.875</c:v>
                </c:pt>
                <c:pt idx="107">
                  <c:v>23058.375</c:v>
                </c:pt>
                <c:pt idx="108">
                  <c:v>21662</c:v>
                </c:pt>
                <c:pt idx="109">
                  <c:v>21424.2916666666</c:v>
                </c:pt>
                <c:pt idx="110">
                  <c:v>21296.7083333333</c:v>
                </c:pt>
                <c:pt idx="111">
                  <c:v>22253.75</c:v>
                </c:pt>
                <c:pt idx="112">
                  <c:v>26417.825</c:v>
                </c:pt>
                <c:pt idx="113">
                  <c:v>21136.7083333333</c:v>
                </c:pt>
                <c:pt idx="114">
                  <c:v>21770.625</c:v>
                </c:pt>
                <c:pt idx="115">
                  <c:v>23982.625</c:v>
                </c:pt>
                <c:pt idx="116">
                  <c:v>22613.5</c:v>
                </c:pt>
                <c:pt idx="117">
                  <c:v>26589.25</c:v>
                </c:pt>
                <c:pt idx="118">
                  <c:v>20958.0416666666</c:v>
                </c:pt>
                <c:pt idx="119">
                  <c:v>21959.875</c:v>
                </c:pt>
                <c:pt idx="120">
                  <c:v>21619.1875</c:v>
                </c:pt>
                <c:pt idx="121">
                  <c:v>21305.0999999999</c:v>
                </c:pt>
                <c:pt idx="122">
                  <c:v>21188.1842105263</c:v>
                </c:pt>
                <c:pt idx="123">
                  <c:v>20953.375</c:v>
                </c:pt>
                <c:pt idx="124">
                  <c:v>21928.125</c:v>
                </c:pt>
                <c:pt idx="125">
                  <c:v>21994.5</c:v>
                </c:pt>
                <c:pt idx="126">
                  <c:v>21531.46875</c:v>
                </c:pt>
                <c:pt idx="127">
                  <c:v>22481.875</c:v>
                </c:pt>
                <c:pt idx="128">
                  <c:v>21379.25</c:v>
                </c:pt>
                <c:pt idx="129">
                  <c:v>21584.2999999999</c:v>
                </c:pt>
                <c:pt idx="130">
                  <c:v>23239.4749999999</c:v>
                </c:pt>
                <c:pt idx="131">
                  <c:v>22004.8125</c:v>
                </c:pt>
                <c:pt idx="132">
                  <c:v>21384.8125</c:v>
                </c:pt>
                <c:pt idx="133">
                  <c:v>21254.7083333333</c:v>
                </c:pt>
                <c:pt idx="134">
                  <c:v>21126.375</c:v>
                </c:pt>
                <c:pt idx="135">
                  <c:v>22072.8709677419</c:v>
                </c:pt>
                <c:pt idx="136">
                  <c:v>21448.65625</c:v>
                </c:pt>
                <c:pt idx="137">
                  <c:v>21392.625</c:v>
                </c:pt>
                <c:pt idx="138">
                  <c:v>21068.65625</c:v>
                </c:pt>
                <c:pt idx="139">
                  <c:v>21102.5499999999</c:v>
                </c:pt>
                <c:pt idx="140">
                  <c:v>21580.2916666666</c:v>
                </c:pt>
                <c:pt idx="141">
                  <c:v>21143.1666666666</c:v>
                </c:pt>
                <c:pt idx="142">
                  <c:v>21644.5</c:v>
                </c:pt>
                <c:pt idx="143">
                  <c:v>20988.375</c:v>
                </c:pt>
                <c:pt idx="144">
                  <c:v>22048.59375</c:v>
                </c:pt>
                <c:pt idx="145">
                  <c:v>20670.8333333333</c:v>
                </c:pt>
                <c:pt idx="146">
                  <c:v>21087.4375</c:v>
                </c:pt>
                <c:pt idx="147">
                  <c:v>21002.9375</c:v>
                </c:pt>
                <c:pt idx="148">
                  <c:v>21319.8333333333</c:v>
                </c:pt>
                <c:pt idx="149">
                  <c:v>21157.6875</c:v>
                </c:pt>
                <c:pt idx="150">
                  <c:v>21706.0625</c:v>
                </c:pt>
                <c:pt idx="151">
                  <c:v>21251.4166666666</c:v>
                </c:pt>
                <c:pt idx="152">
                  <c:v>21190.65</c:v>
                </c:pt>
                <c:pt idx="153">
                  <c:v>21201.5625</c:v>
                </c:pt>
                <c:pt idx="154">
                  <c:v>21207.6875</c:v>
                </c:pt>
                <c:pt idx="155">
                  <c:v>21100.7916666666</c:v>
                </c:pt>
                <c:pt idx="156">
                  <c:v>21110.7</c:v>
                </c:pt>
                <c:pt idx="157">
                  <c:v>21446</c:v>
                </c:pt>
                <c:pt idx="158">
                  <c:v>21463.5625</c:v>
                </c:pt>
                <c:pt idx="159">
                  <c:v>21289.5</c:v>
                </c:pt>
                <c:pt idx="160">
                  <c:v>21087.8571428571</c:v>
                </c:pt>
                <c:pt idx="161">
                  <c:v>21064.5625</c:v>
                </c:pt>
                <c:pt idx="162">
                  <c:v>20752.5333333333</c:v>
                </c:pt>
                <c:pt idx="163">
                  <c:v>21133</c:v>
                </c:pt>
                <c:pt idx="164">
                  <c:v>21799.875</c:v>
                </c:pt>
                <c:pt idx="165">
                  <c:v>20980.375</c:v>
                </c:pt>
                <c:pt idx="166">
                  <c:v>21497.25</c:v>
                </c:pt>
                <c:pt idx="167">
                  <c:v>21219.8666666666</c:v>
                </c:pt>
                <c:pt idx="168">
                  <c:v>20828.75</c:v>
                </c:pt>
                <c:pt idx="169">
                  <c:v>20790.0416666666</c:v>
                </c:pt>
                <c:pt idx="170">
                  <c:v>20247.125</c:v>
                </c:pt>
                <c:pt idx="171">
                  <c:v>22446.75</c:v>
                </c:pt>
                <c:pt idx="172">
                  <c:v>21755.2580645161</c:v>
                </c:pt>
                <c:pt idx="173">
                  <c:v>21139.4375</c:v>
                </c:pt>
                <c:pt idx="174">
                  <c:v>20843.4583333333</c:v>
                </c:pt>
                <c:pt idx="175">
                  <c:v>20905.4583333333</c:v>
                </c:pt>
                <c:pt idx="176">
                  <c:v>20956.1875</c:v>
                </c:pt>
                <c:pt idx="177">
                  <c:v>20810.9375</c:v>
                </c:pt>
                <c:pt idx="178">
                  <c:v>21223.75</c:v>
                </c:pt>
                <c:pt idx="179">
                  <c:v>22443.4249999999</c:v>
                </c:pt>
                <c:pt idx="180">
                  <c:v>20647.5625</c:v>
                </c:pt>
                <c:pt idx="181">
                  <c:v>20594.4166666666</c:v>
                </c:pt>
                <c:pt idx="182">
                  <c:v>20447.9749999999</c:v>
                </c:pt>
                <c:pt idx="183">
                  <c:v>21039.9583333333</c:v>
                </c:pt>
                <c:pt idx="184">
                  <c:v>20642.75</c:v>
                </c:pt>
                <c:pt idx="185">
                  <c:v>20784.75</c:v>
                </c:pt>
                <c:pt idx="186">
                  <c:v>20354.9583333333</c:v>
                </c:pt>
                <c:pt idx="187">
                  <c:v>21048.2916666666</c:v>
                </c:pt>
                <c:pt idx="188">
                  <c:v>20755.6666666666</c:v>
                </c:pt>
                <c:pt idx="189">
                  <c:v>21799.625</c:v>
                </c:pt>
                <c:pt idx="190">
                  <c:v>20463.875</c:v>
                </c:pt>
                <c:pt idx="191">
                  <c:v>20286.6875</c:v>
                </c:pt>
                <c:pt idx="192">
                  <c:v>22448.4285714285</c:v>
                </c:pt>
                <c:pt idx="193">
                  <c:v>21268.3333333333</c:v>
                </c:pt>
                <c:pt idx="194">
                  <c:v>21144</c:v>
                </c:pt>
                <c:pt idx="195">
                  <c:v>20658</c:v>
                </c:pt>
                <c:pt idx="196">
                  <c:v>21089</c:v>
                </c:pt>
                <c:pt idx="197">
                  <c:v>21143.125</c:v>
                </c:pt>
                <c:pt idx="198">
                  <c:v>21462.4583333333</c:v>
                </c:pt>
                <c:pt idx="199">
                  <c:v>20837.4375</c:v>
                </c:pt>
                <c:pt idx="200">
                  <c:v>20607.4583333333</c:v>
                </c:pt>
                <c:pt idx="201">
                  <c:v>20406.6052631578</c:v>
                </c:pt>
                <c:pt idx="202">
                  <c:v>22115.5625</c:v>
                </c:pt>
                <c:pt idx="203">
                  <c:v>21345</c:v>
                </c:pt>
                <c:pt idx="204">
                  <c:v>21246</c:v>
                </c:pt>
                <c:pt idx="205">
                  <c:v>25554.0499999999</c:v>
                </c:pt>
                <c:pt idx="206">
                  <c:v>20272.1875</c:v>
                </c:pt>
                <c:pt idx="207">
                  <c:v>21047</c:v>
                </c:pt>
                <c:pt idx="208">
                  <c:v>21107.2916666666</c:v>
                </c:pt>
                <c:pt idx="209">
                  <c:v>21140.875</c:v>
                </c:pt>
                <c:pt idx="210">
                  <c:v>20863.5625</c:v>
                </c:pt>
                <c:pt idx="211">
                  <c:v>21759.375</c:v>
                </c:pt>
                <c:pt idx="212">
                  <c:v>22533.2999999999</c:v>
                </c:pt>
                <c:pt idx="213">
                  <c:v>23412.325</c:v>
                </c:pt>
                <c:pt idx="214">
                  <c:v>20982.5</c:v>
                </c:pt>
                <c:pt idx="215">
                  <c:v>20529.9249999999</c:v>
                </c:pt>
                <c:pt idx="216">
                  <c:v>20811.5625</c:v>
                </c:pt>
                <c:pt idx="217">
                  <c:v>20520</c:v>
                </c:pt>
                <c:pt idx="218">
                  <c:v>23792.9249999999</c:v>
                </c:pt>
                <c:pt idx="219">
                  <c:v>20224.5</c:v>
                </c:pt>
                <c:pt idx="220">
                  <c:v>21238.5625</c:v>
                </c:pt>
                <c:pt idx="221">
                  <c:v>20581.5416666666</c:v>
                </c:pt>
                <c:pt idx="222">
                  <c:v>26117.5499999999</c:v>
                </c:pt>
                <c:pt idx="223">
                  <c:v>20707.375</c:v>
                </c:pt>
                <c:pt idx="224">
                  <c:v>20380.0625</c:v>
                </c:pt>
                <c:pt idx="225">
                  <c:v>21192.5</c:v>
                </c:pt>
                <c:pt idx="226">
                  <c:v>20573.0416666666</c:v>
                </c:pt>
                <c:pt idx="227">
                  <c:v>21223.5</c:v>
                </c:pt>
                <c:pt idx="228">
                  <c:v>21292</c:v>
                </c:pt>
                <c:pt idx="229">
                  <c:v>20846.3125</c:v>
                </c:pt>
                <c:pt idx="230">
                  <c:v>22004.9</c:v>
                </c:pt>
                <c:pt idx="231">
                  <c:v>20853.9375</c:v>
                </c:pt>
                <c:pt idx="232">
                  <c:v>20940.625</c:v>
                </c:pt>
                <c:pt idx="233">
                  <c:v>21154.7333333333</c:v>
                </c:pt>
                <c:pt idx="234">
                  <c:v>20030.75</c:v>
                </c:pt>
                <c:pt idx="235">
                  <c:v>20917.5</c:v>
                </c:pt>
                <c:pt idx="236">
                  <c:v>22699.1749999999</c:v>
                </c:pt>
                <c:pt idx="237">
                  <c:v>20755.3125</c:v>
                </c:pt>
                <c:pt idx="238">
                  <c:v>20747.375</c:v>
                </c:pt>
                <c:pt idx="239">
                  <c:v>20313.9375</c:v>
                </c:pt>
                <c:pt idx="240">
                  <c:v>23303.825</c:v>
                </c:pt>
                <c:pt idx="241">
                  <c:v>21176.1875</c:v>
                </c:pt>
                <c:pt idx="242">
                  <c:v>21100.0416666666</c:v>
                </c:pt>
                <c:pt idx="243">
                  <c:v>21503.5999999999</c:v>
                </c:pt>
                <c:pt idx="244">
                  <c:v>20313.875</c:v>
                </c:pt>
                <c:pt idx="245">
                  <c:v>20682.4375</c:v>
                </c:pt>
                <c:pt idx="246">
                  <c:v>21033.3125</c:v>
                </c:pt>
                <c:pt idx="247">
                  <c:v>20575.5833333333</c:v>
                </c:pt>
                <c:pt idx="248">
                  <c:v>20982.75</c:v>
                </c:pt>
                <c:pt idx="249">
                  <c:v>21574</c:v>
                </c:pt>
                <c:pt idx="250">
                  <c:v>20543.5</c:v>
                </c:pt>
                <c:pt idx="251">
                  <c:v>21153.6875</c:v>
                </c:pt>
                <c:pt idx="252">
                  <c:v>20625.9375</c:v>
                </c:pt>
                <c:pt idx="253">
                  <c:v>21700.1875</c:v>
                </c:pt>
                <c:pt idx="254">
                  <c:v>20570.25</c:v>
                </c:pt>
                <c:pt idx="255">
                  <c:v>20248.5416666666</c:v>
                </c:pt>
                <c:pt idx="256">
                  <c:v>20802.9375</c:v>
                </c:pt>
                <c:pt idx="257">
                  <c:v>21361.4583333333</c:v>
                </c:pt>
                <c:pt idx="258">
                  <c:v>21292.5499999999</c:v>
                </c:pt>
                <c:pt idx="259">
                  <c:v>20505.1666666666</c:v>
                </c:pt>
                <c:pt idx="260">
                  <c:v>20677.3333333333</c:v>
                </c:pt>
                <c:pt idx="261">
                  <c:v>20397</c:v>
                </c:pt>
                <c:pt idx="262">
                  <c:v>20985.1666666666</c:v>
                </c:pt>
                <c:pt idx="263">
                  <c:v>20568.5625</c:v>
                </c:pt>
                <c:pt idx="264">
                  <c:v>20867.2916666666</c:v>
                </c:pt>
                <c:pt idx="265">
                  <c:v>20668.5833333333</c:v>
                </c:pt>
                <c:pt idx="266">
                  <c:v>20137.2916666666</c:v>
                </c:pt>
                <c:pt idx="267">
                  <c:v>21004.125</c:v>
                </c:pt>
                <c:pt idx="268">
                  <c:v>20603.375</c:v>
                </c:pt>
                <c:pt idx="269">
                  <c:v>21167.8333333333</c:v>
                </c:pt>
                <c:pt idx="270">
                  <c:v>20805.3333333333</c:v>
                </c:pt>
                <c:pt idx="271">
                  <c:v>20937.5833333333</c:v>
                </c:pt>
                <c:pt idx="272">
                  <c:v>21706.8125</c:v>
                </c:pt>
                <c:pt idx="273">
                  <c:v>20430.8125</c:v>
                </c:pt>
                <c:pt idx="274">
                  <c:v>20657.9166666666</c:v>
                </c:pt>
                <c:pt idx="275">
                  <c:v>20828.5833333333</c:v>
                </c:pt>
                <c:pt idx="276">
                  <c:v>20101.5416666666</c:v>
                </c:pt>
                <c:pt idx="277">
                  <c:v>20862.375</c:v>
                </c:pt>
                <c:pt idx="278">
                  <c:v>20987.4583333333</c:v>
                </c:pt>
                <c:pt idx="279">
                  <c:v>21332.03125</c:v>
                </c:pt>
                <c:pt idx="280">
                  <c:v>20835.7083333333</c:v>
                </c:pt>
                <c:pt idx="281">
                  <c:v>22197.025</c:v>
                </c:pt>
                <c:pt idx="282">
                  <c:v>20938.2083333333</c:v>
                </c:pt>
                <c:pt idx="283">
                  <c:v>20686.9166666666</c:v>
                </c:pt>
                <c:pt idx="284">
                  <c:v>20232.5</c:v>
                </c:pt>
                <c:pt idx="285">
                  <c:v>20702.025</c:v>
                </c:pt>
                <c:pt idx="286">
                  <c:v>20561.0833333333</c:v>
                </c:pt>
                <c:pt idx="287">
                  <c:v>22545.2894736842</c:v>
                </c:pt>
                <c:pt idx="288">
                  <c:v>23723.375</c:v>
                </c:pt>
                <c:pt idx="289">
                  <c:v>20740.75</c:v>
                </c:pt>
                <c:pt idx="290">
                  <c:v>22377.775</c:v>
                </c:pt>
                <c:pt idx="291">
                  <c:v>23074.875</c:v>
                </c:pt>
                <c:pt idx="292">
                  <c:v>23676.4749999999</c:v>
                </c:pt>
                <c:pt idx="293">
                  <c:v>22267.2</c:v>
                </c:pt>
                <c:pt idx="294">
                  <c:v>21850.8378378378</c:v>
                </c:pt>
                <c:pt idx="295">
                  <c:v>21125.3125</c:v>
                </c:pt>
                <c:pt idx="296">
                  <c:v>21228.125</c:v>
                </c:pt>
                <c:pt idx="297">
                  <c:v>21741.0999999999</c:v>
                </c:pt>
                <c:pt idx="298">
                  <c:v>21815.9749999999</c:v>
                </c:pt>
                <c:pt idx="299">
                  <c:v>20271.25</c:v>
                </c:pt>
                <c:pt idx="300">
                  <c:v>20334.3333333333</c:v>
                </c:pt>
                <c:pt idx="301">
                  <c:v>22317.525</c:v>
                </c:pt>
                <c:pt idx="302">
                  <c:v>20403.125</c:v>
                </c:pt>
                <c:pt idx="303">
                  <c:v>20234.9166666666</c:v>
                </c:pt>
                <c:pt idx="304">
                  <c:v>20985.875</c:v>
                </c:pt>
                <c:pt idx="305">
                  <c:v>20307.641025641</c:v>
                </c:pt>
                <c:pt idx="306">
                  <c:v>21576.7999999999</c:v>
                </c:pt>
                <c:pt idx="307">
                  <c:v>22812.25</c:v>
                </c:pt>
                <c:pt idx="308">
                  <c:v>21498.4</c:v>
                </c:pt>
                <c:pt idx="309">
                  <c:v>20592.5</c:v>
                </c:pt>
                <c:pt idx="310">
                  <c:v>21161.2857142857</c:v>
                </c:pt>
                <c:pt idx="311">
                  <c:v>20505.8125</c:v>
                </c:pt>
                <c:pt idx="312">
                  <c:v>21794.775</c:v>
                </c:pt>
                <c:pt idx="313">
                  <c:v>20938.625</c:v>
                </c:pt>
                <c:pt idx="314">
                  <c:v>20121.125</c:v>
                </c:pt>
                <c:pt idx="315">
                  <c:v>22234.8499999999</c:v>
                </c:pt>
                <c:pt idx="316">
                  <c:v>22404.1749999999</c:v>
                </c:pt>
                <c:pt idx="317">
                  <c:v>20584.75</c:v>
                </c:pt>
                <c:pt idx="318">
                  <c:v>20695.3125</c:v>
                </c:pt>
                <c:pt idx="319">
                  <c:v>20114.9583333333</c:v>
                </c:pt>
                <c:pt idx="320">
                  <c:v>21721.325</c:v>
                </c:pt>
                <c:pt idx="321">
                  <c:v>21182.825</c:v>
                </c:pt>
                <c:pt idx="322">
                  <c:v>21023.125</c:v>
                </c:pt>
                <c:pt idx="323">
                  <c:v>20477.9166666666</c:v>
                </c:pt>
                <c:pt idx="324">
                  <c:v>21142.2249999999</c:v>
                </c:pt>
                <c:pt idx="325">
                  <c:v>20372.9749999999</c:v>
                </c:pt>
                <c:pt idx="326">
                  <c:v>19850.2916666666</c:v>
                </c:pt>
                <c:pt idx="327">
                  <c:v>21432.5625</c:v>
                </c:pt>
                <c:pt idx="328">
                  <c:v>23307.9249999999</c:v>
                </c:pt>
                <c:pt idx="329">
                  <c:v>20570.1875</c:v>
                </c:pt>
                <c:pt idx="330">
                  <c:v>24510.0100097656</c:v>
                </c:pt>
                <c:pt idx="331">
                  <c:v>20592.5499999999</c:v>
                </c:pt>
                <c:pt idx="332">
                  <c:v>23565.525</c:v>
                </c:pt>
                <c:pt idx="333">
                  <c:v>20402.4249999999</c:v>
                </c:pt>
                <c:pt idx="334">
                  <c:v>21016.0499999999</c:v>
                </c:pt>
                <c:pt idx="335">
                  <c:v>21492.0499999999</c:v>
                </c:pt>
                <c:pt idx="336">
                  <c:v>20026.125</c:v>
                </c:pt>
                <c:pt idx="337">
                  <c:v>24006.625</c:v>
                </c:pt>
                <c:pt idx="338">
                  <c:v>22075.825</c:v>
                </c:pt>
                <c:pt idx="339">
                  <c:v>22622.125</c:v>
                </c:pt>
                <c:pt idx="340">
                  <c:v>21644.075</c:v>
                </c:pt>
                <c:pt idx="341">
                  <c:v>20152.5999999999</c:v>
                </c:pt>
                <c:pt idx="342">
                  <c:v>23285</c:v>
                </c:pt>
                <c:pt idx="343">
                  <c:v>21494.3333333333</c:v>
                </c:pt>
                <c:pt idx="344">
                  <c:v>22151.84375</c:v>
                </c:pt>
                <c:pt idx="345">
                  <c:v>20630.875</c:v>
                </c:pt>
                <c:pt idx="346">
                  <c:v>22514.84375</c:v>
                </c:pt>
                <c:pt idx="347">
                  <c:v>21131.2249999999</c:v>
                </c:pt>
                <c:pt idx="348">
                  <c:v>21595.3333333333</c:v>
                </c:pt>
                <c:pt idx="349">
                  <c:v>21995</c:v>
                </c:pt>
                <c:pt idx="350">
                  <c:v>21714.025</c:v>
                </c:pt>
                <c:pt idx="351">
                  <c:v>23107.875</c:v>
                </c:pt>
                <c:pt idx="352">
                  <c:v>22205.2</c:v>
                </c:pt>
                <c:pt idx="353">
                  <c:v>21746.2916666666</c:v>
                </c:pt>
                <c:pt idx="354">
                  <c:v>22343.3125</c:v>
                </c:pt>
                <c:pt idx="355">
                  <c:v>21934.8125</c:v>
                </c:pt>
                <c:pt idx="356">
                  <c:v>21572.775</c:v>
                </c:pt>
                <c:pt idx="357">
                  <c:v>22613.90625</c:v>
                </c:pt>
                <c:pt idx="358">
                  <c:v>21995.53125</c:v>
                </c:pt>
                <c:pt idx="359">
                  <c:v>22313.8125</c:v>
                </c:pt>
                <c:pt idx="360">
                  <c:v>21760.46875</c:v>
                </c:pt>
                <c:pt idx="361">
                  <c:v>23049.375</c:v>
                </c:pt>
                <c:pt idx="362">
                  <c:v>21987.34375</c:v>
                </c:pt>
                <c:pt idx="363">
                  <c:v>21264.1276595744</c:v>
                </c:pt>
                <c:pt idx="364">
                  <c:v>21608.5</c:v>
                </c:pt>
              </c:numCache>
            </c:numRef>
          </c:val>
        </c:ser>
        <c:ser>
          <c:idx val="2"/>
          <c:order val="2"/>
          <c:tx>
            <c:strRef>
              <c:f>DailyAvg!$F$1</c:f>
              <c:strCache>
                <c:ptCount val="1"/>
                <c:pt idx="0">
                  <c:v>Q3</c:v>
                </c:pt>
              </c:strCache>
            </c:strRef>
          </c:tx>
          <c:spPr>
            <a:solidFill>
              <a:srgbClr val="ff0000"/>
            </a:solidFill>
            <a:ln w="0">
              <a:noFill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DailyAvg!$A$2:$A$366</c:f>
              <c:strCache>
                <c:ptCount val="365"/>
                <c:pt idx="0">
                  <c:v>213</c:v>
                </c:pt>
                <c:pt idx="1">
                  <c:v>193</c:v>
                </c:pt>
                <c:pt idx="2">
                  <c:v>215</c:v>
                </c:pt>
                <c:pt idx="3">
                  <c:v>214</c:v>
                </c:pt>
                <c:pt idx="4">
                  <c:v>179</c:v>
                </c:pt>
                <c:pt idx="5">
                  <c:v>224</c:v>
                </c:pt>
                <c:pt idx="6">
                  <c:v>237</c:v>
                </c:pt>
                <c:pt idx="7">
                  <c:v>228</c:v>
                </c:pt>
                <c:pt idx="8">
                  <c:v>236</c:v>
                </c:pt>
                <c:pt idx="9">
                  <c:v>194</c:v>
                </c:pt>
                <c:pt idx="10">
                  <c:v>235</c:v>
                </c:pt>
                <c:pt idx="11">
                  <c:v>238</c:v>
                </c:pt>
                <c:pt idx="12">
                  <c:v>225</c:v>
                </c:pt>
                <c:pt idx="13">
                  <c:v>208</c:v>
                </c:pt>
                <c:pt idx="14">
                  <c:v>180</c:v>
                </c:pt>
                <c:pt idx="15">
                  <c:v>207</c:v>
                </c:pt>
                <c:pt idx="16">
                  <c:v>229</c:v>
                </c:pt>
                <c:pt idx="17">
                  <c:v>217</c:v>
                </c:pt>
                <c:pt idx="18">
                  <c:v>165</c:v>
                </c:pt>
                <c:pt idx="19">
                  <c:v>239</c:v>
                </c:pt>
                <c:pt idx="20">
                  <c:v>196</c:v>
                </c:pt>
                <c:pt idx="21">
                  <c:v>181</c:v>
                </c:pt>
                <c:pt idx="22">
                  <c:v>223</c:v>
                </c:pt>
                <c:pt idx="23">
                  <c:v>227</c:v>
                </c:pt>
                <c:pt idx="24">
                  <c:v>195</c:v>
                </c:pt>
                <c:pt idx="25">
                  <c:v>209</c:v>
                </c:pt>
                <c:pt idx="26">
                  <c:v>201</c:v>
                </c:pt>
                <c:pt idx="27">
                  <c:v>206</c:v>
                </c:pt>
                <c:pt idx="28">
                  <c:v>256</c:v>
                </c:pt>
                <c:pt idx="29">
                  <c:v>263</c:v>
                </c:pt>
                <c:pt idx="30">
                  <c:v>240</c:v>
                </c:pt>
                <c:pt idx="31">
                  <c:v>230</c:v>
                </c:pt>
                <c:pt idx="32">
                  <c:v>241</c:v>
                </c:pt>
                <c:pt idx="33">
                  <c:v>222</c:v>
                </c:pt>
                <c:pt idx="34">
                  <c:v>257</c:v>
                </c:pt>
                <c:pt idx="35">
                  <c:v>210</c:v>
                </c:pt>
                <c:pt idx="36">
                  <c:v>202</c:v>
                </c:pt>
                <c:pt idx="37">
                  <c:v>243</c:v>
                </c:pt>
                <c:pt idx="38">
                  <c:v>251</c:v>
                </c:pt>
                <c:pt idx="39">
                  <c:v>244</c:v>
                </c:pt>
                <c:pt idx="40">
                  <c:v>166</c:v>
                </c:pt>
                <c:pt idx="41">
                  <c:v>218</c:v>
                </c:pt>
                <c:pt idx="42">
                  <c:v>200</c:v>
                </c:pt>
                <c:pt idx="43">
                  <c:v>258</c:v>
                </c:pt>
                <c:pt idx="44">
                  <c:v>231</c:v>
                </c:pt>
                <c:pt idx="45">
                  <c:v>199</c:v>
                </c:pt>
                <c:pt idx="46">
                  <c:v>197</c:v>
                </c:pt>
                <c:pt idx="47">
                  <c:v>172</c:v>
                </c:pt>
                <c:pt idx="48">
                  <c:v>198</c:v>
                </c:pt>
                <c:pt idx="49">
                  <c:v>182</c:v>
                </c:pt>
                <c:pt idx="50">
                  <c:v>188</c:v>
                </c:pt>
                <c:pt idx="51">
                  <c:v>203</c:v>
                </c:pt>
                <c:pt idx="52">
                  <c:v>245</c:v>
                </c:pt>
                <c:pt idx="53">
                  <c:v>250</c:v>
                </c:pt>
                <c:pt idx="54">
                  <c:v>259</c:v>
                </c:pt>
                <c:pt idx="55">
                  <c:v>189</c:v>
                </c:pt>
                <c:pt idx="56">
                  <c:v>173</c:v>
                </c:pt>
                <c:pt idx="57">
                  <c:v>234</c:v>
                </c:pt>
                <c:pt idx="58">
                  <c:v>167</c:v>
                </c:pt>
                <c:pt idx="59">
                  <c:v>178</c:v>
                </c:pt>
                <c:pt idx="60">
                  <c:v>220</c:v>
                </c:pt>
                <c:pt idx="61">
                  <c:v>226</c:v>
                </c:pt>
                <c:pt idx="62">
                  <c:v>221</c:v>
                </c:pt>
                <c:pt idx="63">
                  <c:v>174</c:v>
                </c:pt>
                <c:pt idx="64">
                  <c:v>168</c:v>
                </c:pt>
                <c:pt idx="65">
                  <c:v>264</c:v>
                </c:pt>
                <c:pt idx="66">
                  <c:v>187</c:v>
                </c:pt>
                <c:pt idx="67">
                  <c:v>270</c:v>
                </c:pt>
                <c:pt idx="68">
                  <c:v>252</c:v>
                </c:pt>
                <c:pt idx="69">
                  <c:v>216</c:v>
                </c:pt>
                <c:pt idx="70">
                  <c:v>232</c:v>
                </c:pt>
                <c:pt idx="71">
                  <c:v>262</c:v>
                </c:pt>
                <c:pt idx="72">
                  <c:v>190</c:v>
                </c:pt>
                <c:pt idx="73">
                  <c:v>204</c:v>
                </c:pt>
                <c:pt idx="74">
                  <c:v>151</c:v>
                </c:pt>
                <c:pt idx="75">
                  <c:v>246</c:v>
                </c:pt>
                <c:pt idx="76">
                  <c:v>260</c:v>
                </c:pt>
                <c:pt idx="77">
                  <c:v>242</c:v>
                </c:pt>
                <c:pt idx="78">
                  <c:v>211</c:v>
                </c:pt>
                <c:pt idx="79">
                  <c:v>191</c:v>
                </c:pt>
                <c:pt idx="80">
                  <c:v>233</c:v>
                </c:pt>
                <c:pt idx="81">
                  <c:v>144</c:v>
                </c:pt>
                <c:pt idx="82">
                  <c:v>255</c:v>
                </c:pt>
                <c:pt idx="83">
                  <c:v>265</c:v>
                </c:pt>
                <c:pt idx="84">
                  <c:v>273</c:v>
                </c:pt>
                <c:pt idx="85">
                  <c:v>175</c:v>
                </c:pt>
                <c:pt idx="86">
                  <c:v>272</c:v>
                </c:pt>
                <c:pt idx="87">
                  <c:v>249</c:v>
                </c:pt>
                <c:pt idx="88">
                  <c:v>145</c:v>
                </c:pt>
                <c:pt idx="89">
                  <c:v>277</c:v>
                </c:pt>
                <c:pt idx="90">
                  <c:v>192</c:v>
                </c:pt>
                <c:pt idx="91">
                  <c:v>247</c:v>
                </c:pt>
                <c:pt idx="92">
                  <c:v>271</c:v>
                </c:pt>
                <c:pt idx="93">
                  <c:v>169</c:v>
                </c:pt>
                <c:pt idx="94">
                  <c:v>284</c:v>
                </c:pt>
                <c:pt idx="95">
                  <c:v>253</c:v>
                </c:pt>
                <c:pt idx="96">
                  <c:v>219</c:v>
                </c:pt>
                <c:pt idx="97">
                  <c:v>266</c:v>
                </c:pt>
                <c:pt idx="98">
                  <c:v>347</c:v>
                </c:pt>
                <c:pt idx="99">
                  <c:v>176</c:v>
                </c:pt>
                <c:pt idx="100">
                  <c:v>293</c:v>
                </c:pt>
                <c:pt idx="101">
                  <c:v>291</c:v>
                </c:pt>
                <c:pt idx="102">
                  <c:v>298</c:v>
                </c:pt>
                <c:pt idx="103">
                  <c:v>248</c:v>
                </c:pt>
                <c:pt idx="104">
                  <c:v>158</c:v>
                </c:pt>
                <c:pt idx="105">
                  <c:v>186</c:v>
                </c:pt>
                <c:pt idx="106">
                  <c:v>279</c:v>
                </c:pt>
                <c:pt idx="107">
                  <c:v>183</c:v>
                </c:pt>
                <c:pt idx="108">
                  <c:v>280</c:v>
                </c:pt>
                <c:pt idx="109">
                  <c:v>294</c:v>
                </c:pt>
                <c:pt idx="110">
                  <c:v>278</c:v>
                </c:pt>
                <c:pt idx="111">
                  <c:v>340</c:v>
                </c:pt>
                <c:pt idx="112">
                  <c:v>205</c:v>
                </c:pt>
                <c:pt idx="113">
                  <c:v>286</c:v>
                </c:pt>
                <c:pt idx="114">
                  <c:v>274</c:v>
                </c:pt>
                <c:pt idx="115">
                  <c:v>254</c:v>
                </c:pt>
                <c:pt idx="116">
                  <c:v>354</c:v>
                </c:pt>
                <c:pt idx="117">
                  <c:v>212</c:v>
                </c:pt>
                <c:pt idx="118">
                  <c:v>285</c:v>
                </c:pt>
                <c:pt idx="119">
                  <c:v>343</c:v>
                </c:pt>
                <c:pt idx="120">
                  <c:v>341</c:v>
                </c:pt>
                <c:pt idx="121">
                  <c:v>333</c:v>
                </c:pt>
                <c:pt idx="122">
                  <c:v>319</c:v>
                </c:pt>
                <c:pt idx="123">
                  <c:v>292</c:v>
                </c:pt>
                <c:pt idx="124">
                  <c:v>355</c:v>
                </c:pt>
                <c:pt idx="125">
                  <c:v>342</c:v>
                </c:pt>
                <c:pt idx="126">
                  <c:v>24</c:v>
                </c:pt>
                <c:pt idx="127">
                  <c:v>356</c:v>
                </c:pt>
                <c:pt idx="128">
                  <c:v>326</c:v>
                </c:pt>
                <c:pt idx="129">
                  <c:v>143</c:v>
                </c:pt>
                <c:pt idx="130">
                  <c:v>171</c:v>
                </c:pt>
                <c:pt idx="131">
                  <c:v>344</c:v>
                </c:pt>
                <c:pt idx="132">
                  <c:v>350</c:v>
                </c:pt>
                <c:pt idx="133">
                  <c:v>147</c:v>
                </c:pt>
                <c:pt idx="134">
                  <c:v>287</c:v>
                </c:pt>
                <c:pt idx="135">
                  <c:v>66</c:v>
                </c:pt>
                <c:pt idx="136">
                  <c:v>3</c:v>
                </c:pt>
                <c:pt idx="137">
                  <c:v>31</c:v>
                </c:pt>
                <c:pt idx="138">
                  <c:v>17</c:v>
                </c:pt>
                <c:pt idx="139">
                  <c:v>305</c:v>
                </c:pt>
                <c:pt idx="140">
                  <c:v>267</c:v>
                </c:pt>
                <c:pt idx="141">
                  <c:v>153</c:v>
                </c:pt>
                <c:pt idx="142">
                  <c:v>349</c:v>
                </c:pt>
                <c:pt idx="143">
                  <c:v>299</c:v>
                </c:pt>
                <c:pt idx="144">
                  <c:v>10</c:v>
                </c:pt>
                <c:pt idx="145">
                  <c:v>152</c:v>
                </c:pt>
                <c:pt idx="146">
                  <c:v>348</c:v>
                </c:pt>
                <c:pt idx="147">
                  <c:v>87</c:v>
                </c:pt>
                <c:pt idx="148">
                  <c:v>281</c:v>
                </c:pt>
                <c:pt idx="149">
                  <c:v>5</c:v>
                </c:pt>
                <c:pt idx="150">
                  <c:v>41</c:v>
                </c:pt>
                <c:pt idx="151">
                  <c:v>335</c:v>
                </c:pt>
                <c:pt idx="152">
                  <c:v>312</c:v>
                </c:pt>
                <c:pt idx="153">
                  <c:v>67</c:v>
                </c:pt>
                <c:pt idx="154">
                  <c:v>6</c:v>
                </c:pt>
                <c:pt idx="155">
                  <c:v>320</c:v>
                </c:pt>
                <c:pt idx="156">
                  <c:v>123</c:v>
                </c:pt>
                <c:pt idx="157">
                  <c:v>336</c:v>
                </c:pt>
                <c:pt idx="158">
                  <c:v>59</c:v>
                </c:pt>
                <c:pt idx="159">
                  <c:v>351</c:v>
                </c:pt>
                <c:pt idx="160">
                  <c:v>12</c:v>
                </c:pt>
                <c:pt idx="161">
                  <c:v>11</c:v>
                </c:pt>
                <c:pt idx="162">
                  <c:v>4</c:v>
                </c:pt>
                <c:pt idx="163">
                  <c:v>154</c:v>
                </c:pt>
                <c:pt idx="164">
                  <c:v>68</c:v>
                </c:pt>
                <c:pt idx="165">
                  <c:v>300</c:v>
                </c:pt>
                <c:pt idx="166">
                  <c:v>7</c:v>
                </c:pt>
                <c:pt idx="167">
                  <c:v>13</c:v>
                </c:pt>
                <c:pt idx="168">
                  <c:v>159</c:v>
                </c:pt>
                <c:pt idx="169">
                  <c:v>334</c:v>
                </c:pt>
                <c:pt idx="170">
                  <c:v>102</c:v>
                </c:pt>
                <c:pt idx="171">
                  <c:v>357</c:v>
                </c:pt>
                <c:pt idx="172">
                  <c:v>38</c:v>
                </c:pt>
                <c:pt idx="173">
                  <c:v>80</c:v>
                </c:pt>
                <c:pt idx="174">
                  <c:v>140</c:v>
                </c:pt>
                <c:pt idx="175">
                  <c:v>146</c:v>
                </c:pt>
                <c:pt idx="176">
                  <c:v>45</c:v>
                </c:pt>
                <c:pt idx="177">
                  <c:v>47</c:v>
                </c:pt>
                <c:pt idx="178">
                  <c:v>14</c:v>
                </c:pt>
                <c:pt idx="179">
                  <c:v>164</c:v>
                </c:pt>
                <c:pt idx="180">
                  <c:v>40</c:v>
                </c:pt>
                <c:pt idx="181">
                  <c:v>306</c:v>
                </c:pt>
                <c:pt idx="182">
                  <c:v>116</c:v>
                </c:pt>
                <c:pt idx="183">
                  <c:v>314</c:v>
                </c:pt>
                <c:pt idx="184">
                  <c:v>307</c:v>
                </c:pt>
                <c:pt idx="185">
                  <c:v>308</c:v>
                </c:pt>
                <c:pt idx="186">
                  <c:v>117</c:v>
                </c:pt>
                <c:pt idx="187">
                  <c:v>327</c:v>
                </c:pt>
                <c:pt idx="188">
                  <c:v>26</c:v>
                </c:pt>
                <c:pt idx="189">
                  <c:v>42</c:v>
                </c:pt>
                <c:pt idx="190">
                  <c:v>95</c:v>
                </c:pt>
                <c:pt idx="191">
                  <c:v>25</c:v>
                </c:pt>
                <c:pt idx="192">
                  <c:v>185</c:v>
                </c:pt>
                <c:pt idx="193">
                  <c:v>321</c:v>
                </c:pt>
                <c:pt idx="194">
                  <c:v>301</c:v>
                </c:pt>
                <c:pt idx="195">
                  <c:v>53</c:v>
                </c:pt>
                <c:pt idx="196">
                  <c:v>54</c:v>
                </c:pt>
                <c:pt idx="197">
                  <c:v>27</c:v>
                </c:pt>
                <c:pt idx="198">
                  <c:v>322</c:v>
                </c:pt>
                <c:pt idx="199">
                  <c:v>33</c:v>
                </c:pt>
                <c:pt idx="200">
                  <c:v>313</c:v>
                </c:pt>
                <c:pt idx="201">
                  <c:v>109</c:v>
                </c:pt>
                <c:pt idx="202">
                  <c:v>73</c:v>
                </c:pt>
                <c:pt idx="203">
                  <c:v>55</c:v>
                </c:pt>
                <c:pt idx="204">
                  <c:v>28</c:v>
                </c:pt>
                <c:pt idx="205">
                  <c:v>177</c:v>
                </c:pt>
                <c:pt idx="206">
                  <c:v>19</c:v>
                </c:pt>
                <c:pt idx="207">
                  <c:v>161</c:v>
                </c:pt>
                <c:pt idx="208">
                  <c:v>315</c:v>
                </c:pt>
                <c:pt idx="209">
                  <c:v>148</c:v>
                </c:pt>
                <c:pt idx="210">
                  <c:v>74</c:v>
                </c:pt>
                <c:pt idx="211">
                  <c:v>69</c:v>
                </c:pt>
                <c:pt idx="212">
                  <c:v>282</c:v>
                </c:pt>
                <c:pt idx="213">
                  <c:v>269</c:v>
                </c:pt>
                <c:pt idx="214">
                  <c:v>160</c:v>
                </c:pt>
                <c:pt idx="215">
                  <c:v>137</c:v>
                </c:pt>
                <c:pt idx="216">
                  <c:v>34</c:v>
                </c:pt>
                <c:pt idx="217">
                  <c:v>32</c:v>
                </c:pt>
                <c:pt idx="218">
                  <c:v>170</c:v>
                </c:pt>
                <c:pt idx="219">
                  <c:v>130</c:v>
                </c:pt>
                <c:pt idx="220">
                  <c:v>76</c:v>
                </c:pt>
                <c:pt idx="221">
                  <c:v>118</c:v>
                </c:pt>
                <c:pt idx="222">
                  <c:v>261</c:v>
                </c:pt>
                <c:pt idx="223">
                  <c:v>125</c:v>
                </c:pt>
                <c:pt idx="224">
                  <c:v>39</c:v>
                </c:pt>
                <c:pt idx="225">
                  <c:v>75</c:v>
                </c:pt>
                <c:pt idx="226">
                  <c:v>124</c:v>
                </c:pt>
                <c:pt idx="227">
                  <c:v>62</c:v>
                </c:pt>
                <c:pt idx="228">
                  <c:v>77</c:v>
                </c:pt>
                <c:pt idx="229">
                  <c:v>60</c:v>
                </c:pt>
                <c:pt idx="230">
                  <c:v>328</c:v>
                </c:pt>
                <c:pt idx="231">
                  <c:v>83</c:v>
                </c:pt>
                <c:pt idx="232">
                  <c:v>90</c:v>
                </c:pt>
                <c:pt idx="233">
                  <c:v>49</c:v>
                </c:pt>
                <c:pt idx="234">
                  <c:v>18</c:v>
                </c:pt>
                <c:pt idx="235">
                  <c:v>141</c:v>
                </c:pt>
                <c:pt idx="236">
                  <c:v>276</c:v>
                </c:pt>
                <c:pt idx="237">
                  <c:v>82</c:v>
                </c:pt>
                <c:pt idx="238">
                  <c:v>81</c:v>
                </c:pt>
                <c:pt idx="239">
                  <c:v>20</c:v>
                </c:pt>
                <c:pt idx="240">
                  <c:v>268</c:v>
                </c:pt>
                <c:pt idx="241">
                  <c:v>61</c:v>
                </c:pt>
                <c:pt idx="242">
                  <c:v>295</c:v>
                </c:pt>
                <c:pt idx="243">
                  <c:v>63</c:v>
                </c:pt>
                <c:pt idx="244">
                  <c:v>111</c:v>
                </c:pt>
                <c:pt idx="245">
                  <c:v>35</c:v>
                </c:pt>
                <c:pt idx="246">
                  <c:v>56</c:v>
                </c:pt>
                <c:pt idx="247">
                  <c:v>132</c:v>
                </c:pt>
                <c:pt idx="248">
                  <c:v>84</c:v>
                </c:pt>
                <c:pt idx="249">
                  <c:v>361</c:v>
                </c:pt>
                <c:pt idx="250">
                  <c:v>126</c:v>
                </c:pt>
                <c:pt idx="251">
                  <c:v>48</c:v>
                </c:pt>
                <c:pt idx="252">
                  <c:v>88</c:v>
                </c:pt>
                <c:pt idx="253">
                  <c:v>70</c:v>
                </c:pt>
                <c:pt idx="254">
                  <c:v>103</c:v>
                </c:pt>
                <c:pt idx="255">
                  <c:v>138</c:v>
                </c:pt>
                <c:pt idx="256">
                  <c:v>89</c:v>
                </c:pt>
                <c:pt idx="257">
                  <c:v>337</c:v>
                </c:pt>
                <c:pt idx="258">
                  <c:v>157</c:v>
                </c:pt>
                <c:pt idx="259">
                  <c:v>119</c:v>
                </c:pt>
                <c:pt idx="260">
                  <c:v>133</c:v>
                </c:pt>
                <c:pt idx="261">
                  <c:v>21</c:v>
                </c:pt>
                <c:pt idx="262">
                  <c:v>91</c:v>
                </c:pt>
                <c:pt idx="263">
                  <c:v>362</c:v>
                </c:pt>
                <c:pt idx="264">
                  <c:v>288</c:v>
                </c:pt>
                <c:pt idx="265">
                  <c:v>104</c:v>
                </c:pt>
                <c:pt idx="266">
                  <c:v>131</c:v>
                </c:pt>
                <c:pt idx="267">
                  <c:v>363</c:v>
                </c:pt>
                <c:pt idx="268">
                  <c:v>96</c:v>
                </c:pt>
                <c:pt idx="269">
                  <c:v>323</c:v>
                </c:pt>
                <c:pt idx="270">
                  <c:v>155</c:v>
                </c:pt>
                <c:pt idx="271">
                  <c:v>302</c:v>
                </c:pt>
                <c:pt idx="272">
                  <c:v>345</c:v>
                </c:pt>
                <c:pt idx="273">
                  <c:v>46</c:v>
                </c:pt>
                <c:pt idx="274">
                  <c:v>105</c:v>
                </c:pt>
                <c:pt idx="275">
                  <c:v>97</c:v>
                </c:pt>
                <c:pt idx="276">
                  <c:v>110</c:v>
                </c:pt>
                <c:pt idx="277">
                  <c:v>364</c:v>
                </c:pt>
                <c:pt idx="278">
                  <c:v>316</c:v>
                </c:pt>
                <c:pt idx="279">
                  <c:v>52</c:v>
                </c:pt>
                <c:pt idx="280">
                  <c:v>98</c:v>
                </c:pt>
                <c:pt idx="281">
                  <c:v>296</c:v>
                </c:pt>
                <c:pt idx="282">
                  <c:v>162</c:v>
                </c:pt>
                <c:pt idx="283">
                  <c:v>309</c:v>
                </c:pt>
                <c:pt idx="284">
                  <c:v>112</c:v>
                </c:pt>
                <c:pt idx="285">
                  <c:v>122</c:v>
                </c:pt>
                <c:pt idx="286">
                  <c:v>139</c:v>
                </c:pt>
                <c:pt idx="287">
                  <c:v>339</c:v>
                </c:pt>
                <c:pt idx="288">
                  <c:v>275</c:v>
                </c:pt>
                <c:pt idx="289">
                  <c:v>352</c:v>
                </c:pt>
                <c:pt idx="290">
                  <c:v>297</c:v>
                </c:pt>
                <c:pt idx="291">
                  <c:v>338</c:v>
                </c:pt>
                <c:pt idx="292">
                  <c:v>283</c:v>
                </c:pt>
                <c:pt idx="293">
                  <c:v>290</c:v>
                </c:pt>
                <c:pt idx="294">
                  <c:v>318</c:v>
                </c:pt>
                <c:pt idx="295">
                  <c:v>8</c:v>
                </c:pt>
                <c:pt idx="296">
                  <c:v>43</c:v>
                </c:pt>
                <c:pt idx="297">
                  <c:v>325</c:v>
                </c:pt>
                <c:pt idx="298">
                  <c:v>289</c:v>
                </c:pt>
                <c:pt idx="299">
                  <c:v>120</c:v>
                </c:pt>
                <c:pt idx="300">
                  <c:v>127</c:v>
                </c:pt>
                <c:pt idx="301">
                  <c:v>303</c:v>
                </c:pt>
                <c:pt idx="302">
                  <c:v>15</c:v>
                </c:pt>
                <c:pt idx="303">
                  <c:v>106</c:v>
                </c:pt>
                <c:pt idx="304">
                  <c:v>78</c:v>
                </c:pt>
                <c:pt idx="305">
                  <c:v>94</c:v>
                </c:pt>
                <c:pt idx="306">
                  <c:v>311</c:v>
                </c:pt>
                <c:pt idx="307">
                  <c:v>163</c:v>
                </c:pt>
                <c:pt idx="308">
                  <c:v>332</c:v>
                </c:pt>
                <c:pt idx="309">
                  <c:v>29</c:v>
                </c:pt>
                <c:pt idx="310">
                  <c:v>64</c:v>
                </c:pt>
                <c:pt idx="311">
                  <c:v>36</c:v>
                </c:pt>
                <c:pt idx="312">
                  <c:v>304</c:v>
                </c:pt>
                <c:pt idx="313">
                  <c:v>57</c:v>
                </c:pt>
                <c:pt idx="314">
                  <c:v>22</c:v>
                </c:pt>
                <c:pt idx="315">
                  <c:v>317</c:v>
                </c:pt>
                <c:pt idx="316">
                  <c:v>324</c:v>
                </c:pt>
                <c:pt idx="317">
                  <c:v>99</c:v>
                </c:pt>
                <c:pt idx="318">
                  <c:v>50</c:v>
                </c:pt>
                <c:pt idx="319">
                  <c:v>134</c:v>
                </c:pt>
                <c:pt idx="320">
                  <c:v>310</c:v>
                </c:pt>
                <c:pt idx="321">
                  <c:v>329</c:v>
                </c:pt>
                <c:pt idx="322">
                  <c:v>71</c:v>
                </c:pt>
                <c:pt idx="323">
                  <c:v>92</c:v>
                </c:pt>
                <c:pt idx="324">
                  <c:v>101</c:v>
                </c:pt>
                <c:pt idx="325">
                  <c:v>129</c:v>
                </c:pt>
                <c:pt idx="326">
                  <c:v>113</c:v>
                </c:pt>
                <c:pt idx="327">
                  <c:v>358</c:v>
                </c:pt>
                <c:pt idx="328">
                  <c:v>156</c:v>
                </c:pt>
                <c:pt idx="329">
                  <c:v>85</c:v>
                </c:pt>
                <c:pt idx="330">
                  <c:v>142</c:v>
                </c:pt>
                <c:pt idx="331">
                  <c:v>136</c:v>
                </c:pt>
                <c:pt idx="332">
                  <c:v>184</c:v>
                </c:pt>
                <c:pt idx="333">
                  <c:v>115</c:v>
                </c:pt>
                <c:pt idx="334">
                  <c:v>108</c:v>
                </c:pt>
                <c:pt idx="335">
                  <c:v>107</c:v>
                </c:pt>
                <c:pt idx="336">
                  <c:v>365</c:v>
                </c:pt>
                <c:pt idx="337">
                  <c:v>149</c:v>
                </c:pt>
                <c:pt idx="338">
                  <c:v>121</c:v>
                </c:pt>
                <c:pt idx="339">
                  <c:v>353</c:v>
                </c:pt>
                <c:pt idx="340">
                  <c:v>128</c:v>
                </c:pt>
                <c:pt idx="341">
                  <c:v>330</c:v>
                </c:pt>
                <c:pt idx="342">
                  <c:v>346</c:v>
                </c:pt>
                <c:pt idx="343">
                  <c:v>93</c:v>
                </c:pt>
                <c:pt idx="344">
                  <c:v>51</c:v>
                </c:pt>
                <c:pt idx="345">
                  <c:v>114</c:v>
                </c:pt>
                <c:pt idx="346">
                  <c:v>9</c:v>
                </c:pt>
                <c:pt idx="347">
                  <c:v>135</c:v>
                </c:pt>
                <c:pt idx="348">
                  <c:v>37</c:v>
                </c:pt>
                <c:pt idx="349">
                  <c:v>79</c:v>
                </c:pt>
                <c:pt idx="350">
                  <c:v>100</c:v>
                </c:pt>
                <c:pt idx="351">
                  <c:v>65</c:v>
                </c:pt>
                <c:pt idx="352">
                  <c:v>30</c:v>
                </c:pt>
                <c:pt idx="353">
                  <c:v>359</c:v>
                </c:pt>
                <c:pt idx="354">
                  <c:v>23</c:v>
                </c:pt>
                <c:pt idx="355">
                  <c:v>72</c:v>
                </c:pt>
                <c:pt idx="356">
                  <c:v>331</c:v>
                </c:pt>
                <c:pt idx="357">
                  <c:v>44</c:v>
                </c:pt>
                <c:pt idx="358">
                  <c:v>16</c:v>
                </c:pt>
                <c:pt idx="359">
                  <c:v>58</c:v>
                </c:pt>
                <c:pt idx="360">
                  <c:v>360</c:v>
                </c:pt>
                <c:pt idx="361">
                  <c:v>150</c:v>
                </c:pt>
                <c:pt idx="362">
                  <c:v>86</c:v>
                </c:pt>
                <c:pt idx="363">
                  <c:v>1</c:v>
                </c:pt>
                <c:pt idx="364">
                  <c:v>2</c:v>
                </c:pt>
              </c:strCache>
            </c:strRef>
          </c:cat>
          <c:val>
            <c:numRef>
              <c:f>DailyAvg!$F$2:$F$366</c:f>
              <c:numCache>
                <c:formatCode>General</c:formatCode>
                <c:ptCount val="365"/>
                <c:pt idx="0">
                  <c:v>38213.1875</c:v>
                </c:pt>
                <c:pt idx="1">
                  <c:v>37020.1875</c:v>
                </c:pt>
                <c:pt idx="2">
                  <c:v>36956.59375</c:v>
                </c:pt>
                <c:pt idx="3">
                  <c:v>36494.59375</c:v>
                </c:pt>
                <c:pt idx="4">
                  <c:v>0</c:v>
                </c:pt>
                <c:pt idx="5">
                  <c:v>36201.0833333333</c:v>
                </c:pt>
                <c:pt idx="6">
                  <c:v>35559.0625</c:v>
                </c:pt>
                <c:pt idx="7">
                  <c:v>35448.8709677419</c:v>
                </c:pt>
                <c:pt idx="8">
                  <c:v>35370.0416666666</c:v>
                </c:pt>
                <c:pt idx="9">
                  <c:v>35281.375</c:v>
                </c:pt>
                <c:pt idx="10">
                  <c:v>35236.84375</c:v>
                </c:pt>
                <c:pt idx="11">
                  <c:v>35215.0833333333</c:v>
                </c:pt>
                <c:pt idx="12">
                  <c:v>35038.4791666666</c:v>
                </c:pt>
                <c:pt idx="13">
                  <c:v>34820.3916829427</c:v>
                </c:pt>
                <c:pt idx="14">
                  <c:v>0</c:v>
                </c:pt>
                <c:pt idx="15">
                  <c:v>34808.9375</c:v>
                </c:pt>
                <c:pt idx="16">
                  <c:v>34778.875</c:v>
                </c:pt>
                <c:pt idx="17">
                  <c:v>34651.9166666666</c:v>
                </c:pt>
                <c:pt idx="18">
                  <c:v>0</c:v>
                </c:pt>
                <c:pt idx="19">
                  <c:v>34546.3541666666</c:v>
                </c:pt>
                <c:pt idx="20">
                  <c:v>34537.2916666666</c:v>
                </c:pt>
                <c:pt idx="21">
                  <c:v>0</c:v>
                </c:pt>
                <c:pt idx="22">
                  <c:v>34491.4375</c:v>
                </c:pt>
                <c:pt idx="23">
                  <c:v>34485.1875</c:v>
                </c:pt>
                <c:pt idx="24">
                  <c:v>34406.8125</c:v>
                </c:pt>
                <c:pt idx="25">
                  <c:v>34403.3125</c:v>
                </c:pt>
                <c:pt idx="26">
                  <c:v>34310.3541666666</c:v>
                </c:pt>
                <c:pt idx="27">
                  <c:v>34251.25</c:v>
                </c:pt>
                <c:pt idx="28">
                  <c:v>34175.3125</c:v>
                </c:pt>
                <c:pt idx="29">
                  <c:v>34151.46875</c:v>
                </c:pt>
                <c:pt idx="30">
                  <c:v>34131.96875</c:v>
                </c:pt>
                <c:pt idx="31">
                  <c:v>34059.5833333333</c:v>
                </c:pt>
                <c:pt idx="32">
                  <c:v>33915.75</c:v>
                </c:pt>
                <c:pt idx="33">
                  <c:v>33902.5833333333</c:v>
                </c:pt>
                <c:pt idx="34">
                  <c:v>33870.625</c:v>
                </c:pt>
                <c:pt idx="35">
                  <c:v>33834.25</c:v>
                </c:pt>
                <c:pt idx="36">
                  <c:v>33822.5625</c:v>
                </c:pt>
                <c:pt idx="37">
                  <c:v>33803.9166666666</c:v>
                </c:pt>
                <c:pt idx="38">
                  <c:v>33667.8125</c:v>
                </c:pt>
                <c:pt idx="39">
                  <c:v>33615.0625</c:v>
                </c:pt>
                <c:pt idx="40">
                  <c:v>0</c:v>
                </c:pt>
                <c:pt idx="41">
                  <c:v>33568.6458333333</c:v>
                </c:pt>
                <c:pt idx="42">
                  <c:v>33462.875</c:v>
                </c:pt>
                <c:pt idx="43">
                  <c:v>33453.0833333333</c:v>
                </c:pt>
                <c:pt idx="44">
                  <c:v>33409.5416666666</c:v>
                </c:pt>
                <c:pt idx="45">
                  <c:v>33358.5</c:v>
                </c:pt>
                <c:pt idx="46">
                  <c:v>33341.3541666666</c:v>
                </c:pt>
                <c:pt idx="47">
                  <c:v>0</c:v>
                </c:pt>
                <c:pt idx="48">
                  <c:v>33256.625</c:v>
                </c:pt>
                <c:pt idx="49">
                  <c:v>33239.9583333333</c:v>
                </c:pt>
                <c:pt idx="50">
                  <c:v>33095.6896158854</c:v>
                </c:pt>
                <c:pt idx="51">
                  <c:v>33088.8333333333</c:v>
                </c:pt>
                <c:pt idx="52">
                  <c:v>33017.7291666666</c:v>
                </c:pt>
                <c:pt idx="53">
                  <c:v>32951.15625</c:v>
                </c:pt>
                <c:pt idx="54">
                  <c:v>32897.4583333333</c:v>
                </c:pt>
                <c:pt idx="55">
                  <c:v>32889.3958333333</c:v>
                </c:pt>
                <c:pt idx="56">
                  <c:v>0</c:v>
                </c:pt>
                <c:pt idx="57">
                  <c:v>32658.125</c:v>
                </c:pt>
                <c:pt idx="58">
                  <c:v>0</c:v>
                </c:pt>
                <c:pt idx="59">
                  <c:v>0</c:v>
                </c:pt>
                <c:pt idx="60">
                  <c:v>32539.3125</c:v>
                </c:pt>
                <c:pt idx="61">
                  <c:v>32529.46875</c:v>
                </c:pt>
                <c:pt idx="62">
                  <c:v>32528.3125</c:v>
                </c:pt>
                <c:pt idx="63">
                  <c:v>0</c:v>
                </c:pt>
                <c:pt idx="64">
                  <c:v>0</c:v>
                </c:pt>
                <c:pt idx="65">
                  <c:v>32344.1458333333</c:v>
                </c:pt>
                <c:pt idx="66">
                  <c:v>32277.6041666666</c:v>
                </c:pt>
                <c:pt idx="67">
                  <c:v>32234.21875</c:v>
                </c:pt>
                <c:pt idx="68">
                  <c:v>32189.9375</c:v>
                </c:pt>
                <c:pt idx="69">
                  <c:v>32182.2916666666</c:v>
                </c:pt>
                <c:pt idx="70">
                  <c:v>31885.7916666666</c:v>
                </c:pt>
                <c:pt idx="71">
                  <c:v>31855.0625</c:v>
                </c:pt>
                <c:pt idx="72">
                  <c:v>31853.3333333333</c:v>
                </c:pt>
                <c:pt idx="73">
                  <c:v>31827.375</c:v>
                </c:pt>
                <c:pt idx="74">
                  <c:v>0</c:v>
                </c:pt>
                <c:pt idx="75">
                  <c:v>31779.8333333333</c:v>
                </c:pt>
                <c:pt idx="76">
                  <c:v>31740.3958333333</c:v>
                </c:pt>
                <c:pt idx="77">
                  <c:v>31697.375</c:v>
                </c:pt>
                <c:pt idx="78">
                  <c:v>31696.0833333333</c:v>
                </c:pt>
                <c:pt idx="79">
                  <c:v>31591.321899414</c:v>
                </c:pt>
                <c:pt idx="80">
                  <c:v>31507.59375</c:v>
                </c:pt>
                <c:pt idx="81">
                  <c:v>0</c:v>
                </c:pt>
                <c:pt idx="82">
                  <c:v>31458.5625</c:v>
                </c:pt>
                <c:pt idx="83">
                  <c:v>31372.7234042553</c:v>
                </c:pt>
                <c:pt idx="84">
                  <c:v>31313.4166666666</c:v>
                </c:pt>
                <c:pt idx="85">
                  <c:v>0</c:v>
                </c:pt>
                <c:pt idx="86">
                  <c:v>31213.3125</c:v>
                </c:pt>
                <c:pt idx="87">
                  <c:v>31030.25</c:v>
                </c:pt>
                <c:pt idx="88">
                  <c:v>0</c:v>
                </c:pt>
                <c:pt idx="89">
                  <c:v>0</c:v>
                </c:pt>
                <c:pt idx="90">
                  <c:v>30724.1875</c:v>
                </c:pt>
                <c:pt idx="91">
                  <c:v>30672.6875</c:v>
                </c:pt>
                <c:pt idx="92">
                  <c:v>30641.4583333333</c:v>
                </c:pt>
                <c:pt idx="93">
                  <c:v>0</c:v>
                </c:pt>
                <c:pt idx="94">
                  <c:v>0</c:v>
                </c:pt>
                <c:pt idx="95">
                  <c:v>30578.7916666666</c:v>
                </c:pt>
                <c:pt idx="96">
                  <c:v>30487.375</c:v>
                </c:pt>
                <c:pt idx="97">
                  <c:v>30323.4166666666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30039.875</c:v>
                </c:pt>
                <c:pt idx="104">
                  <c:v>0</c:v>
                </c:pt>
                <c:pt idx="105">
                  <c:v>30000</c:v>
                </c:pt>
                <c:pt idx="106">
                  <c:v>0</c:v>
                </c:pt>
                <c:pt idx="107">
                  <c:v>29895.6666666666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29791.75</c:v>
                </c:pt>
                <c:pt idx="113">
                  <c:v>0</c:v>
                </c:pt>
                <c:pt idx="114">
                  <c:v>0</c:v>
                </c:pt>
                <c:pt idx="115">
                  <c:v>29656.40625</c:v>
                </c:pt>
                <c:pt idx="116">
                  <c:v>0</c:v>
                </c:pt>
                <c:pt idx="117">
                  <c:v>29601.15625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29029.3958333333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28437.5625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28277.84375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28196.53125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28023.9375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25599.46875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  <c:pt idx="360">
                  <c:v>0</c:v>
                </c:pt>
                <c:pt idx="361">
                  <c:v>0</c:v>
                </c:pt>
                <c:pt idx="362">
                  <c:v>0</c:v>
                </c:pt>
                <c:pt idx="363">
                  <c:v>0</c:v>
                </c:pt>
                <c:pt idx="364">
                  <c:v>0</c:v>
                </c:pt>
              </c:numCache>
            </c:numRef>
          </c:val>
        </c:ser>
        <c:gapWidth val="150"/>
        <c:overlap val="0"/>
        <c:axId val="4739814"/>
        <c:axId val="89239057"/>
      </c:barChart>
      <c:catAx>
        <c:axId val="473981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92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9239057"/>
        <c:crossesAt val="0"/>
        <c:auto val="1"/>
        <c:lblAlgn val="ctr"/>
        <c:lblOffset val="100"/>
        <c:noMultiLvlLbl val="0"/>
      </c:catAx>
      <c:valAx>
        <c:axId val="89239057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#,##0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739814"/>
        <c:crossesAt val="1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457920054488953"/>
          <c:y val="0.644676030811056"/>
          <c:w val="0.135158145672811"/>
          <c:h val="0.14707748074309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trlProps/ctrlProps2.xml><?xml version="1.0" encoding="utf-8"?>
<formControlPr xmlns="http://schemas.microsoft.com/office/spreadsheetml/2009/9/main" objectType="Button" lockText="1"/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<Relationship Id="rId3" Type="http://schemas.openxmlformats.org/officeDocument/2006/relationships/chart" Target="../charts/chart3.xml"/>
</Relationships>
</file>

<file path=xl/drawings/_rels/drawing3.xml.rels><?xml version="1.0" encoding="UTF-8"?>
<Relationships xmlns="http://schemas.openxmlformats.org/package/2006/relationships"><Relationship Id="rId1" Type="http://schemas.openxmlformats.org/officeDocument/2006/relationships/chart" Target="../charts/chart4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27</xdr:row>
      <xdr:rowOff>114480</xdr:rowOff>
    </xdr:from>
    <xdr:to>
      <xdr:col>10</xdr:col>
      <xdr:colOff>499320</xdr:colOff>
      <xdr:row>53</xdr:row>
      <xdr:rowOff>95400</xdr:rowOff>
    </xdr:to>
    <xdr:graphicFrame>
      <xdr:nvGraphicFramePr>
        <xdr:cNvPr id="0" name="Chart 1"/>
        <xdr:cNvGraphicFramePr/>
      </xdr:nvGraphicFramePr>
      <xdr:xfrm>
        <a:off x="0" y="4524480"/>
        <a:ext cx="6912720" cy="41911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11</xdr:col>
      <xdr:colOff>0</xdr:colOff>
      <xdr:row>0</xdr:row>
      <xdr:rowOff>0</xdr:rowOff>
    </xdr:from>
    <xdr:to>
      <xdr:col>21</xdr:col>
      <xdr:colOff>533520</xdr:colOff>
      <xdr:row>25</xdr:row>
      <xdr:rowOff>142920</xdr:rowOff>
    </xdr:to>
    <xdr:graphicFrame>
      <xdr:nvGraphicFramePr>
        <xdr:cNvPr id="1" name="Chart 6"/>
        <xdr:cNvGraphicFramePr/>
      </xdr:nvGraphicFramePr>
      <xdr:xfrm>
        <a:off x="7051680" y="0"/>
        <a:ext cx="6915240" cy="42292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628200</xdr:colOff>
          <xdr:row>0</xdr:row>
          <xdr:rowOff>0</xdr:rowOff>
        </xdr:from>
        <xdr:to>
          <xdr:col>10</xdr:col>
          <xdr:colOff>720</xdr:colOff>
          <xdr:row>1</xdr:row>
          <xdr:rowOff>37800</xdr:rowOff>
        </xdr:to>
        <xdr:sp>
          <xdr:nvSpPr>
            <xdr:cNvPr id="1001" name="Button 14" descr="PRINT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PRINT</a:t>
              </a:r>
            </a:p>
          </xdr:txBody>
        </xdr:sp>
        <xdr:clientData/>
      </xdr:twoCellAnchor>
    </mc:Choice>
  </mc:AlternateContent>
  <xdr:twoCellAnchor editAs="oneCell">
    <xdr:from>
      <xdr:col>11</xdr:col>
      <xdr:colOff>0</xdr:colOff>
      <xdr:row>27</xdr:row>
      <xdr:rowOff>114480</xdr:rowOff>
    </xdr:from>
    <xdr:to>
      <xdr:col>21</xdr:col>
      <xdr:colOff>533520</xdr:colOff>
      <xdr:row>53</xdr:row>
      <xdr:rowOff>104760</xdr:rowOff>
    </xdr:to>
    <xdr:graphicFrame>
      <xdr:nvGraphicFramePr>
        <xdr:cNvPr id="2" name="Chart 23"/>
        <xdr:cNvGraphicFramePr/>
      </xdr:nvGraphicFramePr>
      <xdr:xfrm>
        <a:off x="7051680" y="4524480"/>
        <a:ext cx="6915240" cy="42004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109800</xdr:colOff>
      <xdr:row>2</xdr:row>
      <xdr:rowOff>9360</xdr:rowOff>
    </xdr:from>
    <xdr:to>
      <xdr:col>13</xdr:col>
      <xdr:colOff>270000</xdr:colOff>
      <xdr:row>26</xdr:row>
      <xdr:rowOff>95400</xdr:rowOff>
    </xdr:to>
    <xdr:graphicFrame>
      <xdr:nvGraphicFramePr>
        <xdr:cNvPr id="3" name="Chart 2"/>
        <xdr:cNvGraphicFramePr/>
      </xdr:nvGraphicFramePr>
      <xdr:xfrm>
        <a:off x="109800" y="333360"/>
        <a:ext cx="8456400" cy="39722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6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
</Relationships>
</file>

<file path=xl/worksheets/_rels/sheet7.xml.rels><?xml version="1.0" encoding="UTF-8"?>
<Relationships xmlns="http://schemas.openxmlformats.org/package/2006/relationships"><Relationship Id="rId1" Type="http://schemas.openxmlformats.org/officeDocument/2006/relationships/drawing" Target="../drawings/drawing3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D362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1" width="9.14"/>
    <col collapsed="false" customWidth="true" hidden="false" outlineLevel="0" max="4" min="4" style="1" width="9.14"/>
    <col collapsed="false" customWidth="true" hidden="false" outlineLevel="0" max="13" min="13" style="1" width="9.14"/>
  </cols>
  <sheetData>
    <row r="1" customFormat="false" ht="12.75" hidden="false" customHeight="false" outlineLevel="0" collapsed="false">
      <c r="A1" s="1" t="s">
        <v>0</v>
      </c>
      <c r="D1" s="1" t="s">
        <v>1</v>
      </c>
      <c r="BQ1" s="2" t="s">
        <v>2</v>
      </c>
    </row>
    <row r="2" customFormat="false" ht="12.75" hidden="false" customHeight="false" outlineLevel="0" collapsed="false">
      <c r="BH2" s="2" t="s">
        <v>3</v>
      </c>
      <c r="BQ2" s="2" t="s">
        <v>4</v>
      </c>
    </row>
    <row r="3" customFormat="false" ht="12.75" hidden="false" customHeight="false" outlineLevel="0" collapsed="false">
      <c r="A3" s="1" t="n">
        <v>36892</v>
      </c>
      <c r="B3" s="2" t="n">
        <v>0.069292865168008</v>
      </c>
      <c r="D3" s="1" t="s">
        <v>5</v>
      </c>
      <c r="E3" s="2" t="s">
        <v>6</v>
      </c>
      <c r="G3" s="2" t="n">
        <v>36866</v>
      </c>
      <c r="BH3" s="2" t="s">
        <v>7</v>
      </c>
      <c r="BR3" s="2" t="s">
        <v>8</v>
      </c>
      <c r="BX3" s="2" t="s">
        <v>9</v>
      </c>
      <c r="CA3" s="2" t="s">
        <v>10</v>
      </c>
      <c r="CC3" s="2" t="s">
        <v>11</v>
      </c>
      <c r="CD3" s="2" t="s">
        <v>11</v>
      </c>
    </row>
    <row r="4" customFormat="false" ht="12.75" hidden="false" customHeight="false" outlineLevel="0" collapsed="false">
      <c r="A4" s="1" t="n">
        <v>36923</v>
      </c>
      <c r="B4" s="2" t="n">
        <v>0.06855376600988</v>
      </c>
      <c r="Z4" s="2" t="s">
        <v>12</v>
      </c>
      <c r="AH4" s="2" t="s">
        <v>13</v>
      </c>
      <c r="BH4" s="2" t="s">
        <v>14</v>
      </c>
      <c r="BI4" s="2" t="s">
        <v>15</v>
      </c>
      <c r="BQ4" s="2" t="s">
        <v>16</v>
      </c>
      <c r="BR4" s="2" t="s">
        <v>17</v>
      </c>
      <c r="BU4" s="2" t="s">
        <v>18</v>
      </c>
      <c r="BX4" s="2" t="n">
        <v>0.07</v>
      </c>
      <c r="BY4" s="2" t="s">
        <v>19</v>
      </c>
      <c r="BZ4" s="2" t="n">
        <v>0.07</v>
      </c>
      <c r="CA4" s="2" t="s">
        <v>20</v>
      </c>
      <c r="CB4" s="2" t="s">
        <v>21</v>
      </c>
      <c r="CC4" s="2" t="s">
        <v>22</v>
      </c>
      <c r="CD4" s="2" t="s">
        <v>22</v>
      </c>
    </row>
    <row r="5" customFormat="false" ht="12.75" hidden="false" customHeight="false" outlineLevel="0" collapsed="false">
      <c r="A5" s="1" t="n">
        <v>36951</v>
      </c>
      <c r="B5" s="2" t="n">
        <v>0.067857337125635</v>
      </c>
      <c r="F5" s="2" t="s">
        <v>23</v>
      </c>
      <c r="J5" s="2" t="s">
        <v>24</v>
      </c>
      <c r="O5" s="2" t="s">
        <v>25</v>
      </c>
      <c r="S5" s="2" t="s">
        <v>26</v>
      </c>
      <c r="W5" s="2" t="s">
        <v>27</v>
      </c>
      <c r="AA5" s="2" t="s">
        <v>28</v>
      </c>
      <c r="AE5" s="2" t="s">
        <v>29</v>
      </c>
      <c r="AI5" s="2" t="s">
        <v>28</v>
      </c>
      <c r="AM5" s="2" t="s">
        <v>29</v>
      </c>
      <c r="AP5" s="2" t="s">
        <v>30</v>
      </c>
      <c r="AQ5" s="2" t="s">
        <v>31</v>
      </c>
      <c r="BH5" s="2" t="n">
        <v>-5</v>
      </c>
      <c r="BI5" s="2" t="n">
        <v>0.035</v>
      </c>
      <c r="BR5" s="2" t="s">
        <v>32</v>
      </c>
      <c r="BS5" s="2" t="s">
        <v>33</v>
      </c>
      <c r="BT5" s="2" t="s">
        <v>34</v>
      </c>
      <c r="BU5" s="2" t="s">
        <v>32</v>
      </c>
      <c r="BV5" s="2" t="s">
        <v>33</v>
      </c>
      <c r="BW5" s="2" t="s">
        <v>34</v>
      </c>
      <c r="BX5" s="2" t="s">
        <v>32</v>
      </c>
      <c r="BY5" s="2" t="s">
        <v>33</v>
      </c>
      <c r="BZ5" s="2" t="s">
        <v>34</v>
      </c>
      <c r="CA5" s="2" t="s">
        <v>35</v>
      </c>
      <c r="CC5" s="2" t="s">
        <v>17</v>
      </c>
      <c r="CD5" s="2" t="s">
        <v>36</v>
      </c>
    </row>
    <row r="6" customFormat="false" ht="12.75" hidden="false" customHeight="false" outlineLevel="0" collapsed="false">
      <c r="A6" s="1" t="n">
        <v>36982</v>
      </c>
      <c r="B6" s="2" t="n">
        <v>0.067052942170931</v>
      </c>
      <c r="E6" s="2" t="s">
        <v>32</v>
      </c>
      <c r="F6" s="2" t="s">
        <v>33</v>
      </c>
      <c r="G6" s="2" t="s">
        <v>34</v>
      </c>
      <c r="I6" s="2" t="s">
        <v>32</v>
      </c>
      <c r="J6" s="2" t="s">
        <v>33</v>
      </c>
      <c r="K6" s="2" t="s">
        <v>34</v>
      </c>
      <c r="N6" s="2" t="s">
        <v>32</v>
      </c>
      <c r="O6" s="2" t="s">
        <v>33</v>
      </c>
      <c r="P6" s="2" t="s">
        <v>34</v>
      </c>
      <c r="R6" s="2" t="s">
        <v>32</v>
      </c>
      <c r="S6" s="2" t="s">
        <v>33</v>
      </c>
      <c r="T6" s="2" t="s">
        <v>34</v>
      </c>
      <c r="V6" s="2" t="s">
        <v>32</v>
      </c>
      <c r="W6" s="2" t="s">
        <v>33</v>
      </c>
      <c r="X6" s="2" t="s">
        <v>34</v>
      </c>
      <c r="Z6" s="2" t="s">
        <v>32</v>
      </c>
      <c r="AA6" s="2" t="s">
        <v>33</v>
      </c>
      <c r="AB6" s="2" t="s">
        <v>34</v>
      </c>
      <c r="AD6" s="2" t="s">
        <v>32</v>
      </c>
      <c r="AE6" s="2" t="s">
        <v>33</v>
      </c>
      <c r="AF6" s="2" t="s">
        <v>34</v>
      </c>
      <c r="AH6" s="2" t="s">
        <v>32</v>
      </c>
      <c r="AI6" s="2" t="s">
        <v>33</v>
      </c>
      <c r="AJ6" s="2" t="s">
        <v>34</v>
      </c>
      <c r="AL6" s="2" t="s">
        <v>32</v>
      </c>
      <c r="AM6" s="2" t="s">
        <v>33</v>
      </c>
      <c r="AN6" s="2" t="s">
        <v>34</v>
      </c>
      <c r="AP6" s="2" t="s">
        <v>37</v>
      </c>
      <c r="AQ6" s="2" t="s">
        <v>38</v>
      </c>
      <c r="AT6" s="2" t="s">
        <v>39</v>
      </c>
      <c r="AU6" s="2" t="s">
        <v>40</v>
      </c>
      <c r="BH6" s="2" t="n">
        <v>-4.5</v>
      </c>
      <c r="BI6" s="2" t="n">
        <v>0.0275</v>
      </c>
      <c r="BQ6" s="2" t="n">
        <v>36892</v>
      </c>
      <c r="BR6" s="2" t="n">
        <v>8.48</v>
      </c>
      <c r="BS6" s="2" t="n">
        <v>8.485</v>
      </c>
      <c r="BT6" s="2" t="n">
        <v>8.49</v>
      </c>
      <c r="BU6" s="2" t="n">
        <v>1.1925</v>
      </c>
      <c r="BV6" s="2" t="n">
        <v>1.2</v>
      </c>
      <c r="BW6" s="2" t="n">
        <v>1.2075</v>
      </c>
      <c r="BX6" s="2" t="n">
        <v>-0.07</v>
      </c>
      <c r="BZ6" s="2" t="n">
        <v>0.07</v>
      </c>
      <c r="CA6" s="2" t="n">
        <v>0</v>
      </c>
      <c r="CB6" s="2" t="n">
        <v>0</v>
      </c>
      <c r="CC6" s="2" t="n">
        <v>8.48</v>
      </c>
      <c r="CD6" s="2" t="n">
        <v>1.2075</v>
      </c>
    </row>
    <row r="7" customFormat="false" ht="12.75" hidden="false" customHeight="false" outlineLevel="0" collapsed="false">
      <c r="A7" s="1" t="n">
        <v>37012</v>
      </c>
      <c r="B7" s="2" t="n">
        <v>0.066354333276798</v>
      </c>
      <c r="E7" s="2" t="s">
        <v>41</v>
      </c>
      <c r="F7" s="2" t="s">
        <v>41</v>
      </c>
      <c r="G7" s="2" t="s">
        <v>41</v>
      </c>
      <c r="I7" s="2" t="s">
        <v>41</v>
      </c>
      <c r="J7" s="2" t="s">
        <v>41</v>
      </c>
      <c r="K7" s="2" t="s">
        <v>41</v>
      </c>
      <c r="N7" s="2" t="s">
        <v>41</v>
      </c>
      <c r="O7" s="2" t="s">
        <v>41</v>
      </c>
      <c r="P7" s="2" t="s">
        <v>41</v>
      </c>
      <c r="R7" s="2" t="s">
        <v>41</v>
      </c>
      <c r="S7" s="2" t="s">
        <v>41</v>
      </c>
      <c r="T7" s="2" t="s">
        <v>41</v>
      </c>
      <c r="V7" s="2" t="s">
        <v>41</v>
      </c>
      <c r="W7" s="2" t="s">
        <v>41</v>
      </c>
      <c r="X7" s="2" t="s">
        <v>41</v>
      </c>
      <c r="AS7" s="2" t="s">
        <v>28</v>
      </c>
      <c r="AT7" s="2" t="n">
        <v>700</v>
      </c>
      <c r="AU7" s="2" t="n">
        <v>2200</v>
      </c>
      <c r="BH7" s="2" t="n">
        <v>-4</v>
      </c>
      <c r="BI7" s="2" t="n">
        <v>0.02</v>
      </c>
      <c r="BQ7" s="2" t="n">
        <v>36923</v>
      </c>
      <c r="BR7" s="2" t="n">
        <v>7.997</v>
      </c>
      <c r="BS7" s="2" t="n">
        <v>8.002</v>
      </c>
      <c r="BT7" s="2" t="n">
        <v>8.007</v>
      </c>
      <c r="BU7" s="2" t="n">
        <v>1.1125</v>
      </c>
      <c r="BV7" s="2" t="n">
        <v>1.12</v>
      </c>
      <c r="BW7" s="2" t="n">
        <v>1.1275</v>
      </c>
      <c r="BX7" s="2" t="n">
        <v>-0.07</v>
      </c>
      <c r="BZ7" s="2" t="n">
        <v>0.07</v>
      </c>
      <c r="CA7" s="2" t="n">
        <v>0</v>
      </c>
      <c r="CB7" s="2" t="n">
        <v>0</v>
      </c>
      <c r="CC7" s="2" t="n">
        <v>7.997</v>
      </c>
      <c r="CD7" s="2" t="n">
        <v>1.1275</v>
      </c>
    </row>
    <row r="8" customFormat="false" ht="12.75" hidden="false" customHeight="false" outlineLevel="0" collapsed="false">
      <c r="A8" s="1" t="n">
        <v>37043</v>
      </c>
      <c r="B8" s="2" t="n">
        <v>0.065632437589364</v>
      </c>
      <c r="D8" s="1" t="s">
        <v>16</v>
      </c>
      <c r="M8" s="1" t="s">
        <v>16</v>
      </c>
      <c r="AS8" s="2" t="s">
        <v>42</v>
      </c>
      <c r="BH8" s="2" t="n">
        <v>-3.5</v>
      </c>
      <c r="BI8" s="2" t="n">
        <v>0.015</v>
      </c>
      <c r="BQ8" s="2" t="n">
        <v>36951</v>
      </c>
      <c r="BR8" s="2" t="n">
        <v>7.195</v>
      </c>
      <c r="BS8" s="2" t="n">
        <v>7.2</v>
      </c>
      <c r="BT8" s="2" t="n">
        <v>7.205</v>
      </c>
      <c r="BU8" s="2" t="n">
        <v>1.0225</v>
      </c>
      <c r="BV8" s="2" t="n">
        <v>1.03</v>
      </c>
      <c r="BW8" s="2" t="n">
        <v>1.0375</v>
      </c>
      <c r="BX8" s="2" t="n">
        <v>-0.07</v>
      </c>
      <c r="BZ8" s="2" t="n">
        <v>0.07</v>
      </c>
      <c r="CA8" s="2" t="n">
        <v>0</v>
      </c>
      <c r="CB8" s="2" t="n">
        <v>0</v>
      </c>
      <c r="CC8" s="2" t="n">
        <v>7.195</v>
      </c>
      <c r="CD8" s="2" t="n">
        <v>1.0375</v>
      </c>
    </row>
    <row r="9" customFormat="false" ht="12.75" hidden="false" customHeight="false" outlineLevel="0" collapsed="false">
      <c r="A9" s="1" t="n">
        <v>37073</v>
      </c>
      <c r="B9" s="2" t="n">
        <v>0.065011049558179</v>
      </c>
      <c r="D9" s="1" t="n">
        <v>36867</v>
      </c>
      <c r="E9" s="2" t="n">
        <v>249.25</v>
      </c>
      <c r="F9" s="2" t="n">
        <v>250</v>
      </c>
      <c r="G9" s="2" t="n">
        <v>251.25</v>
      </c>
      <c r="I9" s="2" t="n">
        <v>199</v>
      </c>
      <c r="J9" s="2" t="n">
        <v>200</v>
      </c>
      <c r="K9" s="2" t="n">
        <v>202</v>
      </c>
      <c r="M9" s="1" t="n">
        <v>36831</v>
      </c>
      <c r="N9" s="2" t="n">
        <v>0</v>
      </c>
      <c r="O9" s="2" t="n">
        <v>0</v>
      </c>
      <c r="P9" s="2" t="n">
        <v>0</v>
      </c>
      <c r="R9" s="2" t="n">
        <v>0</v>
      </c>
      <c r="S9" s="2" t="n">
        <v>0</v>
      </c>
      <c r="T9" s="2" t="n">
        <v>0</v>
      </c>
      <c r="V9" s="2" t="n">
        <v>0</v>
      </c>
      <c r="W9" s="2" t="n">
        <v>0</v>
      </c>
      <c r="X9" s="2" t="n">
        <v>0</v>
      </c>
      <c r="Z9" s="2" t="n">
        <v>0.0001</v>
      </c>
      <c r="AA9" s="2" t="n">
        <v>0.321990656605588</v>
      </c>
      <c r="AB9" s="2" t="n">
        <v>0.0001</v>
      </c>
      <c r="AD9" s="2" t="n">
        <v>0.0001</v>
      </c>
      <c r="AE9" s="2" t="n">
        <v>0.160995328302794</v>
      </c>
      <c r="AF9" s="2" t="n">
        <v>0.0001</v>
      </c>
      <c r="AH9" s="2" t="n">
        <v>0.0001</v>
      </c>
      <c r="AI9" s="2" t="n">
        <v>1</v>
      </c>
      <c r="AJ9" s="2" t="n">
        <v>0.0001</v>
      </c>
      <c r="AL9" s="2" t="n">
        <v>-0.01</v>
      </c>
      <c r="AM9" s="2" t="n">
        <v>0.16</v>
      </c>
      <c r="AN9" s="2" t="n">
        <v>0.01</v>
      </c>
      <c r="AP9" s="2" t="n">
        <v>1</v>
      </c>
      <c r="AQ9" s="2" t="n">
        <v>0</v>
      </c>
      <c r="AT9" s="2" t="s">
        <v>43</v>
      </c>
      <c r="AU9" s="2" t="s">
        <v>44</v>
      </c>
      <c r="AV9" s="2" t="s">
        <v>45</v>
      </c>
      <c r="AW9" s="2" t="s">
        <v>46</v>
      </c>
      <c r="AX9" s="2" t="s">
        <v>47</v>
      </c>
      <c r="AY9" s="2" t="s">
        <v>48</v>
      </c>
      <c r="AZ9" s="2" t="s">
        <v>49</v>
      </c>
      <c r="BA9" s="2" t="s">
        <v>50</v>
      </c>
      <c r="BB9" s="2" t="s">
        <v>51</v>
      </c>
      <c r="BC9" s="2" t="s">
        <v>52</v>
      </c>
      <c r="BD9" s="2" t="s">
        <v>53</v>
      </c>
      <c r="BE9" s="2" t="s">
        <v>54</v>
      </c>
      <c r="BH9" s="2" t="n">
        <v>-3</v>
      </c>
      <c r="BI9" s="2" t="n">
        <v>0.0125</v>
      </c>
      <c r="BQ9" s="2" t="n">
        <v>36982</v>
      </c>
      <c r="BR9" s="2" t="n">
        <v>5.845</v>
      </c>
      <c r="BS9" s="2" t="n">
        <v>5.85</v>
      </c>
      <c r="BT9" s="2" t="n">
        <v>5.855</v>
      </c>
      <c r="BU9" s="2" t="n">
        <v>0.8125</v>
      </c>
      <c r="BV9" s="2" t="n">
        <v>0.82</v>
      </c>
      <c r="BW9" s="2" t="n">
        <v>0.8275</v>
      </c>
      <c r="BX9" s="2" t="n">
        <v>-0.07</v>
      </c>
      <c r="BZ9" s="2" t="n">
        <v>0.07</v>
      </c>
      <c r="CA9" s="2" t="n">
        <v>0</v>
      </c>
      <c r="CB9" s="2" t="n">
        <v>0</v>
      </c>
      <c r="CC9" s="2" t="n">
        <v>5.845</v>
      </c>
      <c r="CD9" s="2" t="n">
        <v>0.8275</v>
      </c>
    </row>
    <row r="10" customFormat="false" ht="12.75" hidden="false" customHeight="false" outlineLevel="0" collapsed="false">
      <c r="A10" s="1" t="n">
        <v>37104</v>
      </c>
      <c r="B10" s="2" t="n">
        <v>0.06451212186364</v>
      </c>
      <c r="D10" s="1" t="n">
        <v>36868</v>
      </c>
      <c r="E10" s="2" t="n">
        <v>374.25</v>
      </c>
      <c r="F10" s="2" t="n">
        <v>375</v>
      </c>
      <c r="G10" s="2" t="n">
        <v>376.25</v>
      </c>
      <c r="I10" s="2" t="n">
        <v>199</v>
      </c>
      <c r="J10" s="2" t="n">
        <v>200</v>
      </c>
      <c r="K10" s="2" t="n">
        <v>202</v>
      </c>
      <c r="M10" s="1" t="n">
        <v>36861</v>
      </c>
      <c r="N10" s="2" t="n">
        <v>0</v>
      </c>
      <c r="O10" s="2" t="n">
        <v>0</v>
      </c>
      <c r="P10" s="2" t="n">
        <v>0</v>
      </c>
      <c r="R10" s="2" t="n">
        <v>0</v>
      </c>
      <c r="S10" s="2" t="n">
        <v>0</v>
      </c>
      <c r="T10" s="2" t="n">
        <v>0</v>
      </c>
      <c r="V10" s="2" t="n">
        <v>0</v>
      </c>
      <c r="W10" s="2" t="n">
        <v>0</v>
      </c>
      <c r="X10" s="2" t="n">
        <v>0</v>
      </c>
      <c r="Z10" s="2" t="n">
        <v>0.0001</v>
      </c>
      <c r="AA10" s="2" t="n">
        <v>0.75</v>
      </c>
      <c r="AB10" s="2" t="n">
        <v>0.0001</v>
      </c>
      <c r="AD10" s="2" t="n">
        <v>0.0001</v>
      </c>
      <c r="AE10" s="2" t="n">
        <v>0.375</v>
      </c>
      <c r="AF10" s="2" t="n">
        <v>0.0001</v>
      </c>
      <c r="AH10" s="2" t="n">
        <v>0.0001</v>
      </c>
      <c r="AI10" s="2" t="n">
        <v>1.1</v>
      </c>
      <c r="AJ10" s="2" t="n">
        <v>0.0001</v>
      </c>
      <c r="AL10" s="2" t="n">
        <v>-0.01</v>
      </c>
      <c r="AM10" s="2" t="n">
        <v>0.16</v>
      </c>
      <c r="AN10" s="2" t="n">
        <v>0.01</v>
      </c>
      <c r="AP10" s="2" t="n">
        <v>1</v>
      </c>
      <c r="AQ10" s="2" t="n">
        <v>0</v>
      </c>
      <c r="AS10" s="2" t="s">
        <v>55</v>
      </c>
      <c r="BF10" s="2" t="s">
        <v>56</v>
      </c>
      <c r="BH10" s="2" t="n">
        <v>-2.5</v>
      </c>
      <c r="BI10" s="2" t="n">
        <v>0.01</v>
      </c>
      <c r="BQ10" s="2" t="n">
        <v>37012</v>
      </c>
      <c r="BR10" s="2" t="n">
        <v>5.285</v>
      </c>
      <c r="BS10" s="2" t="n">
        <v>5.29</v>
      </c>
      <c r="BT10" s="2" t="n">
        <v>5.295</v>
      </c>
      <c r="BU10" s="2" t="n">
        <v>0.6175</v>
      </c>
      <c r="BV10" s="2" t="n">
        <v>0.625</v>
      </c>
      <c r="BW10" s="2" t="n">
        <v>0.6325</v>
      </c>
      <c r="BX10" s="2" t="n">
        <v>-0.07</v>
      </c>
      <c r="BZ10" s="2" t="n">
        <v>0.07</v>
      </c>
      <c r="CA10" s="2" t="n">
        <v>0</v>
      </c>
      <c r="CB10" s="2" t="n">
        <v>0</v>
      </c>
      <c r="CC10" s="2" t="n">
        <v>5.285</v>
      </c>
      <c r="CD10" s="2" t="n">
        <v>0.6325</v>
      </c>
    </row>
    <row r="11" customFormat="false" ht="12.75" hidden="false" customHeight="false" outlineLevel="0" collapsed="false">
      <c r="A11" s="1" t="n">
        <v>37135</v>
      </c>
      <c r="B11" s="2" t="n">
        <v>0.06401319425163</v>
      </c>
      <c r="D11" s="1" t="n">
        <v>36869</v>
      </c>
      <c r="E11" s="2" t="n">
        <v>374.25</v>
      </c>
      <c r="F11" s="2" t="n">
        <v>375</v>
      </c>
      <c r="G11" s="2" t="n">
        <v>376.25</v>
      </c>
      <c r="I11" s="2" t="n">
        <v>199</v>
      </c>
      <c r="J11" s="2" t="n">
        <v>200</v>
      </c>
      <c r="K11" s="2" t="n">
        <v>202</v>
      </c>
      <c r="M11" s="1" t="n">
        <v>36892</v>
      </c>
      <c r="N11" s="2" t="n">
        <v>249</v>
      </c>
      <c r="O11" s="2" t="n">
        <v>250</v>
      </c>
      <c r="P11" s="2" t="n">
        <v>253.5</v>
      </c>
      <c r="R11" s="2" t="n">
        <v>186.5</v>
      </c>
      <c r="S11" s="2" t="n">
        <v>187.5</v>
      </c>
      <c r="T11" s="2" t="n">
        <v>191</v>
      </c>
      <c r="V11" s="2" t="n">
        <v>0</v>
      </c>
      <c r="W11" s="2" t="n">
        <v>0</v>
      </c>
      <c r="X11" s="2" t="n">
        <v>0</v>
      </c>
      <c r="Z11" s="2" t="n">
        <v>0.0001</v>
      </c>
      <c r="AA11" s="2" t="n">
        <v>1.34449803619516</v>
      </c>
      <c r="AB11" s="2" t="n">
        <v>0.0001</v>
      </c>
      <c r="AD11" s="2" t="n">
        <v>0.0001</v>
      </c>
      <c r="AE11" s="2" t="n">
        <v>0.672249018097582</v>
      </c>
      <c r="AF11" s="2" t="n">
        <v>0.0001</v>
      </c>
      <c r="AH11" s="2" t="n">
        <v>0.0001</v>
      </c>
      <c r="AI11" s="2" t="n">
        <v>3</v>
      </c>
      <c r="AJ11" s="2" t="n">
        <v>0.0001</v>
      </c>
      <c r="AL11" s="2" t="n">
        <v>-0.01</v>
      </c>
      <c r="AM11" s="2" t="n">
        <v>1.5</v>
      </c>
      <c r="AN11" s="2" t="n">
        <v>0.01</v>
      </c>
      <c r="AP11" s="2" t="n">
        <v>1</v>
      </c>
      <c r="AQ11" s="2" t="n">
        <v>0.1</v>
      </c>
      <c r="AS11" s="2" t="n">
        <v>100</v>
      </c>
      <c r="AT11" s="2" t="n">
        <v>0.96699290507633</v>
      </c>
      <c r="AU11" s="2" t="n">
        <v>0.947634640423919</v>
      </c>
      <c r="AV11" s="2" t="n">
        <v>0.951507368581018</v>
      </c>
      <c r="AW11" s="2" t="n">
        <v>0.982808463920731</v>
      </c>
      <c r="AX11" s="2" t="n">
        <v>0.984701131712973</v>
      </c>
      <c r="AY11" s="2" t="n">
        <v>0.98806265515506</v>
      </c>
      <c r="AZ11" s="2" t="n">
        <v>1.00987712448013</v>
      </c>
      <c r="BA11" s="2" t="n">
        <v>0.984925200649911</v>
      </c>
      <c r="BB11" s="2" t="n">
        <v>0.9859412405692</v>
      </c>
      <c r="BC11" s="2" t="n">
        <v>1.00233482056182</v>
      </c>
      <c r="BD11" s="2" t="n">
        <v>0.988235419919294</v>
      </c>
      <c r="BE11" s="2" t="n">
        <v>0.954235610214122</v>
      </c>
      <c r="BF11" s="2" t="s">
        <v>57</v>
      </c>
      <c r="BH11" s="2" t="n">
        <v>-2</v>
      </c>
      <c r="BI11" s="2" t="n">
        <v>0.0075</v>
      </c>
      <c r="BQ11" s="2" t="n">
        <v>37043</v>
      </c>
      <c r="BR11" s="2" t="n">
        <v>5.2</v>
      </c>
      <c r="BS11" s="2" t="n">
        <v>5.205</v>
      </c>
      <c r="BT11" s="2" t="n">
        <v>5.21</v>
      </c>
      <c r="BU11" s="2" t="n">
        <v>0.5475</v>
      </c>
      <c r="BV11" s="2" t="n">
        <v>0.555</v>
      </c>
      <c r="BW11" s="2" t="n">
        <v>0.5625</v>
      </c>
      <c r="BX11" s="2" t="n">
        <v>-0.07</v>
      </c>
      <c r="BZ11" s="2" t="n">
        <v>0.07</v>
      </c>
      <c r="CA11" s="2" t="n">
        <v>0</v>
      </c>
      <c r="CB11" s="2" t="n">
        <v>0</v>
      </c>
      <c r="CC11" s="2" t="n">
        <v>5.2</v>
      </c>
      <c r="CD11" s="2" t="n">
        <v>0.5625</v>
      </c>
    </row>
    <row r="12" customFormat="false" ht="12.75" hidden="false" customHeight="false" outlineLevel="0" collapsed="false">
      <c r="A12" s="1" t="n">
        <v>37165</v>
      </c>
      <c r="B12" s="2" t="n">
        <v>0.063586774946564</v>
      </c>
      <c r="D12" s="1" t="n">
        <v>36870</v>
      </c>
      <c r="E12" s="2" t="n">
        <v>199.25</v>
      </c>
      <c r="F12" s="2" t="n">
        <v>200</v>
      </c>
      <c r="G12" s="2" t="n">
        <v>201.25</v>
      </c>
      <c r="I12" s="2" t="n">
        <v>199</v>
      </c>
      <c r="J12" s="2" t="n">
        <v>200</v>
      </c>
      <c r="K12" s="2" t="n">
        <v>202</v>
      </c>
      <c r="M12" s="1" t="n">
        <v>36923</v>
      </c>
      <c r="N12" s="2" t="n">
        <v>177</v>
      </c>
      <c r="O12" s="2" t="n">
        <v>178</v>
      </c>
      <c r="P12" s="2" t="n">
        <v>181.5</v>
      </c>
      <c r="Q12" s="2" t="n">
        <f aca="false">O12-F41</f>
        <v>0</v>
      </c>
      <c r="R12" s="2" t="n">
        <v>132.5</v>
      </c>
      <c r="S12" s="2" t="n">
        <v>133.5</v>
      </c>
      <c r="T12" s="2" t="n">
        <v>137</v>
      </c>
      <c r="U12" s="2" t="n">
        <f aca="false">S12/F41</f>
        <v>0.75</v>
      </c>
      <c r="V12" s="2" t="n">
        <v>0</v>
      </c>
      <c r="W12" s="2" t="n">
        <v>0</v>
      </c>
      <c r="X12" s="2" t="n">
        <v>0</v>
      </c>
      <c r="Z12" s="2" t="n">
        <v>0.0001</v>
      </c>
      <c r="AA12" s="2" t="n">
        <v>0.815363600377248</v>
      </c>
      <c r="AB12" s="2" t="n">
        <v>0.0001</v>
      </c>
      <c r="AD12" s="2" t="n">
        <v>0.0001</v>
      </c>
      <c r="AE12" s="2" t="n">
        <v>0.407681800188624</v>
      </c>
      <c r="AF12" s="2" t="n">
        <v>0.0001</v>
      </c>
      <c r="AH12" s="2" t="n">
        <v>0.0001</v>
      </c>
      <c r="AI12" s="2" t="n">
        <v>2.5</v>
      </c>
      <c r="AJ12" s="2" t="n">
        <v>0.0001</v>
      </c>
      <c r="AL12" s="2" t="n">
        <v>-0.01</v>
      </c>
      <c r="AM12" s="2" t="n">
        <v>1.25</v>
      </c>
      <c r="AN12" s="2" t="n">
        <v>0.01</v>
      </c>
      <c r="AP12" s="2" t="n">
        <v>1</v>
      </c>
      <c r="AQ12" s="2" t="n">
        <v>0.1</v>
      </c>
      <c r="AS12" s="2" t="n">
        <v>200</v>
      </c>
      <c r="AT12" s="2" t="n">
        <v>0.925923708335637</v>
      </c>
      <c r="AU12" s="2" t="n">
        <v>0.91875934667139</v>
      </c>
      <c r="AV12" s="2" t="n">
        <v>0.92433511190158</v>
      </c>
      <c r="AW12" s="2" t="n">
        <v>0.938717201429352</v>
      </c>
      <c r="AX12" s="2" t="n">
        <v>0.947810311216521</v>
      </c>
      <c r="AY12" s="2" t="n">
        <v>0.94781163368185</v>
      </c>
      <c r="AZ12" s="2" t="n">
        <v>0.958352781394414</v>
      </c>
      <c r="BA12" s="2" t="n">
        <v>0.935656386226275</v>
      </c>
      <c r="BB12" s="2" t="n">
        <v>0.945698740954131</v>
      </c>
      <c r="BC12" s="2" t="n">
        <v>0.946036530121525</v>
      </c>
      <c r="BD12" s="2" t="n">
        <v>0.939974486564858</v>
      </c>
      <c r="BE12" s="2" t="n">
        <v>0.921330933999842</v>
      </c>
      <c r="BF12" s="2" t="s">
        <v>57</v>
      </c>
      <c r="BH12" s="2" t="n">
        <v>-1.5</v>
      </c>
      <c r="BI12" s="2" t="n">
        <v>0.005</v>
      </c>
      <c r="BQ12" s="2" t="n">
        <v>37073</v>
      </c>
      <c r="BR12" s="2" t="n">
        <v>5.165</v>
      </c>
      <c r="BS12" s="2" t="n">
        <v>5.17</v>
      </c>
      <c r="BT12" s="2" t="n">
        <v>5.175</v>
      </c>
      <c r="BU12" s="2" t="n">
        <v>0.5275</v>
      </c>
      <c r="BV12" s="2" t="n">
        <v>0.535</v>
      </c>
      <c r="BW12" s="2" t="n">
        <v>0.5425</v>
      </c>
      <c r="BX12" s="2" t="n">
        <v>-0.07</v>
      </c>
      <c r="BZ12" s="2" t="n">
        <v>0.07</v>
      </c>
      <c r="CA12" s="2" t="n">
        <v>0</v>
      </c>
      <c r="CB12" s="2" t="n">
        <v>0</v>
      </c>
      <c r="CC12" s="2" t="n">
        <v>5.165</v>
      </c>
      <c r="CD12" s="2" t="n">
        <v>0.5425</v>
      </c>
    </row>
    <row r="13" customFormat="false" ht="12.75" hidden="false" customHeight="false" outlineLevel="0" collapsed="false">
      <c r="A13" s="1" t="n">
        <v>37196</v>
      </c>
      <c r="B13" s="2" t="n">
        <v>0.063237865937501</v>
      </c>
      <c r="D13" s="1" t="n">
        <v>36871</v>
      </c>
      <c r="E13" s="2" t="n">
        <v>374.25</v>
      </c>
      <c r="F13" s="2" t="n">
        <v>375</v>
      </c>
      <c r="G13" s="2" t="n">
        <v>376.25</v>
      </c>
      <c r="I13" s="2" t="n">
        <v>199</v>
      </c>
      <c r="J13" s="2" t="n">
        <v>200</v>
      </c>
      <c r="K13" s="2" t="n">
        <v>202</v>
      </c>
      <c r="M13" s="1" t="n">
        <v>36951</v>
      </c>
      <c r="N13" s="2" t="n">
        <v>172</v>
      </c>
      <c r="O13" s="2" t="n">
        <v>173</v>
      </c>
      <c r="P13" s="2" t="n">
        <v>176.5</v>
      </c>
      <c r="Q13" s="2" t="n">
        <f aca="false">O13-F42</f>
        <v>0</v>
      </c>
      <c r="R13" s="2" t="n">
        <v>128.75</v>
      </c>
      <c r="S13" s="2" t="n">
        <v>129.75</v>
      </c>
      <c r="T13" s="2" t="n">
        <v>133.25</v>
      </c>
      <c r="U13" s="2" t="n">
        <f aca="false">S13/F42</f>
        <v>0.75</v>
      </c>
      <c r="V13" s="2" t="n">
        <v>0</v>
      </c>
      <c r="W13" s="2" t="n">
        <v>0</v>
      </c>
      <c r="X13" s="2" t="n">
        <v>0</v>
      </c>
      <c r="Z13" s="2" t="n">
        <v>0.0001</v>
      </c>
      <c r="AA13" s="2" t="n">
        <v>0.689431229904072</v>
      </c>
      <c r="AB13" s="2" t="n">
        <v>0.0001</v>
      </c>
      <c r="AD13" s="2" t="n">
        <v>0.0001</v>
      </c>
      <c r="AE13" s="2" t="n">
        <v>0.344715614952036</v>
      </c>
      <c r="AF13" s="2" t="n">
        <v>0.0001</v>
      </c>
      <c r="AH13" s="2" t="n">
        <v>0.0001</v>
      </c>
      <c r="AI13" s="2" t="n">
        <v>2</v>
      </c>
      <c r="AJ13" s="2" t="n">
        <v>0.0001</v>
      </c>
      <c r="AL13" s="2" t="n">
        <v>-0.01</v>
      </c>
      <c r="AM13" s="2" t="n">
        <v>1</v>
      </c>
      <c r="AN13" s="2" t="n">
        <v>0.01</v>
      </c>
      <c r="AP13" s="2" t="n">
        <v>2</v>
      </c>
      <c r="AQ13" s="2" t="n">
        <v>0.1</v>
      </c>
      <c r="AS13" s="2" t="n">
        <v>300</v>
      </c>
      <c r="AT13" s="2" t="n">
        <v>0.908887380895758</v>
      </c>
      <c r="AU13" s="2" t="n">
        <v>0.903009186442737</v>
      </c>
      <c r="AV13" s="2" t="n">
        <v>0.919551263894637</v>
      </c>
      <c r="AW13" s="2" t="n">
        <v>0.904038884196911</v>
      </c>
      <c r="AX13" s="2" t="n">
        <v>0.916595001565678</v>
      </c>
      <c r="AY13" s="2" t="n">
        <v>0.927797511703651</v>
      </c>
      <c r="AZ13" s="2" t="n">
        <v>0.908274735658467</v>
      </c>
      <c r="BA13" s="2" t="n">
        <v>0.920068795905064</v>
      </c>
      <c r="BB13" s="2" t="n">
        <v>0.923091578766549</v>
      </c>
      <c r="BC13" s="2" t="n">
        <v>0.926006440721558</v>
      </c>
      <c r="BD13" s="2" t="n">
        <v>0.923640016814126</v>
      </c>
      <c r="BE13" s="2" t="n">
        <v>0.913287568703018</v>
      </c>
      <c r="BF13" s="2" t="s">
        <v>57</v>
      </c>
      <c r="BH13" s="2" t="n">
        <v>-1</v>
      </c>
      <c r="BI13" s="2" t="n">
        <v>0.0033</v>
      </c>
      <c r="BQ13" s="2" t="n">
        <v>37104</v>
      </c>
      <c r="BR13" s="2" t="n">
        <v>5.127</v>
      </c>
      <c r="BS13" s="2" t="n">
        <v>5.132</v>
      </c>
      <c r="BT13" s="2" t="n">
        <v>5.137</v>
      </c>
      <c r="BU13" s="2" t="n">
        <v>0.5225</v>
      </c>
      <c r="BV13" s="2" t="n">
        <v>0.53</v>
      </c>
      <c r="BW13" s="2" t="n">
        <v>0.5375</v>
      </c>
      <c r="BX13" s="2" t="n">
        <v>-0.07</v>
      </c>
      <c r="BZ13" s="2" t="n">
        <v>0.07</v>
      </c>
      <c r="CA13" s="2" t="n">
        <v>0</v>
      </c>
      <c r="CB13" s="2" t="n">
        <v>0</v>
      </c>
      <c r="CC13" s="2" t="n">
        <v>5.127</v>
      </c>
      <c r="CD13" s="2" t="n">
        <v>0.5375</v>
      </c>
    </row>
    <row r="14" customFormat="false" ht="12.75" hidden="false" customHeight="false" outlineLevel="0" collapsed="false">
      <c r="A14" s="1" t="n">
        <v>37226</v>
      </c>
      <c r="B14" s="2" t="n">
        <v>0.062900212096216</v>
      </c>
      <c r="D14" s="1" t="n">
        <v>36872</v>
      </c>
      <c r="E14" s="2" t="n">
        <v>374.25</v>
      </c>
      <c r="F14" s="2" t="n">
        <v>375</v>
      </c>
      <c r="G14" s="2" t="n">
        <v>376.25</v>
      </c>
      <c r="I14" s="2" t="n">
        <v>199</v>
      </c>
      <c r="J14" s="2" t="n">
        <v>200</v>
      </c>
      <c r="K14" s="2" t="n">
        <v>202</v>
      </c>
      <c r="M14" s="1" t="n">
        <v>36982</v>
      </c>
      <c r="N14" s="2" t="n">
        <v>174</v>
      </c>
      <c r="O14" s="2" t="n">
        <v>175</v>
      </c>
      <c r="P14" s="2" t="n">
        <v>178.5</v>
      </c>
      <c r="Q14" s="2" t="n">
        <f aca="false">O14-F43</f>
        <v>0</v>
      </c>
      <c r="R14" s="2" t="n">
        <v>130.25</v>
      </c>
      <c r="S14" s="2" t="n">
        <v>131.25</v>
      </c>
      <c r="T14" s="2" t="n">
        <v>134.75</v>
      </c>
      <c r="U14" s="2" t="n">
        <f aca="false">S14/F43</f>
        <v>0.75</v>
      </c>
      <c r="V14" s="2" t="n">
        <v>0</v>
      </c>
      <c r="W14" s="2" t="n">
        <v>0</v>
      </c>
      <c r="X14" s="2" t="n">
        <v>0</v>
      </c>
      <c r="Z14" s="2" t="n">
        <v>0.0001</v>
      </c>
      <c r="AA14" s="2" t="n">
        <v>0.598737028955051</v>
      </c>
      <c r="AB14" s="2" t="n">
        <v>0.0001</v>
      </c>
      <c r="AD14" s="2" t="n">
        <v>0.0001</v>
      </c>
      <c r="AE14" s="2" t="n">
        <v>0.299368514477526</v>
      </c>
      <c r="AF14" s="2" t="n">
        <v>0.0001</v>
      </c>
      <c r="AH14" s="2" t="n">
        <v>0.0001</v>
      </c>
      <c r="AI14" s="2" t="n">
        <v>2</v>
      </c>
      <c r="AJ14" s="2" t="n">
        <v>0.0001</v>
      </c>
      <c r="AL14" s="2" t="n">
        <v>-0.01</v>
      </c>
      <c r="AM14" s="2" t="n">
        <v>1</v>
      </c>
      <c r="AN14" s="2" t="n">
        <v>0.01</v>
      </c>
      <c r="AP14" s="2" t="n">
        <v>2</v>
      </c>
      <c r="AQ14" s="2" t="n">
        <v>0.1</v>
      </c>
      <c r="AS14" s="2" t="n">
        <v>400</v>
      </c>
      <c r="AT14" s="2" t="n">
        <v>0.921613983101827</v>
      </c>
      <c r="AU14" s="2" t="n">
        <v>0.931216819082084</v>
      </c>
      <c r="AV14" s="2" t="n">
        <v>0.926392166544566</v>
      </c>
      <c r="AW14" s="2" t="n">
        <v>0.910764384167785</v>
      </c>
      <c r="AX14" s="2" t="n">
        <v>0.912338368431472</v>
      </c>
      <c r="AY14" s="2" t="n">
        <v>0.923508771279751</v>
      </c>
      <c r="AZ14" s="2" t="n">
        <v>0.914300974615861</v>
      </c>
      <c r="BA14" s="2" t="n">
        <v>0.920068795905065</v>
      </c>
      <c r="BB14" s="2" t="n">
        <v>0.923437806117531</v>
      </c>
      <c r="BC14" s="2" t="n">
        <v>0.920884314711835</v>
      </c>
      <c r="BD14" s="2" t="n">
        <v>0.916891747729287</v>
      </c>
      <c r="BE14" s="2" t="n">
        <v>0.918406073891906</v>
      </c>
      <c r="BF14" s="2" t="s">
        <v>57</v>
      </c>
      <c r="BH14" s="2" t="n">
        <v>-0.5</v>
      </c>
      <c r="BI14" s="2" t="n">
        <v>0.0025</v>
      </c>
      <c r="BQ14" s="2" t="n">
        <v>37135</v>
      </c>
      <c r="BR14" s="2" t="n">
        <v>5.097</v>
      </c>
      <c r="BS14" s="2" t="n">
        <v>5.102</v>
      </c>
      <c r="BT14" s="2" t="n">
        <v>5.107</v>
      </c>
      <c r="BU14" s="2" t="n">
        <v>0.5225</v>
      </c>
      <c r="BV14" s="2" t="n">
        <v>0.53</v>
      </c>
      <c r="BW14" s="2" t="n">
        <v>0.5375</v>
      </c>
      <c r="BX14" s="2" t="n">
        <v>-0.07</v>
      </c>
      <c r="BZ14" s="2" t="n">
        <v>0.07</v>
      </c>
      <c r="CA14" s="2" t="n">
        <v>0</v>
      </c>
      <c r="CB14" s="2" t="n">
        <v>0</v>
      </c>
      <c r="CC14" s="2" t="n">
        <v>5.097</v>
      </c>
      <c r="CD14" s="2" t="n">
        <v>0.5375</v>
      </c>
    </row>
    <row r="15" customFormat="false" ht="12.75" hidden="false" customHeight="false" outlineLevel="0" collapsed="false">
      <c r="A15" s="1" t="n">
        <v>37257</v>
      </c>
      <c r="B15" s="2" t="n">
        <v>0.062624240743059</v>
      </c>
      <c r="D15" s="1" t="n">
        <v>36873</v>
      </c>
      <c r="E15" s="2" t="n">
        <v>374.25</v>
      </c>
      <c r="F15" s="2" t="n">
        <v>375</v>
      </c>
      <c r="G15" s="2" t="n">
        <v>376.25</v>
      </c>
      <c r="I15" s="2" t="n">
        <v>199</v>
      </c>
      <c r="J15" s="2" t="n">
        <v>200</v>
      </c>
      <c r="K15" s="2" t="n">
        <v>202</v>
      </c>
      <c r="M15" s="1" t="n">
        <v>37012</v>
      </c>
      <c r="N15" s="2" t="n">
        <v>174</v>
      </c>
      <c r="O15" s="2" t="n">
        <v>175</v>
      </c>
      <c r="P15" s="2" t="n">
        <v>178.5</v>
      </c>
      <c r="Q15" s="2" t="n">
        <f aca="false">O15-F44</f>
        <v>0</v>
      </c>
      <c r="R15" s="2" t="n">
        <v>130.25</v>
      </c>
      <c r="S15" s="2" t="n">
        <v>131.25</v>
      </c>
      <c r="T15" s="2" t="n">
        <v>134.75</v>
      </c>
      <c r="U15" s="2" t="n">
        <f aca="false">S15/F44</f>
        <v>0.75</v>
      </c>
      <c r="V15" s="2" t="n">
        <v>0</v>
      </c>
      <c r="W15" s="2" t="n">
        <v>0</v>
      </c>
      <c r="X15" s="2" t="n">
        <v>0</v>
      </c>
      <c r="Z15" s="2" t="n">
        <v>0.0001</v>
      </c>
      <c r="AA15" s="2" t="n">
        <v>0.53501901335039</v>
      </c>
      <c r="AB15" s="2" t="n">
        <v>0.0001</v>
      </c>
      <c r="AD15" s="2" t="n">
        <v>0.0001</v>
      </c>
      <c r="AE15" s="2" t="n">
        <v>0.267509506675195</v>
      </c>
      <c r="AF15" s="2" t="n">
        <v>0.0001</v>
      </c>
      <c r="AH15" s="2" t="n">
        <v>0.0001</v>
      </c>
      <c r="AI15" s="2" t="n">
        <v>2.15</v>
      </c>
      <c r="AJ15" s="2" t="n">
        <v>0.0001</v>
      </c>
      <c r="AL15" s="2" t="n">
        <v>-0.01</v>
      </c>
      <c r="AM15" s="2" t="n">
        <v>1.075</v>
      </c>
      <c r="AN15" s="2" t="n">
        <v>0.01</v>
      </c>
      <c r="AP15" s="2" t="n">
        <v>2</v>
      </c>
      <c r="AQ15" s="2" t="n">
        <v>0.1</v>
      </c>
      <c r="AS15" s="2" t="n">
        <v>500</v>
      </c>
      <c r="AT15" s="2" t="n">
        <v>0.973015590455527</v>
      </c>
      <c r="AU15" s="2" t="n">
        <v>0.981240405823106</v>
      </c>
      <c r="AV15" s="2" t="n">
        <v>0.994992546964132</v>
      </c>
      <c r="AW15" s="2" t="n">
        <v>0.978207509749846</v>
      </c>
      <c r="AX15" s="2" t="n">
        <v>0.953485822062129</v>
      </c>
      <c r="AY15" s="2" t="n">
        <v>0.937804572692751</v>
      </c>
      <c r="AZ15" s="2" t="n">
        <v>0.94027646080688</v>
      </c>
      <c r="BA15" s="2" t="n">
        <v>0.952547119146687</v>
      </c>
      <c r="BB15" s="2" t="n">
        <v>0.963352873580672</v>
      </c>
      <c r="BC15" s="2" t="n">
        <v>0.954900822071309</v>
      </c>
      <c r="BD15" s="2" t="n">
        <v>0.977127028976687</v>
      </c>
      <c r="BE15" s="2" t="n">
        <v>0.958386262477575</v>
      </c>
      <c r="BF15" s="2" t="s">
        <v>57</v>
      </c>
      <c r="BH15" s="2" t="n">
        <v>0</v>
      </c>
      <c r="BI15" s="2" t="n">
        <v>0</v>
      </c>
      <c r="BQ15" s="2" t="n">
        <v>37165</v>
      </c>
      <c r="BR15" s="2" t="n">
        <v>5.08</v>
      </c>
      <c r="BS15" s="2" t="n">
        <v>5.085</v>
      </c>
      <c r="BT15" s="2" t="n">
        <v>5.09</v>
      </c>
      <c r="BU15" s="2" t="n">
        <v>0.5225</v>
      </c>
      <c r="BV15" s="2" t="n">
        <v>0.53</v>
      </c>
      <c r="BW15" s="2" t="n">
        <v>0.5375</v>
      </c>
      <c r="BX15" s="2" t="n">
        <v>-0.07</v>
      </c>
      <c r="BZ15" s="2" t="n">
        <v>0.07</v>
      </c>
      <c r="CA15" s="2" t="n">
        <v>0</v>
      </c>
      <c r="CB15" s="2" t="n">
        <v>0</v>
      </c>
      <c r="CC15" s="2" t="n">
        <v>5.08</v>
      </c>
      <c r="CD15" s="2" t="n">
        <v>0.5375</v>
      </c>
    </row>
    <row r="16" customFormat="false" ht="12.75" hidden="false" customHeight="false" outlineLevel="0" collapsed="false">
      <c r="A16" s="1" t="n">
        <v>37288</v>
      </c>
      <c r="B16" s="2" t="n">
        <v>0.062449259899283</v>
      </c>
      <c r="D16" s="1" t="n">
        <v>36874</v>
      </c>
      <c r="E16" s="2" t="n">
        <v>374.25</v>
      </c>
      <c r="F16" s="2" t="n">
        <v>375</v>
      </c>
      <c r="G16" s="2" t="n">
        <v>376.25</v>
      </c>
      <c r="I16" s="2" t="n">
        <v>199</v>
      </c>
      <c r="J16" s="2" t="n">
        <v>200</v>
      </c>
      <c r="K16" s="2" t="n">
        <v>202</v>
      </c>
      <c r="M16" s="1" t="n">
        <v>37043</v>
      </c>
      <c r="N16" s="2" t="n">
        <v>207</v>
      </c>
      <c r="O16" s="2" t="n">
        <v>208</v>
      </c>
      <c r="P16" s="2" t="n">
        <v>211.5</v>
      </c>
      <c r="Q16" s="2" t="n">
        <f aca="false">O16-F45</f>
        <v>0</v>
      </c>
      <c r="R16" s="2" t="n">
        <v>155</v>
      </c>
      <c r="S16" s="2" t="n">
        <v>156</v>
      </c>
      <c r="T16" s="2" t="n">
        <v>159.5</v>
      </c>
      <c r="U16" s="2" t="n">
        <f aca="false">S16/F45</f>
        <v>0.75</v>
      </c>
      <c r="V16" s="2" t="n">
        <v>0</v>
      </c>
      <c r="W16" s="2" t="n">
        <v>0</v>
      </c>
      <c r="X16" s="2" t="n">
        <v>0</v>
      </c>
      <c r="Z16" s="2" t="n">
        <v>0.0001</v>
      </c>
      <c r="AA16" s="2" t="n">
        <v>0.495861802582578</v>
      </c>
      <c r="AB16" s="2" t="n">
        <v>0.0001</v>
      </c>
      <c r="AD16" s="2" t="n">
        <v>0.0001</v>
      </c>
      <c r="AE16" s="2" t="n">
        <v>0.247930901291289</v>
      </c>
      <c r="AF16" s="2" t="n">
        <v>0.0001</v>
      </c>
      <c r="AH16" s="2" t="n">
        <v>0.0001</v>
      </c>
      <c r="AI16" s="2" t="n">
        <v>1.95</v>
      </c>
      <c r="AJ16" s="2" t="n">
        <v>0.0001</v>
      </c>
      <c r="AL16" s="2" t="n">
        <v>-0.01</v>
      </c>
      <c r="AM16" s="2" t="n">
        <v>0.975</v>
      </c>
      <c r="AN16" s="2" t="n">
        <v>0.01</v>
      </c>
      <c r="AP16" s="2" t="n">
        <v>3</v>
      </c>
      <c r="AQ16" s="2" t="n">
        <v>0.1</v>
      </c>
      <c r="AS16" s="2" t="n">
        <v>600</v>
      </c>
      <c r="AT16" s="2" t="n">
        <v>1.14044223965729</v>
      </c>
      <c r="AU16" s="2" t="n">
        <v>1.13519764611911</v>
      </c>
      <c r="AV16" s="2" t="n">
        <v>1.08695692212641</v>
      </c>
      <c r="AW16" s="2" t="n">
        <v>1.08282491410023</v>
      </c>
      <c r="AX16" s="2" t="n">
        <v>1.04996950643746</v>
      </c>
      <c r="AY16" s="2" t="n">
        <v>1.02214980102945</v>
      </c>
      <c r="AZ16" s="2" t="n">
        <v>0.981792247262554</v>
      </c>
      <c r="BA16" s="2" t="n">
        <v>1.03978448048036</v>
      </c>
      <c r="BB16" s="2" t="n">
        <v>1.03020799014578</v>
      </c>
      <c r="BC16" s="2" t="n">
        <v>1.05287924518286</v>
      </c>
      <c r="BD16" s="2" t="n">
        <v>1.12426198700793</v>
      </c>
      <c r="BE16" s="2" t="n">
        <v>1.11704478937534</v>
      </c>
      <c r="BF16" s="2" t="s">
        <v>57</v>
      </c>
      <c r="BH16" s="2" t="n">
        <v>1</v>
      </c>
      <c r="BI16" s="2" t="n">
        <v>0.005</v>
      </c>
      <c r="BQ16" s="2" t="n">
        <v>37196</v>
      </c>
      <c r="BR16" s="2" t="n">
        <v>5.145</v>
      </c>
      <c r="BS16" s="2" t="n">
        <v>5.15</v>
      </c>
      <c r="BT16" s="2" t="n">
        <v>5.155</v>
      </c>
      <c r="BU16" s="2" t="n">
        <v>0.5225</v>
      </c>
      <c r="BV16" s="2" t="n">
        <v>0.53</v>
      </c>
      <c r="BW16" s="2" t="n">
        <v>0.5375</v>
      </c>
      <c r="BX16" s="2" t="n">
        <v>-0.07</v>
      </c>
      <c r="BZ16" s="2" t="n">
        <v>0.07</v>
      </c>
      <c r="CA16" s="2" t="n">
        <v>0</v>
      </c>
      <c r="CB16" s="2" t="n">
        <v>0</v>
      </c>
      <c r="CC16" s="2" t="n">
        <v>5.145</v>
      </c>
      <c r="CD16" s="2" t="n">
        <v>0.5375</v>
      </c>
    </row>
    <row r="17" customFormat="false" ht="12.75" hidden="false" customHeight="false" outlineLevel="0" collapsed="false">
      <c r="A17" s="1" t="n">
        <v>37316</v>
      </c>
      <c r="B17" s="2" t="n">
        <v>0.062291212694284</v>
      </c>
      <c r="D17" s="1" t="n">
        <v>36875</v>
      </c>
      <c r="E17" s="2" t="n">
        <v>374.25</v>
      </c>
      <c r="F17" s="2" t="n">
        <v>375</v>
      </c>
      <c r="G17" s="2" t="n">
        <v>376.25</v>
      </c>
      <c r="I17" s="2" t="n">
        <v>199</v>
      </c>
      <c r="J17" s="2" t="n">
        <v>200</v>
      </c>
      <c r="K17" s="2" t="n">
        <v>202</v>
      </c>
      <c r="M17" s="1" t="n">
        <v>37073</v>
      </c>
      <c r="N17" s="2" t="n">
        <v>189</v>
      </c>
      <c r="O17" s="2" t="n">
        <v>190</v>
      </c>
      <c r="P17" s="2" t="n">
        <v>193.5</v>
      </c>
      <c r="Q17" s="2" t="n">
        <f aca="false">O17-F46</f>
        <v>0</v>
      </c>
      <c r="R17" s="2" t="n">
        <v>141.5</v>
      </c>
      <c r="S17" s="2" t="n">
        <v>142.5</v>
      </c>
      <c r="T17" s="2" t="n">
        <v>146</v>
      </c>
      <c r="U17" s="2" t="n">
        <f aca="false">S17/F46</f>
        <v>0.75</v>
      </c>
      <c r="V17" s="2" t="n">
        <v>0</v>
      </c>
      <c r="W17" s="2" t="n">
        <v>0</v>
      </c>
      <c r="X17" s="2" t="n">
        <v>0</v>
      </c>
      <c r="Z17" s="2" t="n">
        <v>0.0001</v>
      </c>
      <c r="AA17" s="2" t="n">
        <v>0.46696153745478</v>
      </c>
      <c r="AB17" s="2" t="n">
        <v>0.0001</v>
      </c>
      <c r="AD17" s="2" t="n">
        <v>0.0001</v>
      </c>
      <c r="AE17" s="2" t="n">
        <v>0.23348076872739</v>
      </c>
      <c r="AF17" s="2" t="n">
        <v>0.0001</v>
      </c>
      <c r="AH17" s="2" t="n">
        <v>0.0001</v>
      </c>
      <c r="AI17" s="2" t="n">
        <v>2.1</v>
      </c>
      <c r="AJ17" s="2" t="n">
        <v>0.0001</v>
      </c>
      <c r="AL17" s="2" t="n">
        <v>-0.01</v>
      </c>
      <c r="AM17" s="2" t="n">
        <v>1.05</v>
      </c>
      <c r="AN17" s="2" t="n">
        <v>0.01</v>
      </c>
      <c r="AP17" s="2" t="n">
        <v>3</v>
      </c>
      <c r="AQ17" s="2" t="n">
        <v>0.1</v>
      </c>
      <c r="AS17" s="2" t="n">
        <v>700</v>
      </c>
      <c r="AT17" s="2" t="n">
        <v>0.901107104125317</v>
      </c>
      <c r="AU17" s="2" t="n">
        <v>0.959589469640232</v>
      </c>
      <c r="AV17" s="2" t="n">
        <v>0.921267339337837</v>
      </c>
      <c r="AW17" s="2" t="n">
        <v>0.891789706326817</v>
      </c>
      <c r="AX17" s="2" t="n">
        <v>0.86748360592108</v>
      </c>
      <c r="AY17" s="2" t="n">
        <v>0.790253391885752</v>
      </c>
      <c r="AZ17" s="2" t="n">
        <v>0.706045481489623</v>
      </c>
      <c r="BA17" s="2" t="n">
        <v>0.731372807222584</v>
      </c>
      <c r="BB17" s="2" t="n">
        <v>0.778255109188979</v>
      </c>
      <c r="BC17" s="2" t="n">
        <v>0.857865428340873</v>
      </c>
      <c r="BD17" s="2" t="n">
        <v>0.860747292573468</v>
      </c>
      <c r="BE17" s="2" t="n">
        <v>0.857100513211437</v>
      </c>
      <c r="BF17" s="2" t="s">
        <v>58</v>
      </c>
      <c r="BH17" s="2" t="n">
        <v>2</v>
      </c>
      <c r="BI17" s="2" t="n">
        <v>0.01</v>
      </c>
      <c r="BQ17" s="2" t="n">
        <v>37226</v>
      </c>
      <c r="BR17" s="2" t="n">
        <v>5.205</v>
      </c>
      <c r="BS17" s="2" t="n">
        <v>5.21</v>
      </c>
      <c r="BT17" s="2" t="n">
        <v>5.215</v>
      </c>
      <c r="BU17" s="2" t="n">
        <v>0.5225</v>
      </c>
      <c r="BV17" s="2" t="n">
        <v>0.53</v>
      </c>
      <c r="BW17" s="2" t="n">
        <v>0.5375</v>
      </c>
      <c r="BX17" s="2" t="n">
        <v>-0.07</v>
      </c>
      <c r="BZ17" s="2" t="n">
        <v>0.07</v>
      </c>
      <c r="CA17" s="2" t="n">
        <v>0</v>
      </c>
      <c r="CB17" s="2" t="n">
        <v>0</v>
      </c>
      <c r="CC17" s="2" t="n">
        <v>5.205</v>
      </c>
      <c r="CD17" s="2" t="n">
        <v>0.5375</v>
      </c>
    </row>
    <row r="18" customFormat="false" ht="12.75" hidden="false" customHeight="false" outlineLevel="0" collapsed="false">
      <c r="A18" s="1" t="n">
        <v>37347</v>
      </c>
      <c r="B18" s="2" t="n">
        <v>0.062123345193928</v>
      </c>
      <c r="D18" s="1" t="n">
        <v>36876</v>
      </c>
      <c r="E18" s="2" t="n">
        <v>374.25</v>
      </c>
      <c r="F18" s="2" t="n">
        <v>375</v>
      </c>
      <c r="G18" s="2" t="n">
        <v>376.25</v>
      </c>
      <c r="I18" s="2" t="n">
        <v>199</v>
      </c>
      <c r="J18" s="2" t="n">
        <v>200</v>
      </c>
      <c r="K18" s="2" t="n">
        <v>202</v>
      </c>
      <c r="M18" s="1" t="n">
        <v>37104</v>
      </c>
      <c r="N18" s="2" t="n">
        <v>209</v>
      </c>
      <c r="O18" s="2" t="n">
        <v>210</v>
      </c>
      <c r="P18" s="2" t="n">
        <v>213.5</v>
      </c>
      <c r="Q18" s="2" t="n">
        <f aca="false">O18-F47</f>
        <v>0</v>
      </c>
      <c r="R18" s="2" t="n">
        <v>156.5</v>
      </c>
      <c r="S18" s="2" t="n">
        <v>157.5</v>
      </c>
      <c r="T18" s="2" t="n">
        <v>161</v>
      </c>
      <c r="U18" s="2" t="n">
        <f aca="false">S18/F47</f>
        <v>0.75</v>
      </c>
      <c r="V18" s="2" t="n">
        <v>0</v>
      </c>
      <c r="W18" s="2" t="n">
        <v>0</v>
      </c>
      <c r="X18" s="2" t="n">
        <v>0</v>
      </c>
      <c r="Z18" s="2" t="n">
        <v>0.0001</v>
      </c>
      <c r="AA18" s="2" t="n">
        <v>0.495299758858973</v>
      </c>
      <c r="AB18" s="2" t="n">
        <v>0.0001</v>
      </c>
      <c r="AD18" s="2" t="n">
        <v>0.0001</v>
      </c>
      <c r="AE18" s="2" t="n">
        <v>0.247649879429486</v>
      </c>
      <c r="AF18" s="2" t="n">
        <v>0.0001</v>
      </c>
      <c r="AH18" s="2" t="n">
        <v>0.0001</v>
      </c>
      <c r="AI18" s="2" t="n">
        <v>2.85</v>
      </c>
      <c r="AJ18" s="2" t="n">
        <v>0.0001</v>
      </c>
      <c r="AL18" s="2" t="n">
        <v>-0.01</v>
      </c>
      <c r="AM18" s="2" t="n">
        <v>1.425</v>
      </c>
      <c r="AN18" s="2" t="n">
        <v>0.01</v>
      </c>
      <c r="AP18" s="2" t="n">
        <v>3</v>
      </c>
      <c r="AQ18" s="2" t="n">
        <v>0.1</v>
      </c>
      <c r="AS18" s="2" t="n">
        <v>800</v>
      </c>
      <c r="AT18" s="2" t="n">
        <v>1.02412764649103</v>
      </c>
      <c r="AU18" s="2" t="n">
        <v>1.02624358848949</v>
      </c>
      <c r="AV18" s="2" t="n">
        <v>0.993564103635649</v>
      </c>
      <c r="AW18" s="2" t="n">
        <v>0.976558645897048</v>
      </c>
      <c r="AX18" s="2" t="n">
        <v>0.944388936658025</v>
      </c>
      <c r="AY18" s="2" t="n">
        <v>0.867009245848535</v>
      </c>
      <c r="AZ18" s="2" t="n">
        <v>0.803271416645571</v>
      </c>
      <c r="BA18" s="2" t="n">
        <v>0.824834732887309</v>
      </c>
      <c r="BB18" s="2" t="n">
        <v>0.852613893023691</v>
      </c>
      <c r="BC18" s="2" t="n">
        <v>0.929463678506365</v>
      </c>
      <c r="BD18" s="2" t="n">
        <v>0.990366341406732</v>
      </c>
      <c r="BE18" s="2" t="n">
        <v>0.983144706330766</v>
      </c>
      <c r="BF18" s="2" t="s">
        <v>58</v>
      </c>
      <c r="BH18" s="2" t="n">
        <v>3</v>
      </c>
      <c r="BI18" s="2" t="n">
        <v>0.02</v>
      </c>
      <c r="BQ18" s="2" t="n">
        <v>37257</v>
      </c>
      <c r="BR18" s="2" t="n">
        <v>5.185</v>
      </c>
      <c r="BS18" s="2" t="n">
        <v>5.19</v>
      </c>
      <c r="BT18" s="2" t="n">
        <v>5.195</v>
      </c>
      <c r="BU18" s="2" t="n">
        <v>0.5225</v>
      </c>
      <c r="BV18" s="2" t="n">
        <v>0.53</v>
      </c>
      <c r="BW18" s="2" t="n">
        <v>0.5375</v>
      </c>
      <c r="BX18" s="2" t="n">
        <v>-0.07</v>
      </c>
      <c r="BZ18" s="2" t="n">
        <v>0.07</v>
      </c>
      <c r="CA18" s="2" t="n">
        <v>0</v>
      </c>
      <c r="CB18" s="2" t="n">
        <v>0</v>
      </c>
      <c r="CC18" s="2" t="n">
        <v>5.185</v>
      </c>
      <c r="CD18" s="2" t="n">
        <v>0.5375</v>
      </c>
    </row>
    <row r="19" customFormat="false" ht="12.75" hidden="false" customHeight="false" outlineLevel="0" collapsed="false">
      <c r="A19" s="1" t="n">
        <v>37377</v>
      </c>
      <c r="B19" s="2" t="n">
        <v>0.061970584063335</v>
      </c>
      <c r="D19" s="1" t="n">
        <v>36877</v>
      </c>
      <c r="E19" s="2" t="n">
        <v>199.25</v>
      </c>
      <c r="F19" s="2" t="n">
        <v>200</v>
      </c>
      <c r="G19" s="2" t="n">
        <v>201.25</v>
      </c>
      <c r="I19" s="2" t="n">
        <v>199</v>
      </c>
      <c r="J19" s="2" t="n">
        <v>200</v>
      </c>
      <c r="K19" s="2" t="n">
        <v>202</v>
      </c>
      <c r="M19" s="1" t="n">
        <v>37135</v>
      </c>
      <c r="N19" s="2" t="n">
        <v>184</v>
      </c>
      <c r="O19" s="2" t="n">
        <v>185</v>
      </c>
      <c r="P19" s="2" t="n">
        <v>188.5</v>
      </c>
      <c r="Q19" s="2" t="n">
        <f aca="false">O19-F48</f>
        <v>0</v>
      </c>
      <c r="R19" s="2" t="n">
        <v>137.75</v>
      </c>
      <c r="S19" s="2" t="n">
        <v>138.75</v>
      </c>
      <c r="T19" s="2" t="n">
        <v>142.25</v>
      </c>
      <c r="U19" s="2" t="n">
        <f aca="false">S19/F48</f>
        <v>0.75</v>
      </c>
      <c r="V19" s="2" t="n">
        <v>0</v>
      </c>
      <c r="W19" s="2" t="n">
        <v>0</v>
      </c>
      <c r="X19" s="2" t="n">
        <v>0</v>
      </c>
      <c r="Z19" s="2" t="n">
        <v>0.0001</v>
      </c>
      <c r="AA19" s="2" t="n">
        <v>0.442531806204361</v>
      </c>
      <c r="AB19" s="2" t="n">
        <v>0.0001</v>
      </c>
      <c r="AD19" s="2" t="n">
        <v>0.0001</v>
      </c>
      <c r="AE19" s="2" t="n">
        <v>0.221265903102181</v>
      </c>
      <c r="AF19" s="2" t="n">
        <v>0.0001</v>
      </c>
      <c r="AH19" s="2" t="n">
        <v>0.0001</v>
      </c>
      <c r="AI19" s="2" t="n">
        <v>2.95</v>
      </c>
      <c r="AJ19" s="2" t="n">
        <v>0.0001</v>
      </c>
      <c r="AL19" s="2" t="n">
        <v>-0.01</v>
      </c>
      <c r="AM19" s="2" t="n">
        <v>1.475</v>
      </c>
      <c r="AN19" s="2" t="n">
        <v>0.01</v>
      </c>
      <c r="AP19" s="2" t="n">
        <v>4</v>
      </c>
      <c r="AQ19" s="2" t="n">
        <v>0.1</v>
      </c>
      <c r="AS19" s="2" t="n">
        <v>900</v>
      </c>
      <c r="AT19" s="2" t="n">
        <v>1.06241279215425</v>
      </c>
      <c r="AU19" s="2" t="n">
        <v>1.05727223002277</v>
      </c>
      <c r="AV19" s="2" t="n">
        <v>1.03005675609074</v>
      </c>
      <c r="AW19" s="2" t="n">
        <v>1.02484604757609</v>
      </c>
      <c r="AX19" s="2" t="n">
        <v>0.992073110290251</v>
      </c>
      <c r="AY19" s="2" t="n">
        <v>0.93446121803349</v>
      </c>
      <c r="AZ19" s="2" t="n">
        <v>0.87859909586426</v>
      </c>
      <c r="BA19" s="2" t="n">
        <v>0.890068871456449</v>
      </c>
      <c r="BB19" s="2" t="n">
        <v>0.929746755995396</v>
      </c>
      <c r="BC19" s="2" t="n">
        <v>0.994757751018365</v>
      </c>
      <c r="BD19" s="2" t="n">
        <v>1.03301325077498</v>
      </c>
      <c r="BE19" s="2" t="n">
        <v>1.0299773235655</v>
      </c>
      <c r="BF19" s="2" t="s">
        <v>58</v>
      </c>
      <c r="BH19" s="2" t="n">
        <v>4</v>
      </c>
      <c r="BI19" s="2" t="n">
        <v>0.04</v>
      </c>
      <c r="BQ19" s="2" t="n">
        <v>37288</v>
      </c>
      <c r="BR19" s="2" t="n">
        <v>4.915</v>
      </c>
      <c r="BS19" s="2" t="n">
        <v>4.92</v>
      </c>
      <c r="BT19" s="2" t="n">
        <v>4.925</v>
      </c>
      <c r="BU19" s="2" t="n">
        <v>0.51</v>
      </c>
      <c r="BV19" s="2" t="n">
        <v>0.5175</v>
      </c>
      <c r="BW19" s="2" t="n">
        <v>0.525</v>
      </c>
      <c r="BX19" s="2" t="n">
        <v>-0.07</v>
      </c>
      <c r="BZ19" s="2" t="n">
        <v>0.07</v>
      </c>
      <c r="CA19" s="2" t="n">
        <v>0</v>
      </c>
      <c r="CB19" s="2" t="n">
        <v>0</v>
      </c>
      <c r="CC19" s="2" t="n">
        <v>4.915</v>
      </c>
      <c r="CD19" s="2" t="n">
        <v>0.525</v>
      </c>
    </row>
    <row r="20" customFormat="false" ht="12.75" hidden="false" customHeight="false" outlineLevel="0" collapsed="false">
      <c r="A20" s="1" t="n">
        <v>37408</v>
      </c>
      <c r="B20" s="2" t="n">
        <v>0.061812730903194</v>
      </c>
      <c r="D20" s="1" t="n">
        <v>36878</v>
      </c>
      <c r="E20" s="2" t="n">
        <v>374.25</v>
      </c>
      <c r="F20" s="2" t="n">
        <v>375</v>
      </c>
      <c r="G20" s="2" t="n">
        <v>376.25</v>
      </c>
      <c r="I20" s="2" t="n">
        <v>199</v>
      </c>
      <c r="J20" s="2" t="n">
        <v>200</v>
      </c>
      <c r="K20" s="2" t="n">
        <v>202</v>
      </c>
      <c r="M20" s="1" t="n">
        <v>37165</v>
      </c>
      <c r="N20" s="2" t="n">
        <v>127</v>
      </c>
      <c r="O20" s="2" t="n">
        <v>128</v>
      </c>
      <c r="P20" s="2" t="n">
        <v>131.5</v>
      </c>
      <c r="Q20" s="2" t="n">
        <f aca="false">O20-F49</f>
        <v>0</v>
      </c>
      <c r="R20" s="2" t="n">
        <v>95</v>
      </c>
      <c r="S20" s="2" t="n">
        <v>96</v>
      </c>
      <c r="T20" s="2" t="n">
        <v>99.5</v>
      </c>
      <c r="U20" s="2" t="n">
        <f aca="false">S20/F49</f>
        <v>0.75</v>
      </c>
      <c r="V20" s="2" t="n">
        <v>0</v>
      </c>
      <c r="W20" s="2" t="n">
        <v>0</v>
      </c>
      <c r="X20" s="2" t="n">
        <v>0</v>
      </c>
      <c r="Z20" s="2" t="n">
        <v>0.0001</v>
      </c>
      <c r="AA20" s="2" t="n">
        <v>0.436493011087087</v>
      </c>
      <c r="AB20" s="2" t="n">
        <v>0.0001</v>
      </c>
      <c r="AD20" s="2" t="n">
        <v>0.0001</v>
      </c>
      <c r="AE20" s="2" t="n">
        <v>0.218246505543543</v>
      </c>
      <c r="AF20" s="2" t="n">
        <v>0.0001</v>
      </c>
      <c r="AH20" s="2" t="n">
        <v>0.0001</v>
      </c>
      <c r="AI20" s="2" t="n">
        <v>2.65</v>
      </c>
      <c r="AJ20" s="2" t="n">
        <v>0.0001</v>
      </c>
      <c r="AL20" s="2" t="n">
        <v>-0.01</v>
      </c>
      <c r="AM20" s="2" t="n">
        <v>1.325</v>
      </c>
      <c r="AN20" s="2" t="n">
        <v>0.01</v>
      </c>
      <c r="AP20" s="2" t="n">
        <v>4</v>
      </c>
      <c r="AQ20" s="2" t="n">
        <v>0.1</v>
      </c>
      <c r="AS20" s="2" t="n">
        <v>1000</v>
      </c>
      <c r="AT20" s="2" t="n">
        <v>1.05672107234138</v>
      </c>
      <c r="AU20" s="2" t="n">
        <v>1.0607198568598</v>
      </c>
      <c r="AV20" s="2" t="n">
        <v>1.04658173078738</v>
      </c>
      <c r="AW20" s="2" t="n">
        <v>1.05439505457371</v>
      </c>
      <c r="AX20" s="2" t="n">
        <v>1.03351545590189</v>
      </c>
      <c r="AY20" s="2" t="n">
        <v>0.998070989271201</v>
      </c>
      <c r="AZ20" s="2" t="n">
        <v>0.938554518860099</v>
      </c>
      <c r="BA20" s="2" t="n">
        <v>0.943573011482202</v>
      </c>
      <c r="BB20" s="2" t="n">
        <v>0.991087736080153</v>
      </c>
      <c r="BC20" s="2" t="n">
        <v>1.02774606482812</v>
      </c>
      <c r="BD20" s="2" t="n">
        <v>1.04054270920226</v>
      </c>
      <c r="BE20" s="2" t="n">
        <v>1.0405520394132</v>
      </c>
      <c r="BF20" s="2" t="s">
        <v>58</v>
      </c>
      <c r="BH20" s="2" t="n">
        <v>5</v>
      </c>
      <c r="BI20" s="2" t="n">
        <v>0.06</v>
      </c>
      <c r="BQ20" s="2" t="n">
        <v>37316</v>
      </c>
      <c r="BR20" s="2" t="n">
        <v>4.645</v>
      </c>
      <c r="BS20" s="2" t="n">
        <v>4.65</v>
      </c>
      <c r="BT20" s="2" t="n">
        <v>4.655</v>
      </c>
      <c r="BU20" s="2" t="n">
        <v>0.4625</v>
      </c>
      <c r="BV20" s="2" t="n">
        <v>0.47</v>
      </c>
      <c r="BW20" s="2" t="n">
        <v>0.4775</v>
      </c>
      <c r="BX20" s="2" t="n">
        <v>-0.07</v>
      </c>
      <c r="BZ20" s="2" t="n">
        <v>0.07</v>
      </c>
      <c r="CA20" s="2" t="n">
        <v>0</v>
      </c>
      <c r="CB20" s="2" t="n">
        <v>0</v>
      </c>
      <c r="CC20" s="2" t="n">
        <v>4.645</v>
      </c>
      <c r="CD20" s="2" t="n">
        <v>0.4775</v>
      </c>
    </row>
    <row r="21" customFormat="false" ht="12.75" hidden="false" customHeight="false" outlineLevel="0" collapsed="false">
      <c r="A21" s="1" t="n">
        <v>37438</v>
      </c>
      <c r="B21" s="2" t="n">
        <v>0.061685007869047</v>
      </c>
      <c r="D21" s="1" t="n">
        <v>36879</v>
      </c>
      <c r="E21" s="2" t="n">
        <v>374.25</v>
      </c>
      <c r="F21" s="2" t="n">
        <v>375</v>
      </c>
      <c r="G21" s="2" t="n">
        <v>376.25</v>
      </c>
      <c r="I21" s="2" t="n">
        <v>199</v>
      </c>
      <c r="J21" s="2" t="n">
        <v>200</v>
      </c>
      <c r="K21" s="2" t="n">
        <v>202</v>
      </c>
      <c r="M21" s="1" t="n">
        <v>37196</v>
      </c>
      <c r="N21" s="2" t="n">
        <v>115</v>
      </c>
      <c r="O21" s="2" t="n">
        <v>116</v>
      </c>
      <c r="P21" s="2" t="n">
        <v>119.5</v>
      </c>
      <c r="Q21" s="2" t="n">
        <f aca="false">O21-F50</f>
        <v>0</v>
      </c>
      <c r="R21" s="2" t="n">
        <v>86</v>
      </c>
      <c r="S21" s="2" t="n">
        <v>87</v>
      </c>
      <c r="T21" s="2" t="n">
        <v>90.5</v>
      </c>
      <c r="U21" s="2" t="n">
        <f aca="false">S21/F50</f>
        <v>0.75</v>
      </c>
      <c r="V21" s="2" t="n">
        <v>0</v>
      </c>
      <c r="W21" s="2" t="n">
        <v>0</v>
      </c>
      <c r="X21" s="2" t="n">
        <v>0</v>
      </c>
      <c r="Z21" s="2" t="n">
        <v>0.0001</v>
      </c>
      <c r="AA21" s="2" t="n">
        <v>0.373038227313791</v>
      </c>
      <c r="AB21" s="2" t="n">
        <v>0.0001</v>
      </c>
      <c r="AD21" s="2" t="n">
        <v>0.0001</v>
      </c>
      <c r="AE21" s="2" t="n">
        <v>0.186519113656895</v>
      </c>
      <c r="AF21" s="2" t="n">
        <v>0.0001</v>
      </c>
      <c r="AH21" s="2" t="n">
        <v>0.0001</v>
      </c>
      <c r="AI21" s="2" t="n">
        <v>1.9</v>
      </c>
      <c r="AJ21" s="2" t="n">
        <v>0.0001</v>
      </c>
      <c r="AL21" s="2" t="n">
        <v>-0.01</v>
      </c>
      <c r="AM21" s="2" t="n">
        <v>0.95</v>
      </c>
      <c r="AN21" s="2" t="n">
        <v>0.01</v>
      </c>
      <c r="AP21" s="2" t="n">
        <v>4</v>
      </c>
      <c r="AQ21" s="2" t="n">
        <v>0.1</v>
      </c>
      <c r="AS21" s="2" t="n">
        <v>1100</v>
      </c>
      <c r="AT21" s="2" t="n">
        <v>1.04327021932264</v>
      </c>
      <c r="AU21" s="2" t="n">
        <v>1.02343965973002</v>
      </c>
      <c r="AV21" s="2" t="n">
        <v>1.04738185985787</v>
      </c>
      <c r="AW21" s="2" t="n">
        <v>1.06671056768601</v>
      </c>
      <c r="AX21" s="2" t="n">
        <v>1.05027735301119</v>
      </c>
      <c r="AY21" s="2" t="n">
        <v>1.02823938189401</v>
      </c>
      <c r="AZ21" s="2" t="n">
        <v>0.99290663129558</v>
      </c>
      <c r="BA21" s="2" t="n">
        <v>0.988476558567042</v>
      </c>
      <c r="BB21" s="2" t="n">
        <v>1.02520487597891</v>
      </c>
      <c r="BC21" s="2" t="n">
        <v>1.04181643085329</v>
      </c>
      <c r="BD21" s="2" t="n">
        <v>1.03478476535687</v>
      </c>
      <c r="BE21" s="2" t="n">
        <v>1.03589916444021</v>
      </c>
      <c r="BF21" s="2" t="s">
        <v>58</v>
      </c>
      <c r="BH21" s="2" t="n">
        <v>6</v>
      </c>
      <c r="BI21" s="2" t="n">
        <v>0.08</v>
      </c>
      <c r="BQ21" s="2" t="n">
        <v>37347</v>
      </c>
      <c r="BR21" s="2" t="n">
        <v>4.35</v>
      </c>
      <c r="BS21" s="2" t="n">
        <v>4.355</v>
      </c>
      <c r="BT21" s="2" t="n">
        <v>4.36</v>
      </c>
      <c r="BU21" s="2" t="n">
        <v>0.4</v>
      </c>
      <c r="BV21" s="2" t="n">
        <v>0.4075</v>
      </c>
      <c r="BW21" s="2" t="n">
        <v>0.415</v>
      </c>
      <c r="BX21" s="2" t="n">
        <v>-0.07</v>
      </c>
      <c r="BZ21" s="2" t="n">
        <v>0.07</v>
      </c>
      <c r="CA21" s="2" t="n">
        <v>0</v>
      </c>
      <c r="CB21" s="2" t="n">
        <v>0</v>
      </c>
      <c r="CC21" s="2" t="n">
        <v>4.35</v>
      </c>
      <c r="CD21" s="2" t="n">
        <v>0.415</v>
      </c>
    </row>
    <row r="22" customFormat="false" ht="12.75" hidden="false" customHeight="false" outlineLevel="0" collapsed="false">
      <c r="A22" s="1" t="n">
        <v>37469</v>
      </c>
      <c r="B22" s="2" t="n">
        <v>0.061594158105577</v>
      </c>
      <c r="D22" s="1" t="n">
        <v>36880</v>
      </c>
      <c r="E22" s="2" t="n">
        <v>374.25</v>
      </c>
      <c r="F22" s="2" t="n">
        <v>375</v>
      </c>
      <c r="G22" s="2" t="n">
        <v>376.25</v>
      </c>
      <c r="I22" s="2" t="n">
        <v>199</v>
      </c>
      <c r="J22" s="2" t="n">
        <v>200</v>
      </c>
      <c r="K22" s="2" t="n">
        <v>202</v>
      </c>
      <c r="M22" s="1" t="n">
        <v>37226</v>
      </c>
      <c r="N22" s="2" t="n">
        <v>112</v>
      </c>
      <c r="O22" s="2" t="n">
        <v>113</v>
      </c>
      <c r="P22" s="2" t="n">
        <v>116.5</v>
      </c>
      <c r="Q22" s="2" t="n">
        <f aca="false">O22-F51</f>
        <v>0</v>
      </c>
      <c r="R22" s="2" t="n">
        <v>83.75</v>
      </c>
      <c r="S22" s="2" t="n">
        <v>84.75</v>
      </c>
      <c r="T22" s="2" t="n">
        <v>88.25</v>
      </c>
      <c r="U22" s="2" t="n">
        <f aca="false">S22/F51</f>
        <v>0.75</v>
      </c>
      <c r="V22" s="2" t="n">
        <v>0</v>
      </c>
      <c r="W22" s="2" t="n">
        <v>0</v>
      </c>
      <c r="X22" s="2" t="n">
        <v>0</v>
      </c>
      <c r="Z22" s="2" t="n">
        <v>0.0001</v>
      </c>
      <c r="AA22" s="2" t="n">
        <v>0.336228127642232</v>
      </c>
      <c r="AB22" s="2" t="n">
        <v>0.0001</v>
      </c>
      <c r="AD22" s="2" t="n">
        <v>0.0001</v>
      </c>
      <c r="AE22" s="2" t="n">
        <v>0.168114063821116</v>
      </c>
      <c r="AF22" s="2" t="n">
        <v>0.0001</v>
      </c>
      <c r="AH22" s="2" t="n">
        <v>0.0001</v>
      </c>
      <c r="AI22" s="2" t="n">
        <v>1.7</v>
      </c>
      <c r="AJ22" s="2" t="n">
        <v>0.0001</v>
      </c>
      <c r="AL22" s="2" t="n">
        <v>-0.01</v>
      </c>
      <c r="AM22" s="2" t="n">
        <v>0.85</v>
      </c>
      <c r="AN22" s="2" t="n">
        <v>0.01</v>
      </c>
      <c r="AP22" s="2" t="n">
        <v>5</v>
      </c>
      <c r="AQ22" s="2" t="n">
        <v>0.2</v>
      </c>
      <c r="AS22" s="2" t="n">
        <v>1200</v>
      </c>
      <c r="AT22" s="2" t="n">
        <v>0.988713886752556</v>
      </c>
      <c r="AU22" s="2" t="n">
        <v>0.989229977510636</v>
      </c>
      <c r="AV22" s="2" t="n">
        <v>1.03159563261231</v>
      </c>
      <c r="AW22" s="2" t="n">
        <v>1.04597691724171</v>
      </c>
      <c r="AX22" s="2" t="n">
        <v>1.04241660126338</v>
      </c>
      <c r="AY22" s="2" t="n">
        <v>1.03929163893979</v>
      </c>
      <c r="AZ22" s="2" t="n">
        <v>1.02876781888188</v>
      </c>
      <c r="BA22" s="2" t="n">
        <v>1.02018095082981</v>
      </c>
      <c r="BB22" s="2" t="n">
        <v>1.03197933781418</v>
      </c>
      <c r="BC22" s="2" t="n">
        <v>1.01687906175829</v>
      </c>
      <c r="BD22" s="2" t="n">
        <v>1.00805145464614</v>
      </c>
      <c r="BE22" s="2" t="n">
        <v>0.979770414139427</v>
      </c>
      <c r="BF22" s="2" t="s">
        <v>58</v>
      </c>
      <c r="BH22" s="2" t="n">
        <v>7</v>
      </c>
      <c r="BI22" s="2" t="n">
        <v>0.1</v>
      </c>
      <c r="BQ22" s="2" t="n">
        <v>37377</v>
      </c>
      <c r="BR22" s="2" t="n">
        <v>4.295</v>
      </c>
      <c r="BS22" s="2" t="n">
        <v>4.3</v>
      </c>
      <c r="BT22" s="2" t="n">
        <v>4.305</v>
      </c>
      <c r="BU22" s="2" t="n">
        <v>0.375</v>
      </c>
      <c r="BV22" s="2" t="n">
        <v>0.3825</v>
      </c>
      <c r="BW22" s="2" t="n">
        <v>0.39</v>
      </c>
      <c r="BX22" s="2" t="n">
        <v>-0.07</v>
      </c>
      <c r="BZ22" s="2" t="n">
        <v>0.07</v>
      </c>
      <c r="CA22" s="2" t="n">
        <v>0</v>
      </c>
      <c r="CB22" s="2" t="n">
        <v>0</v>
      </c>
      <c r="CC22" s="2" t="n">
        <v>4.295</v>
      </c>
      <c r="CD22" s="2" t="n">
        <v>0.39</v>
      </c>
    </row>
    <row r="23" customFormat="false" ht="12.75" hidden="false" customHeight="false" outlineLevel="0" collapsed="false">
      <c r="A23" s="1" t="n">
        <v>37500</v>
      </c>
      <c r="B23" s="2" t="n">
        <v>0.061503308344847</v>
      </c>
      <c r="D23" s="1" t="n">
        <v>36881</v>
      </c>
      <c r="E23" s="2" t="n">
        <v>374.25</v>
      </c>
      <c r="F23" s="2" t="n">
        <v>375</v>
      </c>
      <c r="G23" s="2" t="n">
        <v>376.25</v>
      </c>
      <c r="I23" s="2" t="n">
        <v>199</v>
      </c>
      <c r="J23" s="2" t="n">
        <v>200</v>
      </c>
      <c r="K23" s="2" t="n">
        <v>202</v>
      </c>
      <c r="M23" s="1" t="n">
        <v>37257</v>
      </c>
      <c r="N23" s="2" t="n">
        <v>91.75</v>
      </c>
      <c r="O23" s="2" t="n">
        <v>93</v>
      </c>
      <c r="P23" s="2" t="n">
        <v>97.5</v>
      </c>
      <c r="Q23" s="2" t="n">
        <f aca="false">O23-F52</f>
        <v>0</v>
      </c>
      <c r="R23" s="2" t="n">
        <v>68.5</v>
      </c>
      <c r="S23" s="2" t="n">
        <v>69.75</v>
      </c>
      <c r="T23" s="2" t="n">
        <v>74.25</v>
      </c>
      <c r="U23" s="2" t="n">
        <f aca="false">S23/F52</f>
        <v>0.75</v>
      </c>
      <c r="V23" s="2" t="n">
        <v>0</v>
      </c>
      <c r="W23" s="2" t="n">
        <v>0</v>
      </c>
      <c r="X23" s="2" t="n">
        <v>0</v>
      </c>
      <c r="Z23" s="2" t="n">
        <v>0.0001</v>
      </c>
      <c r="AA23" s="2" t="n">
        <v>0.324928217509373</v>
      </c>
      <c r="AB23" s="2" t="n">
        <v>0.0001</v>
      </c>
      <c r="AD23" s="2" t="n">
        <v>0.0001</v>
      </c>
      <c r="AE23" s="2" t="n">
        <v>0.162464108754687</v>
      </c>
      <c r="AF23" s="2" t="n">
        <v>0.0001</v>
      </c>
      <c r="AH23" s="2" t="n">
        <v>0.0001</v>
      </c>
      <c r="AI23" s="2" t="n">
        <v>1.6</v>
      </c>
      <c r="AJ23" s="2" t="n">
        <v>0.0001</v>
      </c>
      <c r="AL23" s="2" t="n">
        <v>-0.01</v>
      </c>
      <c r="AM23" s="2" t="n">
        <v>0.8</v>
      </c>
      <c r="AN23" s="2" t="n">
        <v>0.01</v>
      </c>
      <c r="AP23" s="2" t="n">
        <v>5</v>
      </c>
      <c r="AQ23" s="2" t="n">
        <v>0.2</v>
      </c>
      <c r="AS23" s="2" t="n">
        <v>1300</v>
      </c>
      <c r="AT23" s="2" t="n">
        <v>0.955777384238713</v>
      </c>
      <c r="AU23" s="2" t="n">
        <v>0.949318681588017</v>
      </c>
      <c r="AV23" s="2" t="n">
        <v>1.0165804751622</v>
      </c>
      <c r="AW23" s="2" t="n">
        <v>1.02221287118785</v>
      </c>
      <c r="AX23" s="2" t="n">
        <v>1.03103007115809</v>
      </c>
      <c r="AY23" s="2" t="n">
        <v>1.05399635861442</v>
      </c>
      <c r="AZ23" s="2" t="n">
        <v>1.06462900646817</v>
      </c>
      <c r="BA23" s="2" t="n">
        <v>1.05204895077807</v>
      </c>
      <c r="BB23" s="2" t="n">
        <v>1.05143229758242</v>
      </c>
      <c r="BC23" s="2" t="n">
        <v>1.00771891454448</v>
      </c>
      <c r="BD23" s="2" t="n">
        <v>0.957660222625185</v>
      </c>
      <c r="BE23" s="2" t="n">
        <v>0.936919897625819</v>
      </c>
      <c r="BF23" s="2" t="s">
        <v>58</v>
      </c>
      <c r="BH23" s="2" t="n">
        <v>8</v>
      </c>
      <c r="BI23" s="2" t="n">
        <v>0.12</v>
      </c>
      <c r="BQ23" s="2" t="n">
        <v>37408</v>
      </c>
      <c r="BR23" s="2" t="n">
        <v>4.275</v>
      </c>
      <c r="BS23" s="2" t="n">
        <v>4.28</v>
      </c>
      <c r="BT23" s="2" t="n">
        <v>4.285</v>
      </c>
      <c r="BU23" s="2" t="n">
        <v>0.3725</v>
      </c>
      <c r="BV23" s="2" t="n">
        <v>0.38</v>
      </c>
      <c r="BW23" s="2" t="n">
        <v>0.3875</v>
      </c>
      <c r="BX23" s="2" t="n">
        <v>-0.07</v>
      </c>
      <c r="BZ23" s="2" t="n">
        <v>0.07</v>
      </c>
      <c r="CA23" s="2" t="n">
        <v>0</v>
      </c>
      <c r="CB23" s="2" t="n">
        <v>0</v>
      </c>
      <c r="CC23" s="2" t="n">
        <v>4.275</v>
      </c>
      <c r="CD23" s="2" t="n">
        <v>0.3875</v>
      </c>
    </row>
    <row r="24" customFormat="false" ht="12.75" hidden="false" customHeight="false" outlineLevel="0" collapsed="false">
      <c r="A24" s="1" t="n">
        <v>37530</v>
      </c>
      <c r="B24" s="2" t="n">
        <v>0.061434158834809</v>
      </c>
      <c r="D24" s="1" t="n">
        <v>36882</v>
      </c>
      <c r="E24" s="2" t="n">
        <v>374.25</v>
      </c>
      <c r="F24" s="2" t="n">
        <v>375</v>
      </c>
      <c r="G24" s="2" t="n">
        <v>376.25</v>
      </c>
      <c r="I24" s="2" t="n">
        <v>199</v>
      </c>
      <c r="J24" s="2" t="n">
        <v>200</v>
      </c>
      <c r="K24" s="2" t="n">
        <v>202</v>
      </c>
      <c r="M24" s="1" t="n">
        <v>37288</v>
      </c>
      <c r="N24" s="2" t="n">
        <v>83.75</v>
      </c>
      <c r="O24" s="2" t="n">
        <v>85</v>
      </c>
      <c r="P24" s="2" t="n">
        <v>89.5</v>
      </c>
      <c r="Q24" s="2" t="n">
        <f aca="false">O24-F53</f>
        <v>0</v>
      </c>
      <c r="R24" s="2" t="n">
        <v>62.5</v>
      </c>
      <c r="S24" s="2" t="n">
        <v>63.75</v>
      </c>
      <c r="T24" s="2" t="n">
        <v>68.25</v>
      </c>
      <c r="U24" s="2" t="n">
        <f aca="false">S24/F53</f>
        <v>0.75</v>
      </c>
      <c r="V24" s="2" t="n">
        <v>0</v>
      </c>
      <c r="W24" s="2" t="n">
        <v>0</v>
      </c>
      <c r="X24" s="2" t="n">
        <v>0</v>
      </c>
      <c r="Z24" s="2" t="n">
        <v>0.0001</v>
      </c>
      <c r="AA24" s="2" t="n">
        <v>0.332088606935298</v>
      </c>
      <c r="AB24" s="2" t="n">
        <v>0.0001</v>
      </c>
      <c r="AD24" s="2" t="n">
        <v>0.0001</v>
      </c>
      <c r="AE24" s="2" t="n">
        <v>0.166044303467649</v>
      </c>
      <c r="AF24" s="2" t="n">
        <v>0.0001</v>
      </c>
      <c r="AH24" s="2" t="n">
        <v>0.0001</v>
      </c>
      <c r="AI24" s="2" t="n">
        <v>1.8</v>
      </c>
      <c r="AJ24" s="2" t="n">
        <v>0.0001</v>
      </c>
      <c r="AL24" s="2" t="n">
        <v>-0.01</v>
      </c>
      <c r="AM24" s="2" t="n">
        <v>0.9</v>
      </c>
      <c r="AN24" s="2" t="n">
        <v>0.01</v>
      </c>
      <c r="AP24" s="2" t="n">
        <v>5</v>
      </c>
      <c r="AQ24" s="2" t="n">
        <v>0.2</v>
      </c>
      <c r="AS24" s="2" t="n">
        <v>1400</v>
      </c>
      <c r="AT24" s="2" t="n">
        <v>0.924691420770754</v>
      </c>
      <c r="AU24" s="2" t="n">
        <v>0.917250447116783</v>
      </c>
      <c r="AV24" s="2" t="n">
        <v>0.981465653533457</v>
      </c>
      <c r="AW24" s="2" t="n">
        <v>1.00120166738347</v>
      </c>
      <c r="AX24" s="2" t="n">
        <v>1.02039671687633</v>
      </c>
      <c r="AY24" s="2" t="n">
        <v>1.06794212501553</v>
      </c>
      <c r="AZ24" s="2" t="n">
        <v>1.09225682255254</v>
      </c>
      <c r="BA24" s="2" t="n">
        <v>1.09408465772287</v>
      </c>
      <c r="BB24" s="2" t="n">
        <v>1.06536088983694</v>
      </c>
      <c r="BC24" s="2" t="n">
        <v>0.999272649105208</v>
      </c>
      <c r="BD24" s="2" t="n">
        <v>0.927389758355386</v>
      </c>
      <c r="BE24" s="2" t="n">
        <v>0.907518190459169</v>
      </c>
      <c r="BF24" s="2" t="s">
        <v>58</v>
      </c>
      <c r="BH24" s="2" t="n">
        <v>9</v>
      </c>
      <c r="BI24" s="2" t="n">
        <v>0.14</v>
      </c>
      <c r="BQ24" s="2" t="n">
        <v>37438</v>
      </c>
      <c r="BR24" s="2" t="n">
        <v>4.275</v>
      </c>
      <c r="BS24" s="2" t="n">
        <v>4.28</v>
      </c>
      <c r="BT24" s="2" t="n">
        <v>4.285</v>
      </c>
      <c r="BU24" s="2" t="n">
        <v>0.3675</v>
      </c>
      <c r="BV24" s="2" t="n">
        <v>0.375</v>
      </c>
      <c r="BW24" s="2" t="n">
        <v>0.3825</v>
      </c>
      <c r="BX24" s="2" t="n">
        <v>-0.07</v>
      </c>
      <c r="BZ24" s="2" t="n">
        <v>0.07</v>
      </c>
      <c r="CA24" s="2" t="n">
        <v>0</v>
      </c>
      <c r="CB24" s="2" t="n">
        <v>0</v>
      </c>
      <c r="CC24" s="2" t="n">
        <v>4.275</v>
      </c>
      <c r="CD24" s="2" t="n">
        <v>0.3825</v>
      </c>
    </row>
    <row r="25" customFormat="false" ht="12.75" hidden="false" customHeight="false" outlineLevel="0" collapsed="false">
      <c r="A25" s="1" t="n">
        <v>37561</v>
      </c>
      <c r="B25" s="2" t="n">
        <v>0.061389600362185</v>
      </c>
      <c r="D25" s="1" t="n">
        <v>36883</v>
      </c>
      <c r="E25" s="2" t="n">
        <v>374.25</v>
      </c>
      <c r="F25" s="2" t="n">
        <v>375</v>
      </c>
      <c r="G25" s="2" t="n">
        <v>376.25</v>
      </c>
      <c r="I25" s="2" t="n">
        <v>199</v>
      </c>
      <c r="J25" s="2" t="n">
        <v>200</v>
      </c>
      <c r="K25" s="2" t="n">
        <v>202</v>
      </c>
      <c r="M25" s="1" t="n">
        <v>37316</v>
      </c>
      <c r="N25" s="2" t="n">
        <v>81.75</v>
      </c>
      <c r="O25" s="2" t="n">
        <v>83</v>
      </c>
      <c r="P25" s="2" t="n">
        <v>87.5</v>
      </c>
      <c r="Q25" s="2" t="n">
        <f aca="false">O25-F54</f>
        <v>0</v>
      </c>
      <c r="R25" s="2" t="n">
        <v>61</v>
      </c>
      <c r="S25" s="2" t="n">
        <v>62.25</v>
      </c>
      <c r="T25" s="2" t="n">
        <v>66.75</v>
      </c>
      <c r="U25" s="2" t="n">
        <f aca="false">S25/F54</f>
        <v>0.75</v>
      </c>
      <c r="V25" s="2" t="n">
        <v>0</v>
      </c>
      <c r="W25" s="2" t="n">
        <v>0</v>
      </c>
      <c r="X25" s="2" t="n">
        <v>0</v>
      </c>
      <c r="Z25" s="2" t="n">
        <v>0.0001</v>
      </c>
      <c r="AA25" s="2" t="n">
        <v>0.342987171086222</v>
      </c>
      <c r="AB25" s="2" t="n">
        <v>0.0001</v>
      </c>
      <c r="AD25" s="2" t="n">
        <v>0.0001</v>
      </c>
      <c r="AE25" s="2" t="n">
        <v>0.171493585543111</v>
      </c>
      <c r="AF25" s="2" t="n">
        <v>0.0001</v>
      </c>
      <c r="AH25" s="2" t="n">
        <v>0.0001</v>
      </c>
      <c r="AI25" s="2" t="n">
        <v>1.95</v>
      </c>
      <c r="AJ25" s="2" t="n">
        <v>0.0001</v>
      </c>
      <c r="AL25" s="2" t="n">
        <v>-0.01</v>
      </c>
      <c r="AM25" s="2" t="n">
        <v>0.975</v>
      </c>
      <c r="AN25" s="2" t="n">
        <v>0.01</v>
      </c>
      <c r="AP25" s="2" t="n">
        <v>6</v>
      </c>
      <c r="AQ25" s="2" t="n">
        <v>0.2</v>
      </c>
      <c r="AS25" s="2" t="n">
        <v>1500</v>
      </c>
      <c r="AT25" s="2" t="n">
        <v>0.912212811269733</v>
      </c>
      <c r="AU25" s="2" t="n">
        <v>0.917874218378942</v>
      </c>
      <c r="AV25" s="2" t="n">
        <v>0.950777572331537</v>
      </c>
      <c r="AW25" s="2" t="n">
        <v>0.978056338200039</v>
      </c>
      <c r="AX25" s="2" t="n">
        <v>1.0093628955001</v>
      </c>
      <c r="AY25" s="2" t="n">
        <v>1.07643291476315</v>
      </c>
      <c r="AZ25" s="2" t="n">
        <v>1.11259139105751</v>
      </c>
      <c r="BA25" s="2" t="n">
        <v>1.120086669698</v>
      </c>
      <c r="BB25" s="2" t="n">
        <v>1.07401375474778</v>
      </c>
      <c r="BC25" s="2" t="n">
        <v>0.997671346147298</v>
      </c>
      <c r="BD25" s="2" t="n">
        <v>0.916720672639793</v>
      </c>
      <c r="BE25" s="2" t="n">
        <v>0.895043949348913</v>
      </c>
      <c r="BF25" s="2" t="s">
        <v>58</v>
      </c>
      <c r="BH25" s="2" t="n">
        <v>10</v>
      </c>
      <c r="BI25" s="2" t="n">
        <v>0.16</v>
      </c>
      <c r="BQ25" s="2" t="n">
        <v>37469</v>
      </c>
      <c r="BR25" s="2" t="n">
        <v>4.275</v>
      </c>
      <c r="BS25" s="2" t="n">
        <v>4.28</v>
      </c>
      <c r="BT25" s="2" t="n">
        <v>4.285</v>
      </c>
      <c r="BU25" s="2" t="n">
        <v>0.365</v>
      </c>
      <c r="BV25" s="2" t="n">
        <v>0.3725</v>
      </c>
      <c r="BW25" s="2" t="n">
        <v>0.38</v>
      </c>
      <c r="BX25" s="2" t="n">
        <v>-0.07</v>
      </c>
      <c r="BZ25" s="2" t="n">
        <v>0.07</v>
      </c>
      <c r="CA25" s="2" t="n">
        <v>0</v>
      </c>
      <c r="CB25" s="2" t="n">
        <v>0</v>
      </c>
      <c r="CC25" s="2" t="n">
        <v>4.275</v>
      </c>
      <c r="CD25" s="2" t="n">
        <v>0.38</v>
      </c>
    </row>
    <row r="26" customFormat="false" ht="12.75" hidden="false" customHeight="false" outlineLevel="0" collapsed="false">
      <c r="A26" s="1" t="n">
        <v>37591</v>
      </c>
      <c r="B26" s="2" t="n">
        <v>0.061346479260273</v>
      </c>
      <c r="D26" s="1" t="n">
        <v>36884</v>
      </c>
      <c r="E26" s="2" t="n">
        <v>199.25</v>
      </c>
      <c r="F26" s="2" t="n">
        <v>200</v>
      </c>
      <c r="G26" s="2" t="n">
        <v>201.25</v>
      </c>
      <c r="I26" s="2" t="n">
        <v>199</v>
      </c>
      <c r="J26" s="2" t="n">
        <v>200</v>
      </c>
      <c r="K26" s="2" t="n">
        <v>202</v>
      </c>
      <c r="M26" s="1" t="n">
        <v>37347</v>
      </c>
      <c r="N26" s="2" t="n">
        <v>75.75</v>
      </c>
      <c r="O26" s="2" t="n">
        <v>77</v>
      </c>
      <c r="P26" s="2" t="n">
        <v>81.5</v>
      </c>
      <c r="Q26" s="2" t="n">
        <f aca="false">O26-F55</f>
        <v>0</v>
      </c>
      <c r="R26" s="2" t="n">
        <v>56.5</v>
      </c>
      <c r="S26" s="2" t="n">
        <v>57.75</v>
      </c>
      <c r="T26" s="2" t="n">
        <v>62.25</v>
      </c>
      <c r="U26" s="2" t="n">
        <f aca="false">S26/F55</f>
        <v>0.75</v>
      </c>
      <c r="V26" s="2" t="n">
        <v>0</v>
      </c>
      <c r="W26" s="2" t="n">
        <v>0</v>
      </c>
      <c r="X26" s="2" t="n">
        <v>0</v>
      </c>
      <c r="Z26" s="2" t="n">
        <v>0.0001</v>
      </c>
      <c r="AA26" s="2" t="n">
        <v>0.313999128873285</v>
      </c>
      <c r="AB26" s="2" t="n">
        <v>0.0001</v>
      </c>
      <c r="AD26" s="2" t="n">
        <v>0.0001</v>
      </c>
      <c r="AE26" s="2" t="n">
        <v>0.156999564436643</v>
      </c>
      <c r="AF26" s="2" t="n">
        <v>0.0001</v>
      </c>
      <c r="AH26" s="2" t="n">
        <v>0.0001</v>
      </c>
      <c r="AI26" s="2" t="n">
        <v>2</v>
      </c>
      <c r="AJ26" s="2" t="n">
        <v>0.0001</v>
      </c>
      <c r="AL26" s="2" t="n">
        <v>-0.01</v>
      </c>
      <c r="AM26" s="2" t="n">
        <v>1</v>
      </c>
      <c r="AN26" s="2" t="n">
        <v>0.01</v>
      </c>
      <c r="AP26" s="2" t="n">
        <v>6</v>
      </c>
      <c r="AQ26" s="2" t="n">
        <v>0.2</v>
      </c>
      <c r="AS26" s="2" t="n">
        <v>1600</v>
      </c>
      <c r="AT26" s="2" t="n">
        <v>0.915972109992445</v>
      </c>
      <c r="AU26" s="2" t="n">
        <v>0.918733962191793</v>
      </c>
      <c r="AV26" s="2" t="n">
        <v>0.937354837644313</v>
      </c>
      <c r="AW26" s="2" t="n">
        <v>0.966617082782495</v>
      </c>
      <c r="AX26" s="2" t="n">
        <v>0.999541250558854</v>
      </c>
      <c r="AY26" s="2" t="n">
        <v>1.08283658300855</v>
      </c>
      <c r="AZ26" s="2" t="n">
        <v>1.13232578957263</v>
      </c>
      <c r="BA26" s="2" t="n">
        <v>1.12558709530813</v>
      </c>
      <c r="BB26" s="2" t="n">
        <v>1.07231678512449</v>
      </c>
      <c r="BC26" s="2" t="n">
        <v>0.992586950838506</v>
      </c>
      <c r="BD26" s="2" t="n">
        <v>0.927389758355386</v>
      </c>
      <c r="BE26" s="2" t="n">
        <v>0.915770392410396</v>
      </c>
      <c r="BF26" s="2" t="s">
        <v>58</v>
      </c>
      <c r="BQ26" s="2" t="n">
        <v>37500</v>
      </c>
      <c r="BR26" s="2" t="n">
        <v>4.27</v>
      </c>
      <c r="BS26" s="2" t="n">
        <v>4.275</v>
      </c>
      <c r="BT26" s="2" t="n">
        <v>4.28</v>
      </c>
      <c r="BU26" s="2" t="n">
        <v>0.365</v>
      </c>
      <c r="BV26" s="2" t="n">
        <v>0.3725</v>
      </c>
      <c r="BW26" s="2" t="n">
        <v>0.38</v>
      </c>
      <c r="BX26" s="2" t="n">
        <v>-0.07</v>
      </c>
      <c r="BZ26" s="2" t="n">
        <v>0.07</v>
      </c>
      <c r="CA26" s="2" t="n">
        <v>0</v>
      </c>
      <c r="CB26" s="2" t="n">
        <v>0</v>
      </c>
      <c r="CC26" s="2" t="n">
        <v>4.27</v>
      </c>
      <c r="CD26" s="2" t="n">
        <v>0.38</v>
      </c>
    </row>
    <row r="27" customFormat="false" ht="12.75" hidden="false" customHeight="false" outlineLevel="0" collapsed="false">
      <c r="A27" s="1" t="n">
        <v>37622</v>
      </c>
      <c r="B27" s="2" t="n">
        <v>0.061323469497464</v>
      </c>
      <c r="D27" s="1" t="n">
        <v>36885</v>
      </c>
      <c r="E27" s="2" t="n">
        <v>199.25</v>
      </c>
      <c r="F27" s="2" t="n">
        <v>200</v>
      </c>
      <c r="G27" s="2" t="n">
        <v>201.25</v>
      </c>
      <c r="I27" s="2" t="n">
        <v>199</v>
      </c>
      <c r="J27" s="2" t="n">
        <v>200</v>
      </c>
      <c r="K27" s="2" t="n">
        <v>202</v>
      </c>
      <c r="M27" s="1" t="n">
        <v>37377</v>
      </c>
      <c r="N27" s="2" t="n">
        <v>77.75</v>
      </c>
      <c r="O27" s="2" t="n">
        <v>79</v>
      </c>
      <c r="P27" s="2" t="n">
        <v>83.5</v>
      </c>
      <c r="Q27" s="2" t="n">
        <f aca="false">O27-F56</f>
        <v>0</v>
      </c>
      <c r="R27" s="2" t="n">
        <v>58</v>
      </c>
      <c r="S27" s="2" t="n">
        <v>59.25</v>
      </c>
      <c r="T27" s="2" t="n">
        <v>63.75</v>
      </c>
      <c r="U27" s="2" t="n">
        <f aca="false">S27/F56</f>
        <v>0.75</v>
      </c>
      <c r="V27" s="2" t="n">
        <v>0</v>
      </c>
      <c r="W27" s="2" t="n">
        <v>0</v>
      </c>
      <c r="X27" s="2" t="n">
        <v>0</v>
      </c>
      <c r="Z27" s="2" t="n">
        <v>0.0001</v>
      </c>
      <c r="AA27" s="2" t="n">
        <v>0.312258298805177</v>
      </c>
      <c r="AB27" s="2" t="n">
        <v>0.0001</v>
      </c>
      <c r="AD27" s="2" t="n">
        <v>0.0001</v>
      </c>
      <c r="AE27" s="2" t="n">
        <v>0.156129149402588</v>
      </c>
      <c r="AF27" s="2" t="n">
        <v>0.0001</v>
      </c>
      <c r="AH27" s="2" t="n">
        <v>0.0001</v>
      </c>
      <c r="AI27" s="2" t="n">
        <v>2.15</v>
      </c>
      <c r="AJ27" s="2" t="n">
        <v>0.0001</v>
      </c>
      <c r="AL27" s="2" t="n">
        <v>-0.01</v>
      </c>
      <c r="AM27" s="2" t="n">
        <v>1.075</v>
      </c>
      <c r="AN27" s="2" t="n">
        <v>0.01</v>
      </c>
      <c r="AP27" s="2" t="n">
        <v>6</v>
      </c>
      <c r="AQ27" s="2" t="n">
        <v>0.2</v>
      </c>
      <c r="AS27" s="2" t="n">
        <v>1700</v>
      </c>
      <c r="AT27" s="2" t="n">
        <v>0.97627121441201</v>
      </c>
      <c r="AU27" s="2" t="n">
        <v>0.959395936613221</v>
      </c>
      <c r="AV27" s="2" t="n">
        <v>0.947693310118331</v>
      </c>
      <c r="AW27" s="2" t="n">
        <v>0.95517782736495</v>
      </c>
      <c r="AX27" s="2" t="n">
        <v>0.992741650214916</v>
      </c>
      <c r="AY27" s="2" t="n">
        <v>1.06485887734182</v>
      </c>
      <c r="AZ27" s="2" t="n">
        <v>1.12885904586148</v>
      </c>
      <c r="BA27" s="2" t="n">
        <v>1.12504603795237</v>
      </c>
      <c r="BB27" s="2" t="n">
        <v>1.06853640725082</v>
      </c>
      <c r="BC27" s="2" t="n">
        <v>0.992586950838506</v>
      </c>
      <c r="BD27" s="2" t="n">
        <v>1.05510111178522</v>
      </c>
      <c r="BE27" s="2" t="n">
        <v>1.07988998236662</v>
      </c>
      <c r="BF27" s="2" t="s">
        <v>58</v>
      </c>
      <c r="BQ27" s="2" t="n">
        <v>37530</v>
      </c>
      <c r="BR27" s="2" t="n">
        <v>4.26</v>
      </c>
      <c r="BS27" s="2" t="n">
        <v>4.265</v>
      </c>
      <c r="BT27" s="2" t="n">
        <v>4.27</v>
      </c>
      <c r="BU27" s="2" t="n">
        <v>0.3625</v>
      </c>
      <c r="BV27" s="2" t="n">
        <v>0.37</v>
      </c>
      <c r="BW27" s="2" t="n">
        <v>0.3775</v>
      </c>
      <c r="BX27" s="2" t="n">
        <v>-0.07</v>
      </c>
      <c r="BZ27" s="2" t="n">
        <v>0.07</v>
      </c>
      <c r="CA27" s="2" t="n">
        <v>0</v>
      </c>
      <c r="CB27" s="2" t="n">
        <v>0</v>
      </c>
      <c r="CC27" s="2" t="n">
        <v>4.26</v>
      </c>
      <c r="CD27" s="2" t="n">
        <v>0.3775</v>
      </c>
    </row>
    <row r="28" customFormat="false" ht="12.75" hidden="false" customHeight="false" outlineLevel="0" collapsed="false">
      <c r="A28" s="1" t="n">
        <v>37653</v>
      </c>
      <c r="B28" s="2" t="n">
        <v>0.061326626023753</v>
      </c>
      <c r="D28" s="1" t="n">
        <v>36886</v>
      </c>
      <c r="E28" s="2" t="n">
        <v>374.25</v>
      </c>
      <c r="F28" s="2" t="n">
        <v>375</v>
      </c>
      <c r="G28" s="2" t="n">
        <v>376.25</v>
      </c>
      <c r="I28" s="2" t="n">
        <v>199</v>
      </c>
      <c r="J28" s="2" t="n">
        <v>200</v>
      </c>
      <c r="K28" s="2" t="n">
        <v>202</v>
      </c>
      <c r="M28" s="1" t="n">
        <v>37408</v>
      </c>
      <c r="N28" s="2" t="n">
        <v>101.75</v>
      </c>
      <c r="O28" s="2" t="n">
        <v>103</v>
      </c>
      <c r="P28" s="2" t="n">
        <v>107.5</v>
      </c>
      <c r="Q28" s="2" t="n">
        <f aca="false">O28-F57</f>
        <v>0</v>
      </c>
      <c r="R28" s="2" t="n">
        <v>76</v>
      </c>
      <c r="S28" s="2" t="n">
        <v>77.25</v>
      </c>
      <c r="T28" s="2" t="n">
        <v>81.75</v>
      </c>
      <c r="U28" s="2" t="n">
        <f aca="false">S28/F57</f>
        <v>0.75</v>
      </c>
      <c r="V28" s="2" t="n">
        <v>0</v>
      </c>
      <c r="W28" s="2" t="n">
        <v>0</v>
      </c>
      <c r="X28" s="2" t="n">
        <v>0</v>
      </c>
      <c r="Z28" s="2" t="n">
        <v>0.0001</v>
      </c>
      <c r="AA28" s="2" t="n">
        <v>0.394694989695409</v>
      </c>
      <c r="AB28" s="2" t="n">
        <v>0.0001</v>
      </c>
      <c r="AD28" s="2" t="n">
        <v>0.0001</v>
      </c>
      <c r="AE28" s="2" t="n">
        <v>0.197347494847705</v>
      </c>
      <c r="AF28" s="2" t="n">
        <v>0.0001</v>
      </c>
      <c r="AH28" s="2" t="n">
        <v>0.0001</v>
      </c>
      <c r="AI28" s="2" t="n">
        <v>1.95</v>
      </c>
      <c r="AJ28" s="2" t="n">
        <v>0.0001</v>
      </c>
      <c r="AL28" s="2" t="n">
        <v>-0.01</v>
      </c>
      <c r="AM28" s="2" t="n">
        <v>0.975</v>
      </c>
      <c r="AN28" s="2" t="n">
        <v>0.01</v>
      </c>
      <c r="AP28" s="2" t="n">
        <v>7</v>
      </c>
      <c r="AQ28" s="2" t="n">
        <v>0.2</v>
      </c>
      <c r="AS28" s="2" t="n">
        <v>1800</v>
      </c>
      <c r="AT28" s="2" t="n">
        <v>1.1682482024575</v>
      </c>
      <c r="AU28" s="2" t="n">
        <v>1.10798270599348</v>
      </c>
      <c r="AV28" s="2" t="n">
        <v>1.00087348517006</v>
      </c>
      <c r="AW28" s="2" t="n">
        <v>0.963708231030593</v>
      </c>
      <c r="AX28" s="2" t="n">
        <v>0.986061947188981</v>
      </c>
      <c r="AY28" s="2" t="n">
        <v>1.02316388187728</v>
      </c>
      <c r="AZ28" s="2" t="n">
        <v>1.10213361296924</v>
      </c>
      <c r="BA28" s="2" t="n">
        <v>1.10258531548397</v>
      </c>
      <c r="BB28" s="2" t="n">
        <v>1.02800025541861</v>
      </c>
      <c r="BC28" s="2" t="n">
        <v>1.00771891454448</v>
      </c>
      <c r="BD28" s="2" t="n">
        <v>1.1435697907873</v>
      </c>
      <c r="BE28" s="2" t="n">
        <v>1.16194977734474</v>
      </c>
      <c r="BF28" s="2" t="s">
        <v>58</v>
      </c>
      <c r="BQ28" s="2" t="n">
        <v>37561</v>
      </c>
      <c r="BR28" s="2" t="n">
        <v>4.35</v>
      </c>
      <c r="BS28" s="2" t="n">
        <v>4.355</v>
      </c>
      <c r="BT28" s="2" t="n">
        <v>4.36</v>
      </c>
      <c r="BU28" s="2" t="n">
        <v>0.3625</v>
      </c>
      <c r="BV28" s="2" t="n">
        <v>0.37</v>
      </c>
      <c r="BW28" s="2" t="n">
        <v>0.3775</v>
      </c>
      <c r="BX28" s="2" t="n">
        <v>-0.07</v>
      </c>
      <c r="BZ28" s="2" t="n">
        <v>0.07</v>
      </c>
      <c r="CA28" s="2" t="n">
        <v>0</v>
      </c>
      <c r="CB28" s="2" t="n">
        <v>0</v>
      </c>
      <c r="CC28" s="2" t="n">
        <v>4.35</v>
      </c>
      <c r="CD28" s="2" t="n">
        <v>0.3775</v>
      </c>
    </row>
    <row r="29" customFormat="false" ht="12.75" hidden="false" customHeight="false" outlineLevel="0" collapsed="false">
      <c r="A29" s="1" t="n">
        <v>37681</v>
      </c>
      <c r="B29" s="2" t="n">
        <v>0.061329477079758</v>
      </c>
      <c r="D29" s="1" t="n">
        <v>36887</v>
      </c>
      <c r="E29" s="2" t="n">
        <v>374.25</v>
      </c>
      <c r="F29" s="2" t="n">
        <v>375</v>
      </c>
      <c r="G29" s="2" t="n">
        <v>376.25</v>
      </c>
      <c r="I29" s="2" t="n">
        <v>199</v>
      </c>
      <c r="J29" s="2" t="n">
        <v>200</v>
      </c>
      <c r="K29" s="2" t="n">
        <v>202</v>
      </c>
      <c r="M29" s="1" t="n">
        <v>37438</v>
      </c>
      <c r="N29" s="2" t="n">
        <v>139.75</v>
      </c>
      <c r="O29" s="2" t="n">
        <v>141</v>
      </c>
      <c r="P29" s="2" t="n">
        <v>145.5</v>
      </c>
      <c r="Q29" s="2" t="n">
        <f aca="false">O29-F58</f>
        <v>0</v>
      </c>
      <c r="R29" s="2" t="n">
        <v>104.5</v>
      </c>
      <c r="S29" s="2" t="n">
        <v>105.75</v>
      </c>
      <c r="T29" s="2" t="n">
        <v>110.25</v>
      </c>
      <c r="U29" s="2" t="n">
        <f aca="false">S29/F58</f>
        <v>0.75</v>
      </c>
      <c r="V29" s="2" t="n">
        <v>0</v>
      </c>
      <c r="W29" s="2" t="n">
        <v>0</v>
      </c>
      <c r="X29" s="2" t="n">
        <v>0</v>
      </c>
      <c r="Z29" s="2" t="n">
        <v>0.0001</v>
      </c>
      <c r="AA29" s="2" t="n">
        <v>0.393178512355781</v>
      </c>
      <c r="AB29" s="2" t="n">
        <v>0.0001</v>
      </c>
      <c r="AD29" s="2" t="n">
        <v>0.0001</v>
      </c>
      <c r="AE29" s="2" t="n">
        <v>0.196589256177891</v>
      </c>
      <c r="AF29" s="2" t="n">
        <v>0.0001</v>
      </c>
      <c r="AH29" s="2" t="n">
        <v>0.0001</v>
      </c>
      <c r="AI29" s="2" t="n">
        <v>2.1</v>
      </c>
      <c r="AJ29" s="2" t="n">
        <v>0.0001</v>
      </c>
      <c r="AL29" s="2" t="n">
        <v>-0.01</v>
      </c>
      <c r="AM29" s="2" t="n">
        <v>1.05</v>
      </c>
      <c r="AN29" s="2" t="n">
        <v>0.01</v>
      </c>
      <c r="AP29" s="2" t="n">
        <v>7</v>
      </c>
      <c r="AQ29" s="2" t="n">
        <v>0.2</v>
      </c>
      <c r="AS29" s="2" t="n">
        <v>1900</v>
      </c>
      <c r="AT29" s="2" t="n">
        <v>1.14609119656941</v>
      </c>
      <c r="AU29" s="2" t="n">
        <v>1.13662755361482</v>
      </c>
      <c r="AV29" s="2" t="n">
        <v>1.12920660427059</v>
      </c>
      <c r="AW29" s="2" t="n">
        <v>1.0073694302075</v>
      </c>
      <c r="AX29" s="2" t="n">
        <v>0.985420376357468</v>
      </c>
      <c r="AY29" s="2" t="n">
        <v>1.00044271825098</v>
      </c>
      <c r="AZ29" s="2" t="n">
        <v>1.06457091396162</v>
      </c>
      <c r="BA29" s="2" t="n">
        <v>1.04639722261045</v>
      </c>
      <c r="BB29" s="2" t="n">
        <v>1.03197933781418</v>
      </c>
      <c r="BC29" s="2" t="n">
        <v>1.11046432583413</v>
      </c>
      <c r="BD29" s="2" t="n">
        <v>1.11421612770827</v>
      </c>
      <c r="BE29" s="2" t="n">
        <v>1.13572448204245</v>
      </c>
      <c r="BF29" s="2" t="s">
        <v>58</v>
      </c>
      <c r="BQ29" s="2" t="n">
        <v>37591</v>
      </c>
      <c r="BR29" s="2" t="n">
        <v>4.44</v>
      </c>
      <c r="BS29" s="2" t="n">
        <v>4.445</v>
      </c>
      <c r="BT29" s="2" t="n">
        <v>4.45</v>
      </c>
      <c r="BU29" s="2" t="n">
        <v>0.3625</v>
      </c>
      <c r="BV29" s="2" t="n">
        <v>0.37</v>
      </c>
      <c r="BW29" s="2" t="n">
        <v>0.3775</v>
      </c>
      <c r="BX29" s="2" t="n">
        <v>-0.07</v>
      </c>
      <c r="BZ29" s="2" t="n">
        <v>0.07</v>
      </c>
      <c r="CA29" s="2" t="n">
        <v>0</v>
      </c>
      <c r="CB29" s="2" t="n">
        <v>0</v>
      </c>
      <c r="CC29" s="2" t="n">
        <v>4.44</v>
      </c>
      <c r="CD29" s="2" t="n">
        <v>0.3775</v>
      </c>
    </row>
    <row r="30" customFormat="false" ht="12.75" hidden="false" customHeight="false" outlineLevel="0" collapsed="false">
      <c r="A30" s="1" t="n">
        <v>37712</v>
      </c>
      <c r="B30" s="2" t="n">
        <v>0.0613272238616</v>
      </c>
      <c r="D30" s="1" t="n">
        <v>36888</v>
      </c>
      <c r="E30" s="2" t="n">
        <v>374.25</v>
      </c>
      <c r="F30" s="2" t="n">
        <v>375</v>
      </c>
      <c r="G30" s="2" t="n">
        <v>376.25</v>
      </c>
      <c r="I30" s="2" t="n">
        <v>199</v>
      </c>
      <c r="J30" s="2" t="n">
        <v>200</v>
      </c>
      <c r="K30" s="2" t="n">
        <v>202</v>
      </c>
      <c r="M30" s="1" t="n">
        <v>37469</v>
      </c>
      <c r="N30" s="2" t="n">
        <v>144.75</v>
      </c>
      <c r="O30" s="2" t="n">
        <v>146</v>
      </c>
      <c r="P30" s="2" t="n">
        <v>150.5</v>
      </c>
      <c r="Q30" s="2" t="n">
        <f aca="false">O30-F59</f>
        <v>0</v>
      </c>
      <c r="R30" s="2" t="n">
        <v>108.25</v>
      </c>
      <c r="S30" s="2" t="n">
        <v>109.5</v>
      </c>
      <c r="T30" s="2" t="n">
        <v>114</v>
      </c>
      <c r="U30" s="2" t="n">
        <f aca="false">S30/F59</f>
        <v>0.75</v>
      </c>
      <c r="V30" s="2" t="n">
        <v>0</v>
      </c>
      <c r="W30" s="2" t="n">
        <v>0</v>
      </c>
      <c r="X30" s="2" t="n">
        <v>0</v>
      </c>
      <c r="Z30" s="2" t="n">
        <v>0.0001</v>
      </c>
      <c r="AA30" s="2" t="n">
        <v>0.454839788887539</v>
      </c>
      <c r="AB30" s="2" t="n">
        <v>0.0001</v>
      </c>
      <c r="AD30" s="2" t="n">
        <v>0.0001</v>
      </c>
      <c r="AE30" s="2" t="n">
        <v>0.227419894443769</v>
      </c>
      <c r="AF30" s="2" t="n">
        <v>0.0001</v>
      </c>
      <c r="AH30" s="2" t="n">
        <v>0.0001</v>
      </c>
      <c r="AI30" s="2" t="n">
        <v>2.85</v>
      </c>
      <c r="AJ30" s="2" t="n">
        <v>0.0001</v>
      </c>
      <c r="AL30" s="2" t="n">
        <v>-0.01</v>
      </c>
      <c r="AM30" s="2" t="n">
        <v>1.425</v>
      </c>
      <c r="AN30" s="2" t="n">
        <v>0.01</v>
      </c>
      <c r="AP30" s="2" t="n">
        <v>7</v>
      </c>
      <c r="AQ30" s="2" t="n">
        <v>0.2</v>
      </c>
      <c r="AS30" s="2" t="n">
        <v>2000</v>
      </c>
      <c r="AT30" s="2" t="n">
        <v>1.07506156046884</v>
      </c>
      <c r="AU30" s="2" t="n">
        <v>1.0672234228548</v>
      </c>
      <c r="AV30" s="2" t="n">
        <v>1.07710633419375</v>
      </c>
      <c r="AW30" s="2" t="n">
        <v>1.05216801641624</v>
      </c>
      <c r="AX30" s="2" t="n">
        <v>1.01900912660598</v>
      </c>
      <c r="AY30" s="2" t="n">
        <v>0.992498335780684</v>
      </c>
      <c r="AZ30" s="2" t="n">
        <v>1.03380960272169</v>
      </c>
      <c r="BA30" s="2" t="n">
        <v>1.01091986355203</v>
      </c>
      <c r="BB30" s="2" t="n">
        <v>1.06765145708624</v>
      </c>
      <c r="BC30" s="2" t="n">
        <v>1.08948123487926</v>
      </c>
      <c r="BD30" s="2" t="n">
        <v>1.06500002800532</v>
      </c>
      <c r="BE30" s="2" t="n">
        <v>1.08398006082623</v>
      </c>
      <c r="BF30" s="2" t="s">
        <v>58</v>
      </c>
      <c r="BQ30" s="2" t="n">
        <v>37622</v>
      </c>
      <c r="BR30" s="2" t="n">
        <v>4.455</v>
      </c>
      <c r="BS30" s="2" t="n">
        <v>4.46</v>
      </c>
      <c r="BT30" s="2" t="n">
        <v>4.465</v>
      </c>
      <c r="BU30" s="2" t="n">
        <v>0.3625</v>
      </c>
      <c r="BV30" s="2" t="n">
        <v>0.37</v>
      </c>
      <c r="BW30" s="2" t="n">
        <v>0.3775</v>
      </c>
      <c r="BX30" s="2" t="n">
        <v>-0.07</v>
      </c>
      <c r="BZ30" s="2" t="n">
        <v>0.07</v>
      </c>
      <c r="CA30" s="2" t="n">
        <v>0</v>
      </c>
      <c r="CB30" s="2" t="n">
        <v>0</v>
      </c>
      <c r="CC30" s="2" t="n">
        <v>4.455</v>
      </c>
      <c r="CD30" s="2" t="n">
        <v>0.3775</v>
      </c>
    </row>
    <row r="31" customFormat="false" ht="12.75" hidden="false" customHeight="false" outlineLevel="0" collapsed="false">
      <c r="A31" s="1" t="n">
        <v>37742</v>
      </c>
      <c r="B31" s="2" t="n">
        <v>0.061317574540584</v>
      </c>
      <c r="D31" s="1" t="n">
        <v>36889</v>
      </c>
      <c r="E31" s="2" t="n">
        <v>374.25</v>
      </c>
      <c r="F31" s="2" t="n">
        <v>375</v>
      </c>
      <c r="G31" s="2" t="n">
        <v>376.25</v>
      </c>
      <c r="I31" s="2" t="n">
        <v>199</v>
      </c>
      <c r="J31" s="2" t="n">
        <v>200</v>
      </c>
      <c r="K31" s="2" t="n">
        <v>202</v>
      </c>
      <c r="M31" s="1" t="n">
        <v>37500</v>
      </c>
      <c r="N31" s="2" t="n">
        <v>137.75</v>
      </c>
      <c r="O31" s="2" t="n">
        <v>139</v>
      </c>
      <c r="P31" s="2" t="n">
        <v>143.5</v>
      </c>
      <c r="Q31" s="2" t="n">
        <f aca="false">O31-F60</f>
        <v>0</v>
      </c>
      <c r="R31" s="2" t="n">
        <v>103</v>
      </c>
      <c r="S31" s="2" t="n">
        <v>104.25</v>
      </c>
      <c r="T31" s="2" t="n">
        <v>108.75</v>
      </c>
      <c r="U31" s="2" t="n">
        <f aca="false">S31/F60</f>
        <v>0.75</v>
      </c>
      <c r="V31" s="2" t="n">
        <v>0</v>
      </c>
      <c r="W31" s="2" t="n">
        <v>0</v>
      </c>
      <c r="X31" s="2" t="n">
        <v>0</v>
      </c>
      <c r="Z31" s="2" t="n">
        <v>0.0001</v>
      </c>
      <c r="AA31" s="2" t="n">
        <v>0.410148531071328</v>
      </c>
      <c r="AB31" s="2" t="n">
        <v>0.0001</v>
      </c>
      <c r="AD31" s="2" t="n">
        <v>0.0001</v>
      </c>
      <c r="AE31" s="2" t="n">
        <v>0.205074265535664</v>
      </c>
      <c r="AF31" s="2" t="n">
        <v>0.0001</v>
      </c>
      <c r="AH31" s="2" t="n">
        <v>0.0001</v>
      </c>
      <c r="AI31" s="2" t="n">
        <v>2.95</v>
      </c>
      <c r="AJ31" s="2" t="n">
        <v>0.0001</v>
      </c>
      <c r="AL31" s="2" t="n">
        <v>-0.01</v>
      </c>
      <c r="AM31" s="2" t="n">
        <v>1.475</v>
      </c>
      <c r="AN31" s="2" t="n">
        <v>0.01</v>
      </c>
      <c r="AP31" s="2" t="n">
        <v>8</v>
      </c>
      <c r="AQ31" s="2" t="n">
        <v>0.2</v>
      </c>
      <c r="AS31" s="2" t="n">
        <v>2100</v>
      </c>
      <c r="AT31" s="2" t="n">
        <v>0.982924366181791</v>
      </c>
      <c r="AU31" s="2" t="n">
        <v>1.00090314992571</v>
      </c>
      <c r="AV31" s="2" t="n">
        <v>1.00007490398669</v>
      </c>
      <c r="AW31" s="2" t="n">
        <v>1.03453766182416</v>
      </c>
      <c r="AX31" s="2" t="n">
        <v>1.05016049756372</v>
      </c>
      <c r="AY31" s="2" t="n">
        <v>1.01871527295225</v>
      </c>
      <c r="AZ31" s="2" t="n">
        <v>1.03380960272169</v>
      </c>
      <c r="BA31" s="2" t="n">
        <v>1.00116579063969</v>
      </c>
      <c r="BB31" s="2" t="n">
        <v>1.0128872176404</v>
      </c>
      <c r="BC31" s="2" t="n">
        <v>1.00771891454448</v>
      </c>
      <c r="BD31" s="2" t="n">
        <v>1.00495527069187</v>
      </c>
      <c r="BE31" s="2" t="n">
        <v>1.02894076316412</v>
      </c>
      <c r="BF31" s="2" t="s">
        <v>58</v>
      </c>
      <c r="BQ31" s="2" t="n">
        <v>37653</v>
      </c>
      <c r="BR31" s="2" t="n">
        <v>4.285</v>
      </c>
      <c r="BS31" s="2" t="n">
        <v>4.29</v>
      </c>
      <c r="BT31" s="2" t="n">
        <v>4.295</v>
      </c>
      <c r="BU31" s="2" t="n">
        <v>0.3525</v>
      </c>
      <c r="BV31" s="2" t="n">
        <v>0.36</v>
      </c>
      <c r="BW31" s="2" t="n">
        <v>0.3675</v>
      </c>
      <c r="BX31" s="2" t="n">
        <v>-0.07</v>
      </c>
      <c r="BZ31" s="2" t="n">
        <v>0.07</v>
      </c>
      <c r="CA31" s="2" t="n">
        <v>0</v>
      </c>
      <c r="CB31" s="2" t="n">
        <v>0</v>
      </c>
      <c r="CC31" s="2" t="n">
        <v>4.285</v>
      </c>
      <c r="CD31" s="2" t="n">
        <v>0.3675</v>
      </c>
    </row>
    <row r="32" customFormat="false" ht="12.75" hidden="false" customHeight="false" outlineLevel="0" collapsed="false">
      <c r="A32" s="1" t="n">
        <v>37773</v>
      </c>
      <c r="B32" s="2" t="n">
        <v>0.061307603575566</v>
      </c>
      <c r="D32" s="1" t="n">
        <v>36890</v>
      </c>
      <c r="E32" s="2" t="n">
        <v>374.25</v>
      </c>
      <c r="F32" s="2" t="n">
        <v>375</v>
      </c>
      <c r="G32" s="2" t="n">
        <v>376.25</v>
      </c>
      <c r="I32" s="2" t="n">
        <v>199</v>
      </c>
      <c r="J32" s="2" t="n">
        <v>200</v>
      </c>
      <c r="K32" s="2" t="n">
        <v>202</v>
      </c>
      <c r="M32" s="1" t="n">
        <v>37530</v>
      </c>
      <c r="N32" s="2" t="n">
        <v>99.75</v>
      </c>
      <c r="O32" s="2" t="n">
        <v>101</v>
      </c>
      <c r="P32" s="2" t="n">
        <v>105.5</v>
      </c>
      <c r="Q32" s="2" t="n">
        <f aca="false">O32-F61</f>
        <v>0</v>
      </c>
      <c r="R32" s="2" t="n">
        <v>74.5</v>
      </c>
      <c r="S32" s="2" t="n">
        <v>75.75</v>
      </c>
      <c r="T32" s="2" t="n">
        <v>80.25</v>
      </c>
      <c r="U32" s="2" t="n">
        <f aca="false">S32/F61</f>
        <v>0.75</v>
      </c>
      <c r="V32" s="2" t="n">
        <v>0</v>
      </c>
      <c r="W32" s="2" t="n">
        <v>0</v>
      </c>
      <c r="X32" s="2" t="n">
        <v>0</v>
      </c>
      <c r="Z32" s="2" t="n">
        <v>0.0001</v>
      </c>
      <c r="AA32" s="2" t="n">
        <v>0.352951631455551</v>
      </c>
      <c r="AB32" s="2" t="n">
        <v>0.0001</v>
      </c>
      <c r="AD32" s="2" t="n">
        <v>0.0001</v>
      </c>
      <c r="AE32" s="2" t="n">
        <v>0.176475815727776</v>
      </c>
      <c r="AF32" s="2" t="n">
        <v>0.0001</v>
      </c>
      <c r="AH32" s="2" t="n">
        <v>0.0001</v>
      </c>
      <c r="AI32" s="2" t="n">
        <v>2.65</v>
      </c>
      <c r="AJ32" s="2" t="n">
        <v>0.0001</v>
      </c>
      <c r="AL32" s="2" t="n">
        <v>-0.01</v>
      </c>
      <c r="AM32" s="2" t="n">
        <v>1.325</v>
      </c>
      <c r="AN32" s="2" t="n">
        <v>0.01</v>
      </c>
      <c r="AP32" s="2" t="n">
        <v>8</v>
      </c>
      <c r="AQ32" s="2" t="n">
        <v>0.2</v>
      </c>
      <c r="AS32" s="2" t="n">
        <v>2200</v>
      </c>
      <c r="AT32" s="2" t="n">
        <v>0.866397012451633</v>
      </c>
      <c r="AU32" s="2" t="n">
        <v>0.908195139469472</v>
      </c>
      <c r="AV32" s="2" t="n">
        <v>0.888419401267293</v>
      </c>
      <c r="AW32" s="2" t="n">
        <v>0.958673934301328</v>
      </c>
      <c r="AX32" s="2" t="n">
        <v>0.976120404929735</v>
      </c>
      <c r="AY32" s="2" t="n">
        <v>0.961787066522565</v>
      </c>
      <c r="AZ32" s="2" t="n">
        <v>0.886869249076418</v>
      </c>
      <c r="BA32" s="2" t="n">
        <v>0.923571463809023</v>
      </c>
      <c r="BB32" s="2" t="n">
        <v>0.918933889416813</v>
      </c>
      <c r="BC32" s="2" t="n">
        <v>0.926251383418353</v>
      </c>
      <c r="BD32" s="2" t="n">
        <v>0.920491445085843</v>
      </c>
      <c r="BE32" s="2" t="n">
        <v>0.927818343310996</v>
      </c>
      <c r="BF32" s="2" t="s">
        <v>58</v>
      </c>
      <c r="BQ32" s="2" t="n">
        <v>37681</v>
      </c>
      <c r="BR32" s="2" t="n">
        <v>4.09</v>
      </c>
      <c r="BS32" s="2" t="n">
        <v>4.095</v>
      </c>
      <c r="BT32" s="2" t="n">
        <v>4.1</v>
      </c>
      <c r="BU32" s="2" t="n">
        <v>0.3375</v>
      </c>
      <c r="BV32" s="2" t="n">
        <v>0.345</v>
      </c>
      <c r="BW32" s="2" t="n">
        <v>0.3525</v>
      </c>
      <c r="BX32" s="2" t="n">
        <v>-0.07</v>
      </c>
      <c r="BZ32" s="2" t="n">
        <v>0.07</v>
      </c>
      <c r="CA32" s="2" t="n">
        <v>0</v>
      </c>
      <c r="CB32" s="2" t="n">
        <v>0</v>
      </c>
      <c r="CC32" s="2" t="n">
        <v>4.09</v>
      </c>
      <c r="CD32" s="2" t="n">
        <v>0.3525</v>
      </c>
    </row>
    <row r="33" customFormat="false" ht="12.75" hidden="false" customHeight="false" outlineLevel="0" collapsed="false">
      <c r="A33" s="1" t="n">
        <v>37803</v>
      </c>
      <c r="B33" s="2" t="n">
        <v>0.061302779878274</v>
      </c>
      <c r="D33" s="1" t="n">
        <v>36891</v>
      </c>
      <c r="E33" s="2" t="n">
        <v>199.25</v>
      </c>
      <c r="F33" s="2" t="n">
        <v>200</v>
      </c>
      <c r="G33" s="2" t="n">
        <v>201.25</v>
      </c>
      <c r="I33" s="2" t="n">
        <v>199</v>
      </c>
      <c r="J33" s="2" t="n">
        <v>200</v>
      </c>
      <c r="K33" s="2" t="n">
        <v>202</v>
      </c>
      <c r="M33" s="1" t="n">
        <v>37561</v>
      </c>
      <c r="N33" s="2" t="n">
        <v>79.75</v>
      </c>
      <c r="O33" s="2" t="n">
        <v>81</v>
      </c>
      <c r="P33" s="2" t="n">
        <v>85.5</v>
      </c>
      <c r="Q33" s="2" t="n">
        <f aca="false">O33-F62</f>
        <v>0</v>
      </c>
      <c r="R33" s="2" t="n">
        <v>59.5</v>
      </c>
      <c r="S33" s="2" t="n">
        <v>60.75</v>
      </c>
      <c r="T33" s="2" t="n">
        <v>65.25</v>
      </c>
      <c r="U33" s="2" t="n">
        <f aca="false">S33/F62</f>
        <v>0.75</v>
      </c>
      <c r="V33" s="2" t="n">
        <v>0</v>
      </c>
      <c r="W33" s="2" t="n">
        <v>0</v>
      </c>
      <c r="X33" s="2" t="n">
        <v>0</v>
      </c>
      <c r="Z33" s="2" t="n">
        <v>0.0001</v>
      </c>
      <c r="AA33" s="2" t="n">
        <v>0.34691374473318</v>
      </c>
      <c r="AB33" s="2" t="n">
        <v>0.0001</v>
      </c>
      <c r="AD33" s="2" t="n">
        <v>0.0001</v>
      </c>
      <c r="AE33" s="2" t="n">
        <v>0.17345687236659</v>
      </c>
      <c r="AF33" s="2" t="n">
        <v>0.0001</v>
      </c>
      <c r="AH33" s="2" t="n">
        <v>0.0001</v>
      </c>
      <c r="AI33" s="2" t="n">
        <v>1.9</v>
      </c>
      <c r="AJ33" s="2" t="n">
        <v>0.0001</v>
      </c>
      <c r="AL33" s="2" t="n">
        <v>-0.01</v>
      </c>
      <c r="AM33" s="2" t="n">
        <v>0.95</v>
      </c>
      <c r="AN33" s="2" t="n">
        <v>0.01</v>
      </c>
      <c r="AP33" s="2" t="n">
        <v>8</v>
      </c>
      <c r="AQ33" s="2" t="n">
        <v>0.2</v>
      </c>
      <c r="AS33" s="2" t="n">
        <v>2300</v>
      </c>
      <c r="AT33" s="2" t="n">
        <v>1.14336388457569</v>
      </c>
      <c r="AU33" s="2" t="n">
        <v>1.17193525694572</v>
      </c>
      <c r="AV33" s="2" t="n">
        <v>1.17821392563006</v>
      </c>
      <c r="AW33" s="2" t="n">
        <v>1.15833803344531</v>
      </c>
      <c r="AX33" s="2" t="n">
        <v>1.17057411190663</v>
      </c>
      <c r="AY33" s="2" t="n">
        <v>1.18639826904775</v>
      </c>
      <c r="AZ33" s="2" t="n">
        <v>1.21517829004039</v>
      </c>
      <c r="BA33" s="2" t="n">
        <v>1.17842241121107</v>
      </c>
      <c r="BB33" s="2" t="n">
        <v>1.18187179310007</v>
      </c>
      <c r="BC33" s="2" t="n">
        <v>1.15693395393849</v>
      </c>
      <c r="BD33" s="2" t="n">
        <v>1.13821555126693</v>
      </c>
      <c r="BE33" s="2" t="n">
        <v>1.17875664829923</v>
      </c>
      <c r="BF33" s="2" t="s">
        <v>57</v>
      </c>
      <c r="BQ33" s="2" t="n">
        <v>37712</v>
      </c>
      <c r="BR33" s="2" t="n">
        <v>3.89</v>
      </c>
      <c r="BS33" s="2" t="n">
        <v>3.895</v>
      </c>
      <c r="BT33" s="2" t="n">
        <v>3.9</v>
      </c>
      <c r="BU33" s="2" t="n">
        <v>0.3225</v>
      </c>
      <c r="BV33" s="2" t="n">
        <v>0.33</v>
      </c>
      <c r="BW33" s="2" t="n">
        <v>0.3375</v>
      </c>
      <c r="BX33" s="2" t="n">
        <v>-0.07</v>
      </c>
      <c r="BZ33" s="2" t="n">
        <v>0.07</v>
      </c>
      <c r="CA33" s="2" t="n">
        <v>0</v>
      </c>
      <c r="CB33" s="2" t="n">
        <v>0</v>
      </c>
      <c r="CC33" s="2" t="n">
        <v>3.89</v>
      </c>
      <c r="CD33" s="2" t="n">
        <v>0.3375</v>
      </c>
    </row>
    <row r="34" customFormat="false" ht="12.75" hidden="false" customHeight="false" outlineLevel="0" collapsed="false">
      <c r="A34" s="1" t="n">
        <v>37834</v>
      </c>
      <c r="B34" s="2" t="n">
        <v>0.061304727184822</v>
      </c>
      <c r="D34" s="1" t="n">
        <v>36892</v>
      </c>
      <c r="E34" s="2" t="n">
        <v>249</v>
      </c>
      <c r="F34" s="2" t="n">
        <v>250</v>
      </c>
      <c r="G34" s="2" t="n">
        <v>253.5</v>
      </c>
      <c r="I34" s="2" t="n">
        <v>123.427419354839</v>
      </c>
      <c r="J34" s="2" t="n">
        <v>124.677419354839</v>
      </c>
      <c r="K34" s="2" t="n">
        <v>127.177419354839</v>
      </c>
      <c r="M34" s="1" t="n">
        <v>37591</v>
      </c>
      <c r="N34" s="2" t="n">
        <v>77.75</v>
      </c>
      <c r="O34" s="2" t="n">
        <v>79</v>
      </c>
      <c r="P34" s="2" t="n">
        <v>83.5</v>
      </c>
      <c r="Q34" s="2" t="n">
        <f aca="false">O34-F63</f>
        <v>0</v>
      </c>
      <c r="R34" s="2" t="n">
        <v>58</v>
      </c>
      <c r="S34" s="2" t="n">
        <v>59.25</v>
      </c>
      <c r="T34" s="2" t="n">
        <v>63.75</v>
      </c>
      <c r="U34" s="2" t="n">
        <f aca="false">S34/F63</f>
        <v>0.75</v>
      </c>
      <c r="V34" s="2" t="n">
        <v>0</v>
      </c>
      <c r="W34" s="2" t="n">
        <v>0</v>
      </c>
      <c r="X34" s="2" t="n">
        <v>0</v>
      </c>
      <c r="Z34" s="2" t="n">
        <v>0.0001</v>
      </c>
      <c r="AA34" s="2" t="n">
        <v>0.356167783290197</v>
      </c>
      <c r="AB34" s="2" t="n">
        <v>0.0001</v>
      </c>
      <c r="AD34" s="2" t="n">
        <v>0.0001</v>
      </c>
      <c r="AE34" s="2" t="n">
        <v>0.178083891645098</v>
      </c>
      <c r="AF34" s="2" t="n">
        <v>0.0001</v>
      </c>
      <c r="AH34" s="2" t="n">
        <v>0.0001</v>
      </c>
      <c r="AI34" s="2" t="n">
        <v>1.7</v>
      </c>
      <c r="AJ34" s="2" t="n">
        <v>0.0001</v>
      </c>
      <c r="AL34" s="2" t="n">
        <v>-0.01</v>
      </c>
      <c r="AM34" s="2" t="n">
        <v>0.85</v>
      </c>
      <c r="AN34" s="2" t="n">
        <v>0.01</v>
      </c>
      <c r="AP34" s="2" t="n">
        <v>9</v>
      </c>
      <c r="AQ34" s="2" t="n">
        <v>0.25</v>
      </c>
      <c r="AS34" s="2" t="n">
        <v>2400</v>
      </c>
      <c r="AT34" s="2" t="n">
        <v>1.01976030790195</v>
      </c>
      <c r="AU34" s="2" t="n">
        <v>1.01100669849193</v>
      </c>
      <c r="AV34" s="2" t="n">
        <v>1.0180506943576</v>
      </c>
      <c r="AW34" s="2" t="n">
        <v>1.04430060898984</v>
      </c>
      <c r="AX34" s="2" t="n">
        <v>1.06452574666713</v>
      </c>
      <c r="AY34" s="2" t="n">
        <v>1.06646678540974</v>
      </c>
      <c r="AZ34" s="2" t="n">
        <v>1.0719473857413</v>
      </c>
      <c r="BA34" s="2" t="n">
        <v>1.06852681047557</v>
      </c>
      <c r="BB34" s="2" t="n">
        <v>1.04639797676607</v>
      </c>
      <c r="BC34" s="2" t="n">
        <v>1.0400238726906</v>
      </c>
      <c r="BD34" s="2" t="n">
        <v>0.991653761720896</v>
      </c>
      <c r="BE34" s="2" t="n">
        <v>1.03855211303897</v>
      </c>
      <c r="BF34" s="2" t="s">
        <v>57</v>
      </c>
      <c r="BQ34" s="2" t="n">
        <v>37742</v>
      </c>
      <c r="BR34" s="2" t="n">
        <v>3.85</v>
      </c>
      <c r="BS34" s="2" t="n">
        <v>3.855</v>
      </c>
      <c r="BT34" s="2" t="n">
        <v>3.86</v>
      </c>
      <c r="BU34" s="2" t="n">
        <v>0.3175</v>
      </c>
      <c r="BV34" s="2" t="n">
        <v>0.325</v>
      </c>
      <c r="BW34" s="2" t="n">
        <v>0.3325</v>
      </c>
      <c r="BX34" s="2" t="n">
        <v>-0.07</v>
      </c>
      <c r="BZ34" s="2" t="n">
        <v>0.07</v>
      </c>
      <c r="CA34" s="2" t="n">
        <v>0</v>
      </c>
      <c r="CB34" s="2" t="n">
        <v>0</v>
      </c>
      <c r="CC34" s="2" t="n">
        <v>3.85</v>
      </c>
      <c r="CD34" s="2" t="n">
        <v>0.3325</v>
      </c>
    </row>
    <row r="35" customFormat="false" ht="12.75" hidden="false" customHeight="false" outlineLevel="0" collapsed="false">
      <c r="A35" s="1" t="n">
        <v>37865</v>
      </c>
      <c r="B35" s="2" t="n">
        <v>0.06130667449137</v>
      </c>
      <c r="D35" s="1" t="n">
        <v>36893</v>
      </c>
      <c r="E35" s="2" t="n">
        <v>249</v>
      </c>
      <c r="F35" s="2" t="n">
        <v>250</v>
      </c>
      <c r="G35" s="2" t="n">
        <v>253.5</v>
      </c>
      <c r="I35" s="2" t="n">
        <v>123.427419354839</v>
      </c>
      <c r="J35" s="2" t="n">
        <v>124.677419354839</v>
      </c>
      <c r="K35" s="2" t="n">
        <v>127.177419354839</v>
      </c>
      <c r="M35" s="1" t="n">
        <v>37622</v>
      </c>
      <c r="N35" s="2" t="n">
        <v>91.5</v>
      </c>
      <c r="O35" s="2" t="n">
        <v>93</v>
      </c>
      <c r="P35" s="2" t="n">
        <v>97.5</v>
      </c>
      <c r="Q35" s="2" t="n">
        <f aca="false">O35-F64</f>
        <v>31</v>
      </c>
      <c r="R35" s="2" t="n">
        <v>68.25</v>
      </c>
      <c r="S35" s="2" t="n">
        <v>69.75</v>
      </c>
      <c r="T35" s="2" t="n">
        <v>74.25</v>
      </c>
      <c r="U35" s="2" t="n">
        <f aca="false">S35/F64</f>
        <v>1.125</v>
      </c>
      <c r="V35" s="2" t="n">
        <v>0</v>
      </c>
      <c r="W35" s="2" t="n">
        <v>0</v>
      </c>
      <c r="X35" s="2" t="n">
        <v>0</v>
      </c>
      <c r="Z35" s="2" t="n">
        <v>0.0001</v>
      </c>
      <c r="AA35" s="2" t="n">
        <v>0.306314481694974</v>
      </c>
      <c r="AB35" s="2" t="n">
        <v>0.0001</v>
      </c>
      <c r="AD35" s="2" t="n">
        <v>0.0001</v>
      </c>
      <c r="AE35" s="2" t="n">
        <v>0.153157240847487</v>
      </c>
      <c r="AF35" s="2" t="n">
        <v>0.0001</v>
      </c>
      <c r="AH35" s="2" t="n">
        <v>0.0001</v>
      </c>
      <c r="AI35" s="2" t="n">
        <v>1.6</v>
      </c>
      <c r="AJ35" s="2" t="n">
        <v>0.0001</v>
      </c>
      <c r="AL35" s="2" t="n">
        <v>-0.01</v>
      </c>
      <c r="AM35" s="2" t="n">
        <v>0.8</v>
      </c>
      <c r="AN35" s="2" t="n">
        <v>0.01</v>
      </c>
      <c r="AP35" s="2" t="n">
        <v>9</v>
      </c>
      <c r="AQ35" s="2" t="n">
        <v>0.25</v>
      </c>
      <c r="BQ35" s="2" t="n">
        <v>37773</v>
      </c>
      <c r="BR35" s="2" t="n">
        <v>3.86</v>
      </c>
      <c r="BS35" s="2" t="n">
        <v>3.865</v>
      </c>
      <c r="BT35" s="2" t="n">
        <v>3.87</v>
      </c>
      <c r="BU35" s="2" t="n">
        <v>0.315</v>
      </c>
      <c r="BV35" s="2" t="n">
        <v>0.3225</v>
      </c>
      <c r="BW35" s="2" t="n">
        <v>0.33</v>
      </c>
      <c r="BX35" s="2" t="n">
        <v>-0.07</v>
      </c>
      <c r="BZ35" s="2" t="n">
        <v>0.07</v>
      </c>
      <c r="CA35" s="2" t="n">
        <v>0</v>
      </c>
      <c r="CB35" s="2" t="n">
        <v>0</v>
      </c>
      <c r="CC35" s="2" t="n">
        <v>3.86</v>
      </c>
      <c r="CD35" s="2" t="n">
        <v>0.33</v>
      </c>
    </row>
    <row r="36" customFormat="false" ht="12.75" hidden="false" customHeight="false" outlineLevel="0" collapsed="false">
      <c r="A36" s="1" t="n">
        <v>37895</v>
      </c>
      <c r="B36" s="2" t="n">
        <v>0.061312029559327</v>
      </c>
      <c r="D36" s="1" t="n">
        <v>36894</v>
      </c>
      <c r="E36" s="2" t="n">
        <v>249</v>
      </c>
      <c r="F36" s="2" t="n">
        <v>250</v>
      </c>
      <c r="G36" s="2" t="n">
        <v>253.5</v>
      </c>
      <c r="I36" s="2" t="n">
        <v>123.427419354839</v>
      </c>
      <c r="J36" s="2" t="n">
        <v>124.677419354839</v>
      </c>
      <c r="K36" s="2" t="n">
        <v>127.177419354839</v>
      </c>
      <c r="M36" s="1" t="n">
        <v>37653</v>
      </c>
      <c r="N36" s="2" t="n">
        <v>83.5</v>
      </c>
      <c r="O36" s="2" t="n">
        <v>85</v>
      </c>
      <c r="P36" s="2" t="n">
        <v>89.5</v>
      </c>
      <c r="Q36" s="2" t="n">
        <f aca="false">O36-F65</f>
        <v>24</v>
      </c>
      <c r="R36" s="2" t="n">
        <v>62.25</v>
      </c>
      <c r="S36" s="2" t="n">
        <v>63.75</v>
      </c>
      <c r="T36" s="2" t="n">
        <v>68.25</v>
      </c>
      <c r="U36" s="2" t="n">
        <f aca="false">S36/F65</f>
        <v>1.04508196721311</v>
      </c>
      <c r="V36" s="2" t="n">
        <v>0</v>
      </c>
      <c r="W36" s="2" t="n">
        <v>0</v>
      </c>
      <c r="X36" s="2" t="n">
        <v>0</v>
      </c>
      <c r="Z36" s="2" t="n">
        <v>0.0001</v>
      </c>
      <c r="AA36" s="2" t="n">
        <v>0.312848343556036</v>
      </c>
      <c r="AB36" s="2" t="n">
        <v>0.0001</v>
      </c>
      <c r="AD36" s="2" t="n">
        <v>0.0001</v>
      </c>
      <c r="AE36" s="2" t="n">
        <v>0.156424171778018</v>
      </c>
      <c r="AF36" s="2" t="n">
        <v>0.0001</v>
      </c>
      <c r="AH36" s="2" t="n">
        <v>0.0001</v>
      </c>
      <c r="AI36" s="2" t="n">
        <v>1.8</v>
      </c>
      <c r="AJ36" s="2" t="n">
        <v>0.0001</v>
      </c>
      <c r="AL36" s="2" t="n">
        <v>-0.01</v>
      </c>
      <c r="AM36" s="2" t="n">
        <v>0.9</v>
      </c>
      <c r="AN36" s="2" t="n">
        <v>0.01</v>
      </c>
      <c r="AP36" s="2" t="n">
        <v>9</v>
      </c>
      <c r="AQ36" s="2" t="n">
        <v>0.25</v>
      </c>
      <c r="AS36" s="2" t="s">
        <v>59</v>
      </c>
      <c r="AV36" s="2" t="s">
        <v>60</v>
      </c>
      <c r="BQ36" s="2" t="n">
        <v>37803</v>
      </c>
      <c r="BR36" s="2" t="n">
        <v>3.853</v>
      </c>
      <c r="BS36" s="2" t="n">
        <v>3.858</v>
      </c>
      <c r="BT36" s="2" t="n">
        <v>3.863</v>
      </c>
      <c r="BU36" s="2" t="n">
        <v>0.315</v>
      </c>
      <c r="BV36" s="2" t="n">
        <v>0.3225</v>
      </c>
      <c r="BW36" s="2" t="n">
        <v>0.33</v>
      </c>
      <c r="BX36" s="2" t="n">
        <v>-0.07</v>
      </c>
      <c r="BZ36" s="2" t="n">
        <v>0.07</v>
      </c>
      <c r="CA36" s="2" t="n">
        <v>0</v>
      </c>
      <c r="CB36" s="2" t="n">
        <v>0</v>
      </c>
      <c r="CC36" s="2" t="n">
        <v>3.853</v>
      </c>
      <c r="CD36" s="2" t="n">
        <v>0.33</v>
      </c>
    </row>
    <row r="37" customFormat="false" ht="12.75" hidden="false" customHeight="false" outlineLevel="0" collapsed="false">
      <c r="A37" s="1" t="n">
        <v>37926</v>
      </c>
      <c r="B37" s="2" t="n">
        <v>0.061321920125182</v>
      </c>
      <c r="D37" s="1" t="n">
        <v>36895</v>
      </c>
      <c r="E37" s="2" t="n">
        <v>249</v>
      </c>
      <c r="F37" s="2" t="n">
        <v>250</v>
      </c>
      <c r="G37" s="2" t="n">
        <v>253.5</v>
      </c>
      <c r="I37" s="2" t="n">
        <v>123.427419354839</v>
      </c>
      <c r="J37" s="2" t="n">
        <v>124.677419354839</v>
      </c>
      <c r="K37" s="2" t="n">
        <v>127.177419354839</v>
      </c>
      <c r="M37" s="1" t="n">
        <v>37681</v>
      </c>
      <c r="N37" s="2" t="n">
        <v>81.5</v>
      </c>
      <c r="O37" s="2" t="n">
        <v>83</v>
      </c>
      <c r="P37" s="2" t="n">
        <v>87.5</v>
      </c>
      <c r="Q37" s="2" t="n">
        <f aca="false">O37-F66</f>
        <v>23</v>
      </c>
      <c r="R37" s="2" t="n">
        <v>60.75</v>
      </c>
      <c r="S37" s="2" t="n">
        <v>62.25</v>
      </c>
      <c r="T37" s="2" t="n">
        <v>66.75</v>
      </c>
      <c r="U37" s="2" t="n">
        <f aca="false">S37/F66</f>
        <v>1.0375</v>
      </c>
      <c r="V37" s="2" t="n">
        <v>0</v>
      </c>
      <c r="W37" s="2" t="n">
        <v>0</v>
      </c>
      <c r="X37" s="2" t="n">
        <v>0</v>
      </c>
      <c r="Z37" s="2" t="n">
        <v>0.0001</v>
      </c>
      <c r="AA37" s="2" t="n">
        <v>0.322724745580186</v>
      </c>
      <c r="AB37" s="2" t="n">
        <v>0.0001</v>
      </c>
      <c r="AD37" s="2" t="n">
        <v>0.0001</v>
      </c>
      <c r="AE37" s="2" t="n">
        <v>0.161362372790093</v>
      </c>
      <c r="AF37" s="2" t="n">
        <v>0.0001</v>
      </c>
      <c r="AH37" s="2" t="n">
        <v>0.0001</v>
      </c>
      <c r="AI37" s="2" t="n">
        <v>1.95</v>
      </c>
      <c r="AJ37" s="2" t="n">
        <v>0.0001</v>
      </c>
      <c r="AL37" s="2" t="n">
        <v>-0.01</v>
      </c>
      <c r="AM37" s="2" t="n">
        <v>0.975</v>
      </c>
      <c r="AN37" s="2" t="n">
        <v>0.01</v>
      </c>
      <c r="AP37" s="2" t="n">
        <v>10</v>
      </c>
      <c r="AQ37" s="2" t="n">
        <v>0.25</v>
      </c>
      <c r="AS37" s="2" t="n">
        <v>-5</v>
      </c>
      <c r="AT37" s="2" t="n">
        <v>0.015</v>
      </c>
      <c r="AV37" s="2" t="n">
        <v>1</v>
      </c>
      <c r="BQ37" s="2" t="n">
        <v>37834</v>
      </c>
      <c r="BR37" s="2" t="n">
        <v>3.84</v>
      </c>
      <c r="BS37" s="2" t="n">
        <v>3.845</v>
      </c>
      <c r="BT37" s="2" t="n">
        <v>3.85</v>
      </c>
      <c r="BU37" s="2" t="n">
        <v>0.315</v>
      </c>
      <c r="BV37" s="2" t="n">
        <v>0.3225</v>
      </c>
      <c r="BW37" s="2" t="n">
        <v>0.33</v>
      </c>
      <c r="BX37" s="2" t="n">
        <v>-0.07</v>
      </c>
      <c r="BZ37" s="2" t="n">
        <v>0.07</v>
      </c>
      <c r="CA37" s="2" t="n">
        <v>0</v>
      </c>
      <c r="CB37" s="2" t="n">
        <v>0</v>
      </c>
      <c r="CC37" s="2" t="n">
        <v>3.84</v>
      </c>
      <c r="CD37" s="2" t="n">
        <v>0.33</v>
      </c>
    </row>
    <row r="38" customFormat="false" ht="12.75" hidden="false" customHeight="false" outlineLevel="0" collapsed="false">
      <c r="A38" s="1" t="n">
        <v>37956</v>
      </c>
      <c r="B38" s="2" t="n">
        <v>0.061331491640558</v>
      </c>
      <c r="D38" s="1" t="n">
        <v>36896</v>
      </c>
      <c r="E38" s="2" t="n">
        <v>249</v>
      </c>
      <c r="F38" s="2" t="n">
        <v>250</v>
      </c>
      <c r="G38" s="2" t="n">
        <v>253.5</v>
      </c>
      <c r="I38" s="2" t="n">
        <v>123.427419354839</v>
      </c>
      <c r="J38" s="2" t="n">
        <v>124.677419354839</v>
      </c>
      <c r="K38" s="2" t="n">
        <v>127.177419354839</v>
      </c>
      <c r="M38" s="1" t="n">
        <v>37712</v>
      </c>
      <c r="N38" s="2" t="n">
        <v>75.5</v>
      </c>
      <c r="O38" s="2" t="n">
        <v>77</v>
      </c>
      <c r="P38" s="2" t="n">
        <v>81.5</v>
      </c>
      <c r="Q38" s="2" t="n">
        <f aca="false">O38-F67</f>
        <v>17</v>
      </c>
      <c r="R38" s="2" t="n">
        <v>56.25</v>
      </c>
      <c r="S38" s="2" t="n">
        <v>57.75</v>
      </c>
      <c r="T38" s="2" t="n">
        <v>62.25</v>
      </c>
      <c r="U38" s="2" t="n">
        <f aca="false">S38/F67</f>
        <v>0.9625</v>
      </c>
      <c r="V38" s="2" t="n">
        <v>0</v>
      </c>
      <c r="W38" s="2" t="n">
        <v>0</v>
      </c>
      <c r="X38" s="2" t="n">
        <v>0</v>
      </c>
      <c r="Z38" s="2" t="n">
        <v>0.0001</v>
      </c>
      <c r="AA38" s="2" t="n">
        <v>0.297059371069854</v>
      </c>
      <c r="AB38" s="2" t="n">
        <v>0.0001</v>
      </c>
      <c r="AD38" s="2" t="n">
        <v>0.0001</v>
      </c>
      <c r="AE38" s="2" t="n">
        <v>0.148529685534927</v>
      </c>
      <c r="AF38" s="2" t="n">
        <v>0.0001</v>
      </c>
      <c r="AH38" s="2" t="n">
        <v>0.0001</v>
      </c>
      <c r="AI38" s="2" t="n">
        <v>2</v>
      </c>
      <c r="AJ38" s="2" t="n">
        <v>0.0001</v>
      </c>
      <c r="AL38" s="2" t="n">
        <v>-0.01</v>
      </c>
      <c r="AM38" s="2" t="n">
        <v>1</v>
      </c>
      <c r="AN38" s="2" t="n">
        <v>0.01</v>
      </c>
      <c r="AP38" s="2" t="n">
        <v>10</v>
      </c>
      <c r="AQ38" s="2" t="n">
        <v>0.25</v>
      </c>
      <c r="AS38" s="2" t="n">
        <v>-4.5</v>
      </c>
      <c r="AT38" s="2" t="n">
        <v>0.015</v>
      </c>
      <c r="AV38" s="2" t="n">
        <v>2</v>
      </c>
      <c r="BQ38" s="2" t="n">
        <v>37865</v>
      </c>
      <c r="BR38" s="2" t="n">
        <v>3.852</v>
      </c>
      <c r="BS38" s="2" t="n">
        <v>3.857</v>
      </c>
      <c r="BT38" s="2" t="n">
        <v>3.862</v>
      </c>
      <c r="BU38" s="2" t="n">
        <v>0.315</v>
      </c>
      <c r="BV38" s="2" t="n">
        <v>0.3225</v>
      </c>
      <c r="BW38" s="2" t="n">
        <v>0.33</v>
      </c>
      <c r="BX38" s="2" t="n">
        <v>-0.07</v>
      </c>
      <c r="BZ38" s="2" t="n">
        <v>0.07</v>
      </c>
      <c r="CA38" s="2" t="n">
        <v>0</v>
      </c>
      <c r="CB38" s="2" t="n">
        <v>0</v>
      </c>
      <c r="CC38" s="2" t="n">
        <v>3.852</v>
      </c>
      <c r="CD38" s="2" t="n">
        <v>0.33</v>
      </c>
    </row>
    <row r="39" customFormat="false" ht="12.75" hidden="false" customHeight="false" outlineLevel="0" collapsed="false">
      <c r="A39" s="1" t="n">
        <v>37987</v>
      </c>
      <c r="B39" s="2" t="n">
        <v>0.061352511923859</v>
      </c>
      <c r="D39" s="1" t="n">
        <v>36897</v>
      </c>
      <c r="E39" s="2" t="n">
        <v>249</v>
      </c>
      <c r="F39" s="2" t="n">
        <v>250</v>
      </c>
      <c r="G39" s="2" t="n">
        <v>253.5</v>
      </c>
      <c r="I39" s="2" t="n">
        <v>123.427419354839</v>
      </c>
      <c r="J39" s="2" t="n">
        <v>124.677419354839</v>
      </c>
      <c r="K39" s="2" t="n">
        <v>127.177419354839</v>
      </c>
      <c r="M39" s="1" t="n">
        <v>37742</v>
      </c>
      <c r="N39" s="2" t="n">
        <v>77.5</v>
      </c>
      <c r="O39" s="2" t="n">
        <v>79</v>
      </c>
      <c r="P39" s="2" t="n">
        <v>83.5</v>
      </c>
      <c r="Q39" s="2" t="n">
        <f aca="false">O39-F68</f>
        <v>17</v>
      </c>
      <c r="R39" s="2" t="n">
        <v>57.75</v>
      </c>
      <c r="S39" s="2" t="n">
        <v>59.25</v>
      </c>
      <c r="T39" s="2" t="n">
        <v>63.75</v>
      </c>
      <c r="U39" s="2" t="n">
        <f aca="false">S39/F68</f>
        <v>0.955645161290323</v>
      </c>
      <c r="V39" s="2" t="n">
        <v>0</v>
      </c>
      <c r="W39" s="2" t="n">
        <v>0</v>
      </c>
      <c r="X39" s="2" t="n">
        <v>0</v>
      </c>
      <c r="Z39" s="2" t="n">
        <v>0.0001</v>
      </c>
      <c r="AA39" s="2" t="n">
        <v>0.295665554625518</v>
      </c>
      <c r="AB39" s="2" t="n">
        <v>0.0001</v>
      </c>
      <c r="AD39" s="2" t="n">
        <v>0.0001</v>
      </c>
      <c r="AE39" s="2" t="n">
        <v>0.147832777312759</v>
      </c>
      <c r="AF39" s="2" t="n">
        <v>0.0001</v>
      </c>
      <c r="AH39" s="2" t="n">
        <v>0.0001</v>
      </c>
      <c r="AI39" s="2" t="n">
        <v>2.15</v>
      </c>
      <c r="AJ39" s="2" t="n">
        <v>0.0001</v>
      </c>
      <c r="AL39" s="2" t="n">
        <v>-0.01</v>
      </c>
      <c r="AM39" s="2" t="n">
        <v>1.075</v>
      </c>
      <c r="AN39" s="2" t="n">
        <v>0.01</v>
      </c>
      <c r="AP39" s="2" t="n">
        <v>10</v>
      </c>
      <c r="AQ39" s="2" t="n">
        <v>0.25</v>
      </c>
      <c r="AS39" s="2" t="n">
        <v>-4</v>
      </c>
      <c r="AT39" s="2" t="n">
        <v>0.0125</v>
      </c>
      <c r="AV39" s="2" t="n">
        <v>3</v>
      </c>
      <c r="BQ39" s="2" t="n">
        <v>37895</v>
      </c>
      <c r="BR39" s="2" t="n">
        <v>3.862</v>
      </c>
      <c r="BS39" s="2" t="n">
        <v>3.867</v>
      </c>
      <c r="BT39" s="2" t="n">
        <v>3.872</v>
      </c>
      <c r="BU39" s="2" t="n">
        <v>0.315</v>
      </c>
      <c r="BV39" s="2" t="n">
        <v>0.3225</v>
      </c>
      <c r="BW39" s="2" t="n">
        <v>0.33</v>
      </c>
      <c r="BX39" s="2" t="n">
        <v>-0.07</v>
      </c>
      <c r="BZ39" s="2" t="n">
        <v>0.07</v>
      </c>
      <c r="CA39" s="2" t="n">
        <v>0</v>
      </c>
      <c r="CB39" s="2" t="n">
        <v>0</v>
      </c>
      <c r="CC39" s="2" t="n">
        <v>3.862</v>
      </c>
      <c r="CD39" s="2" t="n">
        <v>0.33</v>
      </c>
    </row>
    <row r="40" customFormat="false" ht="12.75" hidden="false" customHeight="false" outlineLevel="0" collapsed="false">
      <c r="A40" s="1" t="n">
        <v>38018</v>
      </c>
      <c r="B40" s="2" t="n">
        <v>0.061385403905978</v>
      </c>
      <c r="D40" s="1" t="n">
        <v>36922</v>
      </c>
      <c r="E40" s="2" t="n">
        <v>249</v>
      </c>
      <c r="F40" s="2" t="n">
        <v>250</v>
      </c>
      <c r="G40" s="2" t="n">
        <v>253.5</v>
      </c>
      <c r="I40" s="2" t="n">
        <v>123.427419354839</v>
      </c>
      <c r="J40" s="2" t="n">
        <v>124.677419354839</v>
      </c>
      <c r="K40" s="2" t="n">
        <v>127.177419354839</v>
      </c>
      <c r="M40" s="1" t="n">
        <v>37773</v>
      </c>
      <c r="N40" s="2" t="n">
        <v>101.5</v>
      </c>
      <c r="O40" s="2" t="n">
        <v>103</v>
      </c>
      <c r="P40" s="2" t="n">
        <v>107.5</v>
      </c>
      <c r="Q40" s="2" t="n">
        <f aca="false">O40-F69</f>
        <v>25</v>
      </c>
      <c r="R40" s="2" t="n">
        <v>75.75</v>
      </c>
      <c r="S40" s="2" t="n">
        <v>77.25</v>
      </c>
      <c r="T40" s="2" t="n">
        <v>81.75</v>
      </c>
      <c r="U40" s="2" t="n">
        <f aca="false">S40/F69</f>
        <v>0.990384615384615</v>
      </c>
      <c r="V40" s="2" t="n">
        <v>0</v>
      </c>
      <c r="W40" s="2" t="n">
        <v>0</v>
      </c>
      <c r="X40" s="2" t="n">
        <v>0</v>
      </c>
      <c r="Z40" s="2" t="n">
        <v>0.0001</v>
      </c>
      <c r="AA40" s="2" t="n">
        <v>0.369441988383069</v>
      </c>
      <c r="AB40" s="2" t="n">
        <v>0.0001</v>
      </c>
      <c r="AD40" s="2" t="n">
        <v>0.0001</v>
      </c>
      <c r="AE40" s="2" t="n">
        <v>0.184720994191534</v>
      </c>
      <c r="AF40" s="2" t="n">
        <v>0.0001</v>
      </c>
      <c r="AH40" s="2" t="n">
        <v>0.0001</v>
      </c>
      <c r="AI40" s="2" t="n">
        <v>1.95</v>
      </c>
      <c r="AJ40" s="2" t="n">
        <v>0.0001</v>
      </c>
      <c r="AL40" s="2" t="n">
        <v>-0.01</v>
      </c>
      <c r="AM40" s="2" t="n">
        <v>0.975</v>
      </c>
      <c r="AN40" s="2" t="n">
        <v>0.01</v>
      </c>
      <c r="AP40" s="2" t="n">
        <v>11</v>
      </c>
      <c r="AQ40" s="2" t="n">
        <v>0.25</v>
      </c>
      <c r="AS40" s="2" t="n">
        <v>-3.5</v>
      </c>
      <c r="AT40" s="2" t="n">
        <v>0.0125</v>
      </c>
      <c r="AV40" s="2" t="n">
        <v>4</v>
      </c>
      <c r="BQ40" s="2" t="n">
        <v>37926</v>
      </c>
      <c r="BR40" s="2" t="n">
        <v>3.997</v>
      </c>
      <c r="BS40" s="2" t="n">
        <v>4.002</v>
      </c>
      <c r="BT40" s="2" t="n">
        <v>4.007</v>
      </c>
      <c r="BU40" s="2" t="n">
        <v>0.315</v>
      </c>
      <c r="BV40" s="2" t="n">
        <v>0.3225</v>
      </c>
      <c r="BW40" s="2" t="n">
        <v>0.33</v>
      </c>
      <c r="BX40" s="2" t="n">
        <v>-0.07</v>
      </c>
      <c r="BZ40" s="2" t="n">
        <v>0.07</v>
      </c>
      <c r="CA40" s="2" t="n">
        <v>0</v>
      </c>
      <c r="CB40" s="2" t="n">
        <v>0</v>
      </c>
      <c r="CC40" s="2" t="n">
        <v>3.997</v>
      </c>
      <c r="CD40" s="2" t="n">
        <v>0.33</v>
      </c>
    </row>
    <row r="41" customFormat="false" ht="12.75" hidden="false" customHeight="false" outlineLevel="0" collapsed="false">
      <c r="A41" s="1" t="n">
        <v>38047</v>
      </c>
      <c r="B41" s="2" t="n">
        <v>0.061416173825059</v>
      </c>
      <c r="D41" s="1" t="n">
        <v>36923</v>
      </c>
      <c r="E41" s="2" t="n">
        <v>177</v>
      </c>
      <c r="F41" s="2" t="n">
        <v>178</v>
      </c>
      <c r="G41" s="2" t="n">
        <v>181.5</v>
      </c>
      <c r="I41" s="2" t="n">
        <v>127.75</v>
      </c>
      <c r="J41" s="2" t="n">
        <v>129</v>
      </c>
      <c r="K41" s="2" t="n">
        <v>131.5</v>
      </c>
      <c r="M41" s="1" t="n">
        <v>37803</v>
      </c>
      <c r="N41" s="2" t="n">
        <v>139.5</v>
      </c>
      <c r="O41" s="2" t="n">
        <v>141</v>
      </c>
      <c r="P41" s="2" t="n">
        <v>145.5</v>
      </c>
      <c r="Q41" s="2" t="n">
        <f aca="false">O41-F70</f>
        <v>33</v>
      </c>
      <c r="R41" s="2" t="n">
        <v>104.25</v>
      </c>
      <c r="S41" s="2" t="n">
        <v>105.75</v>
      </c>
      <c r="T41" s="2" t="n">
        <v>110.25</v>
      </c>
      <c r="U41" s="2" t="n">
        <f aca="false">S41/F70</f>
        <v>0.979166666666667</v>
      </c>
      <c r="V41" s="2" t="n">
        <v>0</v>
      </c>
      <c r="W41" s="2" t="n">
        <v>0</v>
      </c>
      <c r="X41" s="2" t="n">
        <v>0</v>
      </c>
      <c r="Z41" s="2" t="n">
        <v>0.0001</v>
      </c>
      <c r="AA41" s="2" t="n">
        <v>0.368311087420852</v>
      </c>
      <c r="AB41" s="2" t="n">
        <v>0.0001</v>
      </c>
      <c r="AD41" s="2" t="n">
        <v>0.0001</v>
      </c>
      <c r="AE41" s="2" t="n">
        <v>0.184155543710426</v>
      </c>
      <c r="AF41" s="2" t="n">
        <v>0.0001</v>
      </c>
      <c r="AH41" s="2" t="n">
        <v>0.0001</v>
      </c>
      <c r="AI41" s="2" t="n">
        <v>2.1</v>
      </c>
      <c r="AJ41" s="2" t="n">
        <v>0.0001</v>
      </c>
      <c r="AL41" s="2" t="n">
        <v>-0.01</v>
      </c>
      <c r="AM41" s="2" t="n">
        <v>1.05</v>
      </c>
      <c r="AN41" s="2" t="n">
        <v>0.01</v>
      </c>
      <c r="AP41" s="2" t="n">
        <v>11</v>
      </c>
      <c r="AQ41" s="2" t="n">
        <v>0.25</v>
      </c>
      <c r="AS41" s="2" t="n">
        <v>-3</v>
      </c>
      <c r="AT41" s="2" t="n">
        <v>0.01</v>
      </c>
      <c r="AV41" s="2" t="n">
        <v>10</v>
      </c>
      <c r="BQ41" s="2" t="n">
        <v>37956</v>
      </c>
      <c r="BR41" s="2" t="n">
        <v>4.127</v>
      </c>
      <c r="BS41" s="2" t="n">
        <v>4.132</v>
      </c>
      <c r="BT41" s="2" t="n">
        <v>4.137</v>
      </c>
      <c r="BU41" s="2" t="n">
        <v>0.3175</v>
      </c>
      <c r="BV41" s="2" t="n">
        <v>0.325</v>
      </c>
      <c r="BW41" s="2" t="n">
        <v>0.3325</v>
      </c>
      <c r="BX41" s="2" t="n">
        <v>-0.07</v>
      </c>
      <c r="BZ41" s="2" t="n">
        <v>0.07</v>
      </c>
      <c r="CA41" s="2" t="n">
        <v>0</v>
      </c>
      <c r="CB41" s="2" t="n">
        <v>0</v>
      </c>
      <c r="CC41" s="2" t="n">
        <v>4.127</v>
      </c>
      <c r="CD41" s="2" t="n">
        <v>0.3325</v>
      </c>
    </row>
    <row r="42" customFormat="false" ht="12.75" hidden="false" customHeight="false" outlineLevel="0" collapsed="false">
      <c r="A42" s="1" t="n">
        <v>38078</v>
      </c>
      <c r="B42" s="2" t="n">
        <v>0.061442177934566</v>
      </c>
      <c r="D42" s="1" t="n">
        <v>36951</v>
      </c>
      <c r="E42" s="2" t="n">
        <v>172</v>
      </c>
      <c r="F42" s="2" t="n">
        <v>173</v>
      </c>
      <c r="G42" s="2" t="n">
        <v>176.5</v>
      </c>
      <c r="I42" s="2" t="n">
        <v>116.233870967742</v>
      </c>
      <c r="J42" s="2" t="n">
        <v>117.483870967742</v>
      </c>
      <c r="K42" s="2" t="n">
        <v>119.983870967742</v>
      </c>
      <c r="M42" s="1" t="n">
        <v>37834</v>
      </c>
      <c r="N42" s="2" t="n">
        <v>144.5</v>
      </c>
      <c r="O42" s="2" t="n">
        <v>146</v>
      </c>
      <c r="P42" s="2" t="n">
        <v>150.5</v>
      </c>
      <c r="Q42" s="2" t="n">
        <f aca="false">O42-F71</f>
        <v>30</v>
      </c>
      <c r="R42" s="2" t="n">
        <v>108</v>
      </c>
      <c r="S42" s="2" t="n">
        <v>109.5</v>
      </c>
      <c r="T42" s="2" t="n">
        <v>114</v>
      </c>
      <c r="U42" s="2" t="n">
        <f aca="false">S42/F71</f>
        <v>0.943965517241379</v>
      </c>
      <c r="V42" s="2" t="n">
        <v>0</v>
      </c>
      <c r="W42" s="2" t="n">
        <v>0</v>
      </c>
      <c r="X42" s="2" t="n">
        <v>0</v>
      </c>
      <c r="Z42" s="2" t="n">
        <v>0.0001</v>
      </c>
      <c r="AA42" s="2" t="n">
        <v>0.423693590503864</v>
      </c>
      <c r="AB42" s="2" t="n">
        <v>0.0001</v>
      </c>
      <c r="AD42" s="2" t="n">
        <v>0.0001</v>
      </c>
      <c r="AE42" s="2" t="n">
        <v>0.211846795251932</v>
      </c>
      <c r="AF42" s="2" t="n">
        <v>0.0001</v>
      </c>
      <c r="AH42" s="2" t="n">
        <v>0.0001</v>
      </c>
      <c r="AI42" s="2" t="n">
        <v>2.85</v>
      </c>
      <c r="AJ42" s="2" t="n">
        <v>0.0001</v>
      </c>
      <c r="AL42" s="2" t="n">
        <v>-0.01</v>
      </c>
      <c r="AM42" s="2" t="n">
        <v>1.425</v>
      </c>
      <c r="AN42" s="2" t="n">
        <v>0.01</v>
      </c>
      <c r="AP42" s="2" t="n">
        <v>11</v>
      </c>
      <c r="AQ42" s="2" t="n">
        <v>0.25</v>
      </c>
      <c r="AS42" s="2" t="n">
        <v>-2.5</v>
      </c>
      <c r="AT42" s="2" t="n">
        <v>0.005</v>
      </c>
      <c r="AV42" s="2" t="n">
        <v>0</v>
      </c>
      <c r="BQ42" s="2" t="n">
        <v>37987</v>
      </c>
      <c r="BR42" s="2" t="n">
        <v>4.24</v>
      </c>
      <c r="BS42" s="2" t="n">
        <v>4.245</v>
      </c>
      <c r="BT42" s="2" t="n">
        <v>4.25</v>
      </c>
      <c r="BU42" s="2" t="n">
        <v>0.3175</v>
      </c>
      <c r="BV42" s="2" t="n">
        <v>0.325</v>
      </c>
      <c r="BW42" s="2" t="n">
        <v>0.3325</v>
      </c>
      <c r="BX42" s="2" t="n">
        <v>-0.07</v>
      </c>
      <c r="BZ42" s="2" t="n">
        <v>0.07</v>
      </c>
      <c r="CA42" s="2" t="n">
        <v>0</v>
      </c>
      <c r="CB42" s="2" t="n">
        <v>0</v>
      </c>
      <c r="CC42" s="2" t="n">
        <v>4.24</v>
      </c>
      <c r="CD42" s="2" t="n">
        <v>0.3325</v>
      </c>
    </row>
    <row r="43" customFormat="false" ht="12.75" hidden="false" customHeight="false" outlineLevel="0" collapsed="false">
      <c r="A43" s="1" t="n">
        <v>38108</v>
      </c>
      <c r="B43" s="2" t="n">
        <v>0.061460233139234</v>
      </c>
      <c r="D43" s="1" t="n">
        <v>36982</v>
      </c>
      <c r="E43" s="2" t="n">
        <v>174</v>
      </c>
      <c r="F43" s="2" t="n">
        <v>175</v>
      </c>
      <c r="G43" s="2" t="n">
        <v>178.5</v>
      </c>
      <c r="I43" s="2" t="n">
        <v>61.6666666666667</v>
      </c>
      <c r="J43" s="2" t="n">
        <v>62.9166666666667</v>
      </c>
      <c r="K43" s="2" t="n">
        <v>65.4166666666667</v>
      </c>
      <c r="M43" s="1" t="n">
        <v>37865</v>
      </c>
      <c r="N43" s="2" t="n">
        <v>137.5</v>
      </c>
      <c r="O43" s="2" t="n">
        <v>139</v>
      </c>
      <c r="P43" s="2" t="n">
        <v>143.5</v>
      </c>
      <c r="Q43" s="2" t="n">
        <f aca="false">O43-F72</f>
        <v>31</v>
      </c>
      <c r="R43" s="2" t="n">
        <v>102.75</v>
      </c>
      <c r="S43" s="2" t="n">
        <v>104.25</v>
      </c>
      <c r="T43" s="2" t="n">
        <v>108.75</v>
      </c>
      <c r="U43" s="2" t="n">
        <f aca="false">S43/F72</f>
        <v>0.965277777777778</v>
      </c>
      <c r="V43" s="2" t="n">
        <v>0</v>
      </c>
      <c r="W43" s="2" t="n">
        <v>0</v>
      </c>
      <c r="X43" s="2" t="n">
        <v>0</v>
      </c>
      <c r="Z43" s="2" t="n">
        <v>0.0001</v>
      </c>
      <c r="AA43" s="2" t="n">
        <v>0.383959359404138</v>
      </c>
      <c r="AB43" s="2" t="n">
        <v>0.0001</v>
      </c>
      <c r="AD43" s="2" t="n">
        <v>0.0001</v>
      </c>
      <c r="AE43" s="2" t="n">
        <v>0.191979679702069</v>
      </c>
      <c r="AF43" s="2" t="n">
        <v>0.0001</v>
      </c>
      <c r="AH43" s="2" t="n">
        <v>0.0001</v>
      </c>
      <c r="AI43" s="2" t="n">
        <v>2.95</v>
      </c>
      <c r="AJ43" s="2" t="n">
        <v>0.0001</v>
      </c>
      <c r="AL43" s="2" t="n">
        <v>-0.01</v>
      </c>
      <c r="AM43" s="2" t="n">
        <v>1.475</v>
      </c>
      <c r="AN43" s="2" t="n">
        <v>0.01</v>
      </c>
      <c r="AP43" s="2" t="n">
        <v>12</v>
      </c>
      <c r="AQ43" s="2" t="n">
        <v>0.25</v>
      </c>
      <c r="AS43" s="2" t="n">
        <v>-2</v>
      </c>
      <c r="AT43" s="2" t="n">
        <v>0.0025</v>
      </c>
      <c r="AV43" s="2" t="n">
        <v>0</v>
      </c>
      <c r="BQ43" s="2" t="n">
        <v>38018</v>
      </c>
      <c r="BR43" s="2" t="n">
        <v>4.095</v>
      </c>
      <c r="BS43" s="2" t="n">
        <v>4.1</v>
      </c>
      <c r="BT43" s="2" t="n">
        <v>4.105</v>
      </c>
      <c r="BU43" s="2" t="n">
        <v>0.3125</v>
      </c>
      <c r="BV43" s="2" t="n">
        <v>0.32</v>
      </c>
      <c r="BW43" s="2" t="n">
        <v>0.3275</v>
      </c>
      <c r="BX43" s="2" t="n">
        <v>-0.07</v>
      </c>
      <c r="BZ43" s="2" t="n">
        <v>0.07</v>
      </c>
      <c r="CA43" s="2" t="n">
        <v>0</v>
      </c>
      <c r="CB43" s="2" t="n">
        <v>0</v>
      </c>
      <c r="CC43" s="2" t="n">
        <v>4.095</v>
      </c>
      <c r="CD43" s="2" t="n">
        <v>0.3275</v>
      </c>
    </row>
    <row r="44" customFormat="false" ht="12.75" hidden="false" customHeight="false" outlineLevel="0" collapsed="false">
      <c r="A44" s="1" t="n">
        <v>38139</v>
      </c>
      <c r="B44" s="2" t="n">
        <v>0.061478890184172</v>
      </c>
      <c r="D44" s="1" t="n">
        <v>37012</v>
      </c>
      <c r="E44" s="2" t="n">
        <v>174</v>
      </c>
      <c r="F44" s="2" t="n">
        <v>175</v>
      </c>
      <c r="G44" s="2" t="n">
        <v>178.5</v>
      </c>
      <c r="I44" s="2" t="n">
        <v>62.2177419354839</v>
      </c>
      <c r="J44" s="2" t="n">
        <v>63.4677419354839</v>
      </c>
      <c r="K44" s="2" t="n">
        <v>65.9677419354839</v>
      </c>
      <c r="M44" s="1" t="n">
        <v>37895</v>
      </c>
      <c r="N44" s="2" t="n">
        <v>99.5</v>
      </c>
      <c r="O44" s="2" t="n">
        <v>101</v>
      </c>
      <c r="P44" s="2" t="n">
        <v>105.5</v>
      </c>
      <c r="Q44" s="2" t="n">
        <f aca="false">O44-F73</f>
        <v>30</v>
      </c>
      <c r="R44" s="2" t="n">
        <v>74.25</v>
      </c>
      <c r="S44" s="2" t="n">
        <v>75.75</v>
      </c>
      <c r="T44" s="2" t="n">
        <v>80.25</v>
      </c>
      <c r="U44" s="2" t="n">
        <f aca="false">S44/F73</f>
        <v>1.0669014084507</v>
      </c>
      <c r="V44" s="2" t="n">
        <v>0</v>
      </c>
      <c r="W44" s="2" t="n">
        <v>0</v>
      </c>
      <c r="X44" s="2" t="n">
        <v>0</v>
      </c>
      <c r="Z44" s="2" t="n">
        <v>0.0001</v>
      </c>
      <c r="AA44" s="2" t="n">
        <v>0.33295424066611</v>
      </c>
      <c r="AB44" s="2" t="n">
        <v>0.0001</v>
      </c>
      <c r="AD44" s="2" t="n">
        <v>0.0001</v>
      </c>
      <c r="AE44" s="2" t="n">
        <v>0.166477120333055</v>
      </c>
      <c r="AF44" s="2" t="n">
        <v>0.0001</v>
      </c>
      <c r="AH44" s="2" t="n">
        <v>0.0001</v>
      </c>
      <c r="AI44" s="2" t="n">
        <v>2.65</v>
      </c>
      <c r="AJ44" s="2" t="n">
        <v>0.0001</v>
      </c>
      <c r="AL44" s="2" t="n">
        <v>-0.01</v>
      </c>
      <c r="AM44" s="2" t="n">
        <v>1.325</v>
      </c>
      <c r="AN44" s="2" t="n">
        <v>0.01</v>
      </c>
      <c r="AP44" s="2" t="n">
        <v>12</v>
      </c>
      <c r="AQ44" s="2" t="n">
        <v>0.25</v>
      </c>
      <c r="AS44" s="2" t="n">
        <v>-1.5</v>
      </c>
      <c r="AT44" s="2" t="n">
        <v>0</v>
      </c>
      <c r="AV44" s="2" t="n">
        <v>0</v>
      </c>
      <c r="BQ44" s="2" t="n">
        <v>38047</v>
      </c>
      <c r="BR44" s="2" t="n">
        <v>3.96</v>
      </c>
      <c r="BS44" s="2" t="n">
        <v>3.965</v>
      </c>
      <c r="BT44" s="2" t="n">
        <v>3.97</v>
      </c>
      <c r="BU44" s="2" t="n">
        <v>0.31</v>
      </c>
      <c r="BV44" s="2" t="n">
        <v>0.3175</v>
      </c>
      <c r="BW44" s="2" t="n">
        <v>0.325</v>
      </c>
      <c r="BX44" s="2" t="n">
        <v>-0.07</v>
      </c>
      <c r="BZ44" s="2" t="n">
        <v>0.07</v>
      </c>
      <c r="CA44" s="2" t="n">
        <v>0</v>
      </c>
      <c r="CB44" s="2" t="n">
        <v>0</v>
      </c>
      <c r="CC44" s="2" t="n">
        <v>3.96</v>
      </c>
      <c r="CD44" s="2" t="n">
        <v>0.325</v>
      </c>
    </row>
    <row r="45" customFormat="false" ht="12.75" hidden="false" customHeight="false" outlineLevel="0" collapsed="false">
      <c r="A45" s="1" t="n">
        <v>38169</v>
      </c>
      <c r="B45" s="2" t="n">
        <v>0.061499170564736</v>
      </c>
      <c r="D45" s="1" t="n">
        <v>37043</v>
      </c>
      <c r="E45" s="2" t="n">
        <v>207</v>
      </c>
      <c r="F45" s="2" t="n">
        <v>208</v>
      </c>
      <c r="G45" s="2" t="n">
        <v>211.5</v>
      </c>
      <c r="I45" s="2" t="n">
        <v>58.4833333333333</v>
      </c>
      <c r="J45" s="2" t="n">
        <v>59.7333333333333</v>
      </c>
      <c r="K45" s="2" t="n">
        <v>62.2333333333333</v>
      </c>
      <c r="M45" s="1" t="n">
        <v>37926</v>
      </c>
      <c r="N45" s="2" t="n">
        <v>79.5</v>
      </c>
      <c r="O45" s="2" t="n">
        <v>81</v>
      </c>
      <c r="P45" s="2" t="n">
        <v>85.5</v>
      </c>
      <c r="Q45" s="2" t="n">
        <f aca="false">O45-F74</f>
        <v>21</v>
      </c>
      <c r="R45" s="2" t="n">
        <v>59.25</v>
      </c>
      <c r="S45" s="2" t="n">
        <v>60.75</v>
      </c>
      <c r="T45" s="2" t="n">
        <v>65.25</v>
      </c>
      <c r="U45" s="2" t="n">
        <f aca="false">S45/F74</f>
        <v>1.0125</v>
      </c>
      <c r="V45" s="2" t="n">
        <v>0</v>
      </c>
      <c r="W45" s="2" t="n">
        <v>0</v>
      </c>
      <c r="X45" s="2" t="n">
        <v>0</v>
      </c>
      <c r="Z45" s="2" t="n">
        <v>0.0001</v>
      </c>
      <c r="AA45" s="2" t="n">
        <v>0.32774350578327</v>
      </c>
      <c r="AB45" s="2" t="n">
        <v>0.0001</v>
      </c>
      <c r="AD45" s="2" t="n">
        <v>0.0001</v>
      </c>
      <c r="AE45" s="2" t="n">
        <v>0.163871752891635</v>
      </c>
      <c r="AF45" s="2" t="n">
        <v>0.0001</v>
      </c>
      <c r="AH45" s="2" t="n">
        <v>0.0001</v>
      </c>
      <c r="AI45" s="2" t="n">
        <v>1.9</v>
      </c>
      <c r="AJ45" s="2" t="n">
        <v>0.0001</v>
      </c>
      <c r="AL45" s="2" t="n">
        <v>-0.01</v>
      </c>
      <c r="AM45" s="2" t="n">
        <v>0.95</v>
      </c>
      <c r="AN45" s="2" t="n">
        <v>0.01</v>
      </c>
      <c r="AP45" s="2" t="n">
        <v>12</v>
      </c>
      <c r="AQ45" s="2" t="n">
        <v>0.25</v>
      </c>
      <c r="AS45" s="2" t="n">
        <v>-1</v>
      </c>
      <c r="AT45" s="2" t="n">
        <v>0</v>
      </c>
      <c r="AV45" s="2" t="n">
        <v>0</v>
      </c>
      <c r="BQ45" s="2" t="n">
        <v>38078</v>
      </c>
      <c r="BR45" s="2" t="n">
        <v>3.8</v>
      </c>
      <c r="BS45" s="2" t="n">
        <v>3.805</v>
      </c>
      <c r="BT45" s="2" t="n">
        <v>3.81</v>
      </c>
      <c r="BU45" s="2" t="n">
        <v>0.2925</v>
      </c>
      <c r="BV45" s="2" t="n">
        <v>0.3</v>
      </c>
      <c r="BW45" s="2" t="n">
        <v>0.3075</v>
      </c>
      <c r="BX45" s="2" t="n">
        <v>-0.07</v>
      </c>
      <c r="BZ45" s="2" t="n">
        <v>0.07</v>
      </c>
      <c r="CA45" s="2" t="n">
        <v>0</v>
      </c>
      <c r="CB45" s="2" t="n">
        <v>0</v>
      </c>
      <c r="CC45" s="2" t="n">
        <v>3.8</v>
      </c>
      <c r="CD45" s="2" t="n">
        <v>0.3075</v>
      </c>
    </row>
    <row r="46" customFormat="false" ht="12.75" hidden="false" customHeight="false" outlineLevel="0" collapsed="false">
      <c r="A46" s="1" t="n">
        <v>38200</v>
      </c>
      <c r="B46" s="2" t="n">
        <v>0.061522572692275</v>
      </c>
      <c r="D46" s="1" t="n">
        <v>37073</v>
      </c>
      <c r="E46" s="2" t="n">
        <v>189</v>
      </c>
      <c r="F46" s="2" t="n">
        <v>190</v>
      </c>
      <c r="G46" s="2" t="n">
        <v>193.5</v>
      </c>
      <c r="I46" s="2" t="n">
        <v>100.33064516129</v>
      </c>
      <c r="J46" s="2" t="n">
        <v>101.58064516129</v>
      </c>
      <c r="K46" s="2" t="n">
        <v>104.08064516129</v>
      </c>
      <c r="M46" s="1" t="n">
        <v>37956</v>
      </c>
      <c r="N46" s="2" t="n">
        <v>77.5</v>
      </c>
      <c r="O46" s="2" t="n">
        <v>79</v>
      </c>
      <c r="P46" s="2" t="n">
        <v>83.5</v>
      </c>
      <c r="Q46" s="2" t="n">
        <f aca="false">O46-F75</f>
        <v>20</v>
      </c>
      <c r="R46" s="2" t="n">
        <v>57.75</v>
      </c>
      <c r="S46" s="2" t="n">
        <v>59.25</v>
      </c>
      <c r="T46" s="2" t="n">
        <v>63.75</v>
      </c>
      <c r="U46" s="2" t="n">
        <f aca="false">S46/F75</f>
        <v>1.00423728813559</v>
      </c>
      <c r="V46" s="2" t="n">
        <v>0</v>
      </c>
      <c r="W46" s="2" t="n">
        <v>0</v>
      </c>
      <c r="X46" s="2" t="n">
        <v>0</v>
      </c>
      <c r="Z46" s="2" t="n">
        <v>0.0001</v>
      </c>
      <c r="AA46" s="2" t="n">
        <v>0.336252182351568</v>
      </c>
      <c r="AB46" s="2" t="n">
        <v>0.0001</v>
      </c>
      <c r="AD46" s="2" t="n">
        <v>0.0001</v>
      </c>
      <c r="AE46" s="2" t="n">
        <v>0.168126091175784</v>
      </c>
      <c r="AF46" s="2" t="n">
        <v>0.0001</v>
      </c>
      <c r="AH46" s="2" t="n">
        <v>0.0001</v>
      </c>
      <c r="AI46" s="2" t="n">
        <v>1.7</v>
      </c>
      <c r="AJ46" s="2" t="n">
        <v>0.0001</v>
      </c>
      <c r="AL46" s="2" t="n">
        <v>-0.01</v>
      </c>
      <c r="AM46" s="2" t="n">
        <v>0.85</v>
      </c>
      <c r="AN46" s="2" t="n">
        <v>0.01</v>
      </c>
      <c r="AP46" s="2" t="n">
        <v>13</v>
      </c>
      <c r="AQ46" s="2" t="n">
        <v>0.35</v>
      </c>
      <c r="AS46" s="2" t="n">
        <v>-0.5</v>
      </c>
      <c r="AT46" s="2" t="n">
        <v>0</v>
      </c>
      <c r="AV46" s="2" t="n">
        <v>0</v>
      </c>
      <c r="BQ46" s="2" t="n">
        <v>38108</v>
      </c>
      <c r="BR46" s="2" t="n">
        <v>3.765</v>
      </c>
      <c r="BS46" s="2" t="n">
        <v>3.77</v>
      </c>
      <c r="BT46" s="2" t="n">
        <v>3.775</v>
      </c>
      <c r="BU46" s="2" t="n">
        <v>0.285</v>
      </c>
      <c r="BV46" s="2" t="n">
        <v>0.2925</v>
      </c>
      <c r="BW46" s="2" t="n">
        <v>0.3</v>
      </c>
      <c r="BX46" s="2" t="n">
        <v>-0.07</v>
      </c>
      <c r="BZ46" s="2" t="n">
        <v>0.07</v>
      </c>
      <c r="CA46" s="2" t="n">
        <v>0</v>
      </c>
      <c r="CB46" s="2" t="n">
        <v>0</v>
      </c>
      <c r="CC46" s="2" t="n">
        <v>3.765</v>
      </c>
      <c r="CD46" s="2" t="n">
        <v>0.3</v>
      </c>
    </row>
    <row r="47" customFormat="false" ht="12.75" hidden="false" customHeight="false" outlineLevel="0" collapsed="false">
      <c r="A47" s="1" t="n">
        <v>38231</v>
      </c>
      <c r="B47" s="2" t="n">
        <v>0.06154597482</v>
      </c>
      <c r="D47" s="1" t="n">
        <v>37104</v>
      </c>
      <c r="E47" s="2" t="n">
        <v>209</v>
      </c>
      <c r="F47" s="2" t="n">
        <v>210</v>
      </c>
      <c r="G47" s="2" t="n">
        <v>213.5</v>
      </c>
      <c r="I47" s="2" t="n">
        <v>100.266129032258</v>
      </c>
      <c r="J47" s="2" t="n">
        <v>101.516129032258</v>
      </c>
      <c r="K47" s="2" t="n">
        <v>104.016129032258</v>
      </c>
      <c r="M47" s="1" t="n">
        <v>37987</v>
      </c>
      <c r="N47" s="2" t="n">
        <v>80.75</v>
      </c>
      <c r="O47" s="2" t="n">
        <v>82.5</v>
      </c>
      <c r="P47" s="2" t="n">
        <v>87</v>
      </c>
      <c r="Q47" s="2" t="n">
        <f aca="false">O47-F76</f>
        <v>31</v>
      </c>
      <c r="R47" s="2" t="n">
        <v>60.125</v>
      </c>
      <c r="S47" s="2" t="n">
        <v>61.875</v>
      </c>
      <c r="T47" s="2" t="n">
        <v>66.375</v>
      </c>
      <c r="U47" s="2" t="n">
        <f aca="false">S47/F76</f>
        <v>1.20145631067961</v>
      </c>
      <c r="V47" s="2" t="n">
        <v>0</v>
      </c>
      <c r="W47" s="2" t="n">
        <v>0</v>
      </c>
      <c r="X47" s="2" t="n">
        <v>0</v>
      </c>
      <c r="Z47" s="2" t="n">
        <v>0.0001</v>
      </c>
      <c r="AA47" s="2" t="n">
        <v>0.291719691563617</v>
      </c>
      <c r="AB47" s="2" t="n">
        <v>0.0001</v>
      </c>
      <c r="AD47" s="2" t="n">
        <v>0.0001</v>
      </c>
      <c r="AE47" s="2" t="n">
        <v>0.145859845781808</v>
      </c>
      <c r="AF47" s="2" t="n">
        <v>0.0001</v>
      </c>
      <c r="AH47" s="2" t="n">
        <v>0.0001</v>
      </c>
      <c r="AI47" s="2" t="n">
        <v>1.6</v>
      </c>
      <c r="AJ47" s="2" t="n">
        <v>0.0001</v>
      </c>
      <c r="AL47" s="2" t="n">
        <v>-0.01</v>
      </c>
      <c r="AM47" s="2" t="n">
        <v>0.8</v>
      </c>
      <c r="AN47" s="2" t="n">
        <v>0.01</v>
      </c>
      <c r="AP47" s="2" t="n">
        <v>13</v>
      </c>
      <c r="AQ47" s="2" t="n">
        <v>0.35</v>
      </c>
      <c r="AS47" s="2" t="n">
        <v>0</v>
      </c>
      <c r="AT47" s="2" t="n">
        <v>0</v>
      </c>
      <c r="AV47" s="2" t="n">
        <v>0</v>
      </c>
      <c r="BQ47" s="2" t="n">
        <v>38139</v>
      </c>
      <c r="BR47" s="2" t="n">
        <v>3.785</v>
      </c>
      <c r="BS47" s="2" t="n">
        <v>3.79</v>
      </c>
      <c r="BT47" s="2" t="n">
        <v>3.795</v>
      </c>
      <c r="BU47" s="2" t="n">
        <v>0.2825</v>
      </c>
      <c r="BV47" s="2" t="n">
        <v>0.29</v>
      </c>
      <c r="BW47" s="2" t="n">
        <v>0.2975</v>
      </c>
      <c r="BX47" s="2" t="n">
        <v>-0.07</v>
      </c>
      <c r="BZ47" s="2" t="n">
        <v>0.07</v>
      </c>
      <c r="CA47" s="2" t="n">
        <v>0</v>
      </c>
      <c r="CB47" s="2" t="n">
        <v>0</v>
      </c>
      <c r="CC47" s="2" t="n">
        <v>3.785</v>
      </c>
      <c r="CD47" s="2" t="n">
        <v>0.2975</v>
      </c>
    </row>
    <row r="48" customFormat="false" ht="12.75" hidden="false" customHeight="false" outlineLevel="0" collapsed="false">
      <c r="A48" s="1" t="n">
        <v>38261</v>
      </c>
      <c r="B48" s="2" t="n">
        <v>0.06156995905522</v>
      </c>
      <c r="D48" s="1" t="n">
        <v>37135</v>
      </c>
      <c r="E48" s="2" t="n">
        <v>184</v>
      </c>
      <c r="F48" s="2" t="n">
        <v>185</v>
      </c>
      <c r="G48" s="2" t="n">
        <v>188.5</v>
      </c>
      <c r="I48" s="2" t="n">
        <v>101.45</v>
      </c>
      <c r="J48" s="2" t="n">
        <v>102.7</v>
      </c>
      <c r="K48" s="2" t="n">
        <v>105.2</v>
      </c>
      <c r="M48" s="1" t="n">
        <v>38018</v>
      </c>
      <c r="N48" s="2" t="n">
        <v>72.75</v>
      </c>
      <c r="O48" s="2" t="n">
        <v>74.5</v>
      </c>
      <c r="P48" s="2" t="n">
        <v>79</v>
      </c>
      <c r="Q48" s="2" t="n">
        <f aca="false">O48-F77</f>
        <v>24</v>
      </c>
      <c r="R48" s="2" t="n">
        <v>54.125</v>
      </c>
      <c r="S48" s="2" t="n">
        <v>55.875</v>
      </c>
      <c r="T48" s="2" t="n">
        <v>60.375</v>
      </c>
      <c r="U48" s="2" t="n">
        <f aca="false">S48/F77</f>
        <v>1.10643564356436</v>
      </c>
      <c r="V48" s="2" t="n">
        <v>0</v>
      </c>
      <c r="W48" s="2" t="n">
        <v>0</v>
      </c>
      <c r="X48" s="2" t="n">
        <v>0</v>
      </c>
      <c r="Z48" s="2" t="n">
        <v>0.0001</v>
      </c>
      <c r="AA48" s="2" t="n">
        <v>0.297765373063972</v>
      </c>
      <c r="AB48" s="2" t="n">
        <v>0.0001</v>
      </c>
      <c r="AD48" s="2" t="n">
        <v>0.0001</v>
      </c>
      <c r="AE48" s="2" t="n">
        <v>0.148882686531986</v>
      </c>
      <c r="AF48" s="2" t="n">
        <v>0.0001</v>
      </c>
      <c r="AH48" s="2" t="n">
        <v>0.0001</v>
      </c>
      <c r="AI48" s="2" t="n">
        <v>1.8</v>
      </c>
      <c r="AJ48" s="2" t="n">
        <v>0.0001</v>
      </c>
      <c r="AL48" s="2" t="n">
        <v>-0.01</v>
      </c>
      <c r="AM48" s="2" t="n">
        <v>0.9</v>
      </c>
      <c r="AN48" s="2" t="n">
        <v>0.01</v>
      </c>
      <c r="AP48" s="2" t="n">
        <v>13</v>
      </c>
      <c r="AQ48" s="2" t="n">
        <v>0.35</v>
      </c>
      <c r="AS48" s="2" t="n">
        <v>1</v>
      </c>
      <c r="AT48" s="2" t="n">
        <v>0</v>
      </c>
      <c r="AV48" s="2" t="n">
        <v>0</v>
      </c>
      <c r="BQ48" s="2" t="n">
        <v>38169</v>
      </c>
      <c r="BR48" s="2" t="n">
        <v>3.778</v>
      </c>
      <c r="BS48" s="2" t="n">
        <v>3.783</v>
      </c>
      <c r="BT48" s="2" t="n">
        <v>3.788</v>
      </c>
      <c r="BU48" s="2" t="n">
        <v>0.28</v>
      </c>
      <c r="BV48" s="2" t="n">
        <v>0.2875</v>
      </c>
      <c r="BW48" s="2" t="n">
        <v>0.295</v>
      </c>
      <c r="BX48" s="2" t="n">
        <v>-0.07</v>
      </c>
      <c r="BZ48" s="2" t="n">
        <v>0.07</v>
      </c>
      <c r="CA48" s="2" t="n">
        <v>0</v>
      </c>
      <c r="CB48" s="2" t="n">
        <v>0</v>
      </c>
      <c r="CC48" s="2" t="n">
        <v>3.778</v>
      </c>
      <c r="CD48" s="2" t="n">
        <v>0.295</v>
      </c>
    </row>
    <row r="49" customFormat="false" ht="12.75" hidden="false" customHeight="false" outlineLevel="0" collapsed="false">
      <c r="A49" s="1" t="n">
        <v>38292</v>
      </c>
      <c r="B49" s="2" t="n">
        <v>0.061596029570591</v>
      </c>
      <c r="D49" s="1" t="n">
        <v>37165</v>
      </c>
      <c r="E49" s="2" t="n">
        <v>127</v>
      </c>
      <c r="F49" s="2" t="n">
        <v>128</v>
      </c>
      <c r="G49" s="2" t="n">
        <v>131.5</v>
      </c>
      <c r="I49" s="2" t="n">
        <v>72.1048387096774</v>
      </c>
      <c r="J49" s="2" t="n">
        <v>73.3548387096774</v>
      </c>
      <c r="K49" s="2" t="n">
        <v>75.8548387096774</v>
      </c>
      <c r="M49" s="1" t="n">
        <v>38047</v>
      </c>
      <c r="N49" s="2" t="n">
        <v>70.75</v>
      </c>
      <c r="O49" s="2" t="n">
        <v>72.5</v>
      </c>
      <c r="P49" s="2" t="n">
        <v>77</v>
      </c>
      <c r="Q49" s="2" t="n">
        <f aca="false">O49-F78</f>
        <v>23</v>
      </c>
      <c r="R49" s="2" t="n">
        <v>52.625</v>
      </c>
      <c r="S49" s="2" t="n">
        <v>54.375</v>
      </c>
      <c r="T49" s="2" t="n">
        <v>58.875</v>
      </c>
      <c r="U49" s="2" t="n">
        <f aca="false">S49/F78</f>
        <v>1.09848484848485</v>
      </c>
      <c r="V49" s="2" t="n">
        <v>0</v>
      </c>
      <c r="W49" s="2" t="n">
        <v>0</v>
      </c>
      <c r="X49" s="2" t="n">
        <v>0</v>
      </c>
      <c r="Z49" s="2" t="n">
        <v>0.0001</v>
      </c>
      <c r="AA49" s="2" t="n">
        <v>0.306831623057143</v>
      </c>
      <c r="AB49" s="2" t="n">
        <v>0.0001</v>
      </c>
      <c r="AD49" s="2" t="n">
        <v>0.0001</v>
      </c>
      <c r="AE49" s="2" t="n">
        <v>0.153415811528571</v>
      </c>
      <c r="AF49" s="2" t="n">
        <v>0.0001</v>
      </c>
      <c r="AH49" s="2" t="n">
        <v>0.0001</v>
      </c>
      <c r="AI49" s="2" t="n">
        <v>1.95</v>
      </c>
      <c r="AJ49" s="2" t="n">
        <v>0.0001</v>
      </c>
      <c r="AL49" s="2" t="n">
        <v>-0.01</v>
      </c>
      <c r="AM49" s="2" t="n">
        <v>0.975</v>
      </c>
      <c r="AN49" s="2" t="n">
        <v>0.01</v>
      </c>
      <c r="AP49" s="2" t="n">
        <v>14</v>
      </c>
      <c r="AQ49" s="2" t="n">
        <v>0.35</v>
      </c>
      <c r="AS49" s="2" t="n">
        <v>2</v>
      </c>
      <c r="AT49" s="2" t="n">
        <v>0</v>
      </c>
      <c r="AV49" s="2" t="n">
        <v>0</v>
      </c>
      <c r="BQ49" s="2" t="n">
        <v>38200</v>
      </c>
      <c r="BR49" s="2" t="n">
        <v>3.78</v>
      </c>
      <c r="BS49" s="2" t="n">
        <v>3.785</v>
      </c>
      <c r="BT49" s="2" t="n">
        <v>3.79</v>
      </c>
      <c r="BU49" s="2" t="n">
        <v>0.28</v>
      </c>
      <c r="BV49" s="2" t="n">
        <v>0.2875</v>
      </c>
      <c r="BW49" s="2" t="n">
        <v>0.295</v>
      </c>
      <c r="BX49" s="2" t="n">
        <v>-0.07</v>
      </c>
      <c r="BZ49" s="2" t="n">
        <v>0.07</v>
      </c>
      <c r="CA49" s="2" t="n">
        <v>0</v>
      </c>
      <c r="CB49" s="2" t="n">
        <v>0</v>
      </c>
      <c r="CC49" s="2" t="n">
        <v>3.78</v>
      </c>
      <c r="CD49" s="2" t="n">
        <v>0.295</v>
      </c>
    </row>
    <row r="50" customFormat="false" ht="12.75" hidden="false" customHeight="false" outlineLevel="0" collapsed="false">
      <c r="A50" s="1" t="n">
        <v>38322</v>
      </c>
      <c r="B50" s="2" t="n">
        <v>0.06162125910181</v>
      </c>
      <c r="D50" s="1" t="n">
        <v>37196</v>
      </c>
      <c r="E50" s="2" t="n">
        <v>115</v>
      </c>
      <c r="F50" s="2" t="n">
        <v>116</v>
      </c>
      <c r="G50" s="2" t="n">
        <v>119.5</v>
      </c>
      <c r="I50" s="2" t="n">
        <v>73.75</v>
      </c>
      <c r="J50" s="2" t="n">
        <v>75</v>
      </c>
      <c r="K50" s="2" t="n">
        <v>77.5</v>
      </c>
      <c r="M50" s="1" t="n">
        <v>38078</v>
      </c>
      <c r="N50" s="2" t="n">
        <v>64.6</v>
      </c>
      <c r="O50" s="2" t="n">
        <v>66.35</v>
      </c>
      <c r="P50" s="2" t="n">
        <v>70.85</v>
      </c>
      <c r="Q50" s="2" t="n">
        <f aca="false">O50-F79</f>
        <v>17</v>
      </c>
      <c r="R50" s="2" t="n">
        <v>48.0125</v>
      </c>
      <c r="S50" s="2" t="n">
        <v>49.7625</v>
      </c>
      <c r="T50" s="2" t="n">
        <v>54.2625</v>
      </c>
      <c r="U50" s="2" t="n">
        <f aca="false">S50/F79</f>
        <v>1.00835866261398</v>
      </c>
      <c r="V50" s="2" t="n">
        <v>0</v>
      </c>
      <c r="W50" s="2" t="n">
        <v>0</v>
      </c>
      <c r="X50" s="2" t="n">
        <v>0</v>
      </c>
      <c r="Z50" s="2" t="n">
        <v>0.0001</v>
      </c>
      <c r="AA50" s="2" t="n">
        <v>0.283890878788917</v>
      </c>
      <c r="AB50" s="2" t="n">
        <v>0.0001</v>
      </c>
      <c r="AD50" s="2" t="n">
        <v>0.0001</v>
      </c>
      <c r="AE50" s="2" t="n">
        <v>0.141945439394458</v>
      </c>
      <c r="AF50" s="2" t="n">
        <v>0.0001</v>
      </c>
      <c r="AH50" s="2" t="n">
        <v>0.0001</v>
      </c>
      <c r="AI50" s="2" t="n">
        <v>2</v>
      </c>
      <c r="AJ50" s="2" t="n">
        <v>0.0001</v>
      </c>
      <c r="AL50" s="2" t="n">
        <v>-0.01</v>
      </c>
      <c r="AM50" s="2" t="n">
        <v>1</v>
      </c>
      <c r="AN50" s="2" t="n">
        <v>0.01</v>
      </c>
      <c r="AP50" s="2" t="n">
        <v>14</v>
      </c>
      <c r="AQ50" s="2" t="n">
        <v>0.35</v>
      </c>
      <c r="AS50" s="2" t="n">
        <v>3</v>
      </c>
      <c r="AT50" s="2" t="n">
        <v>0.01</v>
      </c>
      <c r="AV50" s="2" t="n">
        <v>0</v>
      </c>
      <c r="BQ50" s="2" t="n">
        <v>38231</v>
      </c>
      <c r="BR50" s="2" t="n">
        <v>3.797</v>
      </c>
      <c r="BS50" s="2" t="n">
        <v>3.802</v>
      </c>
      <c r="BT50" s="2" t="n">
        <v>3.807</v>
      </c>
      <c r="BU50" s="2" t="n">
        <v>0.28</v>
      </c>
      <c r="BV50" s="2" t="n">
        <v>0.2875</v>
      </c>
      <c r="BW50" s="2" t="n">
        <v>0.295</v>
      </c>
      <c r="BX50" s="2" t="n">
        <v>-0.07</v>
      </c>
      <c r="BZ50" s="2" t="n">
        <v>0.07</v>
      </c>
      <c r="CA50" s="2" t="n">
        <v>0</v>
      </c>
      <c r="CB50" s="2" t="n">
        <v>0</v>
      </c>
      <c r="CC50" s="2" t="n">
        <v>3.797</v>
      </c>
      <c r="CD50" s="2" t="n">
        <v>0.295</v>
      </c>
    </row>
    <row r="51" customFormat="false" ht="12.75" hidden="false" customHeight="false" outlineLevel="0" collapsed="false">
      <c r="A51" s="1" t="n">
        <v>38353</v>
      </c>
      <c r="B51" s="2" t="n">
        <v>0.061683294741668</v>
      </c>
      <c r="D51" s="1" t="n">
        <v>37226</v>
      </c>
      <c r="E51" s="2" t="n">
        <v>112</v>
      </c>
      <c r="F51" s="2" t="n">
        <v>113</v>
      </c>
      <c r="G51" s="2" t="n">
        <v>116.5</v>
      </c>
      <c r="I51" s="2" t="n">
        <v>74.1370967741936</v>
      </c>
      <c r="J51" s="2" t="n">
        <v>75.3870967741936</v>
      </c>
      <c r="K51" s="2" t="n">
        <v>77.8870967741936</v>
      </c>
      <c r="M51" s="1" t="n">
        <v>38108</v>
      </c>
      <c r="N51" s="2" t="n">
        <v>66.6</v>
      </c>
      <c r="O51" s="2" t="n">
        <v>68.35</v>
      </c>
      <c r="P51" s="2" t="n">
        <v>72.85</v>
      </c>
      <c r="Q51" s="2" t="n">
        <f aca="false">O51-F80</f>
        <v>17</v>
      </c>
      <c r="R51" s="2" t="n">
        <v>49.5125</v>
      </c>
      <c r="S51" s="2" t="n">
        <v>51.2625</v>
      </c>
      <c r="T51" s="2" t="n">
        <v>55.7625</v>
      </c>
      <c r="U51" s="2" t="n">
        <f aca="false">S51/F80</f>
        <v>0.998296007789679</v>
      </c>
      <c r="V51" s="2" t="n">
        <v>0</v>
      </c>
      <c r="W51" s="2" t="n">
        <v>0</v>
      </c>
      <c r="X51" s="2" t="n">
        <v>0</v>
      </c>
      <c r="Z51" s="2" t="n">
        <v>0.0001</v>
      </c>
      <c r="AA51" s="2" t="n">
        <v>0.282800883027902</v>
      </c>
      <c r="AB51" s="2" t="n">
        <v>0.0001</v>
      </c>
      <c r="AD51" s="2" t="n">
        <v>0.0001</v>
      </c>
      <c r="AE51" s="2" t="n">
        <v>0.141400441513951</v>
      </c>
      <c r="AF51" s="2" t="n">
        <v>0.0001</v>
      </c>
      <c r="AH51" s="2" t="n">
        <v>0.0001</v>
      </c>
      <c r="AI51" s="2" t="n">
        <v>2.15</v>
      </c>
      <c r="AJ51" s="2" t="n">
        <v>0.0001</v>
      </c>
      <c r="AL51" s="2" t="n">
        <v>-0.01</v>
      </c>
      <c r="AM51" s="2" t="n">
        <v>1.075</v>
      </c>
      <c r="AN51" s="2" t="n">
        <v>0.01</v>
      </c>
      <c r="AP51" s="2" t="n">
        <v>14</v>
      </c>
      <c r="AQ51" s="2" t="n">
        <v>0.35</v>
      </c>
      <c r="AS51" s="2" t="n">
        <v>4</v>
      </c>
      <c r="AT51" s="2" t="n">
        <v>0.015</v>
      </c>
      <c r="AV51" s="2" t="n">
        <v>0</v>
      </c>
      <c r="BQ51" s="2" t="n">
        <v>38261</v>
      </c>
      <c r="BR51" s="2" t="n">
        <v>3.807</v>
      </c>
      <c r="BS51" s="2" t="n">
        <v>3.812</v>
      </c>
      <c r="BT51" s="2" t="n">
        <v>3.817</v>
      </c>
      <c r="BU51" s="2" t="n">
        <v>0.28</v>
      </c>
      <c r="BV51" s="2" t="n">
        <v>0.2875</v>
      </c>
      <c r="BW51" s="2" t="n">
        <v>0.295</v>
      </c>
      <c r="BX51" s="2" t="n">
        <v>-0.07</v>
      </c>
      <c r="BZ51" s="2" t="n">
        <v>0.07</v>
      </c>
      <c r="CA51" s="2" t="n">
        <v>0</v>
      </c>
      <c r="CB51" s="2" t="n">
        <v>0</v>
      </c>
      <c r="CC51" s="2" t="n">
        <v>3.807</v>
      </c>
      <c r="CD51" s="2" t="n">
        <v>0.295</v>
      </c>
    </row>
    <row r="52" customFormat="false" ht="12.75" hidden="false" customHeight="false" outlineLevel="0" collapsed="false">
      <c r="A52" s="1" t="n">
        <v>38384</v>
      </c>
      <c r="B52" s="2" t="n">
        <v>0.061774948721184</v>
      </c>
      <c r="D52" s="1" t="n">
        <v>37257</v>
      </c>
      <c r="E52" s="2" t="n">
        <v>91.75</v>
      </c>
      <c r="F52" s="2" t="n">
        <v>93</v>
      </c>
      <c r="G52" s="2" t="n">
        <v>97.5</v>
      </c>
      <c r="I52" s="2" t="n">
        <v>63.5403225806452</v>
      </c>
      <c r="J52" s="2" t="n">
        <v>64.7903225806452</v>
      </c>
      <c r="K52" s="2" t="n">
        <v>67.7903225806452</v>
      </c>
      <c r="M52" s="1" t="n">
        <v>38139</v>
      </c>
      <c r="N52" s="2" t="n">
        <v>90.6</v>
      </c>
      <c r="O52" s="2" t="n">
        <v>92.35</v>
      </c>
      <c r="P52" s="2" t="n">
        <v>96.85</v>
      </c>
      <c r="Q52" s="2" t="n">
        <f aca="false">O52-F81</f>
        <v>25</v>
      </c>
      <c r="R52" s="2" t="n">
        <v>67.5125</v>
      </c>
      <c r="S52" s="2" t="n">
        <v>69.2625</v>
      </c>
      <c r="T52" s="2" t="n">
        <v>73.7625</v>
      </c>
      <c r="U52" s="2" t="n">
        <f aca="false">S52/F81</f>
        <v>1.02839643652561</v>
      </c>
      <c r="V52" s="2" t="n">
        <v>0</v>
      </c>
      <c r="W52" s="2" t="n">
        <v>0</v>
      </c>
      <c r="X52" s="2" t="n">
        <v>0</v>
      </c>
      <c r="Z52" s="2" t="n">
        <v>0.0001</v>
      </c>
      <c r="AA52" s="2" t="n">
        <v>0.349551788971535</v>
      </c>
      <c r="AB52" s="2" t="n">
        <v>0.0001</v>
      </c>
      <c r="AD52" s="2" t="n">
        <v>0.0001</v>
      </c>
      <c r="AE52" s="2" t="n">
        <v>0.174775894485767</v>
      </c>
      <c r="AF52" s="2" t="n">
        <v>0.0001</v>
      </c>
      <c r="AH52" s="2" t="n">
        <v>0.0001</v>
      </c>
      <c r="AI52" s="2" t="n">
        <v>1.95</v>
      </c>
      <c r="AJ52" s="2" t="n">
        <v>0.0001</v>
      </c>
      <c r="AL52" s="2" t="n">
        <v>-0.01</v>
      </c>
      <c r="AM52" s="2" t="n">
        <v>0.975</v>
      </c>
      <c r="AN52" s="2" t="n">
        <v>0.01</v>
      </c>
      <c r="AP52" s="2" t="n">
        <v>15</v>
      </c>
      <c r="AQ52" s="2" t="n">
        <v>0.35</v>
      </c>
      <c r="AS52" s="2" t="n">
        <v>5</v>
      </c>
      <c r="AT52" s="2" t="n">
        <v>0.0175</v>
      </c>
      <c r="AV52" s="2" t="n">
        <v>0</v>
      </c>
      <c r="BQ52" s="2" t="n">
        <v>38292</v>
      </c>
      <c r="BR52" s="2" t="n">
        <v>3.952</v>
      </c>
      <c r="BS52" s="2" t="n">
        <v>3.957</v>
      </c>
      <c r="BT52" s="2" t="n">
        <v>3.962</v>
      </c>
      <c r="BU52" s="2" t="n">
        <v>0.2825</v>
      </c>
      <c r="BV52" s="2" t="n">
        <v>0.29</v>
      </c>
      <c r="BW52" s="2" t="n">
        <v>0.2975</v>
      </c>
      <c r="BX52" s="2" t="n">
        <v>-0.07</v>
      </c>
      <c r="BZ52" s="2" t="n">
        <v>0.07</v>
      </c>
      <c r="CA52" s="2" t="n">
        <v>0</v>
      </c>
      <c r="CB52" s="2" t="n">
        <v>0</v>
      </c>
      <c r="CC52" s="2" t="n">
        <v>3.952</v>
      </c>
      <c r="CD52" s="2" t="n">
        <v>0.2975</v>
      </c>
    </row>
    <row r="53" customFormat="false" ht="12.75" hidden="false" customHeight="false" outlineLevel="0" collapsed="false">
      <c r="A53" s="1" t="n">
        <v>38412</v>
      </c>
      <c r="B53" s="2" t="n">
        <v>0.061857732963145</v>
      </c>
      <c r="D53" s="1" t="n">
        <v>37288</v>
      </c>
      <c r="E53" s="2" t="n">
        <v>83.75</v>
      </c>
      <c r="F53" s="2" t="n">
        <v>85</v>
      </c>
      <c r="G53" s="2" t="n">
        <v>89.5</v>
      </c>
      <c r="I53" s="2" t="n">
        <v>52.5357142857143</v>
      </c>
      <c r="J53" s="2" t="n">
        <v>53.7857142857143</v>
      </c>
      <c r="K53" s="2" t="n">
        <v>56.7857142857143</v>
      </c>
      <c r="M53" s="1" t="n">
        <v>38169</v>
      </c>
      <c r="N53" s="2" t="n">
        <v>122.25</v>
      </c>
      <c r="O53" s="2" t="n">
        <v>124</v>
      </c>
      <c r="P53" s="2" t="n">
        <v>128.5</v>
      </c>
      <c r="Q53" s="2" t="n">
        <f aca="false">O53-F82</f>
        <v>33</v>
      </c>
      <c r="R53" s="2" t="n">
        <v>91.25</v>
      </c>
      <c r="S53" s="2" t="n">
        <v>93</v>
      </c>
      <c r="T53" s="2" t="n">
        <v>97.5</v>
      </c>
      <c r="U53" s="2" t="n">
        <f aca="false">S53/F82</f>
        <v>1.02197802197802</v>
      </c>
      <c r="V53" s="2" t="n">
        <v>0</v>
      </c>
      <c r="W53" s="2" t="n">
        <v>0</v>
      </c>
      <c r="X53" s="2" t="n">
        <v>0</v>
      </c>
      <c r="Z53" s="2" t="n">
        <v>0.0001</v>
      </c>
      <c r="AA53" s="2" t="n">
        <v>0.348755542500399</v>
      </c>
      <c r="AB53" s="2" t="n">
        <v>0.0001</v>
      </c>
      <c r="AD53" s="2" t="n">
        <v>0.0001</v>
      </c>
      <c r="AE53" s="2" t="n">
        <v>0.1743777712502</v>
      </c>
      <c r="AF53" s="2" t="n">
        <v>0.0001</v>
      </c>
      <c r="AH53" s="2" t="n">
        <v>0.0001</v>
      </c>
      <c r="AI53" s="2" t="n">
        <v>2.1</v>
      </c>
      <c r="AJ53" s="2" t="n">
        <v>0.0001</v>
      </c>
      <c r="AL53" s="2" t="n">
        <v>-0.01</v>
      </c>
      <c r="AM53" s="2" t="n">
        <v>1.05</v>
      </c>
      <c r="AN53" s="2" t="n">
        <v>0.01</v>
      </c>
      <c r="AP53" s="2" t="n">
        <v>15</v>
      </c>
      <c r="AQ53" s="2" t="n">
        <v>0.35</v>
      </c>
      <c r="AS53" s="2" t="n">
        <v>6</v>
      </c>
      <c r="AT53" s="2" t="n">
        <v>0.025</v>
      </c>
      <c r="AV53" s="2" t="n">
        <v>0</v>
      </c>
      <c r="BQ53" s="2" t="n">
        <v>38322</v>
      </c>
      <c r="BR53" s="2" t="n">
        <v>4.092</v>
      </c>
      <c r="BS53" s="2" t="n">
        <v>4.097</v>
      </c>
      <c r="BT53" s="2" t="n">
        <v>4.102</v>
      </c>
      <c r="BU53" s="2" t="n">
        <v>0.285</v>
      </c>
      <c r="BV53" s="2" t="n">
        <v>0.2925</v>
      </c>
      <c r="BW53" s="2" t="n">
        <v>0.3</v>
      </c>
      <c r="BX53" s="2" t="n">
        <v>-0.07</v>
      </c>
      <c r="BZ53" s="2" t="n">
        <v>0.07</v>
      </c>
      <c r="CA53" s="2" t="n">
        <v>0</v>
      </c>
      <c r="CB53" s="2" t="n">
        <v>0</v>
      </c>
      <c r="CC53" s="2" t="n">
        <v>4.092</v>
      </c>
      <c r="CD53" s="2" t="n">
        <v>0.3</v>
      </c>
    </row>
    <row r="54" customFormat="false" ht="12.75" hidden="false" customHeight="false" outlineLevel="0" collapsed="false">
      <c r="A54" s="1" t="n">
        <v>38443</v>
      </c>
      <c r="B54" s="2" t="n">
        <v>0.061949386947968</v>
      </c>
      <c r="D54" s="1" t="n">
        <v>37316</v>
      </c>
      <c r="E54" s="2" t="n">
        <v>81.75</v>
      </c>
      <c r="F54" s="2" t="n">
        <v>83</v>
      </c>
      <c r="G54" s="2" t="n">
        <v>87.5</v>
      </c>
      <c r="I54" s="2" t="n">
        <v>52.7338709677419</v>
      </c>
      <c r="J54" s="2" t="n">
        <v>53.9838709677419</v>
      </c>
      <c r="K54" s="2" t="n">
        <v>56.9838709677419</v>
      </c>
      <c r="M54" s="1" t="n">
        <v>38200</v>
      </c>
      <c r="N54" s="2" t="n">
        <v>127.25</v>
      </c>
      <c r="O54" s="2" t="n">
        <v>129</v>
      </c>
      <c r="P54" s="2" t="n">
        <v>133.5</v>
      </c>
      <c r="Q54" s="2" t="n">
        <f aca="false">O54-F83</f>
        <v>30</v>
      </c>
      <c r="R54" s="2" t="n">
        <v>95</v>
      </c>
      <c r="S54" s="2" t="n">
        <v>96.75</v>
      </c>
      <c r="T54" s="2" t="n">
        <v>101.25</v>
      </c>
      <c r="U54" s="2" t="n">
        <f aca="false">S54/F83</f>
        <v>0.977272727272727</v>
      </c>
      <c r="V54" s="2" t="n">
        <v>0</v>
      </c>
      <c r="W54" s="2" t="n">
        <v>0</v>
      </c>
      <c r="X54" s="2" t="n">
        <v>0</v>
      </c>
      <c r="Z54" s="2" t="n">
        <v>0.0001</v>
      </c>
      <c r="AA54" s="2" t="n">
        <v>0.39904898520895</v>
      </c>
      <c r="AB54" s="2" t="n">
        <v>0.0001</v>
      </c>
      <c r="AD54" s="2" t="n">
        <v>0.0001</v>
      </c>
      <c r="AE54" s="2" t="n">
        <v>0.199524492604475</v>
      </c>
      <c r="AF54" s="2" t="n">
        <v>0.0001</v>
      </c>
      <c r="AH54" s="2" t="n">
        <v>0.0001</v>
      </c>
      <c r="AI54" s="2" t="n">
        <v>2.85</v>
      </c>
      <c r="AJ54" s="2" t="n">
        <v>0.0001</v>
      </c>
      <c r="AL54" s="2" t="n">
        <v>-0.01</v>
      </c>
      <c r="AM54" s="2" t="n">
        <v>1.425</v>
      </c>
      <c r="AN54" s="2" t="n">
        <v>0.01</v>
      </c>
      <c r="AP54" s="2" t="n">
        <v>15</v>
      </c>
      <c r="AQ54" s="2" t="n">
        <v>0.35</v>
      </c>
      <c r="AS54" s="2" t="n">
        <v>7</v>
      </c>
      <c r="AT54" s="2" t="n">
        <v>0.035</v>
      </c>
      <c r="AV54" s="2" t="n">
        <v>0</v>
      </c>
      <c r="BQ54" s="2" t="n">
        <v>38353</v>
      </c>
      <c r="BR54" s="2" t="n">
        <v>4.23</v>
      </c>
      <c r="BS54" s="2" t="n">
        <v>4.235</v>
      </c>
      <c r="BT54" s="2" t="n">
        <v>4.24</v>
      </c>
      <c r="BU54" s="2" t="n">
        <v>0.285</v>
      </c>
      <c r="BV54" s="2" t="n">
        <v>0.2925</v>
      </c>
      <c r="BW54" s="2" t="n">
        <v>0.3</v>
      </c>
      <c r="BX54" s="2" t="n">
        <v>-0.07</v>
      </c>
      <c r="BZ54" s="2" t="n">
        <v>0.07</v>
      </c>
      <c r="CA54" s="2" t="n">
        <v>0</v>
      </c>
      <c r="CB54" s="2" t="n">
        <v>0</v>
      </c>
      <c r="CC54" s="2" t="n">
        <v>4.23</v>
      </c>
      <c r="CD54" s="2" t="n">
        <v>0.3</v>
      </c>
    </row>
    <row r="55" customFormat="false" ht="12.75" hidden="false" customHeight="false" outlineLevel="0" collapsed="false">
      <c r="A55" s="1" t="n">
        <v>38473</v>
      </c>
      <c r="B55" s="2" t="n">
        <v>0.062038084355291</v>
      </c>
      <c r="D55" s="1" t="n">
        <v>37347</v>
      </c>
      <c r="E55" s="2" t="n">
        <v>75.75</v>
      </c>
      <c r="F55" s="2" t="n">
        <v>77</v>
      </c>
      <c r="G55" s="2" t="n">
        <v>81.5</v>
      </c>
      <c r="I55" s="2" t="n">
        <v>54.2833333333333</v>
      </c>
      <c r="J55" s="2" t="n">
        <v>55.5333333333333</v>
      </c>
      <c r="K55" s="2" t="n">
        <v>58.5333333333333</v>
      </c>
      <c r="M55" s="1" t="n">
        <v>38231</v>
      </c>
      <c r="N55" s="2" t="n">
        <v>120.25</v>
      </c>
      <c r="O55" s="2" t="n">
        <v>122</v>
      </c>
      <c r="P55" s="2" t="n">
        <v>126.5</v>
      </c>
      <c r="Q55" s="2" t="n">
        <f aca="false">O55-F84</f>
        <v>31</v>
      </c>
      <c r="R55" s="2" t="n">
        <v>89.75</v>
      </c>
      <c r="S55" s="2" t="n">
        <v>91.5</v>
      </c>
      <c r="T55" s="2" t="n">
        <v>96</v>
      </c>
      <c r="U55" s="2" t="n">
        <f aca="false">S55/F84</f>
        <v>1.00549450549451</v>
      </c>
      <c r="V55" s="2" t="n">
        <v>0</v>
      </c>
      <c r="W55" s="2" t="n">
        <v>0</v>
      </c>
      <c r="X55" s="2" t="n">
        <v>0</v>
      </c>
      <c r="Z55" s="2" t="n">
        <v>0.0001</v>
      </c>
      <c r="AA55" s="2" t="n">
        <v>0.363369686606054</v>
      </c>
      <c r="AB55" s="2" t="n">
        <v>0.0001</v>
      </c>
      <c r="AD55" s="2" t="n">
        <v>0.0001</v>
      </c>
      <c r="AE55" s="2" t="n">
        <v>0.181684843303027</v>
      </c>
      <c r="AF55" s="2" t="n">
        <v>0.0001</v>
      </c>
      <c r="AH55" s="2" t="n">
        <v>0.0001</v>
      </c>
      <c r="AI55" s="2" t="n">
        <v>2.95</v>
      </c>
      <c r="AJ55" s="2" t="n">
        <v>0.0001</v>
      </c>
      <c r="AL55" s="2" t="n">
        <v>-0.01</v>
      </c>
      <c r="AM55" s="2" t="n">
        <v>1.475</v>
      </c>
      <c r="AN55" s="2" t="n">
        <v>0.01</v>
      </c>
      <c r="AP55" s="2" t="n">
        <v>16</v>
      </c>
      <c r="AQ55" s="2" t="n">
        <v>0.35</v>
      </c>
      <c r="AS55" s="2" t="n">
        <v>8</v>
      </c>
      <c r="AT55" s="2" t="n">
        <v>0.04</v>
      </c>
      <c r="AV55" s="2" t="n">
        <v>0</v>
      </c>
      <c r="BQ55" s="2" t="n">
        <v>38384</v>
      </c>
      <c r="BR55" s="2" t="n">
        <v>4.085</v>
      </c>
      <c r="BS55" s="2" t="n">
        <v>4.09</v>
      </c>
      <c r="BT55" s="2" t="n">
        <v>4.095</v>
      </c>
      <c r="BU55" s="2" t="n">
        <v>0.275</v>
      </c>
      <c r="BV55" s="2" t="n">
        <v>0.2825</v>
      </c>
      <c r="BW55" s="2" t="n">
        <v>0.29</v>
      </c>
      <c r="BX55" s="2" t="n">
        <v>-0.07</v>
      </c>
      <c r="BZ55" s="2" t="n">
        <v>0.07</v>
      </c>
      <c r="CA55" s="2" t="n">
        <v>0</v>
      </c>
      <c r="CB55" s="2" t="n">
        <v>0</v>
      </c>
      <c r="CC55" s="2" t="n">
        <v>4.085</v>
      </c>
      <c r="CD55" s="2" t="n">
        <v>0.29</v>
      </c>
    </row>
    <row r="56" customFormat="false" ht="12.75" hidden="false" customHeight="false" outlineLevel="0" collapsed="false">
      <c r="A56" s="1" t="n">
        <v>38504</v>
      </c>
      <c r="B56" s="2" t="n">
        <v>0.062129738345602</v>
      </c>
      <c r="D56" s="1" t="n">
        <v>37377</v>
      </c>
      <c r="E56" s="2" t="n">
        <v>77.75</v>
      </c>
      <c r="F56" s="2" t="n">
        <v>79</v>
      </c>
      <c r="G56" s="2" t="n">
        <v>83.5</v>
      </c>
      <c r="I56" s="2" t="n">
        <v>53.7016129032258</v>
      </c>
      <c r="J56" s="2" t="n">
        <v>54.9516129032258</v>
      </c>
      <c r="K56" s="2" t="n">
        <v>57.9516129032258</v>
      </c>
      <c r="M56" s="1" t="n">
        <v>38261</v>
      </c>
      <c r="N56" s="2" t="n">
        <v>88.5</v>
      </c>
      <c r="O56" s="2" t="n">
        <v>90.25</v>
      </c>
      <c r="P56" s="2" t="n">
        <v>94.75</v>
      </c>
      <c r="Q56" s="2" t="n">
        <f aca="false">O56-F85</f>
        <v>30</v>
      </c>
      <c r="R56" s="2" t="n">
        <v>65.9375</v>
      </c>
      <c r="S56" s="2" t="n">
        <v>67.6875</v>
      </c>
      <c r="T56" s="2" t="n">
        <v>72.1875</v>
      </c>
      <c r="U56" s="2" t="n">
        <f aca="false">S56/F85</f>
        <v>1.12344398340249</v>
      </c>
      <c r="V56" s="2" t="n">
        <v>0</v>
      </c>
      <c r="W56" s="2" t="n">
        <v>0</v>
      </c>
      <c r="X56" s="2" t="n">
        <v>0</v>
      </c>
      <c r="Z56" s="2" t="n">
        <v>0.0001</v>
      </c>
      <c r="AA56" s="2" t="n">
        <v>0.317425138975652</v>
      </c>
      <c r="AB56" s="2" t="n">
        <v>0.0001</v>
      </c>
      <c r="AD56" s="2" t="n">
        <v>0.0001</v>
      </c>
      <c r="AE56" s="2" t="n">
        <v>0.158712569487826</v>
      </c>
      <c r="AF56" s="2" t="n">
        <v>0.0001</v>
      </c>
      <c r="AH56" s="2" t="n">
        <v>0.0001</v>
      </c>
      <c r="AI56" s="2" t="n">
        <v>2.65</v>
      </c>
      <c r="AJ56" s="2" t="n">
        <v>0.0001</v>
      </c>
      <c r="AL56" s="2" t="n">
        <v>-0.01</v>
      </c>
      <c r="AM56" s="2" t="n">
        <v>1.325</v>
      </c>
      <c r="AN56" s="2" t="n">
        <v>0.01</v>
      </c>
      <c r="AP56" s="2" t="n">
        <v>16</v>
      </c>
      <c r="AQ56" s="2" t="n">
        <v>0.35</v>
      </c>
      <c r="AS56" s="2" t="n">
        <v>9</v>
      </c>
      <c r="AT56" s="2" t="n">
        <v>0.055</v>
      </c>
      <c r="AV56" s="2" t="n">
        <v>0</v>
      </c>
      <c r="BQ56" s="2" t="n">
        <v>38412</v>
      </c>
      <c r="BR56" s="2" t="n">
        <v>3.95</v>
      </c>
      <c r="BS56" s="2" t="n">
        <v>3.955</v>
      </c>
      <c r="BT56" s="2" t="n">
        <v>3.96</v>
      </c>
      <c r="BU56" s="2" t="n">
        <v>0.265</v>
      </c>
      <c r="BV56" s="2" t="n">
        <v>0.2725</v>
      </c>
      <c r="BW56" s="2" t="n">
        <v>0.28</v>
      </c>
      <c r="BX56" s="2" t="n">
        <v>-0.07</v>
      </c>
      <c r="BZ56" s="2" t="n">
        <v>0.07</v>
      </c>
      <c r="CA56" s="2" t="n">
        <v>0</v>
      </c>
      <c r="CB56" s="2" t="n">
        <v>0</v>
      </c>
      <c r="CC56" s="2" t="n">
        <v>3.95</v>
      </c>
      <c r="CD56" s="2" t="n">
        <v>0.28</v>
      </c>
    </row>
    <row r="57" customFormat="false" ht="12.75" hidden="false" customHeight="false" outlineLevel="0" collapsed="false">
      <c r="A57" s="1" t="n">
        <v>38534</v>
      </c>
      <c r="B57" s="2" t="n">
        <v>0.062218435758234</v>
      </c>
      <c r="D57" s="1" t="n">
        <v>37408</v>
      </c>
      <c r="E57" s="2" t="n">
        <v>101.75</v>
      </c>
      <c r="F57" s="2" t="n">
        <v>103</v>
      </c>
      <c r="G57" s="2" t="n">
        <v>107.5</v>
      </c>
      <c r="I57" s="2" t="n">
        <v>45</v>
      </c>
      <c r="J57" s="2" t="n">
        <v>46.25</v>
      </c>
      <c r="K57" s="2" t="n">
        <v>49.25</v>
      </c>
      <c r="M57" s="1" t="n">
        <v>38292</v>
      </c>
      <c r="N57" s="2" t="n">
        <v>68.5</v>
      </c>
      <c r="O57" s="2" t="n">
        <v>70.25</v>
      </c>
      <c r="P57" s="2" t="n">
        <v>74.75</v>
      </c>
      <c r="Q57" s="2" t="n">
        <f aca="false">O57-F86</f>
        <v>21</v>
      </c>
      <c r="R57" s="2" t="n">
        <v>50.9375</v>
      </c>
      <c r="S57" s="2" t="n">
        <v>52.6875</v>
      </c>
      <c r="T57" s="2" t="n">
        <v>57.1875</v>
      </c>
      <c r="U57" s="2" t="n">
        <f aca="false">S57/F86</f>
        <v>1.06979695431472</v>
      </c>
      <c r="V57" s="2" t="n">
        <v>0</v>
      </c>
      <c r="W57" s="2" t="n">
        <v>0</v>
      </c>
      <c r="X57" s="2" t="n">
        <v>0</v>
      </c>
      <c r="Z57" s="2" t="n">
        <v>0.0001</v>
      </c>
      <c r="AA57" s="2" t="n">
        <v>0.312908743045149</v>
      </c>
      <c r="AB57" s="2" t="n">
        <v>0.0001</v>
      </c>
      <c r="AD57" s="2" t="n">
        <v>0.0001</v>
      </c>
      <c r="AE57" s="2" t="n">
        <v>0.156454371522575</v>
      </c>
      <c r="AF57" s="2" t="n">
        <v>0.0001</v>
      </c>
      <c r="AH57" s="2" t="n">
        <v>0.0001</v>
      </c>
      <c r="AI57" s="2" t="n">
        <v>1.9</v>
      </c>
      <c r="AJ57" s="2" t="n">
        <v>0.0001</v>
      </c>
      <c r="AL57" s="2" t="n">
        <v>-0.01</v>
      </c>
      <c r="AM57" s="2" t="n">
        <v>0.95</v>
      </c>
      <c r="AN57" s="2" t="n">
        <v>0.01</v>
      </c>
      <c r="AP57" s="2" t="n">
        <v>16</v>
      </c>
      <c r="AQ57" s="2" t="n">
        <v>0.35</v>
      </c>
      <c r="AS57" s="2" t="n">
        <v>10</v>
      </c>
      <c r="AT57" s="2" t="n">
        <v>0.07</v>
      </c>
      <c r="BQ57" s="2" t="n">
        <v>38443</v>
      </c>
      <c r="BR57" s="2" t="n">
        <v>3.79</v>
      </c>
      <c r="BS57" s="2" t="n">
        <v>3.795</v>
      </c>
      <c r="BT57" s="2" t="n">
        <v>3.8</v>
      </c>
      <c r="BU57" s="2" t="n">
        <v>0.2475</v>
      </c>
      <c r="BV57" s="2" t="n">
        <v>0.255</v>
      </c>
      <c r="BW57" s="2" t="n">
        <v>0.2625</v>
      </c>
      <c r="BX57" s="2" t="n">
        <v>-0.07</v>
      </c>
      <c r="BZ57" s="2" t="n">
        <v>0.07</v>
      </c>
      <c r="CA57" s="2" t="n">
        <v>0</v>
      </c>
      <c r="CB57" s="2" t="n">
        <v>0</v>
      </c>
      <c r="CC57" s="2" t="n">
        <v>3.79</v>
      </c>
      <c r="CD57" s="2" t="n">
        <v>0.2625</v>
      </c>
    </row>
    <row r="58" customFormat="false" ht="12.75" hidden="false" customHeight="false" outlineLevel="0" collapsed="false">
      <c r="A58" s="1" t="n">
        <v>38565</v>
      </c>
      <c r="B58" s="2" t="n">
        <v>0.062310089754032</v>
      </c>
      <c r="D58" s="1" t="n">
        <v>37438</v>
      </c>
      <c r="E58" s="2" t="n">
        <v>139.75</v>
      </c>
      <c r="F58" s="2" t="n">
        <v>141</v>
      </c>
      <c r="G58" s="2" t="n">
        <v>145.5</v>
      </c>
      <c r="I58" s="2" t="n">
        <v>61.1854838709677</v>
      </c>
      <c r="J58" s="2" t="n">
        <v>62.4354838709677</v>
      </c>
      <c r="K58" s="2" t="n">
        <v>65.4354838709677</v>
      </c>
      <c r="M58" s="1" t="n">
        <v>38322</v>
      </c>
      <c r="N58" s="2" t="n">
        <v>66.5</v>
      </c>
      <c r="O58" s="2" t="n">
        <v>68.25</v>
      </c>
      <c r="P58" s="2" t="n">
        <v>72.75</v>
      </c>
      <c r="Q58" s="2" t="n">
        <f aca="false">O58-F87</f>
        <v>20</v>
      </c>
      <c r="R58" s="2" t="n">
        <v>49.4375</v>
      </c>
      <c r="S58" s="2" t="n">
        <v>51.1875</v>
      </c>
      <c r="T58" s="2" t="n">
        <v>55.6875</v>
      </c>
      <c r="U58" s="2" t="n">
        <f aca="false">S58/F87</f>
        <v>1.06088082901554</v>
      </c>
      <c r="V58" s="2" t="n">
        <v>0</v>
      </c>
      <c r="W58" s="2" t="n">
        <v>0</v>
      </c>
      <c r="X58" s="2" t="n">
        <v>0</v>
      </c>
      <c r="Z58" s="2" t="n">
        <v>0.0001</v>
      </c>
      <c r="AA58" s="2" t="n">
        <v>0.320831625213718</v>
      </c>
      <c r="AB58" s="2" t="n">
        <v>0.0001</v>
      </c>
      <c r="AD58" s="2" t="n">
        <v>0.0001</v>
      </c>
      <c r="AE58" s="2" t="n">
        <v>0.160415812606859</v>
      </c>
      <c r="AF58" s="2" t="n">
        <v>0.0001</v>
      </c>
      <c r="AH58" s="2" t="n">
        <v>0.0001</v>
      </c>
      <c r="AI58" s="2" t="n">
        <v>1.7</v>
      </c>
      <c r="AJ58" s="2" t="n">
        <v>0.0001</v>
      </c>
      <c r="AL58" s="2" t="n">
        <v>-0.01</v>
      </c>
      <c r="AM58" s="2" t="n">
        <v>0.85</v>
      </c>
      <c r="AN58" s="2" t="n">
        <v>0.01</v>
      </c>
      <c r="AP58" s="2" t="n">
        <v>17</v>
      </c>
      <c r="AQ58" s="2" t="n">
        <v>0.35</v>
      </c>
      <c r="BQ58" s="2" t="n">
        <v>38473</v>
      </c>
      <c r="BR58" s="2" t="n">
        <v>3.755</v>
      </c>
      <c r="BS58" s="2" t="n">
        <v>3.76</v>
      </c>
      <c r="BT58" s="2" t="n">
        <v>3.765</v>
      </c>
      <c r="BU58" s="2" t="n">
        <v>0.2425</v>
      </c>
      <c r="BV58" s="2" t="n">
        <v>0.25</v>
      </c>
      <c r="BW58" s="2" t="n">
        <v>0.2575</v>
      </c>
      <c r="BX58" s="2" t="n">
        <v>-0.07</v>
      </c>
      <c r="BZ58" s="2" t="n">
        <v>0.07</v>
      </c>
      <c r="CA58" s="2" t="n">
        <v>0</v>
      </c>
      <c r="CB58" s="2" t="n">
        <v>0</v>
      </c>
      <c r="CC58" s="2" t="n">
        <v>3.755</v>
      </c>
      <c r="CD58" s="2" t="n">
        <v>0.2575</v>
      </c>
    </row>
    <row r="59" customFormat="false" ht="12.75" hidden="false" customHeight="false" outlineLevel="0" collapsed="false">
      <c r="A59" s="1" t="n">
        <v>38596</v>
      </c>
      <c r="B59" s="2" t="n">
        <v>0.062401743752617</v>
      </c>
      <c r="D59" s="1" t="n">
        <v>37469</v>
      </c>
      <c r="E59" s="2" t="n">
        <v>144.75</v>
      </c>
      <c r="F59" s="2" t="n">
        <v>146</v>
      </c>
      <c r="G59" s="2" t="n">
        <v>150.5</v>
      </c>
      <c r="I59" s="2" t="n">
        <v>62.3306451612903</v>
      </c>
      <c r="J59" s="2" t="n">
        <v>63.5806451612903</v>
      </c>
      <c r="K59" s="2" t="n">
        <v>66.5806451612903</v>
      </c>
      <c r="M59" s="1" t="n">
        <v>38353</v>
      </c>
      <c r="N59" s="2" t="n">
        <v>74.75</v>
      </c>
      <c r="O59" s="2" t="n">
        <v>76.75</v>
      </c>
      <c r="P59" s="2" t="n">
        <v>81.25</v>
      </c>
      <c r="Q59" s="2" t="n">
        <f aca="false">O59-F88</f>
        <v>31</v>
      </c>
      <c r="R59" s="2" t="n">
        <v>55.5625</v>
      </c>
      <c r="S59" s="2" t="n">
        <v>57.5625</v>
      </c>
      <c r="T59" s="2" t="n">
        <v>62.0625</v>
      </c>
      <c r="U59" s="2" t="n">
        <f aca="false">S59/F88</f>
        <v>1.25819672131148</v>
      </c>
      <c r="V59" s="2" t="n">
        <v>0</v>
      </c>
      <c r="W59" s="2" t="n">
        <v>0</v>
      </c>
      <c r="X59" s="2" t="n">
        <v>0</v>
      </c>
      <c r="Z59" s="2" t="n">
        <v>0.0001</v>
      </c>
      <c r="AA59" s="2" t="n">
        <v>0.281791623694894</v>
      </c>
      <c r="AB59" s="2" t="n">
        <v>0.0001</v>
      </c>
      <c r="AD59" s="2" t="n">
        <v>0.0001</v>
      </c>
      <c r="AE59" s="2" t="n">
        <v>0.140895811847447</v>
      </c>
      <c r="AF59" s="2" t="n">
        <v>0.0001</v>
      </c>
      <c r="AH59" s="2" t="n">
        <v>0.0001</v>
      </c>
      <c r="AI59" s="2" t="n">
        <v>1.6</v>
      </c>
      <c r="AJ59" s="2" t="n">
        <v>0.0001</v>
      </c>
      <c r="AL59" s="2" t="n">
        <v>-0.01</v>
      </c>
      <c r="AM59" s="2" t="n">
        <v>0.8</v>
      </c>
      <c r="AN59" s="2" t="n">
        <v>0.01</v>
      </c>
      <c r="AP59" s="2" t="n">
        <v>17</v>
      </c>
      <c r="AQ59" s="2" t="n">
        <v>0.35</v>
      </c>
      <c r="BQ59" s="2" t="n">
        <v>38504</v>
      </c>
      <c r="BR59" s="2" t="n">
        <v>3.775</v>
      </c>
      <c r="BS59" s="2" t="n">
        <v>3.78</v>
      </c>
      <c r="BT59" s="2" t="n">
        <v>3.785</v>
      </c>
      <c r="BU59" s="2" t="n">
        <v>0.2375</v>
      </c>
      <c r="BV59" s="2" t="n">
        <v>0.245</v>
      </c>
      <c r="BW59" s="2" t="n">
        <v>0.2525</v>
      </c>
      <c r="BX59" s="2" t="n">
        <v>-0.07</v>
      </c>
      <c r="BZ59" s="2" t="n">
        <v>0.07</v>
      </c>
      <c r="CA59" s="2" t="n">
        <v>0</v>
      </c>
      <c r="CB59" s="2" t="n">
        <v>0</v>
      </c>
      <c r="CC59" s="2" t="n">
        <v>3.775</v>
      </c>
      <c r="CD59" s="2" t="n">
        <v>0.2525</v>
      </c>
    </row>
    <row r="60" customFormat="false" ht="12.75" hidden="false" customHeight="false" outlineLevel="0" collapsed="false">
      <c r="A60" s="1" t="n">
        <v>38626</v>
      </c>
      <c r="B60" s="2" t="n">
        <v>0.062490441173257</v>
      </c>
      <c r="D60" s="1" t="n">
        <v>37500</v>
      </c>
      <c r="E60" s="2" t="n">
        <v>137.75</v>
      </c>
      <c r="F60" s="2" t="n">
        <v>139</v>
      </c>
      <c r="G60" s="2" t="n">
        <v>143.5</v>
      </c>
      <c r="I60" s="2" t="n">
        <v>59.25</v>
      </c>
      <c r="J60" s="2" t="n">
        <v>60.5</v>
      </c>
      <c r="K60" s="2" t="n">
        <v>63.5</v>
      </c>
      <c r="M60" s="1" t="n">
        <v>38384</v>
      </c>
      <c r="N60" s="2" t="n">
        <v>66.75</v>
      </c>
      <c r="O60" s="2" t="n">
        <v>68.75</v>
      </c>
      <c r="P60" s="2" t="n">
        <v>73.25</v>
      </c>
      <c r="Q60" s="2" t="n">
        <f aca="false">O60-F89</f>
        <v>24</v>
      </c>
      <c r="R60" s="2" t="n">
        <v>49.5625</v>
      </c>
      <c r="S60" s="2" t="n">
        <v>51.5625</v>
      </c>
      <c r="T60" s="2" t="n">
        <v>56.0625</v>
      </c>
      <c r="U60" s="2" t="n">
        <f aca="false">S60/F89</f>
        <v>1.15223463687151</v>
      </c>
      <c r="V60" s="2" t="n">
        <v>0</v>
      </c>
      <c r="W60" s="2" t="n">
        <v>0</v>
      </c>
      <c r="X60" s="2" t="n">
        <v>0</v>
      </c>
      <c r="Z60" s="2" t="n">
        <v>0.0001</v>
      </c>
      <c r="AA60" s="2" t="n">
        <v>0.287253667960959</v>
      </c>
      <c r="AB60" s="2" t="n">
        <v>0.0001</v>
      </c>
      <c r="AD60" s="2" t="n">
        <v>0.0001</v>
      </c>
      <c r="AE60" s="2" t="n">
        <v>0.14362683398048</v>
      </c>
      <c r="AF60" s="2" t="n">
        <v>0.0001</v>
      </c>
      <c r="AH60" s="2" t="n">
        <v>0.0001</v>
      </c>
      <c r="AI60" s="2" t="n">
        <v>1.8</v>
      </c>
      <c r="AJ60" s="2" t="n">
        <v>0.0001</v>
      </c>
      <c r="AL60" s="2" t="n">
        <v>-0.01</v>
      </c>
      <c r="AM60" s="2" t="n">
        <v>0.9</v>
      </c>
      <c r="AN60" s="2" t="n">
        <v>0.01</v>
      </c>
      <c r="AP60" s="2" t="n">
        <v>17</v>
      </c>
      <c r="AQ60" s="2" t="n">
        <v>0.35</v>
      </c>
      <c r="BQ60" s="2" t="n">
        <v>38534</v>
      </c>
      <c r="BR60" s="2" t="n">
        <v>3.768</v>
      </c>
      <c r="BS60" s="2" t="n">
        <v>3.773</v>
      </c>
      <c r="BT60" s="2" t="n">
        <v>3.778</v>
      </c>
      <c r="BU60" s="2" t="n">
        <v>0.2375</v>
      </c>
      <c r="BV60" s="2" t="n">
        <v>0.245</v>
      </c>
      <c r="BW60" s="2" t="n">
        <v>0.2525</v>
      </c>
      <c r="BX60" s="2" t="n">
        <v>-0.07</v>
      </c>
      <c r="BZ60" s="2" t="n">
        <v>0.07</v>
      </c>
      <c r="CA60" s="2" t="n">
        <v>0</v>
      </c>
      <c r="CB60" s="2" t="n">
        <v>0</v>
      </c>
      <c r="CC60" s="2" t="n">
        <v>3.768</v>
      </c>
      <c r="CD60" s="2" t="n">
        <v>0.2525</v>
      </c>
    </row>
    <row r="61" customFormat="false" ht="12.75" hidden="false" customHeight="false" outlineLevel="0" collapsed="false">
      <c r="A61" s="1" t="n">
        <v>38657</v>
      </c>
      <c r="B61" s="2" t="n">
        <v>0.062582095177328</v>
      </c>
      <c r="D61" s="1" t="n">
        <v>37530</v>
      </c>
      <c r="E61" s="2" t="n">
        <v>99.75</v>
      </c>
      <c r="F61" s="2" t="n">
        <v>101</v>
      </c>
      <c r="G61" s="2" t="n">
        <v>105.5</v>
      </c>
      <c r="I61" s="2" t="n">
        <v>45.8790322580645</v>
      </c>
      <c r="J61" s="2" t="n">
        <v>47.1290322580645</v>
      </c>
      <c r="K61" s="2" t="n">
        <v>50.1290322580645</v>
      </c>
      <c r="M61" s="1" t="n">
        <v>38412</v>
      </c>
      <c r="N61" s="2" t="n">
        <v>64.75</v>
      </c>
      <c r="O61" s="2" t="n">
        <v>66.75</v>
      </c>
      <c r="P61" s="2" t="n">
        <v>71.25</v>
      </c>
      <c r="Q61" s="2" t="n">
        <f aca="false">O61-F90</f>
        <v>23</v>
      </c>
      <c r="R61" s="2" t="n">
        <v>48.0625</v>
      </c>
      <c r="S61" s="2" t="n">
        <v>50.0625</v>
      </c>
      <c r="T61" s="2" t="n">
        <v>54.5625</v>
      </c>
      <c r="U61" s="2" t="n">
        <f aca="false">S61/F90</f>
        <v>1.14428571428571</v>
      </c>
      <c r="V61" s="2" t="n">
        <v>0</v>
      </c>
      <c r="W61" s="2" t="n">
        <v>0</v>
      </c>
      <c r="X61" s="2" t="n">
        <v>0</v>
      </c>
      <c r="Z61" s="2" t="n">
        <v>0.0001</v>
      </c>
      <c r="AA61" s="2" t="n">
        <v>0.295470470692472</v>
      </c>
      <c r="AB61" s="2" t="n">
        <v>0.0001</v>
      </c>
      <c r="AD61" s="2" t="n">
        <v>0.0001</v>
      </c>
      <c r="AE61" s="2" t="n">
        <v>0.147735235346236</v>
      </c>
      <c r="AF61" s="2" t="n">
        <v>0.0001</v>
      </c>
      <c r="AH61" s="2" t="n">
        <v>0.0001</v>
      </c>
      <c r="AI61" s="2" t="n">
        <v>1.95</v>
      </c>
      <c r="AJ61" s="2" t="n">
        <v>0.0001</v>
      </c>
      <c r="AL61" s="2" t="n">
        <v>-0.01</v>
      </c>
      <c r="AM61" s="2" t="n">
        <v>0.975</v>
      </c>
      <c r="AN61" s="2" t="n">
        <v>0.01</v>
      </c>
      <c r="AP61" s="2" t="n">
        <v>18</v>
      </c>
      <c r="AQ61" s="2" t="n">
        <v>0.35</v>
      </c>
      <c r="BQ61" s="2" t="n">
        <v>38565</v>
      </c>
      <c r="BR61" s="2" t="n">
        <v>3.77</v>
      </c>
      <c r="BS61" s="2" t="n">
        <v>3.775</v>
      </c>
      <c r="BT61" s="2" t="n">
        <v>3.78</v>
      </c>
      <c r="BU61" s="2" t="n">
        <v>0.2375</v>
      </c>
      <c r="BV61" s="2" t="n">
        <v>0.245</v>
      </c>
      <c r="BW61" s="2" t="n">
        <v>0.2525</v>
      </c>
      <c r="BX61" s="2" t="n">
        <v>-0.07</v>
      </c>
      <c r="BZ61" s="2" t="n">
        <v>0.07</v>
      </c>
      <c r="CA61" s="2" t="n">
        <v>0</v>
      </c>
      <c r="CB61" s="2" t="n">
        <v>0</v>
      </c>
      <c r="CC61" s="2" t="n">
        <v>3.77</v>
      </c>
      <c r="CD61" s="2" t="n">
        <v>0.2525</v>
      </c>
    </row>
    <row r="62" customFormat="false" ht="12.75" hidden="false" customHeight="false" outlineLevel="0" collapsed="false">
      <c r="A62" s="1" t="n">
        <v>38687</v>
      </c>
      <c r="B62" s="2" t="n">
        <v>0.062670792603276</v>
      </c>
      <c r="D62" s="1" t="n">
        <v>37561</v>
      </c>
      <c r="E62" s="2" t="n">
        <v>79.75</v>
      </c>
      <c r="F62" s="2" t="n">
        <v>81</v>
      </c>
      <c r="G62" s="2" t="n">
        <v>85.5</v>
      </c>
      <c r="I62" s="2" t="n">
        <v>49.1666666666667</v>
      </c>
      <c r="J62" s="2" t="n">
        <v>50.4166666666667</v>
      </c>
      <c r="K62" s="2" t="n">
        <v>53.4166666666667</v>
      </c>
      <c r="M62" s="1" t="n">
        <v>38443</v>
      </c>
      <c r="N62" s="2" t="n">
        <v>58.5</v>
      </c>
      <c r="O62" s="2" t="n">
        <v>60.5</v>
      </c>
      <c r="P62" s="2" t="n">
        <v>65</v>
      </c>
      <c r="Q62" s="2" t="n">
        <f aca="false">O62-F91</f>
        <v>17</v>
      </c>
      <c r="R62" s="2" t="n">
        <v>43.375</v>
      </c>
      <c r="S62" s="2" t="n">
        <v>45.375</v>
      </c>
      <c r="T62" s="2" t="n">
        <v>49.875</v>
      </c>
      <c r="U62" s="2" t="n">
        <f aca="false">S62/F91</f>
        <v>1.04310344827586</v>
      </c>
      <c r="V62" s="2" t="n">
        <v>0</v>
      </c>
      <c r="W62" s="2" t="n">
        <v>0</v>
      </c>
      <c r="X62" s="2" t="n">
        <v>0</v>
      </c>
      <c r="Z62" s="2" t="n">
        <v>0.0001</v>
      </c>
      <c r="AA62" s="2" t="n">
        <v>0.274496894657592</v>
      </c>
      <c r="AB62" s="2" t="n">
        <v>0.0001</v>
      </c>
      <c r="AD62" s="2" t="n">
        <v>0.0001</v>
      </c>
      <c r="AE62" s="2" t="n">
        <v>0.137248447328796</v>
      </c>
      <c r="AF62" s="2" t="n">
        <v>0.0001</v>
      </c>
      <c r="AH62" s="2" t="n">
        <v>0.0001</v>
      </c>
      <c r="AI62" s="2" t="n">
        <v>2</v>
      </c>
      <c r="AJ62" s="2" t="n">
        <v>0.0001</v>
      </c>
      <c r="AL62" s="2" t="n">
        <v>-0.01</v>
      </c>
      <c r="AM62" s="2" t="n">
        <v>1</v>
      </c>
      <c r="AN62" s="2" t="n">
        <v>0.01</v>
      </c>
      <c r="AP62" s="2" t="n">
        <v>18</v>
      </c>
      <c r="AQ62" s="2" t="n">
        <v>0.35</v>
      </c>
      <c r="BQ62" s="2" t="n">
        <v>38596</v>
      </c>
      <c r="BR62" s="2" t="n">
        <v>3.787</v>
      </c>
      <c r="BS62" s="2" t="n">
        <v>3.792</v>
      </c>
      <c r="BT62" s="2" t="n">
        <v>3.797</v>
      </c>
      <c r="BU62" s="2" t="n">
        <v>0.2375</v>
      </c>
      <c r="BV62" s="2" t="n">
        <v>0.245</v>
      </c>
      <c r="BW62" s="2" t="n">
        <v>0.2525</v>
      </c>
      <c r="BX62" s="2" t="n">
        <v>-0.07</v>
      </c>
      <c r="BZ62" s="2" t="n">
        <v>0.07</v>
      </c>
      <c r="CA62" s="2" t="n">
        <v>0</v>
      </c>
      <c r="CB62" s="2" t="n">
        <v>0</v>
      </c>
      <c r="CC62" s="2" t="n">
        <v>3.787</v>
      </c>
      <c r="CD62" s="2" t="n">
        <v>0.2525</v>
      </c>
    </row>
    <row r="63" customFormat="false" ht="12.75" hidden="false" customHeight="false" outlineLevel="0" collapsed="false">
      <c r="A63" s="1" t="n">
        <v>38718</v>
      </c>
      <c r="B63" s="2" t="n">
        <v>0.062718188006239</v>
      </c>
      <c r="D63" s="1" t="n">
        <v>37591</v>
      </c>
      <c r="E63" s="2" t="n">
        <v>77.75</v>
      </c>
      <c r="F63" s="2" t="n">
        <v>79</v>
      </c>
      <c r="G63" s="2" t="n">
        <v>83.5</v>
      </c>
      <c r="I63" s="2" t="n">
        <v>49.3306451612903</v>
      </c>
      <c r="J63" s="2" t="n">
        <v>50.5806451612903</v>
      </c>
      <c r="K63" s="2" t="n">
        <v>53.5806451612903</v>
      </c>
      <c r="M63" s="1" t="n">
        <v>38473</v>
      </c>
      <c r="N63" s="2" t="n">
        <v>60.5</v>
      </c>
      <c r="O63" s="2" t="n">
        <v>62.5</v>
      </c>
      <c r="P63" s="2" t="n">
        <v>67</v>
      </c>
      <c r="Q63" s="2" t="n">
        <f aca="false">O63-F92</f>
        <v>17</v>
      </c>
      <c r="R63" s="2" t="n">
        <v>44.875</v>
      </c>
      <c r="S63" s="2" t="n">
        <v>46.875</v>
      </c>
      <c r="T63" s="2" t="n">
        <v>51.375</v>
      </c>
      <c r="U63" s="2" t="n">
        <f aca="false">S63/F92</f>
        <v>1.03021978021978</v>
      </c>
      <c r="V63" s="2" t="n">
        <v>0</v>
      </c>
      <c r="W63" s="2" t="n">
        <v>0</v>
      </c>
      <c r="X63" s="2" t="n">
        <v>0</v>
      </c>
      <c r="Z63" s="2" t="n">
        <v>0.0001</v>
      </c>
      <c r="AA63" s="2" t="n">
        <v>0.273451201261288</v>
      </c>
      <c r="AB63" s="2" t="n">
        <v>0.0001</v>
      </c>
      <c r="AD63" s="2" t="n">
        <v>0.0001</v>
      </c>
      <c r="AE63" s="2" t="n">
        <v>0.136725600630644</v>
      </c>
      <c r="AF63" s="2" t="n">
        <v>0.0001</v>
      </c>
      <c r="AH63" s="2" t="n">
        <v>0.0001</v>
      </c>
      <c r="AI63" s="2" t="n">
        <v>2.15</v>
      </c>
      <c r="AJ63" s="2" t="n">
        <v>0.0001</v>
      </c>
      <c r="AL63" s="2" t="n">
        <v>-0.01</v>
      </c>
      <c r="AM63" s="2" t="n">
        <v>1.075</v>
      </c>
      <c r="AN63" s="2" t="n">
        <v>0.01</v>
      </c>
      <c r="AP63" s="2" t="n">
        <v>18</v>
      </c>
      <c r="AQ63" s="2" t="n">
        <v>0.35</v>
      </c>
      <c r="BQ63" s="2" t="n">
        <v>38626</v>
      </c>
      <c r="BR63" s="2" t="n">
        <v>3.797</v>
      </c>
      <c r="BS63" s="2" t="n">
        <v>3.802</v>
      </c>
      <c r="BT63" s="2" t="n">
        <v>3.807</v>
      </c>
      <c r="BU63" s="2" t="n">
        <v>0.2375</v>
      </c>
      <c r="BV63" s="2" t="n">
        <v>0.245</v>
      </c>
      <c r="BW63" s="2" t="n">
        <v>0.2525</v>
      </c>
      <c r="BX63" s="2" t="n">
        <v>-0.07</v>
      </c>
      <c r="BZ63" s="2" t="n">
        <v>0.07</v>
      </c>
      <c r="CA63" s="2" t="n">
        <v>0</v>
      </c>
      <c r="CB63" s="2" t="n">
        <v>0</v>
      </c>
      <c r="CC63" s="2" t="n">
        <v>3.797</v>
      </c>
      <c r="CD63" s="2" t="n">
        <v>0.2525</v>
      </c>
    </row>
    <row r="64" customFormat="false" ht="12.75" hidden="false" customHeight="false" outlineLevel="0" collapsed="false">
      <c r="A64" s="1" t="n">
        <v>38749</v>
      </c>
      <c r="B64" s="2" t="n">
        <v>0.062752674649609</v>
      </c>
      <c r="D64" s="1" t="n">
        <v>37622</v>
      </c>
      <c r="E64" s="2" t="n">
        <v>60.5</v>
      </c>
      <c r="F64" s="2" t="n">
        <v>62</v>
      </c>
      <c r="G64" s="2" t="n">
        <v>66.5</v>
      </c>
      <c r="I64" s="2" t="n">
        <v>37.75</v>
      </c>
      <c r="J64" s="2" t="n">
        <v>39</v>
      </c>
      <c r="K64" s="2" t="n">
        <v>42</v>
      </c>
      <c r="M64" s="1" t="n">
        <v>38504</v>
      </c>
      <c r="N64" s="2" t="n">
        <v>84.5</v>
      </c>
      <c r="O64" s="2" t="n">
        <v>86.5</v>
      </c>
      <c r="P64" s="2" t="n">
        <v>91</v>
      </c>
      <c r="Q64" s="2" t="n">
        <f aca="false">O64-F93</f>
        <v>25</v>
      </c>
      <c r="R64" s="2" t="n">
        <v>62.875</v>
      </c>
      <c r="S64" s="2" t="n">
        <v>64.875</v>
      </c>
      <c r="T64" s="2" t="n">
        <v>69.375</v>
      </c>
      <c r="U64" s="2" t="n">
        <f aca="false">S64/F93</f>
        <v>1.05487804878049</v>
      </c>
      <c r="V64" s="2" t="n">
        <v>0</v>
      </c>
      <c r="W64" s="2" t="n">
        <v>0</v>
      </c>
      <c r="X64" s="2" t="n">
        <v>0</v>
      </c>
      <c r="Z64" s="2" t="n">
        <v>0.0001</v>
      </c>
      <c r="AA64" s="2" t="n">
        <v>0.334276410219622</v>
      </c>
      <c r="AB64" s="2" t="n">
        <v>0.0001</v>
      </c>
      <c r="AD64" s="2" t="n">
        <v>0.0001</v>
      </c>
      <c r="AE64" s="2" t="n">
        <v>0.167138205109811</v>
      </c>
      <c r="AF64" s="2" t="n">
        <v>0.0001</v>
      </c>
      <c r="AH64" s="2" t="n">
        <v>0.0001</v>
      </c>
      <c r="AI64" s="2" t="n">
        <v>1.95</v>
      </c>
      <c r="AJ64" s="2" t="n">
        <v>0.0001</v>
      </c>
      <c r="AL64" s="2" t="n">
        <v>-0.01</v>
      </c>
      <c r="AM64" s="2" t="n">
        <v>0.975</v>
      </c>
      <c r="AN64" s="2" t="n">
        <v>0.01</v>
      </c>
      <c r="AP64" s="2" t="n">
        <v>19</v>
      </c>
      <c r="AQ64" s="2" t="n">
        <v>0.35</v>
      </c>
      <c r="BQ64" s="2" t="n">
        <v>38657</v>
      </c>
      <c r="BR64" s="2" t="n">
        <v>3.942</v>
      </c>
      <c r="BS64" s="2" t="n">
        <v>3.947</v>
      </c>
      <c r="BT64" s="2" t="n">
        <v>3.952</v>
      </c>
      <c r="BU64" s="2" t="n">
        <v>0.2375</v>
      </c>
      <c r="BV64" s="2" t="n">
        <v>0.245</v>
      </c>
      <c r="BW64" s="2" t="n">
        <v>0.2525</v>
      </c>
      <c r="BX64" s="2" t="n">
        <v>-0.07</v>
      </c>
      <c r="BZ64" s="2" t="n">
        <v>0.07</v>
      </c>
      <c r="CA64" s="2" t="n">
        <v>0</v>
      </c>
      <c r="CB64" s="2" t="n">
        <v>0</v>
      </c>
      <c r="CC64" s="2" t="n">
        <v>3.942</v>
      </c>
      <c r="CD64" s="2" t="n">
        <v>0.2525</v>
      </c>
    </row>
    <row r="65" customFormat="false" ht="12.75" hidden="false" customHeight="false" outlineLevel="0" collapsed="false">
      <c r="A65" s="1" t="n">
        <v>38777</v>
      </c>
      <c r="B65" s="2" t="n">
        <v>0.062783823876218</v>
      </c>
      <c r="D65" s="1" t="n">
        <v>37653</v>
      </c>
      <c r="E65" s="2" t="n">
        <v>59.5</v>
      </c>
      <c r="F65" s="2" t="n">
        <v>61</v>
      </c>
      <c r="G65" s="2" t="n">
        <v>65.5</v>
      </c>
      <c r="I65" s="2" t="n">
        <v>36.75</v>
      </c>
      <c r="J65" s="2" t="n">
        <v>38</v>
      </c>
      <c r="K65" s="2" t="n">
        <v>41</v>
      </c>
      <c r="M65" s="1" t="n">
        <v>38534</v>
      </c>
      <c r="N65" s="2" t="n">
        <v>111</v>
      </c>
      <c r="O65" s="2" t="n">
        <v>113</v>
      </c>
      <c r="P65" s="2" t="n">
        <v>117.5</v>
      </c>
      <c r="Q65" s="2" t="n">
        <f aca="false">O65-F94</f>
        <v>33</v>
      </c>
      <c r="R65" s="2" t="n">
        <v>82.75</v>
      </c>
      <c r="S65" s="2" t="n">
        <v>84.75</v>
      </c>
      <c r="T65" s="2" t="n">
        <v>89.25</v>
      </c>
      <c r="U65" s="2" t="n">
        <f aca="false">S65/F94</f>
        <v>1.059375</v>
      </c>
      <c r="V65" s="2" t="n">
        <v>0</v>
      </c>
      <c r="W65" s="2" t="n">
        <v>0</v>
      </c>
      <c r="X65" s="2" t="n">
        <v>0</v>
      </c>
      <c r="Z65" s="2" t="n">
        <v>0.0001</v>
      </c>
      <c r="AA65" s="2" t="n">
        <v>0.333498616175688</v>
      </c>
      <c r="AB65" s="2" t="n">
        <v>0.0001</v>
      </c>
      <c r="AD65" s="2" t="n">
        <v>0.0001</v>
      </c>
      <c r="AE65" s="2" t="n">
        <v>0.166749308087844</v>
      </c>
      <c r="AF65" s="2" t="n">
        <v>0.0001</v>
      </c>
      <c r="AH65" s="2" t="n">
        <v>0.0001</v>
      </c>
      <c r="AI65" s="2" t="n">
        <v>2.1</v>
      </c>
      <c r="AJ65" s="2" t="n">
        <v>0.0001</v>
      </c>
      <c r="AL65" s="2" t="n">
        <v>-0.01</v>
      </c>
      <c r="AM65" s="2" t="n">
        <v>1.05</v>
      </c>
      <c r="AN65" s="2" t="n">
        <v>0.01</v>
      </c>
      <c r="AP65" s="2" t="n">
        <v>19</v>
      </c>
      <c r="AQ65" s="2" t="n">
        <v>0.35</v>
      </c>
      <c r="BQ65" s="2" t="n">
        <v>38687</v>
      </c>
      <c r="BR65" s="2" t="n">
        <v>4.082</v>
      </c>
      <c r="BS65" s="2" t="n">
        <v>4.087</v>
      </c>
      <c r="BT65" s="2" t="n">
        <v>4.092</v>
      </c>
      <c r="BU65" s="2" t="n">
        <v>0.24</v>
      </c>
      <c r="BV65" s="2" t="n">
        <v>0.2475</v>
      </c>
      <c r="BW65" s="2" t="n">
        <v>0.255</v>
      </c>
      <c r="BX65" s="2" t="n">
        <v>-0.07</v>
      </c>
      <c r="BZ65" s="2" t="n">
        <v>0.07</v>
      </c>
      <c r="CA65" s="2" t="n">
        <v>0</v>
      </c>
      <c r="CB65" s="2" t="n">
        <v>0</v>
      </c>
      <c r="CC65" s="2" t="n">
        <v>4.082</v>
      </c>
      <c r="CD65" s="2" t="n">
        <v>0.255</v>
      </c>
    </row>
    <row r="66" customFormat="false" ht="12.75" hidden="false" customHeight="false" outlineLevel="0" collapsed="false">
      <c r="A66" s="1" t="n">
        <v>38808</v>
      </c>
      <c r="B66" s="2" t="n">
        <v>0.062818310520339</v>
      </c>
      <c r="D66" s="1" t="n">
        <v>37681</v>
      </c>
      <c r="E66" s="2" t="n">
        <v>58.5</v>
      </c>
      <c r="F66" s="2" t="n">
        <v>60</v>
      </c>
      <c r="G66" s="2" t="n">
        <v>64.5</v>
      </c>
      <c r="I66" s="2" t="n">
        <v>36.75</v>
      </c>
      <c r="J66" s="2" t="n">
        <v>38</v>
      </c>
      <c r="K66" s="2" t="n">
        <v>41</v>
      </c>
      <c r="M66" s="1" t="n">
        <v>38565</v>
      </c>
      <c r="N66" s="2" t="n">
        <v>116</v>
      </c>
      <c r="O66" s="2" t="n">
        <v>118</v>
      </c>
      <c r="P66" s="2" t="n">
        <v>122.5</v>
      </c>
      <c r="Q66" s="2" t="n">
        <f aca="false">O66-F95</f>
        <v>30</v>
      </c>
      <c r="R66" s="2" t="n">
        <v>86.5</v>
      </c>
      <c r="S66" s="2" t="n">
        <v>88.5</v>
      </c>
      <c r="T66" s="2" t="n">
        <v>93</v>
      </c>
      <c r="U66" s="2" t="n">
        <f aca="false">S66/F95</f>
        <v>1.00568181818182</v>
      </c>
      <c r="V66" s="2" t="n">
        <v>0</v>
      </c>
      <c r="W66" s="2" t="n">
        <v>0</v>
      </c>
      <c r="X66" s="2" t="n">
        <v>0</v>
      </c>
      <c r="Z66" s="2" t="n">
        <v>0.0001</v>
      </c>
      <c r="AA66" s="2" t="n">
        <v>0.379314618663627</v>
      </c>
      <c r="AB66" s="2" t="n">
        <v>0.0001</v>
      </c>
      <c r="AD66" s="2" t="n">
        <v>0.0001</v>
      </c>
      <c r="AE66" s="2" t="n">
        <v>0.189657309331814</v>
      </c>
      <c r="AF66" s="2" t="n">
        <v>0.0001</v>
      </c>
      <c r="AH66" s="2" t="n">
        <v>0.0001</v>
      </c>
      <c r="AI66" s="2" t="n">
        <v>2.85</v>
      </c>
      <c r="AJ66" s="2" t="n">
        <v>0.0001</v>
      </c>
      <c r="AL66" s="2" t="n">
        <v>-0.01</v>
      </c>
      <c r="AM66" s="2" t="n">
        <v>1.425</v>
      </c>
      <c r="AN66" s="2" t="n">
        <v>0.01</v>
      </c>
      <c r="AP66" s="2" t="n">
        <v>19</v>
      </c>
      <c r="AQ66" s="2" t="n">
        <v>0.35</v>
      </c>
      <c r="BQ66" s="2" t="n">
        <v>38718</v>
      </c>
      <c r="BR66" s="2" t="n">
        <v>4.24</v>
      </c>
      <c r="BS66" s="2" t="n">
        <v>4.245</v>
      </c>
      <c r="BT66" s="2" t="n">
        <v>4.25</v>
      </c>
      <c r="BU66" s="2" t="n">
        <v>0.24</v>
      </c>
      <c r="BV66" s="2" t="n">
        <v>0.2475</v>
      </c>
      <c r="BW66" s="2" t="n">
        <v>0.255</v>
      </c>
      <c r="BX66" s="2" t="n">
        <v>-0.07</v>
      </c>
      <c r="BZ66" s="2" t="n">
        <v>0.07</v>
      </c>
      <c r="CA66" s="2" t="n">
        <v>0</v>
      </c>
      <c r="CB66" s="2" t="n">
        <v>0</v>
      </c>
      <c r="CC66" s="2" t="n">
        <v>4.24</v>
      </c>
      <c r="CD66" s="2" t="n">
        <v>0.255</v>
      </c>
    </row>
    <row r="67" customFormat="false" ht="12.75" hidden="false" customHeight="false" outlineLevel="0" collapsed="false">
      <c r="A67" s="1" t="n">
        <v>38838</v>
      </c>
      <c r="B67" s="2" t="n">
        <v>0.062851684692445</v>
      </c>
      <c r="D67" s="1" t="n">
        <v>37712</v>
      </c>
      <c r="E67" s="2" t="n">
        <v>58.5</v>
      </c>
      <c r="F67" s="2" t="n">
        <v>60</v>
      </c>
      <c r="G67" s="2" t="n">
        <v>64.5</v>
      </c>
      <c r="I67" s="2" t="n">
        <v>35.75</v>
      </c>
      <c r="J67" s="2" t="n">
        <v>37</v>
      </c>
      <c r="K67" s="2" t="n">
        <v>40</v>
      </c>
      <c r="M67" s="1" t="n">
        <v>38596</v>
      </c>
      <c r="N67" s="2" t="n">
        <v>109</v>
      </c>
      <c r="O67" s="2" t="n">
        <v>111</v>
      </c>
      <c r="P67" s="2" t="n">
        <v>115.5</v>
      </c>
      <c r="Q67" s="2" t="n">
        <f aca="false">O67-F96</f>
        <v>31</v>
      </c>
      <c r="R67" s="2" t="n">
        <v>81.25</v>
      </c>
      <c r="S67" s="2" t="n">
        <v>83.25</v>
      </c>
      <c r="T67" s="2" t="n">
        <v>87.75</v>
      </c>
      <c r="U67" s="2" t="n">
        <f aca="false">S67/F96</f>
        <v>1.040625</v>
      </c>
      <c r="V67" s="2" t="n">
        <v>0</v>
      </c>
      <c r="W67" s="2" t="n">
        <v>0</v>
      </c>
      <c r="X67" s="2" t="n">
        <v>0</v>
      </c>
      <c r="Z67" s="2" t="n">
        <v>0.0001</v>
      </c>
      <c r="AA67" s="2" t="n">
        <v>0.346723481075528</v>
      </c>
      <c r="AB67" s="2" t="n">
        <v>0.0001</v>
      </c>
      <c r="AD67" s="2" t="n">
        <v>0.0001</v>
      </c>
      <c r="AE67" s="2" t="n">
        <v>0.173361740537764</v>
      </c>
      <c r="AF67" s="2" t="n">
        <v>0.0001</v>
      </c>
      <c r="AH67" s="2" t="n">
        <v>0.0001</v>
      </c>
      <c r="AI67" s="2" t="n">
        <v>2.95</v>
      </c>
      <c r="AJ67" s="2" t="n">
        <v>0.0001</v>
      </c>
      <c r="AL67" s="2" t="n">
        <v>-0.01</v>
      </c>
      <c r="AM67" s="2" t="n">
        <v>1.475</v>
      </c>
      <c r="AN67" s="2" t="n">
        <v>0.01</v>
      </c>
      <c r="AP67" s="2" t="n">
        <v>20</v>
      </c>
      <c r="AQ67" s="2" t="n">
        <v>0.35</v>
      </c>
      <c r="BQ67" s="2" t="n">
        <v>38749</v>
      </c>
      <c r="BR67" s="2" t="n">
        <v>4.095</v>
      </c>
      <c r="BS67" s="2" t="n">
        <v>4.1</v>
      </c>
      <c r="BT67" s="2" t="n">
        <v>4.105</v>
      </c>
      <c r="BU67" s="2" t="n">
        <v>0.2375</v>
      </c>
      <c r="BV67" s="2" t="n">
        <v>0.245</v>
      </c>
      <c r="BW67" s="2" t="n">
        <v>0.2525</v>
      </c>
      <c r="BX67" s="2" t="n">
        <v>-0.07</v>
      </c>
      <c r="BZ67" s="2" t="n">
        <v>0.07</v>
      </c>
      <c r="CA67" s="2" t="n">
        <v>0</v>
      </c>
      <c r="CB67" s="2" t="n">
        <v>0</v>
      </c>
      <c r="CC67" s="2" t="n">
        <v>4.095</v>
      </c>
      <c r="CD67" s="2" t="n">
        <v>0.2525</v>
      </c>
    </row>
    <row r="68" customFormat="false" ht="12.75" hidden="false" customHeight="false" outlineLevel="0" collapsed="false">
      <c r="A68" s="1" t="n">
        <v>38869</v>
      </c>
      <c r="B68" s="2" t="n">
        <v>0.062886171337343</v>
      </c>
      <c r="D68" s="1" t="n">
        <v>37742</v>
      </c>
      <c r="E68" s="2" t="n">
        <v>60.5</v>
      </c>
      <c r="F68" s="2" t="n">
        <v>62</v>
      </c>
      <c r="G68" s="2" t="n">
        <v>66.5</v>
      </c>
      <c r="I68" s="2" t="n">
        <v>35.75</v>
      </c>
      <c r="J68" s="2" t="n">
        <v>37</v>
      </c>
      <c r="K68" s="2" t="n">
        <v>40</v>
      </c>
      <c r="M68" s="1" t="n">
        <v>38626</v>
      </c>
      <c r="N68" s="2" t="n">
        <v>82.65</v>
      </c>
      <c r="O68" s="2" t="n">
        <v>84.65</v>
      </c>
      <c r="P68" s="2" t="n">
        <v>89.15</v>
      </c>
      <c r="Q68" s="2" t="n">
        <f aca="false">O68-F97</f>
        <v>30</v>
      </c>
      <c r="R68" s="2" t="n">
        <v>61.4875</v>
      </c>
      <c r="S68" s="2" t="n">
        <v>63.4875</v>
      </c>
      <c r="T68" s="2" t="n">
        <v>67.9875</v>
      </c>
      <c r="U68" s="2" t="n">
        <f aca="false">S68/F97</f>
        <v>1.16171088746569</v>
      </c>
      <c r="V68" s="2" t="n">
        <v>0</v>
      </c>
      <c r="W68" s="2" t="n">
        <v>0</v>
      </c>
      <c r="X68" s="2" t="n">
        <v>0</v>
      </c>
      <c r="Z68" s="2" t="n">
        <v>0.0001</v>
      </c>
      <c r="AA68" s="2" t="n">
        <v>0.304770436374343</v>
      </c>
      <c r="AB68" s="2" t="n">
        <v>0.0001</v>
      </c>
      <c r="AD68" s="2" t="n">
        <v>0.0001</v>
      </c>
      <c r="AE68" s="2" t="n">
        <v>0.152385218187171</v>
      </c>
      <c r="AF68" s="2" t="n">
        <v>0.0001</v>
      </c>
      <c r="AH68" s="2" t="n">
        <v>0.0001</v>
      </c>
      <c r="AI68" s="2" t="n">
        <v>2.65</v>
      </c>
      <c r="AJ68" s="2" t="n">
        <v>0.0001</v>
      </c>
      <c r="AL68" s="2" t="n">
        <v>-0.01</v>
      </c>
      <c r="AM68" s="2" t="n">
        <v>1.325</v>
      </c>
      <c r="AN68" s="2" t="n">
        <v>0.01</v>
      </c>
      <c r="AP68" s="2" t="n">
        <v>20</v>
      </c>
      <c r="AQ68" s="2" t="n">
        <v>0.35</v>
      </c>
      <c r="BQ68" s="2" t="n">
        <v>38777</v>
      </c>
      <c r="BR68" s="2" t="n">
        <v>3.96</v>
      </c>
      <c r="BS68" s="2" t="n">
        <v>3.965</v>
      </c>
      <c r="BT68" s="2" t="n">
        <v>3.97</v>
      </c>
      <c r="BU68" s="2" t="n">
        <v>0.23</v>
      </c>
      <c r="BV68" s="2" t="n">
        <v>0.2375</v>
      </c>
      <c r="BW68" s="2" t="n">
        <v>0.245</v>
      </c>
      <c r="BX68" s="2" t="n">
        <v>-0.07</v>
      </c>
      <c r="BZ68" s="2" t="n">
        <v>0.07</v>
      </c>
      <c r="CA68" s="2" t="n">
        <v>0</v>
      </c>
      <c r="CB68" s="2" t="n">
        <v>0</v>
      </c>
      <c r="CC68" s="2" t="n">
        <v>3.96</v>
      </c>
      <c r="CD68" s="2" t="n">
        <v>0.245</v>
      </c>
    </row>
    <row r="69" customFormat="false" ht="12.75" hidden="false" customHeight="false" outlineLevel="0" collapsed="false">
      <c r="A69" s="1" t="n">
        <v>38899</v>
      </c>
      <c r="B69" s="2" t="n">
        <v>0.062919545510201</v>
      </c>
      <c r="D69" s="1" t="n">
        <v>37773</v>
      </c>
      <c r="E69" s="2" t="n">
        <v>76.5</v>
      </c>
      <c r="F69" s="2" t="n">
        <v>78</v>
      </c>
      <c r="G69" s="2" t="n">
        <v>82.5</v>
      </c>
      <c r="I69" s="2" t="n">
        <v>33.75</v>
      </c>
      <c r="J69" s="2" t="n">
        <v>35</v>
      </c>
      <c r="K69" s="2" t="n">
        <v>38</v>
      </c>
      <c r="M69" s="1" t="n">
        <v>38657</v>
      </c>
      <c r="N69" s="2" t="n">
        <v>62.65</v>
      </c>
      <c r="O69" s="2" t="n">
        <v>64.65</v>
      </c>
      <c r="P69" s="2" t="n">
        <v>69.15</v>
      </c>
      <c r="Q69" s="2" t="n">
        <f aca="false">O69-F98</f>
        <v>21</v>
      </c>
      <c r="R69" s="2" t="n">
        <v>46.4875</v>
      </c>
      <c r="S69" s="2" t="n">
        <v>48.4875</v>
      </c>
      <c r="T69" s="2" t="n">
        <v>52.9875</v>
      </c>
      <c r="U69" s="2" t="n">
        <f aca="false">S69/F98</f>
        <v>1.11082474226804</v>
      </c>
      <c r="V69" s="2" t="n">
        <v>0</v>
      </c>
      <c r="W69" s="2" t="n">
        <v>0</v>
      </c>
      <c r="X69" s="2" t="n">
        <v>0</v>
      </c>
      <c r="Z69" s="2" t="n">
        <v>0.0001</v>
      </c>
      <c r="AA69" s="2" t="n">
        <v>0.300599866023465</v>
      </c>
      <c r="AB69" s="2" t="n">
        <v>0.0001</v>
      </c>
      <c r="AD69" s="2" t="n">
        <v>0.0001</v>
      </c>
      <c r="AE69" s="2" t="n">
        <v>0.150299933011733</v>
      </c>
      <c r="AF69" s="2" t="n">
        <v>0.0001</v>
      </c>
      <c r="AH69" s="2" t="n">
        <v>0.0001</v>
      </c>
      <c r="AI69" s="2" t="n">
        <v>1.9</v>
      </c>
      <c r="AJ69" s="2" t="n">
        <v>0.0001</v>
      </c>
      <c r="AL69" s="2" t="n">
        <v>-0.01</v>
      </c>
      <c r="AM69" s="2" t="n">
        <v>0.95</v>
      </c>
      <c r="AN69" s="2" t="n">
        <v>0.01</v>
      </c>
      <c r="AP69" s="2" t="n">
        <v>20</v>
      </c>
      <c r="AQ69" s="2" t="n">
        <v>0.35</v>
      </c>
      <c r="BQ69" s="2" t="n">
        <v>38808</v>
      </c>
      <c r="BR69" s="2" t="n">
        <v>3.8</v>
      </c>
      <c r="BS69" s="2" t="n">
        <v>3.805</v>
      </c>
      <c r="BT69" s="2" t="n">
        <v>3.81</v>
      </c>
      <c r="BU69" s="2" t="n">
        <v>0.23</v>
      </c>
      <c r="BV69" s="2" t="n">
        <v>0.2375</v>
      </c>
      <c r="BW69" s="2" t="n">
        <v>0.245</v>
      </c>
      <c r="BX69" s="2" t="n">
        <v>-0.07</v>
      </c>
      <c r="BZ69" s="2" t="n">
        <v>0.07</v>
      </c>
      <c r="CA69" s="2" t="n">
        <v>0</v>
      </c>
      <c r="CB69" s="2" t="n">
        <v>0</v>
      </c>
      <c r="CC69" s="2" t="n">
        <v>3.8</v>
      </c>
      <c r="CD69" s="2" t="n">
        <v>0.245</v>
      </c>
    </row>
    <row r="70" customFormat="false" ht="12.75" hidden="false" customHeight="false" outlineLevel="0" collapsed="false">
      <c r="A70" s="1" t="n">
        <v>38930</v>
      </c>
      <c r="B70" s="2" t="n">
        <v>0.062954032155875</v>
      </c>
      <c r="D70" s="1" t="n">
        <v>37803</v>
      </c>
      <c r="E70" s="2" t="n">
        <v>106.5</v>
      </c>
      <c r="F70" s="2" t="n">
        <v>108</v>
      </c>
      <c r="G70" s="2" t="n">
        <v>112.5</v>
      </c>
      <c r="I70" s="2" t="n">
        <v>47.75</v>
      </c>
      <c r="J70" s="2" t="n">
        <v>49</v>
      </c>
      <c r="K70" s="2" t="n">
        <v>52</v>
      </c>
      <c r="M70" s="1" t="n">
        <v>38687</v>
      </c>
      <c r="N70" s="2" t="n">
        <v>60.65</v>
      </c>
      <c r="O70" s="2" t="n">
        <v>62.65</v>
      </c>
      <c r="P70" s="2" t="n">
        <v>67.15</v>
      </c>
      <c r="Q70" s="2" t="n">
        <f aca="false">O70-F99</f>
        <v>20</v>
      </c>
      <c r="R70" s="2" t="n">
        <v>44.9875</v>
      </c>
      <c r="S70" s="2" t="n">
        <v>46.9875</v>
      </c>
      <c r="T70" s="2" t="n">
        <v>51.4875</v>
      </c>
      <c r="U70" s="2" t="n">
        <f aca="false">S70/F99</f>
        <v>1.10169988276671</v>
      </c>
      <c r="V70" s="2" t="n">
        <v>0</v>
      </c>
      <c r="W70" s="2" t="n">
        <v>0</v>
      </c>
      <c r="X70" s="2" t="n">
        <v>0</v>
      </c>
      <c r="Z70" s="2" t="n">
        <v>0.0001</v>
      </c>
      <c r="AA70" s="2" t="n">
        <v>0.307773917298942</v>
      </c>
      <c r="AB70" s="2" t="n">
        <v>0.0001</v>
      </c>
      <c r="AD70" s="2" t="n">
        <v>0.0001</v>
      </c>
      <c r="AE70" s="2" t="n">
        <v>0.153886958649471</v>
      </c>
      <c r="AF70" s="2" t="n">
        <v>0.0001</v>
      </c>
      <c r="AH70" s="2" t="n">
        <v>0.0001</v>
      </c>
      <c r="AI70" s="2" t="n">
        <v>1.7</v>
      </c>
      <c r="AJ70" s="2" t="n">
        <v>0.0001</v>
      </c>
      <c r="AL70" s="2" t="n">
        <v>-0.01</v>
      </c>
      <c r="AM70" s="2" t="n">
        <v>0.85</v>
      </c>
      <c r="AN70" s="2" t="n">
        <v>0.01</v>
      </c>
      <c r="AP70" s="2" t="n">
        <v>21</v>
      </c>
      <c r="AQ70" s="2" t="n">
        <v>0.35</v>
      </c>
      <c r="BQ70" s="2" t="n">
        <v>38838</v>
      </c>
      <c r="BR70" s="2" t="n">
        <v>3.765</v>
      </c>
      <c r="BS70" s="2" t="n">
        <v>3.77</v>
      </c>
      <c r="BT70" s="2" t="n">
        <v>3.775</v>
      </c>
      <c r="BU70" s="2" t="n">
        <v>0.2275</v>
      </c>
      <c r="BV70" s="2" t="n">
        <v>0.235</v>
      </c>
      <c r="BW70" s="2" t="n">
        <v>0.2425</v>
      </c>
      <c r="BX70" s="2" t="n">
        <v>-0.07</v>
      </c>
      <c r="BZ70" s="2" t="n">
        <v>0.07</v>
      </c>
      <c r="CA70" s="2" t="n">
        <v>0</v>
      </c>
      <c r="CB70" s="2" t="n">
        <v>0</v>
      </c>
      <c r="CC70" s="2" t="n">
        <v>3.765</v>
      </c>
      <c r="CD70" s="2" t="n">
        <v>0.2425</v>
      </c>
    </row>
    <row r="71" customFormat="false" ht="12.75" hidden="false" customHeight="false" outlineLevel="0" collapsed="false">
      <c r="A71" s="1" t="n">
        <v>38961</v>
      </c>
      <c r="B71" s="2" t="n">
        <v>0.062988518801944</v>
      </c>
      <c r="D71" s="1" t="n">
        <v>37834</v>
      </c>
      <c r="E71" s="2" t="n">
        <v>114.5</v>
      </c>
      <c r="F71" s="2" t="n">
        <v>116</v>
      </c>
      <c r="G71" s="2" t="n">
        <v>120.5</v>
      </c>
      <c r="I71" s="2" t="n">
        <v>51.75</v>
      </c>
      <c r="J71" s="2" t="n">
        <v>53</v>
      </c>
      <c r="K71" s="2" t="n">
        <v>56</v>
      </c>
      <c r="M71" s="1" t="n">
        <v>38718</v>
      </c>
      <c r="N71" s="2" t="n">
        <v>73.75</v>
      </c>
      <c r="O71" s="2" t="n">
        <v>76.75</v>
      </c>
      <c r="P71" s="2" t="n">
        <v>81.25</v>
      </c>
      <c r="Q71" s="2" t="n">
        <f aca="false">O71-F100</f>
        <v>31</v>
      </c>
      <c r="R71" s="2" t="n">
        <v>54.5625</v>
      </c>
      <c r="S71" s="2" t="n">
        <v>57.5625</v>
      </c>
      <c r="T71" s="2" t="n">
        <v>62.0625</v>
      </c>
      <c r="U71" s="2" t="n">
        <f aca="false">S71/F100</f>
        <v>1.25819672131148</v>
      </c>
      <c r="V71" s="2" t="n">
        <v>0</v>
      </c>
      <c r="W71" s="2" t="n">
        <v>0</v>
      </c>
      <c r="X71" s="2" t="n">
        <v>0</v>
      </c>
      <c r="Z71" s="2" t="n">
        <v>0.0001</v>
      </c>
      <c r="AA71" s="2" t="n">
        <v>0.272107495199064</v>
      </c>
      <c r="AB71" s="2" t="n">
        <v>0.0001</v>
      </c>
      <c r="AD71" s="2" t="n">
        <v>0.0001</v>
      </c>
      <c r="AE71" s="2" t="n">
        <v>0.136053747599532</v>
      </c>
      <c r="AF71" s="2" t="n">
        <v>0.0001</v>
      </c>
      <c r="AH71" s="2" t="n">
        <v>0.0001</v>
      </c>
      <c r="AI71" s="2" t="n">
        <v>1.6</v>
      </c>
      <c r="AJ71" s="2" t="n">
        <v>0.0001</v>
      </c>
      <c r="AL71" s="2" t="n">
        <v>-0.01</v>
      </c>
      <c r="AM71" s="2" t="n">
        <v>0.8</v>
      </c>
      <c r="AN71" s="2" t="n">
        <v>0.01</v>
      </c>
      <c r="AP71" s="2" t="n">
        <v>21</v>
      </c>
      <c r="AQ71" s="2" t="n">
        <v>0.35</v>
      </c>
      <c r="BQ71" s="2" t="n">
        <v>38869</v>
      </c>
      <c r="BR71" s="2" t="n">
        <v>3.785</v>
      </c>
      <c r="BS71" s="2" t="n">
        <v>3.79</v>
      </c>
      <c r="BT71" s="2" t="n">
        <v>3.795</v>
      </c>
      <c r="BU71" s="2" t="n">
        <v>0.2275</v>
      </c>
      <c r="BV71" s="2" t="n">
        <v>0.235</v>
      </c>
      <c r="BW71" s="2" t="n">
        <v>0.2425</v>
      </c>
      <c r="BX71" s="2" t="n">
        <v>-0.07</v>
      </c>
      <c r="BZ71" s="2" t="n">
        <v>0.07</v>
      </c>
      <c r="CA71" s="2" t="n">
        <v>0</v>
      </c>
      <c r="CB71" s="2" t="n">
        <v>0</v>
      </c>
      <c r="CC71" s="2" t="n">
        <v>3.785</v>
      </c>
      <c r="CD71" s="2" t="n">
        <v>0.2425</v>
      </c>
    </row>
    <row r="72" customFormat="false" ht="12.75" hidden="false" customHeight="false" outlineLevel="0" collapsed="false">
      <c r="A72" s="1" t="n">
        <v>38991</v>
      </c>
      <c r="B72" s="2" t="n">
        <v>0.063021892975935</v>
      </c>
      <c r="D72" s="1" t="n">
        <v>37865</v>
      </c>
      <c r="E72" s="2" t="n">
        <v>106.5</v>
      </c>
      <c r="F72" s="2" t="n">
        <v>108</v>
      </c>
      <c r="G72" s="2" t="n">
        <v>112.5</v>
      </c>
      <c r="I72" s="2" t="n">
        <v>48.75</v>
      </c>
      <c r="J72" s="2" t="n">
        <v>50</v>
      </c>
      <c r="K72" s="2" t="n">
        <v>53</v>
      </c>
      <c r="M72" s="1" t="n">
        <v>38749</v>
      </c>
      <c r="N72" s="2" t="n">
        <v>65.75</v>
      </c>
      <c r="O72" s="2" t="n">
        <v>68.75</v>
      </c>
      <c r="P72" s="2" t="n">
        <v>73.25</v>
      </c>
      <c r="Q72" s="2" t="n">
        <f aca="false">O72-F101</f>
        <v>24</v>
      </c>
      <c r="R72" s="2" t="n">
        <v>48.5625</v>
      </c>
      <c r="S72" s="2" t="n">
        <v>51.5625</v>
      </c>
      <c r="T72" s="2" t="n">
        <v>56.0625</v>
      </c>
      <c r="U72" s="2" t="n">
        <f aca="false">S72/F101</f>
        <v>1.15223463687151</v>
      </c>
      <c r="V72" s="2" t="n">
        <v>0</v>
      </c>
      <c r="W72" s="2" t="n">
        <v>0</v>
      </c>
      <c r="X72" s="2" t="n">
        <v>0</v>
      </c>
      <c r="Z72" s="2" t="n">
        <v>0.0001</v>
      </c>
      <c r="AA72" s="2" t="n">
        <v>0.277039326997947</v>
      </c>
      <c r="AB72" s="2" t="n">
        <v>0.0001</v>
      </c>
      <c r="AD72" s="2" t="n">
        <v>0.0001</v>
      </c>
      <c r="AE72" s="2" t="n">
        <v>0.138519663498973</v>
      </c>
      <c r="AF72" s="2" t="n">
        <v>0.0001</v>
      </c>
      <c r="AH72" s="2" t="n">
        <v>0.0001</v>
      </c>
      <c r="AI72" s="2" t="n">
        <v>1.8</v>
      </c>
      <c r="AJ72" s="2" t="n">
        <v>0.0001</v>
      </c>
      <c r="AL72" s="2" t="n">
        <v>-0.01</v>
      </c>
      <c r="AM72" s="2" t="n">
        <v>0.9</v>
      </c>
      <c r="AN72" s="2" t="n">
        <v>0.01</v>
      </c>
      <c r="AP72" s="2" t="n">
        <v>21</v>
      </c>
      <c r="AQ72" s="2" t="n">
        <v>0.35</v>
      </c>
      <c r="BQ72" s="2" t="n">
        <v>38899</v>
      </c>
      <c r="BR72" s="2" t="n">
        <v>3.778</v>
      </c>
      <c r="BS72" s="2" t="n">
        <v>3.783</v>
      </c>
      <c r="BT72" s="2" t="n">
        <v>3.788</v>
      </c>
      <c r="BU72" s="2" t="n">
        <v>0.2275</v>
      </c>
      <c r="BV72" s="2" t="n">
        <v>0.235</v>
      </c>
      <c r="BW72" s="2" t="n">
        <v>0.2425</v>
      </c>
      <c r="BX72" s="2" t="n">
        <v>-0.07</v>
      </c>
      <c r="BZ72" s="2" t="n">
        <v>0.07</v>
      </c>
      <c r="CA72" s="2" t="n">
        <v>0</v>
      </c>
      <c r="CB72" s="2" t="n">
        <v>0</v>
      </c>
      <c r="CC72" s="2" t="n">
        <v>3.778</v>
      </c>
      <c r="CD72" s="2" t="n">
        <v>0.2425</v>
      </c>
    </row>
    <row r="73" customFormat="false" ht="12.75" hidden="false" customHeight="false" outlineLevel="0" collapsed="false">
      <c r="A73" s="1" t="n">
        <v>39022</v>
      </c>
      <c r="B73" s="2" t="n">
        <v>0.06305637962278</v>
      </c>
      <c r="D73" s="1" t="n">
        <v>37895</v>
      </c>
      <c r="E73" s="2" t="n">
        <v>69.5</v>
      </c>
      <c r="F73" s="2" t="n">
        <v>71</v>
      </c>
      <c r="G73" s="2" t="n">
        <v>75.5</v>
      </c>
      <c r="I73" s="2" t="n">
        <v>41.75</v>
      </c>
      <c r="J73" s="2" t="n">
        <v>43</v>
      </c>
      <c r="K73" s="2" t="n">
        <v>46</v>
      </c>
      <c r="M73" s="1" t="n">
        <v>38777</v>
      </c>
      <c r="N73" s="2" t="n">
        <v>63.75</v>
      </c>
      <c r="O73" s="2" t="n">
        <v>66.75</v>
      </c>
      <c r="P73" s="2" t="n">
        <v>71.25</v>
      </c>
      <c r="Q73" s="2" t="n">
        <f aca="false">O73-F102</f>
        <v>23</v>
      </c>
      <c r="R73" s="2" t="n">
        <v>47.0625</v>
      </c>
      <c r="S73" s="2" t="n">
        <v>50.0625</v>
      </c>
      <c r="T73" s="2" t="n">
        <v>54.5625</v>
      </c>
      <c r="U73" s="2" t="n">
        <f aca="false">S73/F102</f>
        <v>1.14428571428571</v>
      </c>
      <c r="V73" s="2" t="n">
        <v>0</v>
      </c>
      <c r="W73" s="2" t="n">
        <v>0</v>
      </c>
      <c r="X73" s="2" t="n">
        <v>0</v>
      </c>
      <c r="Z73" s="2" t="n">
        <v>0.0001</v>
      </c>
      <c r="AA73" s="2" t="n">
        <v>0.284483498517319</v>
      </c>
      <c r="AB73" s="2" t="n">
        <v>0.0001</v>
      </c>
      <c r="AD73" s="2" t="n">
        <v>0.0001</v>
      </c>
      <c r="AE73" s="2" t="n">
        <v>0.142241749258659</v>
      </c>
      <c r="AF73" s="2" t="n">
        <v>0.0001</v>
      </c>
      <c r="AH73" s="2" t="n">
        <v>0.0001</v>
      </c>
      <c r="AI73" s="2" t="n">
        <v>1.95</v>
      </c>
      <c r="AJ73" s="2" t="n">
        <v>0.0001</v>
      </c>
      <c r="AL73" s="2" t="n">
        <v>-0.01</v>
      </c>
      <c r="AM73" s="2" t="n">
        <v>0.975</v>
      </c>
      <c r="AN73" s="2" t="n">
        <v>0.01</v>
      </c>
      <c r="AP73" s="2" t="n">
        <v>22</v>
      </c>
      <c r="AQ73" s="2" t="n">
        <v>0.35</v>
      </c>
      <c r="BQ73" s="2" t="n">
        <v>38930</v>
      </c>
      <c r="BR73" s="2" t="n">
        <v>3.78</v>
      </c>
      <c r="BS73" s="2" t="n">
        <v>3.785</v>
      </c>
      <c r="BT73" s="2" t="n">
        <v>3.79</v>
      </c>
      <c r="BU73" s="2" t="n">
        <v>0.2275</v>
      </c>
      <c r="BV73" s="2" t="n">
        <v>0.235</v>
      </c>
      <c r="BW73" s="2" t="n">
        <v>0.2425</v>
      </c>
      <c r="BX73" s="2" t="n">
        <v>-0.07</v>
      </c>
      <c r="BZ73" s="2" t="n">
        <v>0.07</v>
      </c>
      <c r="CA73" s="2" t="n">
        <v>0</v>
      </c>
      <c r="CB73" s="2" t="n">
        <v>0</v>
      </c>
      <c r="CC73" s="2" t="n">
        <v>3.78</v>
      </c>
      <c r="CD73" s="2" t="n">
        <v>0.2425</v>
      </c>
    </row>
    <row r="74" customFormat="false" ht="12.75" hidden="false" customHeight="false" outlineLevel="0" collapsed="false">
      <c r="A74" s="1" t="n">
        <v>39052</v>
      </c>
      <c r="B74" s="2" t="n">
        <v>0.063089753797522</v>
      </c>
      <c r="D74" s="1" t="n">
        <v>37926</v>
      </c>
      <c r="E74" s="2" t="n">
        <v>58.5</v>
      </c>
      <c r="F74" s="2" t="n">
        <v>60</v>
      </c>
      <c r="G74" s="2" t="n">
        <v>64.5</v>
      </c>
      <c r="I74" s="2" t="n">
        <v>36.75</v>
      </c>
      <c r="J74" s="2" t="n">
        <v>38</v>
      </c>
      <c r="K74" s="2" t="n">
        <v>41</v>
      </c>
      <c r="M74" s="1" t="n">
        <v>38808</v>
      </c>
      <c r="N74" s="2" t="n">
        <v>57.5</v>
      </c>
      <c r="O74" s="2" t="n">
        <v>60.5</v>
      </c>
      <c r="P74" s="2" t="n">
        <v>65</v>
      </c>
      <c r="Q74" s="2" t="n">
        <f aca="false">O74-F103</f>
        <v>17</v>
      </c>
      <c r="R74" s="2" t="n">
        <v>42.375</v>
      </c>
      <c r="S74" s="2" t="n">
        <v>45.375</v>
      </c>
      <c r="T74" s="2" t="n">
        <v>49.875</v>
      </c>
      <c r="U74" s="2" t="n">
        <f aca="false">S74/F103</f>
        <v>1.04310344827586</v>
      </c>
      <c r="V74" s="2" t="n">
        <v>0</v>
      </c>
      <c r="W74" s="2" t="n">
        <v>0</v>
      </c>
      <c r="X74" s="2" t="n">
        <v>0</v>
      </c>
      <c r="Z74" s="2" t="n">
        <v>0.0001</v>
      </c>
      <c r="AA74" s="2" t="n">
        <v>0.265306044601739</v>
      </c>
      <c r="AB74" s="2" t="n">
        <v>0.0001</v>
      </c>
      <c r="AD74" s="2" t="n">
        <v>0.0001</v>
      </c>
      <c r="AE74" s="2" t="n">
        <v>0.13265302230087</v>
      </c>
      <c r="AF74" s="2" t="n">
        <v>0.0001</v>
      </c>
      <c r="AH74" s="2" t="n">
        <v>0.0001</v>
      </c>
      <c r="AI74" s="2" t="n">
        <v>2</v>
      </c>
      <c r="AJ74" s="2" t="n">
        <v>0.0001</v>
      </c>
      <c r="AL74" s="2" t="n">
        <v>-0.01</v>
      </c>
      <c r="AM74" s="2" t="n">
        <v>1</v>
      </c>
      <c r="AN74" s="2" t="n">
        <v>0.01</v>
      </c>
      <c r="AP74" s="2" t="n">
        <v>22</v>
      </c>
      <c r="AQ74" s="2" t="n">
        <v>0.35</v>
      </c>
      <c r="BQ74" s="2" t="n">
        <v>38961</v>
      </c>
      <c r="BR74" s="2" t="n">
        <v>3.797</v>
      </c>
      <c r="BS74" s="2" t="n">
        <v>3.802</v>
      </c>
      <c r="BT74" s="2" t="n">
        <v>3.807</v>
      </c>
      <c r="BU74" s="2" t="n">
        <v>0.2275</v>
      </c>
      <c r="BV74" s="2" t="n">
        <v>0.235</v>
      </c>
      <c r="BW74" s="2" t="n">
        <v>0.2425</v>
      </c>
      <c r="BX74" s="2" t="n">
        <v>-0.07</v>
      </c>
      <c r="BZ74" s="2" t="n">
        <v>0.07</v>
      </c>
      <c r="CA74" s="2" t="n">
        <v>0</v>
      </c>
      <c r="CB74" s="2" t="n">
        <v>0</v>
      </c>
      <c r="CC74" s="2" t="n">
        <v>3.797</v>
      </c>
      <c r="CD74" s="2" t="n">
        <v>0.2425</v>
      </c>
    </row>
    <row r="75" customFormat="false" ht="12.75" hidden="false" customHeight="false" outlineLevel="0" collapsed="false">
      <c r="A75" s="1" t="n">
        <v>39083</v>
      </c>
      <c r="B75" s="2" t="n">
        <v>0.063124240445144</v>
      </c>
      <c r="D75" s="1" t="n">
        <v>37956</v>
      </c>
      <c r="E75" s="2" t="n">
        <v>57.5</v>
      </c>
      <c r="F75" s="2" t="n">
        <v>59</v>
      </c>
      <c r="G75" s="2" t="n">
        <v>63.5</v>
      </c>
      <c r="I75" s="2" t="n">
        <v>36.75</v>
      </c>
      <c r="J75" s="2" t="n">
        <v>38</v>
      </c>
      <c r="K75" s="2" t="n">
        <v>41</v>
      </c>
      <c r="M75" s="1" t="n">
        <v>38838</v>
      </c>
      <c r="N75" s="2" t="n">
        <v>59.5</v>
      </c>
      <c r="O75" s="2" t="n">
        <v>62.5</v>
      </c>
      <c r="P75" s="2" t="n">
        <v>67</v>
      </c>
      <c r="Q75" s="2" t="n">
        <f aca="false">O75-F104</f>
        <v>17</v>
      </c>
      <c r="R75" s="2" t="n">
        <v>43.875</v>
      </c>
      <c r="S75" s="2" t="n">
        <v>46.875</v>
      </c>
      <c r="T75" s="2" t="n">
        <v>51.375</v>
      </c>
      <c r="U75" s="2" t="n">
        <f aca="false">S75/F104</f>
        <v>1.03021978021978</v>
      </c>
      <c r="V75" s="2" t="n">
        <v>0</v>
      </c>
      <c r="W75" s="2" t="n">
        <v>0</v>
      </c>
      <c r="X75" s="2" t="n">
        <v>0</v>
      </c>
      <c r="Z75" s="2" t="n">
        <v>0.0001</v>
      </c>
      <c r="AA75" s="2" t="n">
        <v>0.264302819652542</v>
      </c>
      <c r="AB75" s="2" t="n">
        <v>0.0001</v>
      </c>
      <c r="AD75" s="2" t="n">
        <v>0.0001</v>
      </c>
      <c r="AE75" s="2" t="n">
        <v>0.132151409826271</v>
      </c>
      <c r="AF75" s="2" t="n">
        <v>0.0001</v>
      </c>
      <c r="AH75" s="2" t="n">
        <v>0.0001</v>
      </c>
      <c r="AI75" s="2" t="n">
        <v>2.15</v>
      </c>
      <c r="AJ75" s="2" t="n">
        <v>0.0001</v>
      </c>
      <c r="AL75" s="2" t="n">
        <v>-0.01</v>
      </c>
      <c r="AM75" s="2" t="n">
        <v>1.075</v>
      </c>
      <c r="AN75" s="2" t="n">
        <v>0.01</v>
      </c>
      <c r="AP75" s="2" t="n">
        <v>22</v>
      </c>
      <c r="AQ75" s="2" t="n">
        <v>0.35</v>
      </c>
      <c r="BQ75" s="2" t="n">
        <v>38991</v>
      </c>
      <c r="BR75" s="2" t="n">
        <v>3.807</v>
      </c>
      <c r="BS75" s="2" t="n">
        <v>3.812</v>
      </c>
      <c r="BT75" s="2" t="n">
        <v>3.817</v>
      </c>
      <c r="BU75" s="2" t="n">
        <v>0.2275</v>
      </c>
      <c r="BV75" s="2" t="n">
        <v>0.235</v>
      </c>
      <c r="BW75" s="2" t="n">
        <v>0.2425</v>
      </c>
      <c r="BX75" s="2" t="n">
        <v>-0.07</v>
      </c>
      <c r="BZ75" s="2" t="n">
        <v>0.07</v>
      </c>
      <c r="CA75" s="2" t="n">
        <v>0</v>
      </c>
      <c r="CB75" s="2" t="n">
        <v>0</v>
      </c>
      <c r="CC75" s="2" t="n">
        <v>3.807</v>
      </c>
      <c r="CD75" s="2" t="n">
        <v>0.2425</v>
      </c>
    </row>
    <row r="76" customFormat="false" ht="12.75" hidden="false" customHeight="false" outlineLevel="0" collapsed="false">
      <c r="A76" s="1" t="n">
        <v>39114</v>
      </c>
      <c r="B76" s="2" t="n">
        <v>0.063158727093161</v>
      </c>
      <c r="D76" s="1" t="n">
        <v>37987</v>
      </c>
      <c r="E76" s="2" t="n">
        <v>49.75</v>
      </c>
      <c r="F76" s="2" t="n">
        <v>51.5</v>
      </c>
      <c r="G76" s="2" t="n">
        <v>56</v>
      </c>
      <c r="I76" s="2" t="n">
        <v>32.5</v>
      </c>
      <c r="J76" s="2" t="n">
        <v>33.75</v>
      </c>
      <c r="K76" s="2" t="n">
        <v>36.75</v>
      </c>
      <c r="M76" s="1" t="n">
        <v>38869</v>
      </c>
      <c r="N76" s="2" t="n">
        <v>83.5</v>
      </c>
      <c r="O76" s="2" t="n">
        <v>86.5</v>
      </c>
      <c r="P76" s="2" t="n">
        <v>91</v>
      </c>
      <c r="Q76" s="2" t="n">
        <f aca="false">O76-F105</f>
        <v>25</v>
      </c>
      <c r="R76" s="2" t="n">
        <v>61.875</v>
      </c>
      <c r="S76" s="2" t="n">
        <v>64.875</v>
      </c>
      <c r="T76" s="2" t="n">
        <v>69.375</v>
      </c>
      <c r="U76" s="2" t="n">
        <f aca="false">S76/F105</f>
        <v>1.05487804878049</v>
      </c>
      <c r="V76" s="2" t="n">
        <v>0</v>
      </c>
      <c r="W76" s="2" t="n">
        <v>0</v>
      </c>
      <c r="X76" s="2" t="n">
        <v>0</v>
      </c>
      <c r="Z76" s="2" t="n">
        <v>0.0001</v>
      </c>
      <c r="AA76" s="2" t="n">
        <v>0.319725857650775</v>
      </c>
      <c r="AB76" s="2" t="n">
        <v>0.0001</v>
      </c>
      <c r="AD76" s="2" t="n">
        <v>0.0001</v>
      </c>
      <c r="AE76" s="2" t="n">
        <v>0.159862928825387</v>
      </c>
      <c r="AF76" s="2" t="n">
        <v>0.0001</v>
      </c>
      <c r="AH76" s="2" t="n">
        <v>0.0001</v>
      </c>
      <c r="AI76" s="2" t="n">
        <v>1.95</v>
      </c>
      <c r="AJ76" s="2" t="n">
        <v>0.0001</v>
      </c>
      <c r="AL76" s="2" t="n">
        <v>-0.01</v>
      </c>
      <c r="AM76" s="2" t="n">
        <v>0.975</v>
      </c>
      <c r="AN76" s="2" t="n">
        <v>0.01</v>
      </c>
      <c r="AP76" s="2" t="n">
        <v>23</v>
      </c>
      <c r="AQ76" s="2" t="n">
        <v>0.35</v>
      </c>
      <c r="BQ76" s="2" t="n">
        <v>39022</v>
      </c>
      <c r="BR76" s="2" t="n">
        <v>3.952</v>
      </c>
      <c r="BS76" s="2" t="n">
        <v>3.957</v>
      </c>
      <c r="BT76" s="2" t="n">
        <v>3.962</v>
      </c>
      <c r="BU76" s="2" t="n">
        <v>0.23</v>
      </c>
      <c r="BV76" s="2" t="n">
        <v>0.2375</v>
      </c>
      <c r="BW76" s="2" t="n">
        <v>0.245</v>
      </c>
      <c r="BX76" s="2" t="n">
        <v>-0.07</v>
      </c>
      <c r="BZ76" s="2" t="n">
        <v>0.07</v>
      </c>
      <c r="CA76" s="2" t="n">
        <v>0</v>
      </c>
      <c r="CB76" s="2" t="n">
        <v>0</v>
      </c>
      <c r="CC76" s="2" t="n">
        <v>3.952</v>
      </c>
      <c r="CD76" s="2" t="n">
        <v>0.245</v>
      </c>
    </row>
    <row r="77" customFormat="false" ht="12.75" hidden="false" customHeight="false" outlineLevel="0" collapsed="false">
      <c r="A77" s="1" t="n">
        <v>39142</v>
      </c>
      <c r="B77" s="2" t="n">
        <v>0.063189876323966</v>
      </c>
      <c r="D77" s="1" t="n">
        <v>38018</v>
      </c>
      <c r="E77" s="2" t="n">
        <v>48.75</v>
      </c>
      <c r="F77" s="2" t="n">
        <v>50.5</v>
      </c>
      <c r="G77" s="2" t="n">
        <v>55</v>
      </c>
      <c r="I77" s="2" t="n">
        <v>31.5</v>
      </c>
      <c r="J77" s="2" t="n">
        <v>32.75</v>
      </c>
      <c r="K77" s="2" t="n">
        <v>35.75</v>
      </c>
      <c r="M77" s="1" t="n">
        <v>38899</v>
      </c>
      <c r="N77" s="2" t="n">
        <v>106</v>
      </c>
      <c r="O77" s="2" t="n">
        <v>109</v>
      </c>
      <c r="P77" s="2" t="n">
        <v>113.5</v>
      </c>
      <c r="Q77" s="2" t="n">
        <f aca="false">O77-F106</f>
        <v>33</v>
      </c>
      <c r="R77" s="2" t="n">
        <v>78.75</v>
      </c>
      <c r="S77" s="2" t="n">
        <v>81.75</v>
      </c>
      <c r="T77" s="2" t="n">
        <v>86.25</v>
      </c>
      <c r="U77" s="2" t="n">
        <f aca="false">S77/F106</f>
        <v>1.07565789473684</v>
      </c>
      <c r="V77" s="2" t="n">
        <v>0</v>
      </c>
      <c r="W77" s="2" t="n">
        <v>0</v>
      </c>
      <c r="X77" s="2" t="n">
        <v>0</v>
      </c>
      <c r="Z77" s="2" t="n">
        <v>0.0001</v>
      </c>
      <c r="AA77" s="2" t="n">
        <v>0.318966956910938</v>
      </c>
      <c r="AB77" s="2" t="n">
        <v>0.0001</v>
      </c>
      <c r="AD77" s="2" t="n">
        <v>0.0001</v>
      </c>
      <c r="AE77" s="2" t="n">
        <v>0.159483478455469</v>
      </c>
      <c r="AF77" s="2" t="n">
        <v>0.0001</v>
      </c>
      <c r="AH77" s="2" t="n">
        <v>0.0001</v>
      </c>
      <c r="AI77" s="2" t="n">
        <v>2.1</v>
      </c>
      <c r="AJ77" s="2" t="n">
        <v>0.0001</v>
      </c>
      <c r="AL77" s="2" t="n">
        <v>-0.01</v>
      </c>
      <c r="AM77" s="2" t="n">
        <v>1.05</v>
      </c>
      <c r="AN77" s="2" t="n">
        <v>0.01</v>
      </c>
      <c r="AP77" s="2" t="n">
        <v>23</v>
      </c>
      <c r="AQ77" s="2" t="n">
        <v>0.35</v>
      </c>
      <c r="BQ77" s="2" t="n">
        <v>39052</v>
      </c>
      <c r="BR77" s="2" t="n">
        <v>4.092</v>
      </c>
      <c r="BS77" s="2" t="n">
        <v>4.097</v>
      </c>
      <c r="BT77" s="2" t="n">
        <v>4.102</v>
      </c>
      <c r="BU77" s="2" t="n">
        <v>0.2375</v>
      </c>
      <c r="BV77" s="2" t="n">
        <v>0.245</v>
      </c>
      <c r="BW77" s="2" t="n">
        <v>0.2525</v>
      </c>
      <c r="BX77" s="2" t="n">
        <v>-0.07</v>
      </c>
      <c r="BZ77" s="2" t="n">
        <v>0.07</v>
      </c>
      <c r="CA77" s="2" t="n">
        <v>0</v>
      </c>
      <c r="CB77" s="2" t="n">
        <v>0</v>
      </c>
      <c r="CC77" s="2" t="n">
        <v>4.092</v>
      </c>
      <c r="CD77" s="2" t="n">
        <v>0.2525</v>
      </c>
    </row>
    <row r="78" customFormat="false" ht="12.75" hidden="false" customHeight="false" outlineLevel="0" collapsed="false">
      <c r="A78" s="1" t="n">
        <v>39173</v>
      </c>
      <c r="B78" s="2" t="n">
        <v>0.063224362972733</v>
      </c>
      <c r="D78" s="1" t="n">
        <v>38047</v>
      </c>
      <c r="E78" s="2" t="n">
        <v>47.75</v>
      </c>
      <c r="F78" s="2" t="n">
        <v>49.5</v>
      </c>
      <c r="G78" s="2" t="n">
        <v>54</v>
      </c>
      <c r="I78" s="2" t="n">
        <v>31.5</v>
      </c>
      <c r="J78" s="2" t="n">
        <v>32.75</v>
      </c>
      <c r="K78" s="2" t="n">
        <v>35.75</v>
      </c>
      <c r="M78" s="1" t="n">
        <v>38930</v>
      </c>
      <c r="N78" s="2" t="n">
        <v>111</v>
      </c>
      <c r="O78" s="2" t="n">
        <v>114</v>
      </c>
      <c r="P78" s="2" t="n">
        <v>118.5</v>
      </c>
      <c r="Q78" s="2" t="n">
        <f aca="false">O78-F107</f>
        <v>30</v>
      </c>
      <c r="R78" s="2" t="n">
        <v>82.5</v>
      </c>
      <c r="S78" s="2" t="n">
        <v>85.5</v>
      </c>
      <c r="T78" s="2" t="n">
        <v>90</v>
      </c>
      <c r="U78" s="2" t="n">
        <f aca="false">S78/F107</f>
        <v>1.01785714285714</v>
      </c>
      <c r="V78" s="2" t="n">
        <v>0</v>
      </c>
      <c r="W78" s="2" t="n">
        <v>0</v>
      </c>
      <c r="X78" s="2" t="n">
        <v>0</v>
      </c>
      <c r="Z78" s="2" t="n">
        <v>0.0001</v>
      </c>
      <c r="AA78" s="2" t="n">
        <v>0.360701598608171</v>
      </c>
      <c r="AB78" s="2" t="n">
        <v>0.0001</v>
      </c>
      <c r="AD78" s="2" t="n">
        <v>0.0001</v>
      </c>
      <c r="AE78" s="2" t="n">
        <v>0.180350799304085</v>
      </c>
      <c r="AF78" s="2" t="n">
        <v>0.0001</v>
      </c>
      <c r="AH78" s="2" t="n">
        <v>0.0001</v>
      </c>
      <c r="AI78" s="2" t="n">
        <v>2.85</v>
      </c>
      <c r="AJ78" s="2" t="n">
        <v>0.0001</v>
      </c>
      <c r="AL78" s="2" t="n">
        <v>-0.01</v>
      </c>
      <c r="AM78" s="2" t="n">
        <v>1.425</v>
      </c>
      <c r="AN78" s="2" t="n">
        <v>0.01</v>
      </c>
      <c r="AP78" s="2" t="n">
        <v>23</v>
      </c>
      <c r="AQ78" s="2" t="n">
        <v>0.35</v>
      </c>
      <c r="BQ78" s="2" t="n">
        <v>39083</v>
      </c>
      <c r="BR78" s="2" t="n">
        <v>4.27</v>
      </c>
      <c r="BS78" s="2" t="n">
        <v>4.275</v>
      </c>
      <c r="BT78" s="2" t="n">
        <v>4.28</v>
      </c>
      <c r="BU78" s="2" t="n">
        <v>0.24</v>
      </c>
      <c r="BV78" s="2" t="n">
        <v>0.2475</v>
      </c>
      <c r="BW78" s="2" t="n">
        <v>0.255</v>
      </c>
      <c r="BX78" s="2" t="n">
        <v>-0.07</v>
      </c>
      <c r="BZ78" s="2" t="n">
        <v>0.07</v>
      </c>
      <c r="CA78" s="2" t="n">
        <v>0</v>
      </c>
      <c r="CB78" s="2" t="n">
        <v>0</v>
      </c>
      <c r="CC78" s="2" t="n">
        <v>4.27</v>
      </c>
      <c r="CD78" s="2" t="n">
        <v>0.255</v>
      </c>
    </row>
    <row r="79" customFormat="false" ht="12.75" hidden="false" customHeight="false" outlineLevel="0" collapsed="false">
      <c r="A79" s="1" t="n">
        <v>39203</v>
      </c>
      <c r="B79" s="2" t="n">
        <v>0.063257737149335</v>
      </c>
      <c r="D79" s="1" t="n">
        <v>38078</v>
      </c>
      <c r="E79" s="2" t="n">
        <v>47.6</v>
      </c>
      <c r="F79" s="2" t="n">
        <v>49.35</v>
      </c>
      <c r="G79" s="2" t="n">
        <v>53.85</v>
      </c>
      <c r="I79" s="2" t="n">
        <v>30.5</v>
      </c>
      <c r="J79" s="2" t="n">
        <v>31.75</v>
      </c>
      <c r="K79" s="2" t="n">
        <v>34.75</v>
      </c>
      <c r="M79" s="1" t="n">
        <v>38961</v>
      </c>
      <c r="N79" s="2" t="n">
        <v>104</v>
      </c>
      <c r="O79" s="2" t="n">
        <v>107</v>
      </c>
      <c r="P79" s="2" t="n">
        <v>111.5</v>
      </c>
      <c r="Q79" s="2" t="n">
        <f aca="false">O79-F108</f>
        <v>31</v>
      </c>
      <c r="R79" s="2" t="n">
        <v>77.25</v>
      </c>
      <c r="S79" s="2" t="n">
        <v>80.25</v>
      </c>
      <c r="T79" s="2" t="n">
        <v>84.75</v>
      </c>
      <c r="U79" s="2" t="n">
        <f aca="false">S79/F108</f>
        <v>1.05592105263158</v>
      </c>
      <c r="V79" s="2" t="n">
        <v>0</v>
      </c>
      <c r="W79" s="2" t="n">
        <v>0</v>
      </c>
      <c r="X79" s="2" t="n">
        <v>0</v>
      </c>
      <c r="Z79" s="2" t="n">
        <v>0.0001</v>
      </c>
      <c r="AA79" s="2" t="n">
        <v>0.330928928556056</v>
      </c>
      <c r="AB79" s="2" t="n">
        <v>0.0001</v>
      </c>
      <c r="AD79" s="2" t="n">
        <v>0.0001</v>
      </c>
      <c r="AE79" s="2" t="n">
        <v>0.165464464278028</v>
      </c>
      <c r="AF79" s="2" t="n">
        <v>0.0001</v>
      </c>
      <c r="AH79" s="2" t="n">
        <v>0.0001</v>
      </c>
      <c r="AI79" s="2" t="n">
        <v>2.95</v>
      </c>
      <c r="AJ79" s="2" t="n">
        <v>0.0001</v>
      </c>
      <c r="AL79" s="2" t="n">
        <v>-0.01</v>
      </c>
      <c r="AM79" s="2" t="n">
        <v>1.475</v>
      </c>
      <c r="AN79" s="2" t="n">
        <v>0.01</v>
      </c>
      <c r="AP79" s="2" t="n">
        <v>24</v>
      </c>
      <c r="AQ79" s="2" t="n">
        <v>0.35</v>
      </c>
      <c r="BQ79" s="2" t="n">
        <v>39114</v>
      </c>
      <c r="BR79" s="2" t="n">
        <v>4.125</v>
      </c>
      <c r="BS79" s="2" t="n">
        <v>4.13</v>
      </c>
      <c r="BT79" s="2" t="n">
        <v>4.135</v>
      </c>
      <c r="BU79" s="2" t="n">
        <v>0.2275</v>
      </c>
      <c r="BV79" s="2" t="n">
        <v>0.235</v>
      </c>
      <c r="BW79" s="2" t="n">
        <v>0.2425</v>
      </c>
      <c r="BX79" s="2" t="n">
        <v>-0.07</v>
      </c>
      <c r="BZ79" s="2" t="n">
        <v>0.07</v>
      </c>
      <c r="CA79" s="2" t="n">
        <v>0</v>
      </c>
      <c r="CB79" s="2" t="n">
        <v>0</v>
      </c>
      <c r="CC79" s="2" t="n">
        <v>4.125</v>
      </c>
      <c r="CD79" s="2" t="n">
        <v>0.2425</v>
      </c>
    </row>
    <row r="80" customFormat="false" ht="12.75" hidden="false" customHeight="false" outlineLevel="0" collapsed="false">
      <c r="A80" s="1" t="n">
        <v>39234</v>
      </c>
      <c r="B80" s="2" t="n">
        <v>0.063292223798879</v>
      </c>
      <c r="D80" s="1" t="n">
        <v>38108</v>
      </c>
      <c r="E80" s="2" t="n">
        <v>49.6</v>
      </c>
      <c r="F80" s="2" t="n">
        <v>51.35</v>
      </c>
      <c r="G80" s="2" t="n">
        <v>55.85</v>
      </c>
      <c r="I80" s="2" t="n">
        <v>30.5</v>
      </c>
      <c r="J80" s="2" t="n">
        <v>31.75</v>
      </c>
      <c r="K80" s="2" t="n">
        <v>34.75</v>
      </c>
      <c r="M80" s="1" t="n">
        <v>38991</v>
      </c>
      <c r="N80" s="2" t="n">
        <v>81.65</v>
      </c>
      <c r="O80" s="2" t="n">
        <v>84.65</v>
      </c>
      <c r="P80" s="2" t="n">
        <v>89.15</v>
      </c>
      <c r="Q80" s="2" t="n">
        <f aca="false">O80-F109</f>
        <v>30</v>
      </c>
      <c r="R80" s="2" t="n">
        <v>60.4875</v>
      </c>
      <c r="S80" s="2" t="n">
        <v>63.4875</v>
      </c>
      <c r="T80" s="2" t="n">
        <v>67.9875</v>
      </c>
      <c r="U80" s="2" t="n">
        <f aca="false">S80/F109</f>
        <v>1.16171088746569</v>
      </c>
      <c r="V80" s="2" t="n">
        <v>0</v>
      </c>
      <c r="W80" s="2" t="n">
        <v>0</v>
      </c>
      <c r="X80" s="2" t="n">
        <v>0</v>
      </c>
      <c r="Z80" s="2" t="n">
        <v>0.0001</v>
      </c>
      <c r="AA80" s="2" t="n">
        <v>0.292618199216807</v>
      </c>
      <c r="AB80" s="2" t="n">
        <v>0.0001</v>
      </c>
      <c r="AD80" s="2" t="n">
        <v>0.0001</v>
      </c>
      <c r="AE80" s="2" t="n">
        <v>0.146309099608403</v>
      </c>
      <c r="AF80" s="2" t="n">
        <v>0.0001</v>
      </c>
      <c r="AH80" s="2" t="n">
        <v>0.0001</v>
      </c>
      <c r="AI80" s="2" t="n">
        <v>2.65</v>
      </c>
      <c r="AJ80" s="2" t="n">
        <v>0.0001</v>
      </c>
      <c r="AL80" s="2" t="n">
        <v>-0.01</v>
      </c>
      <c r="AM80" s="2" t="n">
        <v>1.325</v>
      </c>
      <c r="AN80" s="2" t="n">
        <v>0.01</v>
      </c>
      <c r="AP80" s="2" t="n">
        <v>24</v>
      </c>
      <c r="AQ80" s="2" t="n">
        <v>0.35</v>
      </c>
      <c r="BQ80" s="2" t="n">
        <v>39142</v>
      </c>
      <c r="BR80" s="2" t="n">
        <v>3.99</v>
      </c>
      <c r="BS80" s="2" t="n">
        <v>3.995</v>
      </c>
      <c r="BT80" s="2" t="n">
        <v>4</v>
      </c>
      <c r="BU80" s="2" t="n">
        <v>0.22</v>
      </c>
      <c r="BV80" s="2" t="n">
        <v>0.2275</v>
      </c>
      <c r="BW80" s="2" t="n">
        <v>0.235</v>
      </c>
      <c r="BX80" s="2" t="n">
        <v>-0.07</v>
      </c>
      <c r="BZ80" s="2" t="n">
        <v>0.07</v>
      </c>
      <c r="CA80" s="2" t="n">
        <v>0</v>
      </c>
      <c r="CB80" s="2" t="n">
        <v>0</v>
      </c>
      <c r="CC80" s="2" t="n">
        <v>3.99</v>
      </c>
      <c r="CD80" s="2" t="n">
        <v>0.235</v>
      </c>
    </row>
    <row r="81" customFormat="false" ht="12.75" hidden="false" customHeight="false" outlineLevel="0" collapsed="false">
      <c r="A81" s="1" t="n">
        <v>39264</v>
      </c>
      <c r="B81" s="2" t="n">
        <v>0.063325597976233</v>
      </c>
      <c r="D81" s="1" t="n">
        <v>38139</v>
      </c>
      <c r="E81" s="2" t="n">
        <v>65.6</v>
      </c>
      <c r="F81" s="2" t="n">
        <v>67.35</v>
      </c>
      <c r="G81" s="2" t="n">
        <v>71.85</v>
      </c>
      <c r="I81" s="2" t="n">
        <v>28.5</v>
      </c>
      <c r="J81" s="2" t="n">
        <v>29.75</v>
      </c>
      <c r="K81" s="2" t="n">
        <v>32.75</v>
      </c>
      <c r="M81" s="1" t="n">
        <v>39022</v>
      </c>
      <c r="N81" s="2" t="n">
        <v>61.65</v>
      </c>
      <c r="O81" s="2" t="n">
        <v>64.65</v>
      </c>
      <c r="P81" s="2" t="n">
        <v>69.15</v>
      </c>
      <c r="Q81" s="2" t="n">
        <f aca="false">O81-F110</f>
        <v>21</v>
      </c>
      <c r="R81" s="2" t="n">
        <v>45.4875</v>
      </c>
      <c r="S81" s="2" t="n">
        <v>48.4875</v>
      </c>
      <c r="T81" s="2" t="n">
        <v>52.9875</v>
      </c>
      <c r="U81" s="2" t="n">
        <f aca="false">S81/F110</f>
        <v>1.11082474226804</v>
      </c>
      <c r="V81" s="2" t="n">
        <v>0</v>
      </c>
      <c r="W81" s="2" t="n">
        <v>0</v>
      </c>
      <c r="X81" s="2" t="n">
        <v>0</v>
      </c>
      <c r="Z81" s="2" t="n">
        <v>0.0001</v>
      </c>
      <c r="AA81" s="2" t="n">
        <v>0.288765086485038</v>
      </c>
      <c r="AB81" s="2" t="n">
        <v>0.0001</v>
      </c>
      <c r="AD81" s="2" t="n">
        <v>0.0001</v>
      </c>
      <c r="AE81" s="2" t="n">
        <v>0.144382543242519</v>
      </c>
      <c r="AF81" s="2" t="n">
        <v>0.0001</v>
      </c>
      <c r="AH81" s="2" t="n">
        <v>0.0001</v>
      </c>
      <c r="AI81" s="2" t="n">
        <v>1.9</v>
      </c>
      <c r="AJ81" s="2" t="n">
        <v>0.0001</v>
      </c>
      <c r="AL81" s="2" t="n">
        <v>-0.01</v>
      </c>
      <c r="AM81" s="2" t="n">
        <v>0.95</v>
      </c>
      <c r="AN81" s="2" t="n">
        <v>0.01</v>
      </c>
      <c r="AP81" s="2" t="n">
        <v>24</v>
      </c>
      <c r="AQ81" s="2" t="n">
        <v>0.35</v>
      </c>
      <c r="BQ81" s="2" t="n">
        <v>39173</v>
      </c>
      <c r="BR81" s="2" t="n">
        <v>3.83</v>
      </c>
      <c r="BS81" s="2" t="n">
        <v>3.835</v>
      </c>
      <c r="BT81" s="2" t="n">
        <v>3.84</v>
      </c>
      <c r="BU81" s="2" t="n">
        <v>0.22</v>
      </c>
      <c r="BV81" s="2" t="n">
        <v>0.2275</v>
      </c>
      <c r="BW81" s="2" t="n">
        <v>0.235</v>
      </c>
      <c r="BX81" s="2" t="n">
        <v>-0.07</v>
      </c>
      <c r="BZ81" s="2" t="n">
        <v>0.07</v>
      </c>
      <c r="CA81" s="2" t="n">
        <v>0</v>
      </c>
      <c r="CB81" s="2" t="n">
        <v>0</v>
      </c>
      <c r="CC81" s="2" t="n">
        <v>3.83</v>
      </c>
      <c r="CD81" s="2" t="n">
        <v>0.235</v>
      </c>
    </row>
    <row r="82" customFormat="false" ht="12.75" hidden="false" customHeight="false" outlineLevel="0" collapsed="false">
      <c r="A82" s="1" t="n">
        <v>39295</v>
      </c>
      <c r="B82" s="2" t="n">
        <v>0.063360084626553</v>
      </c>
      <c r="D82" s="1" t="n">
        <v>38169</v>
      </c>
      <c r="E82" s="2" t="n">
        <v>89.25</v>
      </c>
      <c r="F82" s="2" t="n">
        <v>91</v>
      </c>
      <c r="G82" s="2" t="n">
        <v>95.5</v>
      </c>
      <c r="I82" s="2" t="n">
        <v>42.5</v>
      </c>
      <c r="J82" s="2" t="n">
        <v>43.75</v>
      </c>
      <c r="K82" s="2" t="n">
        <v>46.75</v>
      </c>
      <c r="M82" s="1" t="n">
        <v>39052</v>
      </c>
      <c r="N82" s="2" t="n">
        <v>59.65</v>
      </c>
      <c r="O82" s="2" t="n">
        <v>62.65</v>
      </c>
      <c r="P82" s="2" t="n">
        <v>67.15</v>
      </c>
      <c r="Q82" s="2" t="n">
        <f aca="false">O82-F111</f>
        <v>20</v>
      </c>
      <c r="R82" s="2" t="n">
        <v>43.9875</v>
      </c>
      <c r="S82" s="2" t="n">
        <v>46.9875</v>
      </c>
      <c r="T82" s="2" t="n">
        <v>51.4875</v>
      </c>
      <c r="U82" s="2" t="n">
        <f aca="false">S82/F111</f>
        <v>1.10169988276671</v>
      </c>
      <c r="V82" s="2" t="n">
        <v>0</v>
      </c>
      <c r="W82" s="2" t="n">
        <v>0</v>
      </c>
      <c r="X82" s="2" t="n">
        <v>0</v>
      </c>
      <c r="Z82" s="2" t="n">
        <v>0.0001</v>
      </c>
      <c r="AA82" s="2" t="n">
        <v>0.295258268676505</v>
      </c>
      <c r="AB82" s="2" t="n">
        <v>0.0001</v>
      </c>
      <c r="AD82" s="2" t="n">
        <v>0.0001</v>
      </c>
      <c r="AE82" s="2" t="n">
        <v>0.147629134338252</v>
      </c>
      <c r="AF82" s="2" t="n">
        <v>0.0001</v>
      </c>
      <c r="AH82" s="2" t="n">
        <v>0.0001</v>
      </c>
      <c r="AI82" s="2" t="n">
        <v>1.7</v>
      </c>
      <c r="AJ82" s="2" t="n">
        <v>0.0001</v>
      </c>
      <c r="AL82" s="2" t="n">
        <v>-0.01</v>
      </c>
      <c r="AM82" s="2" t="n">
        <v>0.85</v>
      </c>
      <c r="AN82" s="2" t="n">
        <v>0.01</v>
      </c>
      <c r="AP82" s="2" t="n">
        <v>25</v>
      </c>
      <c r="AQ82" s="2" t="n">
        <v>0.35</v>
      </c>
      <c r="BQ82" s="2" t="n">
        <v>39203</v>
      </c>
      <c r="BR82" s="2" t="n">
        <v>3.795</v>
      </c>
      <c r="BS82" s="2" t="n">
        <v>3.8</v>
      </c>
      <c r="BT82" s="2" t="n">
        <v>3.805</v>
      </c>
      <c r="BU82" s="2" t="n">
        <v>0.22</v>
      </c>
      <c r="BV82" s="2" t="n">
        <v>0.2275</v>
      </c>
      <c r="BW82" s="2" t="n">
        <v>0.235</v>
      </c>
      <c r="BX82" s="2" t="n">
        <v>-0.07</v>
      </c>
      <c r="BZ82" s="2" t="n">
        <v>0.07</v>
      </c>
      <c r="CA82" s="2" t="n">
        <v>0</v>
      </c>
      <c r="CB82" s="2" t="n">
        <v>0</v>
      </c>
      <c r="CC82" s="2" t="n">
        <v>3.795</v>
      </c>
      <c r="CD82" s="2" t="n">
        <v>0.235</v>
      </c>
    </row>
    <row r="83" customFormat="false" ht="12.75" hidden="false" customHeight="false" outlineLevel="0" collapsed="false">
      <c r="A83" s="1" t="n">
        <v>39326</v>
      </c>
      <c r="B83" s="2" t="n">
        <v>0.063394571277267</v>
      </c>
      <c r="D83" s="1" t="n">
        <v>38200</v>
      </c>
      <c r="E83" s="2" t="n">
        <v>97.25</v>
      </c>
      <c r="F83" s="2" t="n">
        <v>99</v>
      </c>
      <c r="G83" s="2" t="n">
        <v>103.5</v>
      </c>
      <c r="I83" s="2" t="n">
        <v>46.5</v>
      </c>
      <c r="J83" s="2" t="n">
        <v>47.75</v>
      </c>
      <c r="K83" s="2" t="n">
        <v>50.75</v>
      </c>
      <c r="M83" s="1" t="n">
        <v>39083</v>
      </c>
      <c r="N83" s="2" t="n">
        <v>74</v>
      </c>
      <c r="O83" s="2" t="n">
        <v>77</v>
      </c>
      <c r="P83" s="2" t="n">
        <v>82</v>
      </c>
      <c r="Q83" s="2" t="n">
        <f aca="false">O83-F112</f>
        <v>31</v>
      </c>
      <c r="R83" s="2" t="n">
        <v>54.75</v>
      </c>
      <c r="S83" s="2" t="n">
        <v>57.75</v>
      </c>
      <c r="T83" s="2" t="n">
        <v>62.75</v>
      </c>
      <c r="U83" s="2" t="n">
        <f aca="false">S83/F112</f>
        <v>1.2554347826087</v>
      </c>
      <c r="V83" s="2" t="n">
        <v>0</v>
      </c>
      <c r="W83" s="2" t="n">
        <v>0</v>
      </c>
      <c r="X83" s="2" t="n">
        <v>0</v>
      </c>
      <c r="Z83" s="2" t="n">
        <v>0.0001</v>
      </c>
      <c r="AA83" s="2" t="n">
        <v>0.261594508026133</v>
      </c>
      <c r="AB83" s="2" t="n">
        <v>0.0001</v>
      </c>
      <c r="AD83" s="2" t="n">
        <v>0.0001</v>
      </c>
      <c r="AE83" s="2" t="n">
        <v>0.130797254013066</v>
      </c>
      <c r="AF83" s="2" t="n">
        <v>0.0001</v>
      </c>
      <c r="AH83" s="2" t="n">
        <v>0.0001</v>
      </c>
      <c r="AI83" s="2" t="n">
        <v>1.6</v>
      </c>
      <c r="AJ83" s="2" t="n">
        <v>0.0001</v>
      </c>
      <c r="AL83" s="2" t="n">
        <v>-0.01</v>
      </c>
      <c r="AM83" s="2" t="n">
        <v>0.8</v>
      </c>
      <c r="AN83" s="2" t="n">
        <v>0.01</v>
      </c>
      <c r="AP83" s="2" t="n">
        <v>25</v>
      </c>
      <c r="AQ83" s="2" t="n">
        <v>0.35</v>
      </c>
      <c r="BQ83" s="2" t="n">
        <v>39234</v>
      </c>
      <c r="BR83" s="2" t="n">
        <v>3.815</v>
      </c>
      <c r="BS83" s="2" t="n">
        <v>3.82</v>
      </c>
      <c r="BT83" s="2" t="n">
        <v>3.825</v>
      </c>
      <c r="BU83" s="2" t="n">
        <v>0.21</v>
      </c>
      <c r="BV83" s="2" t="n">
        <v>0.2175</v>
      </c>
      <c r="BW83" s="2" t="n">
        <v>0.225</v>
      </c>
      <c r="BX83" s="2" t="n">
        <v>-0.07</v>
      </c>
      <c r="BZ83" s="2" t="n">
        <v>0.07</v>
      </c>
      <c r="CA83" s="2" t="n">
        <v>0</v>
      </c>
      <c r="CB83" s="2" t="n">
        <v>0</v>
      </c>
      <c r="CC83" s="2" t="n">
        <v>3.815</v>
      </c>
      <c r="CD83" s="2" t="n">
        <v>0.225</v>
      </c>
    </row>
    <row r="84" customFormat="false" ht="12.75" hidden="false" customHeight="false" outlineLevel="0" collapsed="false">
      <c r="A84" s="1" t="n">
        <v>39356</v>
      </c>
      <c r="B84" s="2" t="n">
        <v>0.063427945455754</v>
      </c>
      <c r="D84" s="1" t="n">
        <v>38231</v>
      </c>
      <c r="E84" s="2" t="n">
        <v>89.25</v>
      </c>
      <c r="F84" s="2" t="n">
        <v>91</v>
      </c>
      <c r="G84" s="2" t="n">
        <v>95.5</v>
      </c>
      <c r="I84" s="2" t="n">
        <v>43.5</v>
      </c>
      <c r="J84" s="2" t="n">
        <v>44.75</v>
      </c>
      <c r="K84" s="2" t="n">
        <v>47.75</v>
      </c>
      <c r="M84" s="1" t="n">
        <v>39114</v>
      </c>
      <c r="N84" s="2" t="n">
        <v>66</v>
      </c>
      <c r="O84" s="2" t="n">
        <v>69</v>
      </c>
      <c r="P84" s="2" t="n">
        <v>74</v>
      </c>
      <c r="Q84" s="2" t="n">
        <f aca="false">O84-F113</f>
        <v>24</v>
      </c>
      <c r="R84" s="2" t="n">
        <v>48.75</v>
      </c>
      <c r="S84" s="2" t="n">
        <v>51.75</v>
      </c>
      <c r="T84" s="2" t="n">
        <v>56.75</v>
      </c>
      <c r="U84" s="2" t="n">
        <f aca="false">S84/F113</f>
        <v>1.15</v>
      </c>
      <c r="V84" s="2" t="n">
        <v>0</v>
      </c>
      <c r="W84" s="2" t="n">
        <v>0</v>
      </c>
      <c r="X84" s="2" t="n">
        <v>0</v>
      </c>
      <c r="Z84" s="2" t="n">
        <v>0.0001</v>
      </c>
      <c r="AA84" s="2" t="n">
        <v>0.266242600317086</v>
      </c>
      <c r="AB84" s="2" t="n">
        <v>0.0001</v>
      </c>
      <c r="AD84" s="2" t="n">
        <v>0.0001</v>
      </c>
      <c r="AE84" s="2" t="n">
        <v>0.133121300158543</v>
      </c>
      <c r="AF84" s="2" t="n">
        <v>0.0001</v>
      </c>
      <c r="AH84" s="2" t="n">
        <v>0.0001</v>
      </c>
      <c r="AI84" s="2" t="n">
        <v>1.8</v>
      </c>
      <c r="AJ84" s="2" t="n">
        <v>0.0001</v>
      </c>
      <c r="AL84" s="2" t="n">
        <v>-0.01</v>
      </c>
      <c r="AM84" s="2" t="n">
        <v>0.9</v>
      </c>
      <c r="AN84" s="2" t="n">
        <v>0.01</v>
      </c>
      <c r="AP84" s="2" t="n">
        <v>25</v>
      </c>
      <c r="AQ84" s="2" t="n">
        <v>0.35</v>
      </c>
      <c r="BQ84" s="2" t="n">
        <v>39264</v>
      </c>
      <c r="BR84" s="2" t="n">
        <v>3.808</v>
      </c>
      <c r="BS84" s="2" t="n">
        <v>3.813</v>
      </c>
      <c r="BT84" s="2" t="n">
        <v>3.818</v>
      </c>
      <c r="BU84" s="2" t="n">
        <v>0.21</v>
      </c>
      <c r="BV84" s="2" t="n">
        <v>0.2175</v>
      </c>
      <c r="BW84" s="2" t="n">
        <v>0.225</v>
      </c>
      <c r="BX84" s="2" t="n">
        <v>-0.07</v>
      </c>
      <c r="BZ84" s="2" t="n">
        <v>0.07</v>
      </c>
      <c r="CA84" s="2" t="n">
        <v>0</v>
      </c>
      <c r="CB84" s="2" t="n">
        <v>0</v>
      </c>
      <c r="CC84" s="2" t="n">
        <v>3.808</v>
      </c>
      <c r="CD84" s="2" t="n">
        <v>0.225</v>
      </c>
    </row>
    <row r="85" customFormat="false" ht="12.75" hidden="false" customHeight="false" outlineLevel="0" collapsed="false">
      <c r="A85" s="1" t="n">
        <v>39387</v>
      </c>
      <c r="B85" s="2" t="n">
        <v>0.063462432107245</v>
      </c>
      <c r="D85" s="1" t="n">
        <v>38261</v>
      </c>
      <c r="E85" s="2" t="n">
        <v>58.5</v>
      </c>
      <c r="F85" s="2" t="n">
        <v>60.25</v>
      </c>
      <c r="G85" s="2" t="n">
        <v>64.75</v>
      </c>
      <c r="I85" s="2" t="n">
        <v>36.5</v>
      </c>
      <c r="J85" s="2" t="n">
        <v>37.75</v>
      </c>
      <c r="K85" s="2" t="n">
        <v>40.75</v>
      </c>
      <c r="M85" s="1" t="n">
        <v>39142</v>
      </c>
      <c r="N85" s="2" t="n">
        <v>64</v>
      </c>
      <c r="O85" s="2" t="n">
        <v>67</v>
      </c>
      <c r="P85" s="2" t="n">
        <v>72</v>
      </c>
      <c r="Q85" s="2" t="n">
        <f aca="false">O85-F114</f>
        <v>23</v>
      </c>
      <c r="R85" s="2" t="n">
        <v>47.25</v>
      </c>
      <c r="S85" s="2" t="n">
        <v>50.25</v>
      </c>
      <c r="T85" s="2" t="n">
        <v>55.25</v>
      </c>
      <c r="U85" s="2" t="n">
        <f aca="false">S85/F114</f>
        <v>1.14204545454545</v>
      </c>
      <c r="V85" s="2" t="n">
        <v>0</v>
      </c>
      <c r="W85" s="2" t="n">
        <v>0</v>
      </c>
      <c r="X85" s="2" t="n">
        <v>0</v>
      </c>
      <c r="Z85" s="2" t="n">
        <v>0.0001</v>
      </c>
      <c r="AA85" s="2" t="n">
        <v>0.273184924499184</v>
      </c>
      <c r="AB85" s="2" t="n">
        <v>0.0001</v>
      </c>
      <c r="AD85" s="2" t="n">
        <v>0.0001</v>
      </c>
      <c r="AE85" s="2" t="n">
        <v>0.136592462249592</v>
      </c>
      <c r="AF85" s="2" t="n">
        <v>0.0001</v>
      </c>
      <c r="AH85" s="2" t="n">
        <v>0.0001</v>
      </c>
      <c r="AI85" s="2" t="n">
        <v>1.95</v>
      </c>
      <c r="AJ85" s="2" t="n">
        <v>0.0001</v>
      </c>
      <c r="AL85" s="2" t="n">
        <v>-0.01</v>
      </c>
      <c r="AM85" s="2" t="n">
        <v>0.975</v>
      </c>
      <c r="AN85" s="2" t="n">
        <v>0.01</v>
      </c>
      <c r="AP85" s="2" t="n">
        <v>26</v>
      </c>
      <c r="AQ85" s="2" t="n">
        <v>0.35</v>
      </c>
      <c r="BQ85" s="2" t="n">
        <v>39295</v>
      </c>
      <c r="BR85" s="2" t="n">
        <v>3.81</v>
      </c>
      <c r="BS85" s="2" t="n">
        <v>3.815</v>
      </c>
      <c r="BT85" s="2" t="n">
        <v>3.82</v>
      </c>
      <c r="BU85" s="2" t="n">
        <v>0.21</v>
      </c>
      <c r="BV85" s="2" t="n">
        <v>0.2175</v>
      </c>
      <c r="BW85" s="2" t="n">
        <v>0.225</v>
      </c>
      <c r="BX85" s="2" t="n">
        <v>-0.07</v>
      </c>
      <c r="BZ85" s="2" t="n">
        <v>0.07</v>
      </c>
      <c r="CA85" s="2" t="n">
        <v>0</v>
      </c>
      <c r="CB85" s="2" t="n">
        <v>0</v>
      </c>
      <c r="CC85" s="2" t="n">
        <v>3.81</v>
      </c>
      <c r="CD85" s="2" t="n">
        <v>0.225</v>
      </c>
    </row>
    <row r="86" customFormat="false" ht="12.75" hidden="false" customHeight="false" outlineLevel="0" collapsed="false">
      <c r="A86" s="1" t="n">
        <v>39417</v>
      </c>
      <c r="B86" s="2" t="n">
        <v>0.063495806286483</v>
      </c>
      <c r="D86" s="1" t="n">
        <v>38292</v>
      </c>
      <c r="E86" s="2" t="n">
        <v>47.5</v>
      </c>
      <c r="F86" s="2" t="n">
        <v>49.25</v>
      </c>
      <c r="G86" s="2" t="n">
        <v>53.75</v>
      </c>
      <c r="I86" s="2" t="n">
        <v>31.5</v>
      </c>
      <c r="J86" s="2" t="n">
        <v>32.75</v>
      </c>
      <c r="K86" s="2" t="n">
        <v>35.75</v>
      </c>
      <c r="M86" s="1" t="n">
        <v>39173</v>
      </c>
      <c r="N86" s="2" t="n">
        <v>57.75</v>
      </c>
      <c r="O86" s="2" t="n">
        <v>60.75</v>
      </c>
      <c r="P86" s="2" t="n">
        <v>65.75</v>
      </c>
      <c r="Q86" s="2" t="n">
        <f aca="false">O86-F115</f>
        <v>17</v>
      </c>
      <c r="R86" s="2" t="n">
        <v>42.5625</v>
      </c>
      <c r="S86" s="2" t="n">
        <v>45.5625</v>
      </c>
      <c r="T86" s="2" t="n">
        <v>50.5625</v>
      </c>
      <c r="U86" s="2" t="n">
        <f aca="false">S86/F115</f>
        <v>1.04142857142857</v>
      </c>
      <c r="V86" s="2" t="n">
        <v>0</v>
      </c>
      <c r="W86" s="2" t="n">
        <v>0</v>
      </c>
      <c r="X86" s="2" t="n">
        <v>0</v>
      </c>
      <c r="Z86" s="2" t="n">
        <v>0.0001</v>
      </c>
      <c r="AA86" s="2" t="n">
        <v>0.255901014491981</v>
      </c>
      <c r="AB86" s="2" t="n">
        <v>0.0001</v>
      </c>
      <c r="AD86" s="2" t="n">
        <v>0.0001</v>
      </c>
      <c r="AE86" s="2" t="n">
        <v>0.12795050724599</v>
      </c>
      <c r="AF86" s="2" t="n">
        <v>0.0001</v>
      </c>
      <c r="AH86" s="2" t="n">
        <v>0.0001</v>
      </c>
      <c r="AI86" s="2" t="n">
        <v>2</v>
      </c>
      <c r="AJ86" s="2" t="n">
        <v>0.0001</v>
      </c>
      <c r="AL86" s="2" t="n">
        <v>-0.01</v>
      </c>
      <c r="AM86" s="2" t="n">
        <v>1</v>
      </c>
      <c r="AN86" s="2" t="n">
        <v>0.01</v>
      </c>
      <c r="AP86" s="2" t="n">
        <v>26</v>
      </c>
      <c r="AQ86" s="2" t="n">
        <v>0.35</v>
      </c>
      <c r="BQ86" s="2" t="n">
        <v>39326</v>
      </c>
      <c r="BR86" s="2" t="n">
        <v>3.827</v>
      </c>
      <c r="BS86" s="2" t="n">
        <v>3.832</v>
      </c>
      <c r="BT86" s="2" t="n">
        <v>3.837</v>
      </c>
      <c r="BU86" s="2" t="n">
        <v>0.21</v>
      </c>
      <c r="BV86" s="2" t="n">
        <v>0.2175</v>
      </c>
      <c r="BW86" s="2" t="n">
        <v>0.225</v>
      </c>
      <c r="BX86" s="2" t="n">
        <v>-0.07</v>
      </c>
      <c r="BZ86" s="2" t="n">
        <v>0.07</v>
      </c>
      <c r="CA86" s="2" t="n">
        <v>0</v>
      </c>
      <c r="CB86" s="2" t="n">
        <v>0</v>
      </c>
      <c r="CC86" s="2" t="n">
        <v>3.827</v>
      </c>
      <c r="CD86" s="2" t="n">
        <v>0.225</v>
      </c>
    </row>
    <row r="87" customFormat="false" ht="12.75" hidden="false" customHeight="false" outlineLevel="0" collapsed="false">
      <c r="A87" s="1" t="n">
        <v>39448</v>
      </c>
      <c r="B87" s="2" t="n">
        <v>0.063525888373887</v>
      </c>
      <c r="D87" s="1" t="n">
        <v>38322</v>
      </c>
      <c r="E87" s="2" t="n">
        <v>46.5</v>
      </c>
      <c r="F87" s="2" t="n">
        <v>48.25</v>
      </c>
      <c r="G87" s="2" t="n">
        <v>52.75</v>
      </c>
      <c r="I87" s="2" t="n">
        <v>31.5</v>
      </c>
      <c r="J87" s="2" t="n">
        <v>32.75</v>
      </c>
      <c r="K87" s="2" t="n">
        <v>35.75</v>
      </c>
      <c r="M87" s="1" t="n">
        <v>39203</v>
      </c>
      <c r="N87" s="2" t="n">
        <v>59.75</v>
      </c>
      <c r="O87" s="2" t="n">
        <v>62.75</v>
      </c>
      <c r="P87" s="2" t="n">
        <v>67.75</v>
      </c>
      <c r="Q87" s="2" t="n">
        <f aca="false">O87-F116</f>
        <v>17</v>
      </c>
      <c r="R87" s="2" t="n">
        <v>44.0625</v>
      </c>
      <c r="S87" s="2" t="n">
        <v>47.0625</v>
      </c>
      <c r="T87" s="2" t="n">
        <v>52.0625</v>
      </c>
      <c r="U87" s="2" t="n">
        <f aca="false">S87/F116</f>
        <v>1.02868852459016</v>
      </c>
      <c r="V87" s="2" t="n">
        <v>0</v>
      </c>
      <c r="W87" s="2" t="n">
        <v>0</v>
      </c>
      <c r="X87" s="2" t="n">
        <v>0</v>
      </c>
      <c r="Z87" s="2" t="n">
        <v>0.0001</v>
      </c>
      <c r="AA87" s="2" t="n">
        <v>0.255150787243783</v>
      </c>
      <c r="AB87" s="2" t="n">
        <v>0.0001</v>
      </c>
      <c r="AD87" s="2" t="n">
        <v>0.0001</v>
      </c>
      <c r="AE87" s="2" t="n">
        <v>0.127575393621892</v>
      </c>
      <c r="AF87" s="2" t="n">
        <v>0.0001</v>
      </c>
      <c r="AH87" s="2" t="n">
        <v>0.0001</v>
      </c>
      <c r="AI87" s="2" t="n">
        <v>2.15</v>
      </c>
      <c r="AJ87" s="2" t="n">
        <v>0.0001</v>
      </c>
      <c r="AL87" s="2" t="n">
        <v>-0.01</v>
      </c>
      <c r="AM87" s="2" t="n">
        <v>1.075</v>
      </c>
      <c r="AN87" s="2" t="n">
        <v>0.01</v>
      </c>
      <c r="AP87" s="2" t="n">
        <v>26</v>
      </c>
      <c r="AQ87" s="2" t="n">
        <v>0.35</v>
      </c>
      <c r="BQ87" s="2" t="n">
        <v>39356</v>
      </c>
      <c r="BR87" s="2" t="n">
        <v>3.837</v>
      </c>
      <c r="BS87" s="2" t="n">
        <v>3.842</v>
      </c>
      <c r="BT87" s="2" t="n">
        <v>3.847</v>
      </c>
      <c r="BU87" s="2" t="n">
        <v>0.21</v>
      </c>
      <c r="BV87" s="2" t="n">
        <v>0.2175</v>
      </c>
      <c r="BW87" s="2" t="n">
        <v>0.225</v>
      </c>
      <c r="BX87" s="2" t="n">
        <v>-0.07</v>
      </c>
      <c r="BZ87" s="2" t="n">
        <v>0.07</v>
      </c>
      <c r="CA87" s="2" t="n">
        <v>0</v>
      </c>
      <c r="CB87" s="2" t="n">
        <v>0</v>
      </c>
      <c r="CC87" s="2" t="n">
        <v>3.837</v>
      </c>
      <c r="CD87" s="2" t="n">
        <v>0.225</v>
      </c>
    </row>
    <row r="88" customFormat="false" ht="12.75" hidden="false" customHeight="false" outlineLevel="0" collapsed="false">
      <c r="A88" s="1" t="n">
        <v>39479</v>
      </c>
      <c r="B88" s="2" t="n">
        <v>0.063554168594131</v>
      </c>
      <c r="D88" s="1" t="n">
        <v>38353</v>
      </c>
      <c r="E88" s="2" t="n">
        <v>43.75</v>
      </c>
      <c r="F88" s="2" t="n">
        <v>45.75</v>
      </c>
      <c r="G88" s="2" t="n">
        <v>50.25</v>
      </c>
      <c r="I88" s="2" t="n">
        <v>30.4</v>
      </c>
      <c r="J88" s="2" t="n">
        <v>31.65</v>
      </c>
      <c r="K88" s="2" t="n">
        <v>34.65</v>
      </c>
      <c r="M88" s="1" t="n">
        <v>39234</v>
      </c>
      <c r="N88" s="2" t="n">
        <v>83.75</v>
      </c>
      <c r="O88" s="2" t="n">
        <v>86.75</v>
      </c>
      <c r="P88" s="2" t="n">
        <v>91.75</v>
      </c>
      <c r="Q88" s="2" t="n">
        <f aca="false">O88-F117</f>
        <v>25</v>
      </c>
      <c r="R88" s="2" t="n">
        <v>62.0625</v>
      </c>
      <c r="S88" s="2" t="n">
        <v>65.0625</v>
      </c>
      <c r="T88" s="2" t="n">
        <v>70.0625</v>
      </c>
      <c r="U88" s="2" t="n">
        <f aca="false">S88/F117</f>
        <v>1.05364372469636</v>
      </c>
      <c r="V88" s="2" t="n">
        <v>0</v>
      </c>
      <c r="W88" s="2" t="n">
        <v>0</v>
      </c>
      <c r="X88" s="2" t="n">
        <v>0</v>
      </c>
      <c r="Z88" s="2" t="n">
        <v>0.0001</v>
      </c>
      <c r="AA88" s="2" t="n">
        <v>0.305861122846766</v>
      </c>
      <c r="AB88" s="2" t="n">
        <v>0.0001</v>
      </c>
      <c r="AD88" s="2" t="n">
        <v>0.0001</v>
      </c>
      <c r="AE88" s="2" t="n">
        <v>0.152930561423383</v>
      </c>
      <c r="AF88" s="2" t="n">
        <v>0.0001</v>
      </c>
      <c r="AH88" s="2" t="n">
        <v>0.0001</v>
      </c>
      <c r="AI88" s="2" t="n">
        <v>1.95</v>
      </c>
      <c r="AJ88" s="2" t="n">
        <v>0.0001</v>
      </c>
      <c r="AL88" s="2" t="n">
        <v>-0.01</v>
      </c>
      <c r="AM88" s="2" t="n">
        <v>0.975</v>
      </c>
      <c r="AN88" s="2" t="n">
        <v>0.01</v>
      </c>
      <c r="AP88" s="2" t="n">
        <v>27</v>
      </c>
      <c r="AQ88" s="2" t="n">
        <v>0.35</v>
      </c>
      <c r="BQ88" s="2" t="n">
        <v>39387</v>
      </c>
      <c r="BR88" s="2" t="n">
        <v>3.982</v>
      </c>
      <c r="BS88" s="2" t="n">
        <v>3.987</v>
      </c>
      <c r="BT88" s="2" t="n">
        <v>3.992</v>
      </c>
      <c r="BU88" s="2" t="n">
        <v>0.21</v>
      </c>
      <c r="BV88" s="2" t="n">
        <v>0.2175</v>
      </c>
      <c r="BW88" s="2" t="n">
        <v>0.225</v>
      </c>
      <c r="BX88" s="2" t="n">
        <v>-0.07</v>
      </c>
      <c r="BZ88" s="2" t="n">
        <v>0.07</v>
      </c>
      <c r="CA88" s="2" t="n">
        <v>0</v>
      </c>
      <c r="CB88" s="2" t="n">
        <v>0</v>
      </c>
      <c r="CC88" s="2" t="n">
        <v>3.982</v>
      </c>
      <c r="CD88" s="2" t="n">
        <v>0.225</v>
      </c>
    </row>
    <row r="89" customFormat="false" ht="12.75" hidden="false" customHeight="false" outlineLevel="0" collapsed="false">
      <c r="A89" s="1" t="n">
        <v>39508</v>
      </c>
      <c r="B89" s="2" t="n">
        <v>0.063580624284277</v>
      </c>
      <c r="D89" s="1" t="n">
        <v>38384</v>
      </c>
      <c r="E89" s="2" t="n">
        <v>42.75</v>
      </c>
      <c r="F89" s="2" t="n">
        <v>44.75</v>
      </c>
      <c r="G89" s="2" t="n">
        <v>49.25</v>
      </c>
      <c r="I89" s="2" t="n">
        <v>29.4</v>
      </c>
      <c r="J89" s="2" t="n">
        <v>30.65</v>
      </c>
      <c r="K89" s="2" t="n">
        <v>33.65</v>
      </c>
      <c r="M89" s="1" t="n">
        <v>39264</v>
      </c>
      <c r="N89" s="2" t="n">
        <v>105.5</v>
      </c>
      <c r="O89" s="2" t="n">
        <v>108.5</v>
      </c>
      <c r="P89" s="2" t="n">
        <v>113.5</v>
      </c>
      <c r="Q89" s="2" t="n">
        <f aca="false">O89-F118</f>
        <v>33</v>
      </c>
      <c r="R89" s="2" t="n">
        <v>78.375</v>
      </c>
      <c r="S89" s="2" t="n">
        <v>81.375</v>
      </c>
      <c r="T89" s="2" t="n">
        <v>86.375</v>
      </c>
      <c r="U89" s="2" t="n">
        <f aca="false">S89/F118</f>
        <v>1.07781456953642</v>
      </c>
      <c r="V89" s="2" t="n">
        <v>0</v>
      </c>
      <c r="W89" s="2" t="n">
        <v>0</v>
      </c>
      <c r="X89" s="2" t="n">
        <v>0</v>
      </c>
      <c r="Z89" s="2" t="n">
        <v>0.0001</v>
      </c>
      <c r="AA89" s="2" t="n">
        <v>0.305376553159746</v>
      </c>
      <c r="AB89" s="2" t="n">
        <v>0.0001</v>
      </c>
      <c r="AD89" s="2" t="n">
        <v>0.0001</v>
      </c>
      <c r="AE89" s="2" t="n">
        <v>0.152688276579873</v>
      </c>
      <c r="AF89" s="2" t="n">
        <v>0.0001</v>
      </c>
      <c r="AH89" s="2" t="n">
        <v>0.0001</v>
      </c>
      <c r="AI89" s="2" t="n">
        <v>2.1</v>
      </c>
      <c r="AJ89" s="2" t="n">
        <v>0.0001</v>
      </c>
      <c r="AL89" s="2" t="n">
        <v>-0.01</v>
      </c>
      <c r="AM89" s="2" t="n">
        <v>1.05</v>
      </c>
      <c r="AN89" s="2" t="n">
        <v>0.01</v>
      </c>
      <c r="AP89" s="2" t="n">
        <v>27</v>
      </c>
      <c r="AQ89" s="2" t="n">
        <v>0.35</v>
      </c>
      <c r="BQ89" s="2" t="n">
        <v>39417</v>
      </c>
      <c r="BR89" s="2" t="n">
        <v>4.122</v>
      </c>
      <c r="BS89" s="2" t="n">
        <v>4.127</v>
      </c>
      <c r="BT89" s="2" t="n">
        <v>4.132</v>
      </c>
      <c r="BU89" s="2" t="n">
        <v>0.21</v>
      </c>
      <c r="BV89" s="2" t="n">
        <v>0.2175</v>
      </c>
      <c r="BW89" s="2" t="n">
        <v>0.225</v>
      </c>
      <c r="BX89" s="2" t="n">
        <v>-0.07</v>
      </c>
      <c r="BZ89" s="2" t="n">
        <v>0.07</v>
      </c>
      <c r="CA89" s="2" t="n">
        <v>0</v>
      </c>
      <c r="CB89" s="2" t="n">
        <v>0</v>
      </c>
      <c r="CC89" s="2" t="n">
        <v>4.122</v>
      </c>
      <c r="CD89" s="2" t="n">
        <v>0.225</v>
      </c>
    </row>
    <row r="90" customFormat="false" ht="12.75" hidden="false" customHeight="false" outlineLevel="0" collapsed="false">
      <c r="A90" s="1" t="n">
        <v>39539</v>
      </c>
      <c r="B90" s="2" t="n">
        <v>0.063608904505034</v>
      </c>
      <c r="D90" s="1" t="n">
        <v>38412</v>
      </c>
      <c r="E90" s="2" t="n">
        <v>41.75</v>
      </c>
      <c r="F90" s="2" t="n">
        <v>43.75</v>
      </c>
      <c r="G90" s="2" t="n">
        <v>48.25</v>
      </c>
      <c r="I90" s="2" t="n">
        <v>29.4</v>
      </c>
      <c r="J90" s="2" t="n">
        <v>30.65</v>
      </c>
      <c r="K90" s="2" t="n">
        <v>33.65</v>
      </c>
      <c r="M90" s="1" t="n">
        <v>39295</v>
      </c>
      <c r="N90" s="2" t="n">
        <v>110.5</v>
      </c>
      <c r="O90" s="2" t="n">
        <v>113.5</v>
      </c>
      <c r="P90" s="2" t="n">
        <v>118.5</v>
      </c>
      <c r="Q90" s="2" t="n">
        <f aca="false">O90-F119</f>
        <v>30</v>
      </c>
      <c r="R90" s="2" t="n">
        <v>82.125</v>
      </c>
      <c r="S90" s="2" t="n">
        <v>85.125</v>
      </c>
      <c r="T90" s="2" t="n">
        <v>90.125</v>
      </c>
      <c r="U90" s="2" t="n">
        <f aca="false">S90/F119</f>
        <v>1.01946107784431</v>
      </c>
      <c r="V90" s="2" t="n">
        <v>0</v>
      </c>
      <c r="W90" s="2" t="n">
        <v>0</v>
      </c>
      <c r="X90" s="2" t="n">
        <v>0</v>
      </c>
      <c r="Z90" s="2" t="n">
        <v>0.0001</v>
      </c>
      <c r="AA90" s="2" t="n">
        <v>0.343711588966919</v>
      </c>
      <c r="AB90" s="2" t="n">
        <v>0.0001</v>
      </c>
      <c r="AD90" s="2" t="n">
        <v>0.0001</v>
      </c>
      <c r="AE90" s="2" t="n">
        <v>0.171855794483459</v>
      </c>
      <c r="AF90" s="2" t="n">
        <v>0.0001</v>
      </c>
      <c r="AH90" s="2" t="n">
        <v>0.0001</v>
      </c>
      <c r="AI90" s="2" t="n">
        <v>2.85</v>
      </c>
      <c r="AJ90" s="2" t="n">
        <v>0.0001</v>
      </c>
      <c r="AL90" s="2" t="n">
        <v>-0.01</v>
      </c>
      <c r="AM90" s="2" t="n">
        <v>1.425</v>
      </c>
      <c r="AN90" s="2" t="n">
        <v>0.01</v>
      </c>
      <c r="AP90" s="2" t="n">
        <v>27</v>
      </c>
      <c r="AQ90" s="2" t="n">
        <v>0.35</v>
      </c>
      <c r="BQ90" s="2" t="n">
        <v>39448</v>
      </c>
      <c r="BR90" s="2" t="n">
        <v>4.32</v>
      </c>
      <c r="BS90" s="2" t="n">
        <v>4.325</v>
      </c>
      <c r="BT90" s="2" t="n">
        <v>4.33</v>
      </c>
      <c r="BU90" s="2" t="n">
        <v>0.21</v>
      </c>
      <c r="BV90" s="2" t="n">
        <v>0.2175</v>
      </c>
      <c r="BW90" s="2" t="n">
        <v>0.225</v>
      </c>
      <c r="BX90" s="2" t="n">
        <v>-0.07</v>
      </c>
      <c r="BZ90" s="2" t="n">
        <v>0.07</v>
      </c>
      <c r="CA90" s="2" t="n">
        <v>0</v>
      </c>
      <c r="CB90" s="2" t="n">
        <v>0</v>
      </c>
      <c r="CC90" s="2" t="n">
        <v>4.32</v>
      </c>
      <c r="CD90" s="2" t="n">
        <v>0.225</v>
      </c>
    </row>
    <row r="91" customFormat="false" ht="12.75" hidden="false" customHeight="false" outlineLevel="0" collapsed="false">
      <c r="A91" s="1" t="n">
        <v>39569</v>
      </c>
      <c r="B91" s="2" t="n">
        <v>0.063636272460858</v>
      </c>
      <c r="D91" s="1" t="n">
        <v>38443</v>
      </c>
      <c r="E91" s="2" t="n">
        <v>41.5</v>
      </c>
      <c r="F91" s="2" t="n">
        <v>43.5</v>
      </c>
      <c r="G91" s="2" t="n">
        <v>48</v>
      </c>
      <c r="I91" s="2" t="n">
        <v>28.4</v>
      </c>
      <c r="J91" s="2" t="n">
        <v>29.65</v>
      </c>
      <c r="K91" s="2" t="n">
        <v>32.65</v>
      </c>
      <c r="M91" s="1" t="n">
        <v>39326</v>
      </c>
      <c r="N91" s="2" t="n">
        <v>103.5</v>
      </c>
      <c r="O91" s="2" t="n">
        <v>106.5</v>
      </c>
      <c r="P91" s="2" t="n">
        <v>111.5</v>
      </c>
      <c r="Q91" s="2" t="n">
        <f aca="false">O91-F120</f>
        <v>31</v>
      </c>
      <c r="R91" s="2" t="n">
        <v>76.875</v>
      </c>
      <c r="S91" s="2" t="n">
        <v>79.875</v>
      </c>
      <c r="T91" s="2" t="n">
        <v>84.875</v>
      </c>
      <c r="U91" s="2" t="n">
        <f aca="false">S91/F120</f>
        <v>1.05794701986755</v>
      </c>
      <c r="V91" s="2" t="n">
        <v>0</v>
      </c>
      <c r="W91" s="2" t="n">
        <v>0</v>
      </c>
      <c r="X91" s="2" t="n">
        <v>0</v>
      </c>
      <c r="Z91" s="2" t="n">
        <v>0.0001</v>
      </c>
      <c r="AA91" s="2" t="n">
        <v>0.316733429307977</v>
      </c>
      <c r="AB91" s="2" t="n">
        <v>0.0001</v>
      </c>
      <c r="AD91" s="2" t="n">
        <v>0.0001</v>
      </c>
      <c r="AE91" s="2" t="n">
        <v>0.158366714653989</v>
      </c>
      <c r="AF91" s="2" t="n">
        <v>0.0001</v>
      </c>
      <c r="AH91" s="2" t="n">
        <v>0.0001</v>
      </c>
      <c r="AI91" s="2" t="n">
        <v>2.95</v>
      </c>
      <c r="AJ91" s="2" t="n">
        <v>0.0001</v>
      </c>
      <c r="AL91" s="2" t="n">
        <v>-0.01</v>
      </c>
      <c r="AM91" s="2" t="n">
        <v>1.475</v>
      </c>
      <c r="AN91" s="2" t="n">
        <v>0.01</v>
      </c>
      <c r="AP91" s="2" t="n">
        <v>28</v>
      </c>
      <c r="AQ91" s="2" t="n">
        <v>0.35</v>
      </c>
      <c r="BQ91" s="2" t="n">
        <v>39479</v>
      </c>
      <c r="BR91" s="2" t="n">
        <v>4.175</v>
      </c>
      <c r="BS91" s="2" t="n">
        <v>4.18</v>
      </c>
      <c r="BT91" s="2" t="n">
        <v>4.185</v>
      </c>
      <c r="BU91" s="2" t="n">
        <v>0.205</v>
      </c>
      <c r="BV91" s="2" t="n">
        <v>0.2125</v>
      </c>
      <c r="BW91" s="2" t="n">
        <v>0.22</v>
      </c>
      <c r="BX91" s="2" t="n">
        <v>-0.07</v>
      </c>
      <c r="BZ91" s="2" t="n">
        <v>0.07</v>
      </c>
      <c r="CA91" s="2" t="n">
        <v>0</v>
      </c>
      <c r="CB91" s="2" t="n">
        <v>0</v>
      </c>
      <c r="CC91" s="2" t="n">
        <v>4.175</v>
      </c>
      <c r="CD91" s="2" t="n">
        <v>0.22</v>
      </c>
    </row>
    <row r="92" customFormat="false" ht="12.75" hidden="false" customHeight="false" outlineLevel="0" collapsed="false">
      <c r="A92" s="1" t="n">
        <v>39600</v>
      </c>
      <c r="B92" s="2" t="n">
        <v>0.063664552682137</v>
      </c>
      <c r="D92" s="1" t="n">
        <v>38473</v>
      </c>
      <c r="E92" s="2" t="n">
        <v>43.5</v>
      </c>
      <c r="F92" s="2" t="n">
        <v>45.5</v>
      </c>
      <c r="G92" s="2" t="n">
        <v>50</v>
      </c>
      <c r="I92" s="2" t="n">
        <v>28.4</v>
      </c>
      <c r="J92" s="2" t="n">
        <v>29.65</v>
      </c>
      <c r="K92" s="2" t="n">
        <v>32.65</v>
      </c>
      <c r="M92" s="1" t="n">
        <v>39356</v>
      </c>
      <c r="N92" s="2" t="n">
        <v>81.9</v>
      </c>
      <c r="O92" s="2" t="n">
        <v>84.9</v>
      </c>
      <c r="P92" s="2" t="n">
        <v>89.9</v>
      </c>
      <c r="Q92" s="2" t="n">
        <f aca="false">O92-F121</f>
        <v>30</v>
      </c>
      <c r="R92" s="2" t="n">
        <v>60.675</v>
      </c>
      <c r="S92" s="2" t="n">
        <v>63.675</v>
      </c>
      <c r="T92" s="2" t="n">
        <v>68.675</v>
      </c>
      <c r="U92" s="2" t="n">
        <f aca="false">S92/F121</f>
        <v>1.15983606557377</v>
      </c>
      <c r="V92" s="2" t="n">
        <v>0</v>
      </c>
      <c r="W92" s="2" t="n">
        <v>0</v>
      </c>
      <c r="X92" s="2" t="n">
        <v>0</v>
      </c>
      <c r="Z92" s="2" t="n">
        <v>0.0001</v>
      </c>
      <c r="AA92" s="2" t="n">
        <v>0.281897807345882</v>
      </c>
      <c r="AB92" s="2" t="n">
        <v>0.0001</v>
      </c>
      <c r="AD92" s="2" t="n">
        <v>0.0001</v>
      </c>
      <c r="AE92" s="2" t="n">
        <v>0.140948903672941</v>
      </c>
      <c r="AF92" s="2" t="n">
        <v>0.0001</v>
      </c>
      <c r="AH92" s="2" t="n">
        <v>0.0001</v>
      </c>
      <c r="AI92" s="2" t="n">
        <v>2.65</v>
      </c>
      <c r="AJ92" s="2" t="n">
        <v>0.0001</v>
      </c>
      <c r="AL92" s="2" t="n">
        <v>-0.01</v>
      </c>
      <c r="AM92" s="2" t="n">
        <v>1.325</v>
      </c>
      <c r="AN92" s="2" t="n">
        <v>0.01</v>
      </c>
      <c r="AP92" s="2" t="n">
        <v>28</v>
      </c>
      <c r="AQ92" s="2" t="n">
        <v>0.35</v>
      </c>
      <c r="BQ92" s="2" t="n">
        <v>39508</v>
      </c>
      <c r="BR92" s="2" t="n">
        <v>4.04</v>
      </c>
      <c r="BS92" s="2" t="n">
        <v>4.045</v>
      </c>
      <c r="BT92" s="2" t="n">
        <v>4.05</v>
      </c>
      <c r="BU92" s="2" t="n">
        <v>0.2</v>
      </c>
      <c r="BV92" s="2" t="n">
        <v>0.2075</v>
      </c>
      <c r="BW92" s="2" t="n">
        <v>0.215</v>
      </c>
      <c r="BX92" s="2" t="n">
        <v>-0.07</v>
      </c>
      <c r="BZ92" s="2" t="n">
        <v>0.07</v>
      </c>
      <c r="CA92" s="2" t="n">
        <v>0</v>
      </c>
      <c r="CB92" s="2" t="n">
        <v>0</v>
      </c>
      <c r="CC92" s="2" t="n">
        <v>4.04</v>
      </c>
      <c r="CD92" s="2" t="n">
        <v>0.215</v>
      </c>
    </row>
    <row r="93" customFormat="false" ht="12.75" hidden="false" customHeight="false" outlineLevel="0" collapsed="false">
      <c r="A93" s="1" t="n">
        <v>39630</v>
      </c>
      <c r="B93" s="2" t="n">
        <v>0.063691920638467</v>
      </c>
      <c r="D93" s="1" t="n">
        <v>38504</v>
      </c>
      <c r="E93" s="2" t="n">
        <v>59.5</v>
      </c>
      <c r="F93" s="2" t="n">
        <v>61.5</v>
      </c>
      <c r="G93" s="2" t="n">
        <v>66</v>
      </c>
      <c r="I93" s="2" t="n">
        <v>26.4</v>
      </c>
      <c r="J93" s="2" t="n">
        <v>27.65</v>
      </c>
      <c r="K93" s="2" t="n">
        <v>30.65</v>
      </c>
      <c r="M93" s="1" t="n">
        <v>39387</v>
      </c>
      <c r="N93" s="2" t="n">
        <v>61.9</v>
      </c>
      <c r="O93" s="2" t="n">
        <v>64.9</v>
      </c>
      <c r="P93" s="2" t="n">
        <v>69.9</v>
      </c>
      <c r="Q93" s="2" t="n">
        <f aca="false">O93-F122</f>
        <v>21</v>
      </c>
      <c r="R93" s="2" t="n">
        <v>45.675</v>
      </c>
      <c r="S93" s="2" t="n">
        <v>48.675</v>
      </c>
      <c r="T93" s="2" t="n">
        <v>53.675</v>
      </c>
      <c r="U93" s="2" t="n">
        <f aca="false">S93/F122</f>
        <v>1.10876993166287</v>
      </c>
      <c r="V93" s="2" t="n">
        <v>0</v>
      </c>
      <c r="W93" s="2" t="n">
        <v>0</v>
      </c>
      <c r="X93" s="2" t="n">
        <v>0</v>
      </c>
      <c r="Z93" s="2" t="n">
        <v>0.0001</v>
      </c>
      <c r="AA93" s="2" t="n">
        <v>0.278562416043191</v>
      </c>
      <c r="AB93" s="2" t="n">
        <v>0.0001</v>
      </c>
      <c r="AD93" s="2" t="n">
        <v>0.0001</v>
      </c>
      <c r="AE93" s="2" t="n">
        <v>0.139281208021596</v>
      </c>
      <c r="AF93" s="2" t="n">
        <v>0.0001</v>
      </c>
      <c r="AH93" s="2" t="n">
        <v>0.0001</v>
      </c>
      <c r="AI93" s="2" t="n">
        <v>1.9</v>
      </c>
      <c r="AJ93" s="2" t="n">
        <v>0.0001</v>
      </c>
      <c r="AL93" s="2" t="n">
        <v>-0.01</v>
      </c>
      <c r="AM93" s="2" t="n">
        <v>0.95</v>
      </c>
      <c r="AN93" s="2" t="n">
        <v>0.01</v>
      </c>
      <c r="AP93" s="2" t="n">
        <v>28</v>
      </c>
      <c r="AQ93" s="2" t="n">
        <v>0.35</v>
      </c>
      <c r="BQ93" s="2" t="n">
        <v>39539</v>
      </c>
      <c r="BR93" s="2" t="n">
        <v>3.88</v>
      </c>
      <c r="BS93" s="2" t="n">
        <v>3.885</v>
      </c>
      <c r="BT93" s="2" t="n">
        <v>3.89</v>
      </c>
      <c r="BU93" s="2" t="n">
        <v>0.2</v>
      </c>
      <c r="BV93" s="2" t="n">
        <v>0.2075</v>
      </c>
      <c r="BW93" s="2" t="n">
        <v>0.215</v>
      </c>
      <c r="BX93" s="2" t="n">
        <v>-0.07</v>
      </c>
      <c r="BZ93" s="2" t="n">
        <v>0.07</v>
      </c>
      <c r="CA93" s="2" t="n">
        <v>0</v>
      </c>
      <c r="CB93" s="2" t="n">
        <v>0</v>
      </c>
      <c r="CC93" s="2" t="n">
        <v>3.88</v>
      </c>
      <c r="CD93" s="2" t="n">
        <v>0.215</v>
      </c>
    </row>
    <row r="94" customFormat="false" ht="12.75" hidden="false" customHeight="false" outlineLevel="0" collapsed="false">
      <c r="A94" s="1" t="n">
        <v>39661</v>
      </c>
      <c r="B94" s="2" t="n">
        <v>0.063720200860268</v>
      </c>
      <c r="D94" s="1" t="n">
        <v>38534</v>
      </c>
      <c r="E94" s="2" t="n">
        <v>78</v>
      </c>
      <c r="F94" s="2" t="n">
        <v>80</v>
      </c>
      <c r="G94" s="2" t="n">
        <v>84.5</v>
      </c>
      <c r="I94" s="2" t="n">
        <v>40.4</v>
      </c>
      <c r="J94" s="2" t="n">
        <v>41.65</v>
      </c>
      <c r="K94" s="2" t="n">
        <v>44.65</v>
      </c>
      <c r="M94" s="1" t="n">
        <v>39417</v>
      </c>
      <c r="N94" s="2" t="n">
        <v>59.9</v>
      </c>
      <c r="O94" s="2" t="n">
        <v>62.9</v>
      </c>
      <c r="P94" s="2" t="n">
        <v>67.9</v>
      </c>
      <c r="Q94" s="2" t="n">
        <f aca="false">O94-F123</f>
        <v>20</v>
      </c>
      <c r="R94" s="2" t="n">
        <v>44.175</v>
      </c>
      <c r="S94" s="2" t="n">
        <v>47.175</v>
      </c>
      <c r="T94" s="2" t="n">
        <v>52.175</v>
      </c>
      <c r="U94" s="2" t="n">
        <f aca="false">S94/F123</f>
        <v>1.09965034965035</v>
      </c>
      <c r="V94" s="2" t="n">
        <v>0</v>
      </c>
      <c r="W94" s="2" t="n">
        <v>0</v>
      </c>
      <c r="X94" s="2" t="n">
        <v>0</v>
      </c>
      <c r="Z94" s="2" t="n">
        <v>0.0001</v>
      </c>
      <c r="AA94" s="2" t="n">
        <v>0.284706469393382</v>
      </c>
      <c r="AB94" s="2" t="n">
        <v>0.0001</v>
      </c>
      <c r="AD94" s="2" t="n">
        <v>0.0001</v>
      </c>
      <c r="AE94" s="2" t="n">
        <v>0.142353234696691</v>
      </c>
      <c r="AF94" s="2" t="n">
        <v>0.0001</v>
      </c>
      <c r="AH94" s="2" t="n">
        <v>0.0001</v>
      </c>
      <c r="AI94" s="2" t="n">
        <v>1.7</v>
      </c>
      <c r="AJ94" s="2" t="n">
        <v>0.0001</v>
      </c>
      <c r="AL94" s="2" t="n">
        <v>-0.01</v>
      </c>
      <c r="AM94" s="2" t="n">
        <v>0.85</v>
      </c>
      <c r="AN94" s="2" t="n">
        <v>0.01</v>
      </c>
      <c r="AP94" s="2" t="n">
        <v>29</v>
      </c>
      <c r="AQ94" s="2" t="n">
        <v>0.35</v>
      </c>
      <c r="BQ94" s="2" t="n">
        <v>39569</v>
      </c>
      <c r="BR94" s="2" t="n">
        <v>3.845</v>
      </c>
      <c r="BS94" s="2" t="n">
        <v>3.85</v>
      </c>
      <c r="BT94" s="2" t="n">
        <v>3.855</v>
      </c>
      <c r="BU94" s="2" t="n">
        <v>0.2</v>
      </c>
      <c r="BV94" s="2" t="n">
        <v>0.2075</v>
      </c>
      <c r="BW94" s="2" t="n">
        <v>0.215</v>
      </c>
      <c r="BX94" s="2" t="n">
        <v>-0.07</v>
      </c>
      <c r="BZ94" s="2" t="n">
        <v>0.07</v>
      </c>
      <c r="CA94" s="2" t="n">
        <v>0</v>
      </c>
      <c r="CB94" s="2" t="n">
        <v>0</v>
      </c>
      <c r="CC94" s="2" t="n">
        <v>3.845</v>
      </c>
      <c r="CD94" s="2" t="n">
        <v>0.215</v>
      </c>
    </row>
    <row r="95" customFormat="false" ht="12.75" hidden="false" customHeight="false" outlineLevel="0" collapsed="false">
      <c r="A95" s="1" t="n">
        <v>39692</v>
      </c>
      <c r="B95" s="2" t="n">
        <v>0.063748481082335</v>
      </c>
      <c r="D95" s="1" t="n">
        <v>38565</v>
      </c>
      <c r="E95" s="2" t="n">
        <v>86</v>
      </c>
      <c r="F95" s="2" t="n">
        <v>88</v>
      </c>
      <c r="G95" s="2" t="n">
        <v>92.5</v>
      </c>
      <c r="I95" s="2" t="n">
        <v>44.4</v>
      </c>
      <c r="J95" s="2" t="n">
        <v>45.65</v>
      </c>
      <c r="K95" s="2" t="n">
        <v>48.65</v>
      </c>
      <c r="M95" s="1" t="n">
        <v>39448</v>
      </c>
      <c r="N95" s="2" t="n">
        <v>74</v>
      </c>
      <c r="O95" s="2" t="n">
        <v>77.25</v>
      </c>
      <c r="P95" s="2" t="n">
        <v>82.25</v>
      </c>
      <c r="Q95" s="2" t="n">
        <f aca="false">O95-F124</f>
        <v>31</v>
      </c>
      <c r="R95" s="2" t="n">
        <v>54.6875</v>
      </c>
      <c r="S95" s="2" t="n">
        <v>57.9375</v>
      </c>
      <c r="T95" s="2" t="n">
        <v>62.9375</v>
      </c>
      <c r="U95" s="2" t="n">
        <f aca="false">S95/F124</f>
        <v>1.2527027027027</v>
      </c>
      <c r="V95" s="2" t="n">
        <v>0</v>
      </c>
      <c r="W95" s="2" t="n">
        <v>0</v>
      </c>
      <c r="X95" s="2" t="n">
        <v>0</v>
      </c>
      <c r="Z95" s="2" t="n">
        <v>0.0001</v>
      </c>
      <c r="AA95" s="2" t="n">
        <v>0.255075383175878</v>
      </c>
      <c r="AB95" s="2" t="n">
        <v>0.0001</v>
      </c>
      <c r="AD95" s="2" t="n">
        <v>0.0001</v>
      </c>
      <c r="AE95" s="2" t="n">
        <v>0.127537691587939</v>
      </c>
      <c r="AF95" s="2" t="n">
        <v>0.0001</v>
      </c>
      <c r="AH95" s="2" t="n">
        <v>0.0001</v>
      </c>
      <c r="AI95" s="2" t="n">
        <v>1.6</v>
      </c>
      <c r="AJ95" s="2" t="n">
        <v>0.0001</v>
      </c>
      <c r="AL95" s="2" t="n">
        <v>-0.01</v>
      </c>
      <c r="AM95" s="2" t="n">
        <v>0.8</v>
      </c>
      <c r="AN95" s="2" t="n">
        <v>0.01</v>
      </c>
      <c r="AP95" s="2" t="n">
        <v>29</v>
      </c>
      <c r="AQ95" s="2" t="n">
        <v>0.35</v>
      </c>
      <c r="BQ95" s="2" t="n">
        <v>39600</v>
      </c>
      <c r="BR95" s="2" t="n">
        <v>3.865</v>
      </c>
      <c r="BS95" s="2" t="n">
        <v>3.87</v>
      </c>
      <c r="BT95" s="2" t="n">
        <v>3.875</v>
      </c>
      <c r="BU95" s="2" t="n">
        <v>0.2</v>
      </c>
      <c r="BV95" s="2" t="n">
        <v>0.2075</v>
      </c>
      <c r="BW95" s="2" t="n">
        <v>0.215</v>
      </c>
      <c r="BX95" s="2" t="n">
        <v>-0.07</v>
      </c>
      <c r="BZ95" s="2" t="n">
        <v>0.07</v>
      </c>
      <c r="CA95" s="2" t="n">
        <v>0</v>
      </c>
      <c r="CB95" s="2" t="n">
        <v>0</v>
      </c>
      <c r="CC95" s="2" t="n">
        <v>3.865</v>
      </c>
      <c r="CD95" s="2" t="n">
        <v>0.215</v>
      </c>
    </row>
    <row r="96" customFormat="false" ht="12.75" hidden="false" customHeight="false" outlineLevel="0" collapsed="false">
      <c r="A96" s="1" t="n">
        <v>39722</v>
      </c>
      <c r="B96" s="2" t="n">
        <v>0.063775849039426</v>
      </c>
      <c r="D96" s="1" t="n">
        <v>38596</v>
      </c>
      <c r="E96" s="2" t="n">
        <v>78</v>
      </c>
      <c r="F96" s="2" t="n">
        <v>80</v>
      </c>
      <c r="G96" s="2" t="n">
        <v>84.5</v>
      </c>
      <c r="I96" s="2" t="n">
        <v>41.4</v>
      </c>
      <c r="J96" s="2" t="n">
        <v>42.65</v>
      </c>
      <c r="K96" s="2" t="n">
        <v>45.65</v>
      </c>
      <c r="M96" s="1" t="n">
        <v>39479</v>
      </c>
      <c r="N96" s="2" t="n">
        <v>66</v>
      </c>
      <c r="O96" s="2" t="n">
        <v>69.25</v>
      </c>
      <c r="P96" s="2" t="n">
        <v>74.25</v>
      </c>
      <c r="Q96" s="2" t="n">
        <f aca="false">O96-F125</f>
        <v>24</v>
      </c>
      <c r="R96" s="2" t="n">
        <v>48.6875</v>
      </c>
      <c r="S96" s="2" t="n">
        <v>51.9375</v>
      </c>
      <c r="T96" s="2" t="n">
        <v>56.9375</v>
      </c>
      <c r="U96" s="2" t="n">
        <f aca="false">S96/F125</f>
        <v>1.14779005524862</v>
      </c>
      <c r="V96" s="2" t="n">
        <v>0</v>
      </c>
      <c r="W96" s="2" t="n">
        <v>0</v>
      </c>
      <c r="X96" s="2" t="n">
        <v>0</v>
      </c>
      <c r="Z96" s="2" t="n">
        <v>0.0001</v>
      </c>
      <c r="AA96" s="2" t="n">
        <v>0.259323992705869</v>
      </c>
      <c r="AB96" s="2" t="n">
        <v>0.0001</v>
      </c>
      <c r="AD96" s="2" t="n">
        <v>0.0001</v>
      </c>
      <c r="AE96" s="2" t="n">
        <v>0.129661996352935</v>
      </c>
      <c r="AF96" s="2" t="n">
        <v>0.0001</v>
      </c>
      <c r="AH96" s="2" t="n">
        <v>0.0001</v>
      </c>
      <c r="AI96" s="2" t="n">
        <v>1.8</v>
      </c>
      <c r="AJ96" s="2" t="n">
        <v>0.0001</v>
      </c>
      <c r="AL96" s="2" t="n">
        <v>-0.01</v>
      </c>
      <c r="AM96" s="2" t="n">
        <v>0.9</v>
      </c>
      <c r="AN96" s="2" t="n">
        <v>0.01</v>
      </c>
      <c r="AP96" s="2" t="n">
        <v>29</v>
      </c>
      <c r="AQ96" s="2" t="n">
        <v>0.35</v>
      </c>
      <c r="BQ96" s="2" t="n">
        <v>39630</v>
      </c>
      <c r="BR96" s="2" t="n">
        <v>3.858</v>
      </c>
      <c r="BS96" s="2" t="n">
        <v>3.863</v>
      </c>
      <c r="BT96" s="2" t="n">
        <v>3.868</v>
      </c>
      <c r="BU96" s="2" t="n">
        <v>0.195</v>
      </c>
      <c r="BV96" s="2" t="n">
        <v>0.2025</v>
      </c>
      <c r="BW96" s="2" t="n">
        <v>0.21</v>
      </c>
      <c r="BX96" s="2" t="n">
        <v>-0.07</v>
      </c>
      <c r="BZ96" s="2" t="n">
        <v>0.07</v>
      </c>
      <c r="CA96" s="2" t="n">
        <v>0</v>
      </c>
      <c r="CB96" s="2" t="n">
        <v>0</v>
      </c>
      <c r="CC96" s="2" t="n">
        <v>3.858</v>
      </c>
      <c r="CD96" s="2" t="n">
        <v>0.21</v>
      </c>
    </row>
    <row r="97" customFormat="false" ht="12.75" hidden="false" customHeight="false" outlineLevel="0" collapsed="false">
      <c r="A97" s="1" t="n">
        <v>39753</v>
      </c>
      <c r="B97" s="2" t="n">
        <v>0.063804129262015</v>
      </c>
      <c r="D97" s="1" t="n">
        <v>38626</v>
      </c>
      <c r="E97" s="2" t="n">
        <v>52.65</v>
      </c>
      <c r="F97" s="2" t="n">
        <v>54.65</v>
      </c>
      <c r="G97" s="2" t="n">
        <v>59.15</v>
      </c>
      <c r="I97" s="2" t="n">
        <v>34.4</v>
      </c>
      <c r="J97" s="2" t="n">
        <v>35.65</v>
      </c>
      <c r="K97" s="2" t="n">
        <v>38.65</v>
      </c>
      <c r="M97" s="1" t="n">
        <v>39508</v>
      </c>
      <c r="N97" s="2" t="n">
        <v>64</v>
      </c>
      <c r="O97" s="2" t="n">
        <v>67.25</v>
      </c>
      <c r="P97" s="2" t="n">
        <v>72.25</v>
      </c>
      <c r="Q97" s="2" t="n">
        <f aca="false">O97-F126</f>
        <v>23</v>
      </c>
      <c r="R97" s="2" t="n">
        <v>47.1875</v>
      </c>
      <c r="S97" s="2" t="n">
        <v>50.4375</v>
      </c>
      <c r="T97" s="2" t="n">
        <v>55.4375</v>
      </c>
      <c r="U97" s="2" t="n">
        <f aca="false">S97/F126</f>
        <v>1.13983050847458</v>
      </c>
      <c r="V97" s="2" t="n">
        <v>0</v>
      </c>
      <c r="W97" s="2" t="n">
        <v>0</v>
      </c>
      <c r="X97" s="2" t="n">
        <v>0</v>
      </c>
      <c r="Z97" s="2" t="n">
        <v>0.0001</v>
      </c>
      <c r="AA97" s="2" t="n">
        <v>0.265686736923549</v>
      </c>
      <c r="AB97" s="2" t="n">
        <v>0.0001</v>
      </c>
      <c r="AD97" s="2" t="n">
        <v>0.0001</v>
      </c>
      <c r="AE97" s="2" t="n">
        <v>0.132843368461774</v>
      </c>
      <c r="AF97" s="2" t="n">
        <v>0.0001</v>
      </c>
      <c r="AH97" s="2" t="n">
        <v>0.0001</v>
      </c>
      <c r="AI97" s="2" t="n">
        <v>1.95</v>
      </c>
      <c r="AJ97" s="2" t="n">
        <v>0.0001</v>
      </c>
      <c r="AL97" s="2" t="n">
        <v>-0.01</v>
      </c>
      <c r="AM97" s="2" t="n">
        <v>0.975</v>
      </c>
      <c r="AN97" s="2" t="n">
        <v>0.01</v>
      </c>
      <c r="AP97" s="2" t="n">
        <v>30</v>
      </c>
      <c r="AQ97" s="2" t="n">
        <v>0.35</v>
      </c>
      <c r="BQ97" s="2" t="n">
        <v>39661</v>
      </c>
      <c r="BR97" s="2" t="n">
        <v>3.86</v>
      </c>
      <c r="BS97" s="2" t="n">
        <v>3.865</v>
      </c>
      <c r="BT97" s="2" t="n">
        <v>3.87</v>
      </c>
      <c r="BU97" s="2" t="n">
        <v>0.195</v>
      </c>
      <c r="BV97" s="2" t="n">
        <v>0.2025</v>
      </c>
      <c r="BW97" s="2" t="n">
        <v>0.21</v>
      </c>
      <c r="BX97" s="2" t="n">
        <v>-0.07</v>
      </c>
      <c r="BZ97" s="2" t="n">
        <v>0.07</v>
      </c>
      <c r="CA97" s="2" t="n">
        <v>0</v>
      </c>
      <c r="CB97" s="2" t="n">
        <v>0</v>
      </c>
      <c r="CC97" s="2" t="n">
        <v>3.86</v>
      </c>
      <c r="CD97" s="2" t="n">
        <v>0.21</v>
      </c>
    </row>
    <row r="98" customFormat="false" ht="12.75" hidden="false" customHeight="false" outlineLevel="0" collapsed="false">
      <c r="A98" s="1" t="n">
        <v>39783</v>
      </c>
      <c r="B98" s="2" t="n">
        <v>0.063831497219611</v>
      </c>
      <c r="D98" s="1" t="n">
        <v>38657</v>
      </c>
      <c r="E98" s="2" t="n">
        <v>41.65</v>
      </c>
      <c r="F98" s="2" t="n">
        <v>43.65</v>
      </c>
      <c r="G98" s="2" t="n">
        <v>48.15</v>
      </c>
      <c r="I98" s="2" t="n">
        <v>29.4</v>
      </c>
      <c r="J98" s="2" t="n">
        <v>30.65</v>
      </c>
      <c r="K98" s="2" t="n">
        <v>33.65</v>
      </c>
      <c r="M98" s="1" t="n">
        <v>39539</v>
      </c>
      <c r="N98" s="2" t="n">
        <v>57.75</v>
      </c>
      <c r="O98" s="2" t="n">
        <v>61</v>
      </c>
      <c r="P98" s="2" t="n">
        <v>66</v>
      </c>
      <c r="Q98" s="2" t="n">
        <f aca="false">O98-F127</f>
        <v>17</v>
      </c>
      <c r="R98" s="2" t="n">
        <v>42.5</v>
      </c>
      <c r="S98" s="2" t="n">
        <v>45.75</v>
      </c>
      <c r="T98" s="2" t="n">
        <v>50.75</v>
      </c>
      <c r="U98" s="2" t="n">
        <f aca="false">S98/F127</f>
        <v>1.03977272727273</v>
      </c>
      <c r="V98" s="2" t="n">
        <v>0</v>
      </c>
      <c r="W98" s="2" t="n">
        <v>0</v>
      </c>
      <c r="X98" s="2" t="n">
        <v>0</v>
      </c>
      <c r="Z98" s="2" t="n">
        <v>0.0001</v>
      </c>
      <c r="AA98" s="2" t="n">
        <v>0.249725006335788</v>
      </c>
      <c r="AB98" s="2" t="n">
        <v>0.0001</v>
      </c>
      <c r="AD98" s="2" t="n">
        <v>0.0001</v>
      </c>
      <c r="AE98" s="2" t="n">
        <v>0.124862503167894</v>
      </c>
      <c r="AF98" s="2" t="n">
        <v>0.0001</v>
      </c>
      <c r="AH98" s="2" t="n">
        <v>0.0001</v>
      </c>
      <c r="AI98" s="2" t="n">
        <v>2</v>
      </c>
      <c r="AJ98" s="2" t="n">
        <v>0.0001</v>
      </c>
      <c r="AL98" s="2" t="n">
        <v>-0.01</v>
      </c>
      <c r="AM98" s="2" t="n">
        <v>1</v>
      </c>
      <c r="AN98" s="2" t="n">
        <v>0.01</v>
      </c>
      <c r="AP98" s="2" t="n">
        <v>30</v>
      </c>
      <c r="AQ98" s="2" t="n">
        <v>0.35</v>
      </c>
      <c r="BQ98" s="2" t="n">
        <v>39692</v>
      </c>
      <c r="BR98" s="2" t="n">
        <v>3.877</v>
      </c>
      <c r="BS98" s="2" t="n">
        <v>3.882</v>
      </c>
      <c r="BT98" s="2" t="n">
        <v>3.887</v>
      </c>
      <c r="BU98" s="2" t="n">
        <v>0.195</v>
      </c>
      <c r="BV98" s="2" t="n">
        <v>0.2025</v>
      </c>
      <c r="BW98" s="2" t="n">
        <v>0.21</v>
      </c>
      <c r="BX98" s="2" t="n">
        <v>-0.07</v>
      </c>
      <c r="BZ98" s="2" t="n">
        <v>0.07</v>
      </c>
      <c r="CA98" s="2" t="n">
        <v>0</v>
      </c>
      <c r="CB98" s="2" t="n">
        <v>0</v>
      </c>
      <c r="CC98" s="2" t="n">
        <v>3.877</v>
      </c>
      <c r="CD98" s="2" t="n">
        <v>0.21</v>
      </c>
    </row>
    <row r="99" customFormat="false" ht="12.75" hidden="false" customHeight="false" outlineLevel="0" collapsed="false">
      <c r="A99" s="1" t="n">
        <v>39814</v>
      </c>
      <c r="B99" s="2" t="n">
        <v>0.063859777442722</v>
      </c>
      <c r="D99" s="1" t="n">
        <v>38687</v>
      </c>
      <c r="E99" s="2" t="n">
        <v>40.65</v>
      </c>
      <c r="F99" s="2" t="n">
        <v>42.65</v>
      </c>
      <c r="G99" s="2" t="n">
        <v>47.15</v>
      </c>
      <c r="I99" s="2" t="n">
        <v>29.4</v>
      </c>
      <c r="J99" s="2" t="n">
        <v>30.65</v>
      </c>
      <c r="K99" s="2" t="n">
        <v>33.65</v>
      </c>
      <c r="M99" s="1" t="n">
        <v>39569</v>
      </c>
      <c r="N99" s="2" t="n">
        <v>59.75</v>
      </c>
      <c r="O99" s="2" t="n">
        <v>63</v>
      </c>
      <c r="P99" s="2" t="n">
        <v>68</v>
      </c>
      <c r="Q99" s="2" t="n">
        <f aca="false">O99-F128</f>
        <v>17</v>
      </c>
      <c r="R99" s="2" t="n">
        <v>44</v>
      </c>
      <c r="S99" s="2" t="n">
        <v>47.25</v>
      </c>
      <c r="T99" s="2" t="n">
        <v>52.25</v>
      </c>
      <c r="U99" s="2" t="n">
        <f aca="false">S99/F128</f>
        <v>1.02717391304348</v>
      </c>
      <c r="V99" s="2" t="n">
        <v>0</v>
      </c>
      <c r="W99" s="2" t="n">
        <v>0</v>
      </c>
      <c r="X99" s="2" t="n">
        <v>0</v>
      </c>
      <c r="Z99" s="2" t="n">
        <v>0.0001</v>
      </c>
      <c r="AA99" s="2" t="n">
        <v>0.248999064410451</v>
      </c>
      <c r="AB99" s="2" t="n">
        <v>0.0001</v>
      </c>
      <c r="AD99" s="2" t="n">
        <v>0.0001</v>
      </c>
      <c r="AE99" s="2" t="n">
        <v>0.124499532205226</v>
      </c>
      <c r="AF99" s="2" t="n">
        <v>0.0001</v>
      </c>
      <c r="AH99" s="2" t="n">
        <v>0.0001</v>
      </c>
      <c r="AI99" s="2" t="n">
        <v>2.15</v>
      </c>
      <c r="AJ99" s="2" t="n">
        <v>0.0001</v>
      </c>
      <c r="AL99" s="2" t="n">
        <v>-0.01</v>
      </c>
      <c r="AM99" s="2" t="n">
        <v>1.075</v>
      </c>
      <c r="AN99" s="2" t="n">
        <v>0.01</v>
      </c>
      <c r="AP99" s="2" t="n">
        <v>30</v>
      </c>
      <c r="AQ99" s="2" t="n">
        <v>0.35</v>
      </c>
      <c r="BQ99" s="2" t="n">
        <v>39722</v>
      </c>
      <c r="BR99" s="2" t="n">
        <v>3.887</v>
      </c>
      <c r="BS99" s="2" t="n">
        <v>3.892</v>
      </c>
      <c r="BT99" s="2" t="n">
        <v>3.897</v>
      </c>
      <c r="BU99" s="2" t="n">
        <v>0.195</v>
      </c>
      <c r="BV99" s="2" t="n">
        <v>0.2025</v>
      </c>
      <c r="BW99" s="2" t="n">
        <v>0.21</v>
      </c>
      <c r="BX99" s="2" t="n">
        <v>-0.07</v>
      </c>
      <c r="BZ99" s="2" t="n">
        <v>0.07</v>
      </c>
      <c r="CA99" s="2" t="n">
        <v>0</v>
      </c>
      <c r="CB99" s="2" t="n">
        <v>0</v>
      </c>
      <c r="CC99" s="2" t="n">
        <v>3.887</v>
      </c>
      <c r="CD99" s="2" t="n">
        <v>0.21</v>
      </c>
    </row>
    <row r="100" customFormat="false" ht="12.75" hidden="false" customHeight="false" outlineLevel="0" collapsed="false">
      <c r="A100" s="1" t="n">
        <v>39845</v>
      </c>
      <c r="B100" s="2" t="n">
        <v>0.063888057666098</v>
      </c>
      <c r="D100" s="1" t="n">
        <v>38718</v>
      </c>
      <c r="E100" s="2" t="n">
        <v>42.75</v>
      </c>
      <c r="F100" s="2" t="n">
        <v>45.75</v>
      </c>
      <c r="G100" s="2" t="n">
        <v>50.25</v>
      </c>
      <c r="I100" s="2" t="n">
        <v>29.9</v>
      </c>
      <c r="J100" s="2" t="n">
        <v>31.15</v>
      </c>
      <c r="K100" s="2" t="n">
        <v>34.15</v>
      </c>
      <c r="M100" s="1" t="n">
        <v>39600</v>
      </c>
      <c r="N100" s="2" t="n">
        <v>83.75</v>
      </c>
      <c r="O100" s="2" t="n">
        <v>87</v>
      </c>
      <c r="P100" s="2" t="n">
        <v>92</v>
      </c>
      <c r="Q100" s="2" t="n">
        <f aca="false">O100-F129</f>
        <v>25</v>
      </c>
      <c r="R100" s="2" t="n">
        <v>62</v>
      </c>
      <c r="S100" s="2" t="n">
        <v>65.25</v>
      </c>
      <c r="T100" s="2" t="n">
        <v>70.25</v>
      </c>
      <c r="U100" s="2" t="n">
        <f aca="false">S100/F129</f>
        <v>1.05241935483871</v>
      </c>
      <c r="V100" s="2" t="n">
        <v>0</v>
      </c>
      <c r="W100" s="2" t="n">
        <v>0</v>
      </c>
      <c r="X100" s="2" t="n">
        <v>0</v>
      </c>
      <c r="Z100" s="2" t="n">
        <v>0.0001</v>
      </c>
      <c r="AA100" s="2" t="n">
        <v>0.295694031152478</v>
      </c>
      <c r="AB100" s="2" t="n">
        <v>0.0001</v>
      </c>
      <c r="AD100" s="2" t="n">
        <v>0.0001</v>
      </c>
      <c r="AE100" s="2" t="n">
        <v>0.147847015576239</v>
      </c>
      <c r="AF100" s="2" t="n">
        <v>0.0001</v>
      </c>
      <c r="AH100" s="2" t="n">
        <v>0.0001</v>
      </c>
      <c r="AI100" s="2" t="n">
        <v>1.95</v>
      </c>
      <c r="AJ100" s="2" t="n">
        <v>0.0001</v>
      </c>
      <c r="AL100" s="2" t="n">
        <v>-0.01</v>
      </c>
      <c r="AM100" s="2" t="n">
        <v>0.975</v>
      </c>
      <c r="AN100" s="2" t="n">
        <v>0.01</v>
      </c>
      <c r="AP100" s="2" t="n">
        <v>31</v>
      </c>
      <c r="AQ100" s="2" t="n">
        <v>0.35</v>
      </c>
      <c r="BQ100" s="2" t="n">
        <v>39753</v>
      </c>
      <c r="BR100" s="2" t="n">
        <v>4.032</v>
      </c>
      <c r="BS100" s="2" t="n">
        <v>4.037</v>
      </c>
      <c r="BT100" s="2" t="n">
        <v>4.042</v>
      </c>
      <c r="BU100" s="2" t="n">
        <v>0.195</v>
      </c>
      <c r="BV100" s="2" t="n">
        <v>0.2025</v>
      </c>
      <c r="BW100" s="2" t="n">
        <v>0.21</v>
      </c>
      <c r="BX100" s="2" t="n">
        <v>-0.07</v>
      </c>
      <c r="BZ100" s="2" t="n">
        <v>0.07</v>
      </c>
      <c r="CA100" s="2" t="n">
        <v>0</v>
      </c>
      <c r="CB100" s="2" t="n">
        <v>0</v>
      </c>
      <c r="CC100" s="2" t="n">
        <v>4.032</v>
      </c>
      <c r="CD100" s="2" t="n">
        <v>0.21</v>
      </c>
    </row>
    <row r="101" customFormat="false" ht="12.75" hidden="false" customHeight="false" outlineLevel="0" collapsed="false">
      <c r="A101" s="1" t="n">
        <v>39873</v>
      </c>
      <c r="B101" s="2" t="n">
        <v>0.063913601093891</v>
      </c>
      <c r="D101" s="1" t="n">
        <v>38749</v>
      </c>
      <c r="E101" s="2" t="n">
        <v>41.75</v>
      </c>
      <c r="F101" s="2" t="n">
        <v>44.75</v>
      </c>
      <c r="G101" s="2" t="n">
        <v>49.25</v>
      </c>
      <c r="I101" s="2" t="n">
        <v>29</v>
      </c>
      <c r="J101" s="2" t="n">
        <v>30.25</v>
      </c>
      <c r="K101" s="2" t="n">
        <v>33.25</v>
      </c>
      <c r="M101" s="1" t="n">
        <v>39630</v>
      </c>
      <c r="N101" s="2" t="n">
        <v>105.5</v>
      </c>
      <c r="O101" s="2" t="n">
        <v>108.75</v>
      </c>
      <c r="P101" s="2" t="n">
        <v>113.75</v>
      </c>
      <c r="Q101" s="2" t="n">
        <f aca="false">O101-F130</f>
        <v>33</v>
      </c>
      <c r="R101" s="2" t="n">
        <v>78.3125</v>
      </c>
      <c r="S101" s="2" t="n">
        <v>81.5625</v>
      </c>
      <c r="T101" s="2" t="n">
        <v>86.5625</v>
      </c>
      <c r="U101" s="2" t="n">
        <f aca="false">S101/F130</f>
        <v>1.07673267326733</v>
      </c>
      <c r="V101" s="2" t="n">
        <v>0</v>
      </c>
      <c r="W101" s="2" t="n">
        <v>0</v>
      </c>
      <c r="X101" s="2" t="n">
        <v>0</v>
      </c>
      <c r="Z101" s="2" t="n">
        <v>0.0001</v>
      </c>
      <c r="AA101" s="2" t="n">
        <v>0.295212892669765</v>
      </c>
      <c r="AB101" s="2" t="n">
        <v>0.0001</v>
      </c>
      <c r="AD101" s="2" t="n">
        <v>0.0001</v>
      </c>
      <c r="AE101" s="2" t="n">
        <v>0.147606446334883</v>
      </c>
      <c r="AF101" s="2" t="n">
        <v>0.0001</v>
      </c>
      <c r="AH101" s="2" t="n">
        <v>0.0001</v>
      </c>
      <c r="AI101" s="2" t="n">
        <v>2.1</v>
      </c>
      <c r="AJ101" s="2" t="n">
        <v>0.0001</v>
      </c>
      <c r="AL101" s="2" t="n">
        <v>-0.01</v>
      </c>
      <c r="AM101" s="2" t="n">
        <v>1.05</v>
      </c>
      <c r="AN101" s="2" t="n">
        <v>0.01</v>
      </c>
      <c r="AP101" s="2" t="n">
        <v>31</v>
      </c>
      <c r="AQ101" s="2" t="n">
        <v>0.35</v>
      </c>
      <c r="BQ101" s="2" t="n">
        <v>39783</v>
      </c>
      <c r="BR101" s="2" t="n">
        <v>4.172</v>
      </c>
      <c r="BS101" s="2" t="n">
        <v>4.177</v>
      </c>
      <c r="BT101" s="2" t="n">
        <v>4.182</v>
      </c>
      <c r="BU101" s="2" t="n">
        <v>0.1975</v>
      </c>
      <c r="BV101" s="2" t="n">
        <v>0.205</v>
      </c>
      <c r="BW101" s="2" t="n">
        <v>0.2125</v>
      </c>
      <c r="BX101" s="2" t="n">
        <v>-0.07</v>
      </c>
      <c r="BZ101" s="2" t="n">
        <v>0.07</v>
      </c>
      <c r="CA101" s="2" t="n">
        <v>0</v>
      </c>
      <c r="CB101" s="2" t="n">
        <v>0</v>
      </c>
      <c r="CC101" s="2" t="n">
        <v>4.172</v>
      </c>
      <c r="CD101" s="2" t="n">
        <v>0.2125</v>
      </c>
    </row>
    <row r="102" customFormat="false" ht="12.75" hidden="false" customHeight="false" outlineLevel="0" collapsed="false">
      <c r="A102" s="1" t="n">
        <v>39904</v>
      </c>
      <c r="B102" s="2" t="n">
        <v>0.063941881317771</v>
      </c>
      <c r="D102" s="1" t="n">
        <v>38777</v>
      </c>
      <c r="E102" s="2" t="n">
        <v>40.75</v>
      </c>
      <c r="F102" s="2" t="n">
        <v>43.75</v>
      </c>
      <c r="G102" s="2" t="n">
        <v>48.25</v>
      </c>
      <c r="I102" s="2" t="n">
        <v>29</v>
      </c>
      <c r="J102" s="2" t="n">
        <v>30.25</v>
      </c>
      <c r="K102" s="2" t="n">
        <v>33.25</v>
      </c>
      <c r="M102" s="1" t="n">
        <v>39661</v>
      </c>
      <c r="N102" s="2" t="n">
        <v>110.5</v>
      </c>
      <c r="O102" s="2" t="n">
        <v>113.75</v>
      </c>
      <c r="P102" s="2" t="n">
        <v>118.75</v>
      </c>
      <c r="Q102" s="2" t="n">
        <f aca="false">O102-F131</f>
        <v>30</v>
      </c>
      <c r="R102" s="2" t="n">
        <v>82.0625</v>
      </c>
      <c r="S102" s="2" t="n">
        <v>85.3125</v>
      </c>
      <c r="T102" s="2" t="n">
        <v>90.3125</v>
      </c>
      <c r="U102" s="2" t="n">
        <f aca="false">S102/F131</f>
        <v>1.01865671641791</v>
      </c>
      <c r="V102" s="2" t="n">
        <v>0</v>
      </c>
      <c r="W102" s="2" t="n">
        <v>0</v>
      </c>
      <c r="X102" s="2" t="n">
        <v>0</v>
      </c>
      <c r="Z102" s="2" t="n">
        <v>0.0001</v>
      </c>
      <c r="AA102" s="2" t="n">
        <v>0.330504020649952</v>
      </c>
      <c r="AB102" s="2" t="n">
        <v>0.0001</v>
      </c>
      <c r="AD102" s="2" t="n">
        <v>0.0001</v>
      </c>
      <c r="AE102" s="2" t="n">
        <v>0.165252010324976</v>
      </c>
      <c r="AF102" s="2" t="n">
        <v>0.0001</v>
      </c>
      <c r="AH102" s="2" t="n">
        <v>0.0001</v>
      </c>
      <c r="AI102" s="2" t="n">
        <v>2.85</v>
      </c>
      <c r="AJ102" s="2" t="n">
        <v>0.0001</v>
      </c>
      <c r="AL102" s="2" t="n">
        <v>-0.01</v>
      </c>
      <c r="AM102" s="2" t="n">
        <v>1.425</v>
      </c>
      <c r="AN102" s="2" t="n">
        <v>0.01</v>
      </c>
      <c r="AP102" s="2" t="n">
        <v>31</v>
      </c>
      <c r="AQ102" s="2" t="n">
        <v>0.35</v>
      </c>
      <c r="BQ102" s="2" t="n">
        <v>39814</v>
      </c>
      <c r="BR102" s="2" t="n">
        <v>4.39</v>
      </c>
      <c r="BS102" s="2" t="n">
        <v>4.395</v>
      </c>
      <c r="BT102" s="2" t="n">
        <v>4.4</v>
      </c>
      <c r="BU102" s="2" t="n">
        <v>0.1975</v>
      </c>
      <c r="BV102" s="2" t="n">
        <v>0.205</v>
      </c>
      <c r="BW102" s="2" t="n">
        <v>0.2125</v>
      </c>
      <c r="BX102" s="2" t="n">
        <v>-0.07</v>
      </c>
      <c r="BZ102" s="2" t="n">
        <v>0.07</v>
      </c>
      <c r="CA102" s="2" t="n">
        <v>0</v>
      </c>
      <c r="CB102" s="2" t="n">
        <v>0</v>
      </c>
      <c r="CC102" s="2" t="n">
        <v>4.39</v>
      </c>
      <c r="CD102" s="2" t="n">
        <v>0.2125</v>
      </c>
    </row>
    <row r="103" customFormat="false" ht="12.75" hidden="false" customHeight="false" outlineLevel="0" collapsed="false">
      <c r="A103" s="1" t="n">
        <v>39934</v>
      </c>
      <c r="B103" s="2" t="n">
        <v>0.063969249276617</v>
      </c>
      <c r="D103" s="1" t="n">
        <v>38808</v>
      </c>
      <c r="E103" s="2" t="n">
        <v>40.5</v>
      </c>
      <c r="F103" s="2" t="n">
        <v>43.5</v>
      </c>
      <c r="G103" s="2" t="n">
        <v>48</v>
      </c>
      <c r="I103" s="2" t="n">
        <v>28</v>
      </c>
      <c r="J103" s="2" t="n">
        <v>29.25</v>
      </c>
      <c r="K103" s="2" t="n">
        <v>32.25</v>
      </c>
      <c r="M103" s="1" t="n">
        <v>39692</v>
      </c>
      <c r="N103" s="2" t="n">
        <v>103.5</v>
      </c>
      <c r="O103" s="2" t="n">
        <v>106.75</v>
      </c>
      <c r="P103" s="2" t="n">
        <v>111.75</v>
      </c>
      <c r="Q103" s="2" t="n">
        <f aca="false">O103-F132</f>
        <v>31</v>
      </c>
      <c r="R103" s="2" t="n">
        <v>76.8125</v>
      </c>
      <c r="S103" s="2" t="n">
        <v>80.0625</v>
      </c>
      <c r="T103" s="2" t="n">
        <v>85.0625</v>
      </c>
      <c r="U103" s="2" t="n">
        <f aca="false">S103/F132</f>
        <v>1.05693069306931</v>
      </c>
      <c r="V103" s="2" t="n">
        <v>0</v>
      </c>
      <c r="W103" s="2" t="n">
        <v>0</v>
      </c>
      <c r="X103" s="2" t="n">
        <v>0</v>
      </c>
      <c r="Z103" s="2" t="n">
        <v>0.0001</v>
      </c>
      <c r="AA103" s="2" t="n">
        <v>0.305609039008114</v>
      </c>
      <c r="AB103" s="2" t="n">
        <v>0.0001</v>
      </c>
      <c r="AD103" s="2" t="n">
        <v>0.0001</v>
      </c>
      <c r="AE103" s="2" t="n">
        <v>0.152804519504057</v>
      </c>
      <c r="AF103" s="2" t="n">
        <v>0.0001</v>
      </c>
      <c r="AH103" s="2" t="n">
        <v>0.0001</v>
      </c>
      <c r="AI103" s="2" t="n">
        <v>2.95</v>
      </c>
      <c r="AJ103" s="2" t="n">
        <v>0.0001</v>
      </c>
      <c r="AL103" s="2" t="n">
        <v>-0.01</v>
      </c>
      <c r="AM103" s="2" t="n">
        <v>1.475</v>
      </c>
      <c r="AN103" s="2" t="n">
        <v>0.01</v>
      </c>
      <c r="AP103" s="2" t="n">
        <v>32</v>
      </c>
      <c r="AQ103" s="2" t="n">
        <v>0.35</v>
      </c>
      <c r="BQ103" s="2" t="n">
        <v>39845</v>
      </c>
      <c r="BR103" s="2" t="n">
        <v>4.245</v>
      </c>
      <c r="BS103" s="2" t="n">
        <v>4.25</v>
      </c>
      <c r="BT103" s="2" t="n">
        <v>4.255</v>
      </c>
      <c r="BU103" s="2" t="n">
        <v>0.1925</v>
      </c>
      <c r="BV103" s="2" t="n">
        <v>0.2</v>
      </c>
      <c r="BW103" s="2" t="n">
        <v>0.2075</v>
      </c>
      <c r="BX103" s="2" t="n">
        <v>-0.07</v>
      </c>
      <c r="BZ103" s="2" t="n">
        <v>0.07</v>
      </c>
      <c r="CA103" s="2" t="n">
        <v>0</v>
      </c>
      <c r="CB103" s="2" t="n">
        <v>0</v>
      </c>
      <c r="CC103" s="2" t="n">
        <v>4.245</v>
      </c>
      <c r="CD103" s="2" t="n">
        <v>0.2075</v>
      </c>
    </row>
    <row r="104" customFormat="false" ht="12.75" hidden="false" customHeight="false" outlineLevel="0" collapsed="false">
      <c r="A104" s="1" t="n">
        <v>39965</v>
      </c>
      <c r="B104" s="2" t="n">
        <v>0.06399752950102</v>
      </c>
      <c r="D104" s="1" t="n">
        <v>38838</v>
      </c>
      <c r="E104" s="2" t="n">
        <v>42.5</v>
      </c>
      <c r="F104" s="2" t="n">
        <v>45.5</v>
      </c>
      <c r="G104" s="2" t="n">
        <v>50</v>
      </c>
      <c r="I104" s="2" t="n">
        <v>28</v>
      </c>
      <c r="J104" s="2" t="n">
        <v>29.25</v>
      </c>
      <c r="K104" s="2" t="n">
        <v>32.25</v>
      </c>
      <c r="M104" s="1" t="n">
        <v>39722</v>
      </c>
      <c r="N104" s="2" t="n">
        <v>81.9</v>
      </c>
      <c r="O104" s="2" t="n">
        <v>85.15</v>
      </c>
      <c r="P104" s="2" t="n">
        <v>90.15</v>
      </c>
      <c r="Q104" s="2" t="n">
        <f aca="false">O104-F133</f>
        <v>30</v>
      </c>
      <c r="R104" s="2" t="n">
        <v>60.6125</v>
      </c>
      <c r="S104" s="2" t="n">
        <v>63.8625</v>
      </c>
      <c r="T104" s="2" t="n">
        <v>68.8625</v>
      </c>
      <c r="U104" s="2" t="n">
        <f aca="false">S104/F133</f>
        <v>1.15797824116047</v>
      </c>
      <c r="V104" s="2" t="n">
        <v>0</v>
      </c>
      <c r="W104" s="2" t="n">
        <v>0</v>
      </c>
      <c r="X104" s="2" t="n">
        <v>0</v>
      </c>
      <c r="Z104" s="2" t="n">
        <v>0.0001</v>
      </c>
      <c r="AA104" s="2" t="n">
        <v>0.273473405853921</v>
      </c>
      <c r="AB104" s="2" t="n">
        <v>0.0001</v>
      </c>
      <c r="AD104" s="2" t="n">
        <v>0.0001</v>
      </c>
      <c r="AE104" s="2" t="n">
        <v>0.13673670292696</v>
      </c>
      <c r="AF104" s="2" t="n">
        <v>0.0001</v>
      </c>
      <c r="AH104" s="2" t="n">
        <v>0.0001</v>
      </c>
      <c r="AI104" s="2" t="n">
        <v>2.65</v>
      </c>
      <c r="AJ104" s="2" t="n">
        <v>0.0001</v>
      </c>
      <c r="AL104" s="2" t="n">
        <v>-0.01</v>
      </c>
      <c r="AM104" s="2" t="n">
        <v>1.325</v>
      </c>
      <c r="AN104" s="2" t="n">
        <v>0.01</v>
      </c>
      <c r="AP104" s="2" t="n">
        <v>32</v>
      </c>
      <c r="AQ104" s="2" t="n">
        <v>0.35</v>
      </c>
      <c r="BQ104" s="2" t="n">
        <v>39873</v>
      </c>
      <c r="BR104" s="2" t="n">
        <v>4.11</v>
      </c>
      <c r="BS104" s="2" t="n">
        <v>4.115</v>
      </c>
      <c r="BT104" s="2" t="n">
        <v>4.12</v>
      </c>
      <c r="BU104" s="2" t="n">
        <v>0.1825</v>
      </c>
      <c r="BV104" s="2" t="n">
        <v>0.19</v>
      </c>
      <c r="BW104" s="2" t="n">
        <v>0.1975</v>
      </c>
      <c r="BX104" s="2" t="n">
        <v>-0.07</v>
      </c>
      <c r="BZ104" s="2" t="n">
        <v>0.07</v>
      </c>
      <c r="CA104" s="2" t="n">
        <v>0</v>
      </c>
      <c r="CB104" s="2" t="n">
        <v>0</v>
      </c>
      <c r="CC104" s="2" t="n">
        <v>4.11</v>
      </c>
      <c r="CD104" s="2" t="n">
        <v>0.1975</v>
      </c>
    </row>
    <row r="105" customFormat="false" ht="12.75" hidden="false" customHeight="false" outlineLevel="0" collapsed="false">
      <c r="A105" s="1" t="n">
        <v>39995</v>
      </c>
      <c r="B105" s="2" t="n">
        <v>0.064024897460372</v>
      </c>
      <c r="D105" s="1" t="n">
        <v>38869</v>
      </c>
      <c r="E105" s="2" t="n">
        <v>58.5</v>
      </c>
      <c r="F105" s="2" t="n">
        <v>61.5</v>
      </c>
      <c r="G105" s="2" t="n">
        <v>66</v>
      </c>
      <c r="I105" s="2" t="n">
        <v>26</v>
      </c>
      <c r="J105" s="2" t="n">
        <v>27.25</v>
      </c>
      <c r="K105" s="2" t="n">
        <v>30.25</v>
      </c>
      <c r="M105" s="1" t="n">
        <v>39753</v>
      </c>
      <c r="N105" s="2" t="n">
        <v>61.9</v>
      </c>
      <c r="O105" s="2" t="n">
        <v>65.15</v>
      </c>
      <c r="P105" s="2" t="n">
        <v>70.15</v>
      </c>
      <c r="Q105" s="2" t="n">
        <f aca="false">O105-F134</f>
        <v>21</v>
      </c>
      <c r="R105" s="2" t="n">
        <v>45.6125</v>
      </c>
      <c r="S105" s="2" t="n">
        <v>48.8625</v>
      </c>
      <c r="T105" s="2" t="n">
        <v>53.8625</v>
      </c>
      <c r="U105" s="2" t="n">
        <f aca="false">S105/F134</f>
        <v>1.10673839184598</v>
      </c>
      <c r="V105" s="2" t="n">
        <v>0</v>
      </c>
      <c r="W105" s="2" t="n">
        <v>0</v>
      </c>
      <c r="X105" s="2" t="n">
        <v>0</v>
      </c>
      <c r="Z105" s="2" t="n">
        <v>0.0001</v>
      </c>
      <c r="AA105" s="2" t="n">
        <v>0.270365235252368</v>
      </c>
      <c r="AB105" s="2" t="n">
        <v>0.0001</v>
      </c>
      <c r="AD105" s="2" t="n">
        <v>0.0001</v>
      </c>
      <c r="AE105" s="2" t="n">
        <v>0.135182617626184</v>
      </c>
      <c r="AF105" s="2" t="n">
        <v>0.0001</v>
      </c>
      <c r="AH105" s="2" t="n">
        <v>0.0001</v>
      </c>
      <c r="AI105" s="2" t="n">
        <v>1.9</v>
      </c>
      <c r="AJ105" s="2" t="n">
        <v>0.0001</v>
      </c>
      <c r="AL105" s="2" t="n">
        <v>-0.01</v>
      </c>
      <c r="AM105" s="2" t="n">
        <v>0.95</v>
      </c>
      <c r="AN105" s="2" t="n">
        <v>0.01</v>
      </c>
      <c r="AP105" s="2" t="n">
        <v>32</v>
      </c>
      <c r="AQ105" s="2" t="n">
        <v>0.35</v>
      </c>
      <c r="BQ105" s="2" t="n">
        <v>39904</v>
      </c>
      <c r="BR105" s="2" t="n">
        <v>3.95</v>
      </c>
      <c r="BS105" s="2" t="n">
        <v>3.955</v>
      </c>
      <c r="BT105" s="2" t="n">
        <v>3.96</v>
      </c>
      <c r="BU105" s="2" t="n">
        <v>0.1825</v>
      </c>
      <c r="BV105" s="2" t="n">
        <v>0.19</v>
      </c>
      <c r="BW105" s="2" t="n">
        <v>0.1975</v>
      </c>
      <c r="BX105" s="2" t="n">
        <v>-0.07</v>
      </c>
      <c r="BZ105" s="2" t="n">
        <v>0.07</v>
      </c>
      <c r="CA105" s="2" t="n">
        <v>0</v>
      </c>
      <c r="CB105" s="2" t="n">
        <v>0</v>
      </c>
      <c r="CC105" s="2" t="n">
        <v>3.95</v>
      </c>
      <c r="CD105" s="2" t="n">
        <v>0.1975</v>
      </c>
    </row>
    <row r="106" customFormat="false" ht="12.75" hidden="false" customHeight="false" outlineLevel="0" collapsed="false">
      <c r="A106" s="1" t="n">
        <v>40026</v>
      </c>
      <c r="B106" s="2" t="n">
        <v>0.064053177685296</v>
      </c>
      <c r="D106" s="1" t="n">
        <v>38899</v>
      </c>
      <c r="E106" s="2" t="n">
        <v>73</v>
      </c>
      <c r="F106" s="2" t="n">
        <v>76</v>
      </c>
      <c r="G106" s="2" t="n">
        <v>80.5</v>
      </c>
      <c r="I106" s="2" t="n">
        <v>40</v>
      </c>
      <c r="J106" s="2" t="n">
        <v>41.25</v>
      </c>
      <c r="K106" s="2" t="n">
        <v>44.25</v>
      </c>
      <c r="M106" s="1" t="n">
        <v>39783</v>
      </c>
      <c r="N106" s="2" t="n">
        <v>59.9</v>
      </c>
      <c r="O106" s="2" t="n">
        <v>63.15</v>
      </c>
      <c r="P106" s="2" t="n">
        <v>68.15</v>
      </c>
      <c r="Q106" s="2" t="n">
        <f aca="false">O106-F135</f>
        <v>20</v>
      </c>
      <c r="R106" s="2" t="n">
        <v>44.1125</v>
      </c>
      <c r="S106" s="2" t="n">
        <v>47.3625</v>
      </c>
      <c r="T106" s="2" t="n">
        <v>52.3625</v>
      </c>
      <c r="U106" s="2" t="n">
        <f aca="false">S106/F135</f>
        <v>1.09762456546929</v>
      </c>
      <c r="V106" s="2" t="n">
        <v>0</v>
      </c>
      <c r="W106" s="2" t="n">
        <v>0</v>
      </c>
      <c r="X106" s="2" t="n">
        <v>0</v>
      </c>
      <c r="Z106" s="2" t="n">
        <v>0.0001</v>
      </c>
      <c r="AA106" s="2" t="n">
        <v>0.275992372898446</v>
      </c>
      <c r="AB106" s="2" t="n">
        <v>0.0001</v>
      </c>
      <c r="AD106" s="2" t="n">
        <v>0.0001</v>
      </c>
      <c r="AE106" s="2" t="n">
        <v>0.137996186449223</v>
      </c>
      <c r="AF106" s="2" t="n">
        <v>0.0001</v>
      </c>
      <c r="AH106" s="2" t="n">
        <v>0.0001</v>
      </c>
      <c r="AI106" s="2" t="n">
        <v>1.7</v>
      </c>
      <c r="AJ106" s="2" t="n">
        <v>0.0001</v>
      </c>
      <c r="AL106" s="2" t="n">
        <v>-0.01</v>
      </c>
      <c r="AM106" s="2" t="n">
        <v>0.85</v>
      </c>
      <c r="AN106" s="2" t="n">
        <v>0.01</v>
      </c>
      <c r="AP106" s="2" t="n">
        <v>33</v>
      </c>
      <c r="AQ106" s="2" t="n">
        <v>0.35</v>
      </c>
      <c r="BQ106" s="2" t="n">
        <v>39934</v>
      </c>
      <c r="BR106" s="2" t="n">
        <v>3.915</v>
      </c>
      <c r="BS106" s="2" t="n">
        <v>3.92</v>
      </c>
      <c r="BT106" s="2" t="n">
        <v>3.925</v>
      </c>
      <c r="BU106" s="2" t="n">
        <v>0.1825</v>
      </c>
      <c r="BV106" s="2" t="n">
        <v>0.19</v>
      </c>
      <c r="BW106" s="2" t="n">
        <v>0.1975</v>
      </c>
      <c r="BX106" s="2" t="n">
        <v>-0.07</v>
      </c>
      <c r="BZ106" s="2" t="n">
        <v>0.07</v>
      </c>
      <c r="CA106" s="2" t="n">
        <v>0</v>
      </c>
      <c r="CB106" s="2" t="n">
        <v>0</v>
      </c>
      <c r="CC106" s="2" t="n">
        <v>3.915</v>
      </c>
      <c r="CD106" s="2" t="n">
        <v>0.1975</v>
      </c>
    </row>
    <row r="107" customFormat="false" ht="12.75" hidden="false" customHeight="false" outlineLevel="0" collapsed="false">
      <c r="A107" s="1" t="n">
        <v>40057</v>
      </c>
      <c r="B107" s="2" t="n">
        <v>0.064081457910485</v>
      </c>
      <c r="D107" s="1" t="n">
        <v>38930</v>
      </c>
      <c r="E107" s="2" t="n">
        <v>81</v>
      </c>
      <c r="F107" s="2" t="n">
        <v>84</v>
      </c>
      <c r="G107" s="2" t="n">
        <v>88.5</v>
      </c>
      <c r="I107" s="2" t="n">
        <v>44</v>
      </c>
      <c r="J107" s="2" t="n">
        <v>45.25</v>
      </c>
      <c r="K107" s="2" t="n">
        <v>48.25</v>
      </c>
      <c r="M107" s="1" t="n">
        <v>39814</v>
      </c>
      <c r="N107" s="2" t="n">
        <v>74.25</v>
      </c>
      <c r="O107" s="2" t="n">
        <v>77.5</v>
      </c>
      <c r="P107" s="2" t="n">
        <v>82.5</v>
      </c>
      <c r="Q107" s="2" t="n">
        <f aca="false">O107-F136</f>
        <v>31</v>
      </c>
      <c r="R107" s="2" t="n">
        <v>54.875</v>
      </c>
      <c r="S107" s="2" t="n">
        <v>58.125</v>
      </c>
      <c r="T107" s="2" t="n">
        <v>63.125</v>
      </c>
      <c r="U107" s="2" t="n">
        <f aca="false">S107/F136</f>
        <v>1.25</v>
      </c>
      <c r="V107" s="2" t="n">
        <v>0</v>
      </c>
      <c r="W107" s="2" t="n">
        <v>0</v>
      </c>
      <c r="X107" s="2" t="n">
        <v>0</v>
      </c>
      <c r="Z107" s="2" t="n">
        <v>0.0001</v>
      </c>
      <c r="AA107" s="2" t="n">
        <v>0.248647528305475</v>
      </c>
      <c r="AB107" s="2" t="n">
        <v>0.0001</v>
      </c>
      <c r="AD107" s="2" t="n">
        <v>0.0001</v>
      </c>
      <c r="AE107" s="2" t="n">
        <v>0.124323764152737</v>
      </c>
      <c r="AF107" s="2" t="n">
        <v>0.0001</v>
      </c>
      <c r="AH107" s="2" t="n">
        <v>0.0001</v>
      </c>
      <c r="AI107" s="2" t="n">
        <v>1.6</v>
      </c>
      <c r="AJ107" s="2" t="n">
        <v>0.0001</v>
      </c>
      <c r="AL107" s="2" t="n">
        <v>-0.01</v>
      </c>
      <c r="AM107" s="2" t="n">
        <v>0.8</v>
      </c>
      <c r="AN107" s="2" t="n">
        <v>0.01</v>
      </c>
      <c r="AP107" s="2" t="n">
        <v>33</v>
      </c>
      <c r="AQ107" s="2" t="n">
        <v>0.35</v>
      </c>
      <c r="BQ107" s="2" t="n">
        <v>39965</v>
      </c>
      <c r="BR107" s="2" t="n">
        <v>3.935</v>
      </c>
      <c r="BS107" s="2" t="n">
        <v>3.94</v>
      </c>
      <c r="BT107" s="2" t="n">
        <v>3.945</v>
      </c>
      <c r="BU107" s="2" t="n">
        <v>0.1825</v>
      </c>
      <c r="BV107" s="2" t="n">
        <v>0.19</v>
      </c>
      <c r="BW107" s="2" t="n">
        <v>0.1975</v>
      </c>
      <c r="BX107" s="2" t="n">
        <v>-0.07</v>
      </c>
      <c r="BZ107" s="2" t="n">
        <v>0.07</v>
      </c>
      <c r="CA107" s="2" t="n">
        <v>0</v>
      </c>
      <c r="CB107" s="2" t="n">
        <v>0</v>
      </c>
      <c r="CC107" s="2" t="n">
        <v>3.935</v>
      </c>
      <c r="CD107" s="2" t="n">
        <v>0.1975</v>
      </c>
    </row>
    <row r="108" customFormat="false" ht="12.75" hidden="false" customHeight="false" outlineLevel="0" collapsed="false">
      <c r="A108" s="1" t="n">
        <v>40087</v>
      </c>
      <c r="B108" s="2" t="n">
        <v>0.064108825870599</v>
      </c>
      <c r="D108" s="1" t="n">
        <v>38961</v>
      </c>
      <c r="E108" s="2" t="n">
        <v>73</v>
      </c>
      <c r="F108" s="2" t="n">
        <v>76</v>
      </c>
      <c r="G108" s="2" t="n">
        <v>80.5</v>
      </c>
      <c r="I108" s="2" t="n">
        <v>41</v>
      </c>
      <c r="J108" s="2" t="n">
        <v>42.25</v>
      </c>
      <c r="K108" s="2" t="n">
        <v>45.25</v>
      </c>
      <c r="M108" s="1" t="n">
        <v>39845</v>
      </c>
      <c r="N108" s="2" t="n">
        <v>66.7439525685498</v>
      </c>
      <c r="O108" s="2" t="n">
        <v>69.9939525685498</v>
      </c>
      <c r="P108" s="2" t="n">
        <v>74.9939525685498</v>
      </c>
      <c r="Q108" s="2" t="n">
        <f aca="false">O108-F137</f>
        <v>24</v>
      </c>
      <c r="R108" s="2" t="n">
        <v>49.2454644264123</v>
      </c>
      <c r="S108" s="2" t="n">
        <v>52.4954644264123</v>
      </c>
      <c r="T108" s="2" t="n">
        <v>57.4954644264123</v>
      </c>
      <c r="U108" s="2" t="n">
        <f aca="false">S108/F137</f>
        <v>1.14135579776869</v>
      </c>
      <c r="V108" s="2" t="n">
        <v>0</v>
      </c>
      <c r="W108" s="2" t="n">
        <v>0</v>
      </c>
      <c r="X108" s="2" t="n">
        <v>0</v>
      </c>
      <c r="Z108" s="2" t="n">
        <v>0.0001</v>
      </c>
      <c r="AA108" s="2" t="n">
        <v>0.252529052696722</v>
      </c>
      <c r="AB108" s="2" t="n">
        <v>0.0001</v>
      </c>
      <c r="AD108" s="2" t="n">
        <v>0.0001</v>
      </c>
      <c r="AE108" s="2" t="n">
        <v>0.126264526348361</v>
      </c>
      <c r="AF108" s="2" t="n">
        <v>0.0001</v>
      </c>
      <c r="AH108" s="2" t="n">
        <v>0.0001</v>
      </c>
      <c r="AI108" s="2" t="n">
        <v>1.8</v>
      </c>
      <c r="AJ108" s="2" t="n">
        <v>0.0001</v>
      </c>
      <c r="AL108" s="2" t="n">
        <v>-0.01</v>
      </c>
      <c r="AM108" s="2" t="n">
        <v>0.9</v>
      </c>
      <c r="AN108" s="2" t="n">
        <v>0.01</v>
      </c>
      <c r="AP108" s="2" t="n">
        <v>33</v>
      </c>
      <c r="AQ108" s="2" t="n">
        <v>0.35</v>
      </c>
      <c r="BQ108" s="2" t="n">
        <v>39995</v>
      </c>
      <c r="BR108" s="2" t="n">
        <v>3.928</v>
      </c>
      <c r="BS108" s="2" t="n">
        <v>3.933</v>
      </c>
      <c r="BT108" s="2" t="n">
        <v>3.938</v>
      </c>
      <c r="BU108" s="2" t="n">
        <v>0.1825</v>
      </c>
      <c r="BV108" s="2" t="n">
        <v>0.19</v>
      </c>
      <c r="BW108" s="2" t="n">
        <v>0.1975</v>
      </c>
      <c r="BX108" s="2" t="n">
        <v>-0.07</v>
      </c>
      <c r="BZ108" s="2" t="n">
        <v>0.07</v>
      </c>
      <c r="CA108" s="2" t="n">
        <v>0</v>
      </c>
      <c r="CB108" s="2" t="n">
        <v>0</v>
      </c>
      <c r="CC108" s="2" t="n">
        <v>3.928</v>
      </c>
      <c r="CD108" s="2" t="n">
        <v>0.1975</v>
      </c>
    </row>
    <row r="109" customFormat="false" ht="12.75" hidden="false" customHeight="false" outlineLevel="0" collapsed="false">
      <c r="A109" s="1" t="n">
        <v>40118</v>
      </c>
      <c r="B109" s="2" t="n">
        <v>0.06413710609631</v>
      </c>
      <c r="D109" s="1" t="n">
        <v>38991</v>
      </c>
      <c r="E109" s="2" t="n">
        <v>51.65</v>
      </c>
      <c r="F109" s="2" t="n">
        <v>54.65</v>
      </c>
      <c r="G109" s="2" t="n">
        <v>59.15</v>
      </c>
      <c r="I109" s="2" t="n">
        <v>34</v>
      </c>
      <c r="J109" s="2" t="n">
        <v>35.25</v>
      </c>
      <c r="K109" s="2" t="n">
        <v>38.25</v>
      </c>
      <c r="M109" s="1" t="n">
        <v>39873</v>
      </c>
      <c r="N109" s="2" t="n">
        <v>64.7439525685498</v>
      </c>
      <c r="O109" s="2" t="n">
        <v>67.9939525685498</v>
      </c>
      <c r="P109" s="2" t="n">
        <v>72.9939525685498</v>
      </c>
      <c r="Q109" s="2" t="n">
        <f aca="false">O109-F138</f>
        <v>23</v>
      </c>
      <c r="R109" s="2" t="n">
        <v>47.7454644264123</v>
      </c>
      <c r="S109" s="2" t="n">
        <v>50.9954644264123</v>
      </c>
      <c r="T109" s="2" t="n">
        <v>55.9954644264123</v>
      </c>
      <c r="U109" s="2" t="n">
        <f aca="false">S109/F138</f>
        <v>1.13338485541405</v>
      </c>
      <c r="V109" s="2" t="n">
        <v>0</v>
      </c>
      <c r="W109" s="2" t="n">
        <v>0</v>
      </c>
      <c r="X109" s="2" t="n">
        <v>0</v>
      </c>
      <c r="Z109" s="2" t="n">
        <v>0.0001</v>
      </c>
      <c r="AA109" s="2" t="n">
        <v>0.258358752202675</v>
      </c>
      <c r="AB109" s="2" t="n">
        <v>0.0001</v>
      </c>
      <c r="AD109" s="2" t="n">
        <v>0.0001</v>
      </c>
      <c r="AE109" s="2" t="n">
        <v>0.129179376101337</v>
      </c>
      <c r="AF109" s="2" t="n">
        <v>0.0001</v>
      </c>
      <c r="AH109" s="2" t="n">
        <v>0.0001</v>
      </c>
      <c r="AI109" s="2" t="n">
        <v>1.95</v>
      </c>
      <c r="AJ109" s="2" t="n">
        <v>0.0001</v>
      </c>
      <c r="AL109" s="2" t="n">
        <v>-0.01</v>
      </c>
      <c r="AM109" s="2" t="n">
        <v>0.975</v>
      </c>
      <c r="AN109" s="2" t="n">
        <v>0.01</v>
      </c>
      <c r="AP109" s="2" t="n">
        <v>34</v>
      </c>
      <c r="AQ109" s="2" t="n">
        <v>0.35</v>
      </c>
      <c r="BQ109" s="2" t="n">
        <v>40026</v>
      </c>
      <c r="BR109" s="2" t="n">
        <v>3.93</v>
      </c>
      <c r="BS109" s="2" t="n">
        <v>3.935</v>
      </c>
      <c r="BT109" s="2" t="n">
        <v>3.94</v>
      </c>
      <c r="BU109" s="2" t="n">
        <v>0.1825</v>
      </c>
      <c r="BV109" s="2" t="n">
        <v>0.19</v>
      </c>
      <c r="BW109" s="2" t="n">
        <v>0.1975</v>
      </c>
      <c r="BX109" s="2" t="n">
        <v>-0.07</v>
      </c>
      <c r="BZ109" s="2" t="n">
        <v>0.07</v>
      </c>
      <c r="CA109" s="2" t="n">
        <v>0</v>
      </c>
      <c r="CB109" s="2" t="n">
        <v>0</v>
      </c>
      <c r="CC109" s="2" t="n">
        <v>3.93</v>
      </c>
      <c r="CD109" s="2" t="n">
        <v>0.1975</v>
      </c>
    </row>
    <row r="110" customFormat="false" ht="12.75" hidden="false" customHeight="false" outlineLevel="0" collapsed="false">
      <c r="A110" s="1" t="n">
        <v>40148</v>
      </c>
      <c r="B110" s="2" t="n">
        <v>0.064164474056929</v>
      </c>
      <c r="D110" s="1" t="n">
        <v>39022</v>
      </c>
      <c r="E110" s="2" t="n">
        <v>40.65</v>
      </c>
      <c r="F110" s="2" t="n">
        <v>43.65</v>
      </c>
      <c r="G110" s="2" t="n">
        <v>48.15</v>
      </c>
      <c r="I110" s="2" t="n">
        <v>29</v>
      </c>
      <c r="J110" s="2" t="n">
        <v>30.25</v>
      </c>
      <c r="K110" s="2" t="n">
        <v>33.25</v>
      </c>
      <c r="M110" s="1" t="n">
        <v>39904</v>
      </c>
      <c r="N110" s="2" t="n">
        <v>58</v>
      </c>
      <c r="O110" s="2" t="n">
        <v>61.25</v>
      </c>
      <c r="P110" s="2" t="n">
        <v>66.25</v>
      </c>
      <c r="Q110" s="2" t="n">
        <f aca="false">O110-F139</f>
        <v>17</v>
      </c>
      <c r="R110" s="2" t="n">
        <v>42.6875</v>
      </c>
      <c r="S110" s="2" t="n">
        <v>45.9375</v>
      </c>
      <c r="T110" s="2" t="n">
        <v>50.9375</v>
      </c>
      <c r="U110" s="2" t="n">
        <f aca="false">S110/F139</f>
        <v>1.03813559322034</v>
      </c>
      <c r="V110" s="2" t="n">
        <v>0</v>
      </c>
      <c r="W110" s="2" t="n">
        <v>0</v>
      </c>
      <c r="X110" s="2" t="n">
        <v>0</v>
      </c>
      <c r="Z110" s="2" t="n">
        <v>0.0001</v>
      </c>
      <c r="AA110" s="2" t="n">
        <v>0.243616448175414</v>
      </c>
      <c r="AB110" s="2" t="n">
        <v>0.0001</v>
      </c>
      <c r="AD110" s="2" t="n">
        <v>0.0001</v>
      </c>
      <c r="AE110" s="2" t="n">
        <v>0.121808224087707</v>
      </c>
      <c r="AF110" s="2" t="n">
        <v>0.0001</v>
      </c>
      <c r="AH110" s="2" t="n">
        <v>0.0001</v>
      </c>
      <c r="AI110" s="2" t="n">
        <v>2</v>
      </c>
      <c r="AJ110" s="2" t="n">
        <v>0.0001</v>
      </c>
      <c r="AL110" s="2" t="n">
        <v>-0.01</v>
      </c>
      <c r="AM110" s="2" t="n">
        <v>1</v>
      </c>
      <c r="AN110" s="2" t="n">
        <v>0.01</v>
      </c>
      <c r="AP110" s="2" t="n">
        <v>34</v>
      </c>
      <c r="AQ110" s="2" t="n">
        <v>0.35</v>
      </c>
      <c r="BQ110" s="2" t="n">
        <v>40057</v>
      </c>
      <c r="BR110" s="2" t="n">
        <v>3.947</v>
      </c>
      <c r="BS110" s="2" t="n">
        <v>3.952</v>
      </c>
      <c r="BT110" s="2" t="n">
        <v>3.957</v>
      </c>
      <c r="BU110" s="2" t="n">
        <v>0.1825</v>
      </c>
      <c r="BV110" s="2" t="n">
        <v>0.19</v>
      </c>
      <c r="BW110" s="2" t="n">
        <v>0.1975</v>
      </c>
      <c r="BX110" s="2" t="n">
        <v>-0.07</v>
      </c>
      <c r="BZ110" s="2" t="n">
        <v>0.07</v>
      </c>
      <c r="CA110" s="2" t="n">
        <v>0</v>
      </c>
      <c r="CB110" s="2" t="n">
        <v>0</v>
      </c>
      <c r="CC110" s="2" t="n">
        <v>3.947</v>
      </c>
      <c r="CD110" s="2" t="n">
        <v>0.1975</v>
      </c>
    </row>
    <row r="111" customFormat="false" ht="12.75" hidden="false" customHeight="false" outlineLevel="0" collapsed="false">
      <c r="A111" s="1" t="n">
        <v>40179</v>
      </c>
      <c r="B111" s="2" t="n">
        <v>0.064192754283162</v>
      </c>
      <c r="D111" s="1" t="n">
        <v>39052</v>
      </c>
      <c r="E111" s="2" t="n">
        <v>39.65</v>
      </c>
      <c r="F111" s="2" t="n">
        <v>42.65</v>
      </c>
      <c r="G111" s="2" t="n">
        <v>47.15</v>
      </c>
      <c r="I111" s="2" t="n">
        <v>29</v>
      </c>
      <c r="J111" s="2" t="n">
        <v>30.25</v>
      </c>
      <c r="K111" s="2" t="n">
        <v>33.25</v>
      </c>
      <c r="M111" s="1" t="n">
        <v>39934</v>
      </c>
      <c r="N111" s="2" t="n">
        <v>60.4004151023914</v>
      </c>
      <c r="O111" s="2" t="n">
        <v>63.6504151023914</v>
      </c>
      <c r="P111" s="2" t="n">
        <v>68.6504151023914</v>
      </c>
      <c r="Q111" s="2" t="n">
        <f aca="false">O111-F140</f>
        <v>17</v>
      </c>
      <c r="R111" s="2" t="n">
        <v>44.4878113267935</v>
      </c>
      <c r="S111" s="2" t="n">
        <v>47.7378113267935</v>
      </c>
      <c r="T111" s="2" t="n">
        <v>52.7378113267935</v>
      </c>
      <c r="U111" s="2" t="n">
        <f aca="false">S111/F140</f>
        <v>1.02330946513585</v>
      </c>
      <c r="V111" s="2" t="n">
        <v>0</v>
      </c>
      <c r="W111" s="2" t="n">
        <v>0</v>
      </c>
      <c r="X111" s="2" t="n">
        <v>0</v>
      </c>
      <c r="Z111" s="2" t="n">
        <v>0.0001</v>
      </c>
      <c r="AA111" s="2" t="n">
        <v>0.242913923400577</v>
      </c>
      <c r="AB111" s="2" t="n">
        <v>0.0001</v>
      </c>
      <c r="AD111" s="2" t="n">
        <v>0.0001</v>
      </c>
      <c r="AE111" s="2" t="n">
        <v>0.121456961700288</v>
      </c>
      <c r="AF111" s="2" t="n">
        <v>0.0001</v>
      </c>
      <c r="AH111" s="2" t="n">
        <v>0.0001</v>
      </c>
      <c r="AI111" s="2" t="n">
        <v>2.15</v>
      </c>
      <c r="AJ111" s="2" t="n">
        <v>0.0001</v>
      </c>
      <c r="AL111" s="2" t="n">
        <v>-0.01</v>
      </c>
      <c r="AM111" s="2" t="n">
        <v>1.075</v>
      </c>
      <c r="AN111" s="2" t="n">
        <v>0.01</v>
      </c>
      <c r="AP111" s="2" t="n">
        <v>34</v>
      </c>
      <c r="AQ111" s="2" t="n">
        <v>0.35</v>
      </c>
      <c r="BQ111" s="2" t="n">
        <v>40087</v>
      </c>
      <c r="BR111" s="2" t="n">
        <v>3.957</v>
      </c>
      <c r="BS111" s="2" t="n">
        <v>3.962</v>
      </c>
      <c r="BT111" s="2" t="n">
        <v>3.967</v>
      </c>
      <c r="BU111" s="2" t="n">
        <v>0.1825</v>
      </c>
      <c r="BV111" s="2" t="n">
        <v>0.19</v>
      </c>
      <c r="BW111" s="2" t="n">
        <v>0.1975</v>
      </c>
      <c r="BX111" s="2" t="n">
        <v>-0.07</v>
      </c>
      <c r="BZ111" s="2" t="n">
        <v>0.07</v>
      </c>
      <c r="CA111" s="2" t="n">
        <v>0</v>
      </c>
      <c r="CB111" s="2" t="n">
        <v>0</v>
      </c>
      <c r="CC111" s="2" t="n">
        <v>3.957</v>
      </c>
      <c r="CD111" s="2" t="n">
        <v>0.1975</v>
      </c>
    </row>
    <row r="112" customFormat="false" ht="12.75" hidden="false" customHeight="false" outlineLevel="0" collapsed="false">
      <c r="A112" s="1" t="n">
        <v>40210</v>
      </c>
      <c r="B112" s="2" t="n">
        <v>0.06422103450966</v>
      </c>
      <c r="D112" s="1" t="n">
        <v>39083</v>
      </c>
      <c r="E112" s="2" t="n">
        <v>43</v>
      </c>
      <c r="F112" s="2" t="n">
        <v>46</v>
      </c>
      <c r="G112" s="2" t="n">
        <v>51</v>
      </c>
      <c r="I112" s="2" t="n">
        <v>29.65</v>
      </c>
      <c r="J112" s="2" t="n">
        <v>31.15</v>
      </c>
      <c r="K112" s="2" t="n">
        <v>35.15</v>
      </c>
      <c r="M112" s="1" t="n">
        <v>39965</v>
      </c>
      <c r="N112" s="2" t="n">
        <v>84.4004151023914</v>
      </c>
      <c r="O112" s="2" t="n">
        <v>87.6504151023914</v>
      </c>
      <c r="P112" s="2" t="n">
        <v>92.6504151023914</v>
      </c>
      <c r="Q112" s="2" t="n">
        <f aca="false">O112-F141</f>
        <v>25</v>
      </c>
      <c r="R112" s="2" t="n">
        <v>62.4878113267935</v>
      </c>
      <c r="S112" s="2" t="n">
        <v>65.7378113267935</v>
      </c>
      <c r="T112" s="2" t="n">
        <v>70.7378113267935</v>
      </c>
      <c r="U112" s="2" t="n">
        <f aca="false">S112/F141</f>
        <v>1.04927974091403</v>
      </c>
      <c r="V112" s="2" t="n">
        <v>0</v>
      </c>
      <c r="W112" s="2" t="n">
        <v>0</v>
      </c>
      <c r="X112" s="2" t="n">
        <v>0</v>
      </c>
      <c r="Z112" s="2" t="n">
        <v>0.0001</v>
      </c>
      <c r="AA112" s="2" t="n">
        <v>0.285909765962715</v>
      </c>
      <c r="AB112" s="2" t="n">
        <v>0.0001</v>
      </c>
      <c r="AD112" s="2" t="n">
        <v>0.0001</v>
      </c>
      <c r="AE112" s="2" t="n">
        <v>0.142954882981357</v>
      </c>
      <c r="AF112" s="2" t="n">
        <v>0.0001</v>
      </c>
      <c r="AH112" s="2" t="n">
        <v>0.0001</v>
      </c>
      <c r="AI112" s="2" t="n">
        <v>1.95</v>
      </c>
      <c r="AJ112" s="2" t="n">
        <v>0.0001</v>
      </c>
      <c r="AL112" s="2" t="n">
        <v>-0.01</v>
      </c>
      <c r="AM112" s="2" t="n">
        <v>0.975</v>
      </c>
      <c r="AN112" s="2" t="n">
        <v>0.01</v>
      </c>
      <c r="AP112" s="2" t="n">
        <v>35</v>
      </c>
      <c r="AQ112" s="2" t="n">
        <v>0.35</v>
      </c>
      <c r="BQ112" s="2" t="n">
        <v>40118</v>
      </c>
      <c r="BR112" s="2" t="n">
        <v>4.102</v>
      </c>
      <c r="BS112" s="2" t="n">
        <v>4.107</v>
      </c>
      <c r="BT112" s="2" t="n">
        <v>4.112</v>
      </c>
      <c r="BU112" s="2" t="n">
        <v>0.1825</v>
      </c>
      <c r="BV112" s="2" t="n">
        <v>0.19</v>
      </c>
      <c r="BW112" s="2" t="n">
        <v>0.1975</v>
      </c>
      <c r="BX112" s="2" t="n">
        <v>-0.07</v>
      </c>
      <c r="BZ112" s="2" t="n">
        <v>0.07</v>
      </c>
      <c r="CA112" s="2" t="n">
        <v>0</v>
      </c>
      <c r="CB112" s="2" t="n">
        <v>0</v>
      </c>
      <c r="CC112" s="2" t="n">
        <v>4.102</v>
      </c>
      <c r="CD112" s="2" t="n">
        <v>0.1975</v>
      </c>
    </row>
    <row r="113" customFormat="false" ht="12.75" hidden="false" customHeight="false" outlineLevel="0" collapsed="false">
      <c r="A113" s="1" t="n">
        <v>40238</v>
      </c>
      <c r="B113" s="2" t="n">
        <v>0.064246577940274</v>
      </c>
      <c r="D113" s="1" t="n">
        <v>39114</v>
      </c>
      <c r="E113" s="2" t="n">
        <v>42</v>
      </c>
      <c r="F113" s="2" t="n">
        <v>45</v>
      </c>
      <c r="G113" s="2" t="n">
        <v>50</v>
      </c>
      <c r="I113" s="2" t="n">
        <v>28.75</v>
      </c>
      <c r="J113" s="2" t="n">
        <v>30.25</v>
      </c>
      <c r="K113" s="2" t="n">
        <v>34.25</v>
      </c>
      <c r="M113" s="1" t="n">
        <v>39995</v>
      </c>
      <c r="N113" s="2" t="n">
        <v>105.75</v>
      </c>
      <c r="O113" s="2" t="n">
        <v>109</v>
      </c>
      <c r="P113" s="2" t="n">
        <v>114</v>
      </c>
      <c r="Q113" s="2" t="n">
        <f aca="false">O113-F142</f>
        <v>33</v>
      </c>
      <c r="R113" s="2" t="n">
        <v>78.5</v>
      </c>
      <c r="S113" s="2" t="n">
        <v>81.75</v>
      </c>
      <c r="T113" s="2" t="n">
        <v>86.75</v>
      </c>
      <c r="U113" s="2" t="n">
        <f aca="false">S113/F142</f>
        <v>1.07565789473684</v>
      </c>
      <c r="V113" s="2" t="n">
        <v>0</v>
      </c>
      <c r="W113" s="2" t="n">
        <v>0</v>
      </c>
      <c r="X113" s="2" t="n">
        <v>0</v>
      </c>
      <c r="Z113" s="2" t="n">
        <v>0.0001</v>
      </c>
      <c r="AA113" s="2" t="n">
        <v>0.285432827560256</v>
      </c>
      <c r="AB113" s="2" t="n">
        <v>0.0001</v>
      </c>
      <c r="AD113" s="2" t="n">
        <v>0.0001</v>
      </c>
      <c r="AE113" s="2" t="n">
        <v>0.142716413780128</v>
      </c>
      <c r="AF113" s="2" t="n">
        <v>0.0001</v>
      </c>
      <c r="AH113" s="2" t="n">
        <v>0.0001</v>
      </c>
      <c r="AI113" s="2" t="n">
        <v>2.1</v>
      </c>
      <c r="AJ113" s="2" t="n">
        <v>0.0001</v>
      </c>
      <c r="AL113" s="2" t="n">
        <v>-0.01</v>
      </c>
      <c r="AM113" s="2" t="n">
        <v>1.05</v>
      </c>
      <c r="AN113" s="2" t="n">
        <v>0.01</v>
      </c>
      <c r="AP113" s="2" t="n">
        <v>35</v>
      </c>
      <c r="AQ113" s="2" t="n">
        <v>0.35</v>
      </c>
      <c r="BQ113" s="2" t="n">
        <v>40148</v>
      </c>
      <c r="BR113" s="2" t="n">
        <v>4.242</v>
      </c>
      <c r="BS113" s="2" t="n">
        <v>4.247</v>
      </c>
      <c r="BT113" s="2" t="n">
        <v>4.252</v>
      </c>
      <c r="BU113" s="2" t="n">
        <v>0.185</v>
      </c>
      <c r="BV113" s="2" t="n">
        <v>0.1925</v>
      </c>
      <c r="BW113" s="2" t="n">
        <v>0.2</v>
      </c>
      <c r="BX113" s="2" t="n">
        <v>-0.07</v>
      </c>
      <c r="BZ113" s="2" t="n">
        <v>0.07</v>
      </c>
      <c r="CA113" s="2" t="n">
        <v>0</v>
      </c>
      <c r="CB113" s="2" t="n">
        <v>0</v>
      </c>
      <c r="CC113" s="2" t="n">
        <v>4.242</v>
      </c>
      <c r="CD113" s="2" t="n">
        <v>0.2</v>
      </c>
    </row>
    <row r="114" customFormat="false" ht="12.75" hidden="false" customHeight="false" outlineLevel="0" collapsed="false">
      <c r="A114" s="1" t="n">
        <v>40269</v>
      </c>
      <c r="B114" s="2" t="n">
        <v>0.064274858167277</v>
      </c>
      <c r="D114" s="1" t="n">
        <v>39142</v>
      </c>
      <c r="E114" s="2" t="n">
        <v>41</v>
      </c>
      <c r="F114" s="2" t="n">
        <v>44</v>
      </c>
      <c r="G114" s="2" t="n">
        <v>49</v>
      </c>
      <c r="I114" s="2" t="n">
        <v>28.75</v>
      </c>
      <c r="J114" s="2" t="n">
        <v>30.25</v>
      </c>
      <c r="K114" s="2" t="n">
        <v>34.25</v>
      </c>
      <c r="M114" s="1" t="n">
        <v>40026</v>
      </c>
      <c r="N114" s="2" t="n">
        <v>109.499355043935</v>
      </c>
      <c r="O114" s="2" t="n">
        <v>112.749355043935</v>
      </c>
      <c r="P114" s="2" t="n">
        <v>117.749355043935</v>
      </c>
      <c r="Q114" s="2" t="n">
        <f aca="false">O114-F143</f>
        <v>30</v>
      </c>
      <c r="R114" s="2" t="n">
        <v>81.312016282951</v>
      </c>
      <c r="S114" s="2" t="n">
        <v>84.562016282951</v>
      </c>
      <c r="T114" s="2" t="n">
        <v>89.562016282951</v>
      </c>
      <c r="U114" s="2" t="n">
        <f aca="false">S114/F143</f>
        <v>1.02190544250229</v>
      </c>
      <c r="V114" s="2" t="n">
        <v>0</v>
      </c>
      <c r="W114" s="2" t="n">
        <v>0</v>
      </c>
      <c r="X114" s="2" t="n">
        <v>0</v>
      </c>
      <c r="Z114" s="2" t="n">
        <v>0.0001</v>
      </c>
      <c r="AA114" s="2" t="n">
        <v>0.317920032703359</v>
      </c>
      <c r="AB114" s="2" t="n">
        <v>0.0001</v>
      </c>
      <c r="AD114" s="2" t="n">
        <v>0.0001</v>
      </c>
      <c r="AE114" s="2" t="n">
        <v>0.158960016351679</v>
      </c>
      <c r="AF114" s="2" t="n">
        <v>0.0001</v>
      </c>
      <c r="AH114" s="2" t="n">
        <v>0.0001</v>
      </c>
      <c r="AI114" s="2" t="n">
        <v>2.85</v>
      </c>
      <c r="AJ114" s="2" t="n">
        <v>0.0001</v>
      </c>
      <c r="AL114" s="2" t="n">
        <v>-0.01</v>
      </c>
      <c r="AM114" s="2" t="n">
        <v>1.425</v>
      </c>
      <c r="AN114" s="2" t="n">
        <v>0.01</v>
      </c>
      <c r="AP114" s="2" t="n">
        <v>35</v>
      </c>
      <c r="AQ114" s="2" t="n">
        <v>0.35</v>
      </c>
      <c r="BQ114" s="2" t="n">
        <v>40179</v>
      </c>
      <c r="BR114" s="2" t="n">
        <v>4.48</v>
      </c>
      <c r="BS114" s="2" t="n">
        <v>4.485</v>
      </c>
      <c r="BT114" s="2" t="n">
        <v>4.49</v>
      </c>
      <c r="BU114" s="2" t="n">
        <v>0.185</v>
      </c>
      <c r="BV114" s="2" t="n">
        <v>0.1925</v>
      </c>
      <c r="BW114" s="2" t="n">
        <v>0.2</v>
      </c>
      <c r="BX114" s="2" t="n">
        <v>-0.07</v>
      </c>
      <c r="BZ114" s="2" t="n">
        <v>0.07</v>
      </c>
      <c r="CA114" s="2" t="n">
        <v>0</v>
      </c>
      <c r="CB114" s="2" t="n">
        <v>0</v>
      </c>
      <c r="CC114" s="2" t="n">
        <v>4.48</v>
      </c>
      <c r="CD114" s="2" t="n">
        <v>0.2</v>
      </c>
    </row>
    <row r="115" customFormat="false" ht="12.75" hidden="false" customHeight="false" outlineLevel="0" collapsed="false">
      <c r="A115" s="1" t="n">
        <v>40299</v>
      </c>
      <c r="B115" s="2" t="n">
        <v>0.064302226129145</v>
      </c>
      <c r="D115" s="1" t="n">
        <v>39173</v>
      </c>
      <c r="E115" s="2" t="n">
        <v>40.75</v>
      </c>
      <c r="F115" s="2" t="n">
        <v>43.75</v>
      </c>
      <c r="G115" s="2" t="n">
        <v>48.75</v>
      </c>
      <c r="I115" s="2" t="n">
        <v>27.75</v>
      </c>
      <c r="J115" s="2" t="n">
        <v>29.25</v>
      </c>
      <c r="K115" s="2" t="n">
        <v>33.25</v>
      </c>
      <c r="M115" s="1" t="n">
        <v>40057</v>
      </c>
      <c r="N115" s="2" t="n">
        <v>102.499355043935</v>
      </c>
      <c r="O115" s="2" t="n">
        <v>105.749355043935</v>
      </c>
      <c r="P115" s="2" t="n">
        <v>110.749355043935</v>
      </c>
      <c r="Q115" s="2" t="n">
        <f aca="false">O115-F144</f>
        <v>31</v>
      </c>
      <c r="R115" s="2" t="n">
        <v>76.062016282951</v>
      </c>
      <c r="S115" s="2" t="n">
        <v>79.312016282951</v>
      </c>
      <c r="T115" s="2" t="n">
        <v>84.312016282951</v>
      </c>
      <c r="U115" s="2" t="n">
        <f aca="false">S115/F144</f>
        <v>1.0610394730006</v>
      </c>
      <c r="V115" s="2" t="n">
        <v>0</v>
      </c>
      <c r="W115" s="2" t="n">
        <v>0</v>
      </c>
      <c r="X115" s="2" t="n">
        <v>0</v>
      </c>
      <c r="Z115" s="2" t="n">
        <v>0.0001</v>
      </c>
      <c r="AA115" s="2" t="n">
        <v>0.294945737829766</v>
      </c>
      <c r="AB115" s="2" t="n">
        <v>0.0001</v>
      </c>
      <c r="AD115" s="2" t="n">
        <v>0.0001</v>
      </c>
      <c r="AE115" s="2" t="n">
        <v>0.147472868914883</v>
      </c>
      <c r="AF115" s="2" t="n">
        <v>0.0001</v>
      </c>
      <c r="AH115" s="2" t="n">
        <v>0.0001</v>
      </c>
      <c r="AI115" s="2" t="n">
        <v>2.95</v>
      </c>
      <c r="AJ115" s="2" t="n">
        <v>0.0001</v>
      </c>
      <c r="AL115" s="2" t="n">
        <v>-0.01</v>
      </c>
      <c r="AM115" s="2" t="n">
        <v>1.475</v>
      </c>
      <c r="AN115" s="2" t="n">
        <v>0.01</v>
      </c>
      <c r="AP115" s="2" t="n">
        <v>36</v>
      </c>
      <c r="AQ115" s="2" t="n">
        <v>0.35</v>
      </c>
      <c r="BQ115" s="2" t="n">
        <v>40210</v>
      </c>
      <c r="BR115" s="2" t="n">
        <v>4.335</v>
      </c>
      <c r="BS115" s="2" t="n">
        <v>4.34</v>
      </c>
      <c r="BT115" s="2" t="n">
        <v>4.345</v>
      </c>
      <c r="BU115" s="2" t="n">
        <v>0.18</v>
      </c>
      <c r="BV115" s="2" t="n">
        <v>0.1875</v>
      </c>
      <c r="BW115" s="2" t="n">
        <v>0.195</v>
      </c>
      <c r="BX115" s="2" t="n">
        <v>-0.07</v>
      </c>
      <c r="BZ115" s="2" t="n">
        <v>0.07</v>
      </c>
      <c r="CA115" s="2" t="n">
        <v>0</v>
      </c>
      <c r="CB115" s="2" t="n">
        <v>0</v>
      </c>
      <c r="CC115" s="2" t="n">
        <v>4.335</v>
      </c>
      <c r="CD115" s="2" t="n">
        <v>0.195</v>
      </c>
    </row>
    <row r="116" customFormat="false" ht="12.75" hidden="false" customHeight="false" outlineLevel="0" collapsed="false">
      <c r="A116" s="1" t="n">
        <v>40330</v>
      </c>
      <c r="B116" s="2" t="n">
        <v>0.06433050635667</v>
      </c>
      <c r="D116" s="1" t="n">
        <v>39203</v>
      </c>
      <c r="E116" s="2" t="n">
        <v>42.75</v>
      </c>
      <c r="F116" s="2" t="n">
        <v>45.75</v>
      </c>
      <c r="G116" s="2" t="n">
        <v>50.75</v>
      </c>
      <c r="I116" s="2" t="n">
        <v>27.75</v>
      </c>
      <c r="J116" s="2" t="n">
        <v>29.25</v>
      </c>
      <c r="K116" s="2" t="n">
        <v>33.25</v>
      </c>
      <c r="M116" s="1" t="n">
        <v>40087</v>
      </c>
      <c r="N116" s="2" t="n">
        <v>82.15</v>
      </c>
      <c r="O116" s="2" t="n">
        <v>85.4</v>
      </c>
      <c r="P116" s="2" t="n">
        <v>90.4</v>
      </c>
      <c r="Q116" s="2" t="n">
        <f aca="false">O116-F145</f>
        <v>30</v>
      </c>
      <c r="R116" s="2" t="n">
        <v>60.8</v>
      </c>
      <c r="S116" s="2" t="n">
        <v>64.05</v>
      </c>
      <c r="T116" s="2" t="n">
        <v>69.05</v>
      </c>
      <c r="U116" s="2" t="n">
        <f aca="false">S116/F145</f>
        <v>1.15613718411552</v>
      </c>
      <c r="V116" s="2" t="n">
        <v>0</v>
      </c>
      <c r="W116" s="2" t="n">
        <v>0</v>
      </c>
      <c r="X116" s="2" t="n">
        <v>0</v>
      </c>
      <c r="Z116" s="2" t="n">
        <v>0.0001</v>
      </c>
      <c r="AA116" s="2" t="n">
        <v>0.265299182587538</v>
      </c>
      <c r="AB116" s="2" t="n">
        <v>0.0001</v>
      </c>
      <c r="AD116" s="2" t="n">
        <v>0.0001</v>
      </c>
      <c r="AE116" s="2" t="n">
        <v>0.132649591293769</v>
      </c>
      <c r="AF116" s="2" t="n">
        <v>0.0001</v>
      </c>
      <c r="AH116" s="2" t="n">
        <v>0.0001</v>
      </c>
      <c r="AI116" s="2" t="n">
        <v>2.65</v>
      </c>
      <c r="AJ116" s="2" t="n">
        <v>0.0001</v>
      </c>
      <c r="AL116" s="2" t="n">
        <v>-0.01</v>
      </c>
      <c r="AM116" s="2" t="n">
        <v>1.325</v>
      </c>
      <c r="AN116" s="2" t="n">
        <v>0.01</v>
      </c>
      <c r="AP116" s="2" t="n">
        <v>36</v>
      </c>
      <c r="AQ116" s="2" t="n">
        <v>0.35</v>
      </c>
      <c r="BQ116" s="2" t="n">
        <v>40238</v>
      </c>
      <c r="BR116" s="2" t="n">
        <v>4.2</v>
      </c>
      <c r="BS116" s="2" t="n">
        <v>4.205</v>
      </c>
      <c r="BT116" s="2" t="n">
        <v>4.21</v>
      </c>
      <c r="BU116" s="2" t="n">
        <v>0.1775</v>
      </c>
      <c r="BV116" s="2" t="n">
        <v>0.185</v>
      </c>
      <c r="BW116" s="2" t="n">
        <v>0.1925</v>
      </c>
      <c r="BX116" s="2" t="n">
        <v>-0.07</v>
      </c>
      <c r="BZ116" s="2" t="n">
        <v>0.07</v>
      </c>
      <c r="CA116" s="2" t="n">
        <v>0</v>
      </c>
      <c r="CB116" s="2" t="n">
        <v>0</v>
      </c>
      <c r="CC116" s="2" t="n">
        <v>4.2</v>
      </c>
      <c r="CD116" s="2" t="n">
        <v>0.1925</v>
      </c>
    </row>
    <row r="117" customFormat="false" ht="12.75" hidden="false" customHeight="false" outlineLevel="0" collapsed="false">
      <c r="A117" s="1" t="n">
        <v>40360</v>
      </c>
      <c r="B117" s="2" t="n">
        <v>0.064357874319044</v>
      </c>
      <c r="D117" s="1" t="n">
        <v>39234</v>
      </c>
      <c r="E117" s="2" t="n">
        <v>58.75</v>
      </c>
      <c r="F117" s="2" t="n">
        <v>61.75</v>
      </c>
      <c r="G117" s="2" t="n">
        <v>66.75</v>
      </c>
      <c r="I117" s="2" t="n">
        <v>25.75</v>
      </c>
      <c r="J117" s="2" t="n">
        <v>27.25</v>
      </c>
      <c r="K117" s="2" t="n">
        <v>31.25</v>
      </c>
      <c r="M117" s="1" t="n">
        <v>40118</v>
      </c>
      <c r="N117" s="2" t="n">
        <v>62.5160032698461</v>
      </c>
      <c r="O117" s="2" t="n">
        <v>65.7660032698461</v>
      </c>
      <c r="P117" s="2" t="n">
        <v>70.7660032698461</v>
      </c>
      <c r="Q117" s="2" t="n">
        <f aca="false">O117-F146</f>
        <v>21</v>
      </c>
      <c r="R117" s="2" t="n">
        <v>46.0745024523846</v>
      </c>
      <c r="S117" s="2" t="n">
        <v>49.3245024523846</v>
      </c>
      <c r="T117" s="2" t="n">
        <v>54.3245024523846</v>
      </c>
      <c r="U117" s="2" t="n">
        <f aca="false">S117/F146</f>
        <v>1.10182948777134</v>
      </c>
      <c r="V117" s="2" t="n">
        <v>0</v>
      </c>
      <c r="W117" s="2" t="n">
        <v>0</v>
      </c>
      <c r="X117" s="2" t="n">
        <v>0</v>
      </c>
      <c r="Z117" s="2" t="n">
        <v>0.0001</v>
      </c>
      <c r="AA117" s="2" t="n">
        <v>0.262401434087568</v>
      </c>
      <c r="AB117" s="2" t="n">
        <v>0.0001</v>
      </c>
      <c r="AD117" s="2" t="n">
        <v>0.0001</v>
      </c>
      <c r="AE117" s="2" t="n">
        <v>0.131200717043784</v>
      </c>
      <c r="AF117" s="2" t="n">
        <v>0.0001</v>
      </c>
      <c r="AH117" s="2" t="n">
        <v>0.0001</v>
      </c>
      <c r="AI117" s="2" t="n">
        <v>1.9</v>
      </c>
      <c r="AJ117" s="2" t="n">
        <v>0.0001</v>
      </c>
      <c r="AL117" s="2" t="n">
        <v>-0.01</v>
      </c>
      <c r="AM117" s="2" t="n">
        <v>0.95</v>
      </c>
      <c r="AN117" s="2" t="n">
        <v>0.01</v>
      </c>
      <c r="AP117" s="2" t="n">
        <v>36</v>
      </c>
      <c r="AQ117" s="2" t="n">
        <v>0.35</v>
      </c>
      <c r="BQ117" s="2" t="n">
        <v>40269</v>
      </c>
      <c r="BR117" s="2" t="n">
        <v>4.04</v>
      </c>
      <c r="BS117" s="2" t="n">
        <v>4.045</v>
      </c>
      <c r="BT117" s="2" t="n">
        <v>4.05</v>
      </c>
      <c r="BU117" s="2" t="n">
        <v>0.1775</v>
      </c>
      <c r="BV117" s="2" t="n">
        <v>0.185</v>
      </c>
      <c r="BW117" s="2" t="n">
        <v>0.1925</v>
      </c>
      <c r="BX117" s="2" t="n">
        <v>-0.07</v>
      </c>
      <c r="BZ117" s="2" t="n">
        <v>0.07</v>
      </c>
      <c r="CA117" s="2" t="n">
        <v>0</v>
      </c>
      <c r="CB117" s="2" t="n">
        <v>0</v>
      </c>
      <c r="CC117" s="2" t="n">
        <v>4.04</v>
      </c>
      <c r="CD117" s="2" t="n">
        <v>0.1925</v>
      </c>
    </row>
    <row r="118" customFormat="false" ht="12.75" hidden="false" customHeight="false" outlineLevel="0" collapsed="false">
      <c r="A118" s="1" t="n">
        <v>40391</v>
      </c>
      <c r="B118" s="2" t="n">
        <v>0.064386154547091</v>
      </c>
      <c r="D118" s="1" t="n">
        <v>39264</v>
      </c>
      <c r="E118" s="2" t="n">
        <v>72.5</v>
      </c>
      <c r="F118" s="2" t="n">
        <v>75.5</v>
      </c>
      <c r="G118" s="2" t="n">
        <v>80.5</v>
      </c>
      <c r="I118" s="2" t="n">
        <v>39.75</v>
      </c>
      <c r="J118" s="2" t="n">
        <v>41.25</v>
      </c>
      <c r="K118" s="2" t="n">
        <v>45.25</v>
      </c>
      <c r="M118" s="1" t="n">
        <v>40148</v>
      </c>
      <c r="N118" s="2" t="n">
        <v>60.5160032698461</v>
      </c>
      <c r="O118" s="2" t="n">
        <v>63.7660032698461</v>
      </c>
      <c r="P118" s="2" t="n">
        <v>68.7660032698461</v>
      </c>
      <c r="Q118" s="2" t="n">
        <f aca="false">O118-F147</f>
        <v>20</v>
      </c>
      <c r="R118" s="2" t="n">
        <v>44.5745024523846</v>
      </c>
      <c r="S118" s="2" t="n">
        <v>47.8245024523846</v>
      </c>
      <c r="T118" s="2" t="n">
        <v>52.8245024523846</v>
      </c>
      <c r="U118" s="2" t="n">
        <f aca="false">S118/F147</f>
        <v>1.09273177533519</v>
      </c>
      <c r="V118" s="2" t="n">
        <v>0</v>
      </c>
      <c r="W118" s="2" t="n">
        <v>0</v>
      </c>
      <c r="X118" s="2" t="n">
        <v>0</v>
      </c>
      <c r="Z118" s="2" t="n">
        <v>0.0001</v>
      </c>
      <c r="AA118" s="2" t="n">
        <v>0.267553272137789</v>
      </c>
      <c r="AB118" s="2" t="n">
        <v>0.0001</v>
      </c>
      <c r="AD118" s="2" t="n">
        <v>0.0001</v>
      </c>
      <c r="AE118" s="2" t="n">
        <v>0.133776636068895</v>
      </c>
      <c r="AF118" s="2" t="n">
        <v>0.0001</v>
      </c>
      <c r="AH118" s="2" t="n">
        <v>0.0001</v>
      </c>
      <c r="AI118" s="2" t="n">
        <v>1.7</v>
      </c>
      <c r="AJ118" s="2" t="n">
        <v>0.0001</v>
      </c>
      <c r="AL118" s="2" t="n">
        <v>-0.01</v>
      </c>
      <c r="AM118" s="2" t="n">
        <v>0.85</v>
      </c>
      <c r="AN118" s="2" t="n">
        <v>0.01</v>
      </c>
      <c r="AP118" s="2" t="n">
        <v>37</v>
      </c>
      <c r="AQ118" s="2" t="n">
        <v>0.35</v>
      </c>
      <c r="BQ118" s="2" t="n">
        <v>40299</v>
      </c>
      <c r="BR118" s="2" t="n">
        <v>4.005</v>
      </c>
      <c r="BS118" s="2" t="n">
        <v>4.01</v>
      </c>
      <c r="BT118" s="2" t="n">
        <v>4.015</v>
      </c>
      <c r="BU118" s="2" t="n">
        <v>0.1775</v>
      </c>
      <c r="BV118" s="2" t="n">
        <v>0.185</v>
      </c>
      <c r="BW118" s="2" t="n">
        <v>0.1925</v>
      </c>
      <c r="BX118" s="2" t="n">
        <v>-0.07</v>
      </c>
      <c r="BZ118" s="2" t="n">
        <v>0.07</v>
      </c>
      <c r="CA118" s="2" t="n">
        <v>0</v>
      </c>
      <c r="CB118" s="2" t="n">
        <v>0</v>
      </c>
      <c r="CC118" s="2" t="n">
        <v>4.005</v>
      </c>
      <c r="CD118" s="2" t="n">
        <v>0.1925</v>
      </c>
    </row>
    <row r="119" customFormat="false" ht="12.75" hidden="false" customHeight="false" outlineLevel="0" collapsed="false">
      <c r="A119" s="1" t="n">
        <v>40422</v>
      </c>
      <c r="B119" s="2" t="n">
        <v>0.064414434775402</v>
      </c>
      <c r="D119" s="1" t="n">
        <v>39295</v>
      </c>
      <c r="E119" s="2" t="n">
        <v>80.5</v>
      </c>
      <c r="F119" s="2" t="n">
        <v>83.5</v>
      </c>
      <c r="G119" s="2" t="n">
        <v>88.5</v>
      </c>
      <c r="I119" s="2" t="n">
        <v>43.75</v>
      </c>
      <c r="J119" s="2" t="n">
        <v>45.25</v>
      </c>
      <c r="K119" s="2" t="n">
        <v>49.25</v>
      </c>
      <c r="M119" s="1" t="n">
        <v>40179</v>
      </c>
      <c r="N119" s="2" t="n">
        <v>74</v>
      </c>
      <c r="O119" s="2" t="n">
        <v>77.75</v>
      </c>
      <c r="P119" s="2" t="n">
        <v>82.75</v>
      </c>
      <c r="Q119" s="2" t="n">
        <f aca="false">O119-F148</f>
        <v>31</v>
      </c>
      <c r="R119" s="2" t="n">
        <v>54.5625</v>
      </c>
      <c r="S119" s="2" t="n">
        <v>58.3125</v>
      </c>
      <c r="T119" s="2" t="n">
        <v>63.3125</v>
      </c>
      <c r="U119" s="2" t="n">
        <f aca="false">S119/F148</f>
        <v>1.24732620320856</v>
      </c>
      <c r="V119" s="2" t="n">
        <v>0</v>
      </c>
      <c r="W119" s="2" t="n">
        <v>0</v>
      </c>
      <c r="X119" s="2" t="n">
        <v>0</v>
      </c>
      <c r="Z119" s="2" t="n">
        <v>0.0001</v>
      </c>
      <c r="AA119" s="2" t="n">
        <v>0.242316393161131</v>
      </c>
      <c r="AB119" s="2" t="n">
        <v>0.0001</v>
      </c>
      <c r="AD119" s="2" t="n">
        <v>0.0001</v>
      </c>
      <c r="AE119" s="2" t="n">
        <v>0.121158196580566</v>
      </c>
      <c r="AF119" s="2" t="n">
        <v>0.0001</v>
      </c>
      <c r="AH119" s="2" t="n">
        <v>0.0001</v>
      </c>
      <c r="AI119" s="2" t="n">
        <v>1.6</v>
      </c>
      <c r="AJ119" s="2" t="n">
        <v>0.0001</v>
      </c>
      <c r="AL119" s="2" t="n">
        <v>-0.01</v>
      </c>
      <c r="AM119" s="2" t="n">
        <v>0.8</v>
      </c>
      <c r="AN119" s="2" t="n">
        <v>0.01</v>
      </c>
      <c r="AP119" s="2" t="n">
        <v>37</v>
      </c>
      <c r="AQ119" s="2" t="n">
        <v>0.35</v>
      </c>
      <c r="BQ119" s="2" t="n">
        <v>40330</v>
      </c>
      <c r="BR119" s="2" t="n">
        <v>4.025</v>
      </c>
      <c r="BS119" s="2" t="n">
        <v>4.03</v>
      </c>
      <c r="BT119" s="2" t="n">
        <v>4.035</v>
      </c>
      <c r="BU119" s="2" t="n">
        <v>0.1775</v>
      </c>
      <c r="BV119" s="2" t="n">
        <v>0.185</v>
      </c>
      <c r="BW119" s="2" t="n">
        <v>0.1925</v>
      </c>
      <c r="BX119" s="2" t="n">
        <v>-0.07</v>
      </c>
      <c r="BZ119" s="2" t="n">
        <v>0.07</v>
      </c>
      <c r="CA119" s="2" t="n">
        <v>0</v>
      </c>
      <c r="CB119" s="2" t="n">
        <v>0</v>
      </c>
      <c r="CC119" s="2" t="n">
        <v>4.025</v>
      </c>
      <c r="CD119" s="2" t="n">
        <v>0.1925</v>
      </c>
    </row>
    <row r="120" customFormat="false" ht="12.75" hidden="false" customHeight="false" outlineLevel="0" collapsed="false">
      <c r="A120" s="1" t="n">
        <v>40452</v>
      </c>
      <c r="B120" s="2" t="n">
        <v>0.064441802738537</v>
      </c>
      <c r="D120" s="1" t="n">
        <v>39326</v>
      </c>
      <c r="E120" s="2" t="n">
        <v>72.5</v>
      </c>
      <c r="F120" s="2" t="n">
        <v>75.5</v>
      </c>
      <c r="G120" s="2" t="n">
        <v>80.5</v>
      </c>
      <c r="I120" s="2" t="n">
        <v>40.75</v>
      </c>
      <c r="J120" s="2" t="n">
        <v>42.25</v>
      </c>
      <c r="K120" s="2" t="n">
        <v>46.25</v>
      </c>
      <c r="M120" s="1" t="n">
        <v>40210</v>
      </c>
      <c r="N120" s="2" t="n">
        <v>66.9516328585869</v>
      </c>
      <c r="O120" s="2" t="n">
        <v>70.7016328585869</v>
      </c>
      <c r="P120" s="2" t="n">
        <v>75.7016328585869</v>
      </c>
      <c r="Q120" s="2" t="n">
        <f aca="false">O120-F149</f>
        <v>24</v>
      </c>
      <c r="R120" s="2" t="n">
        <v>49.2762246439402</v>
      </c>
      <c r="S120" s="2" t="n">
        <v>53.0262246439402</v>
      </c>
      <c r="T120" s="2" t="n">
        <v>58.0262246439402</v>
      </c>
      <c r="U120" s="2" t="n">
        <f aca="false">S120/F149</f>
        <v>1.13542549581733</v>
      </c>
      <c r="V120" s="2" t="n">
        <v>0</v>
      </c>
      <c r="W120" s="2" t="n">
        <v>0</v>
      </c>
      <c r="X120" s="2" t="n">
        <v>0</v>
      </c>
      <c r="Z120" s="2" t="n">
        <v>0.0001</v>
      </c>
      <c r="AA120" s="2" t="n">
        <v>0.245860655675745</v>
      </c>
      <c r="AB120" s="2" t="n">
        <v>0.0001</v>
      </c>
      <c r="AD120" s="2" t="n">
        <v>0.0001</v>
      </c>
      <c r="AE120" s="2" t="n">
        <v>0.122930327837873</v>
      </c>
      <c r="AF120" s="2" t="n">
        <v>0.0001</v>
      </c>
      <c r="AH120" s="2" t="n">
        <v>0.0001</v>
      </c>
      <c r="AI120" s="2" t="n">
        <v>1.8</v>
      </c>
      <c r="AJ120" s="2" t="n">
        <v>0.0001</v>
      </c>
      <c r="AL120" s="2" t="n">
        <v>-0.01</v>
      </c>
      <c r="AM120" s="2" t="n">
        <v>0.9</v>
      </c>
      <c r="AN120" s="2" t="n">
        <v>0.01</v>
      </c>
      <c r="AP120" s="2" t="n">
        <v>37</v>
      </c>
      <c r="AQ120" s="2" t="n">
        <v>0.35</v>
      </c>
      <c r="BQ120" s="2" t="n">
        <v>40360</v>
      </c>
      <c r="BR120" s="2" t="n">
        <v>4.018</v>
      </c>
      <c r="BS120" s="2" t="n">
        <v>4.023</v>
      </c>
      <c r="BT120" s="2" t="n">
        <v>4.028</v>
      </c>
      <c r="BU120" s="2" t="n">
        <v>0.1775</v>
      </c>
      <c r="BV120" s="2" t="n">
        <v>0.185</v>
      </c>
      <c r="BW120" s="2" t="n">
        <v>0.1925</v>
      </c>
      <c r="BX120" s="2" t="n">
        <v>-0.07</v>
      </c>
      <c r="BZ120" s="2" t="n">
        <v>0.07</v>
      </c>
      <c r="CA120" s="2" t="n">
        <v>0</v>
      </c>
      <c r="CB120" s="2" t="n">
        <v>0</v>
      </c>
      <c r="CC120" s="2" t="n">
        <v>4.018</v>
      </c>
      <c r="CD120" s="2" t="n">
        <v>0.1925</v>
      </c>
    </row>
    <row r="121" customFormat="false" ht="12.75" hidden="false" customHeight="false" outlineLevel="0" collapsed="false">
      <c r="A121" s="1" t="n">
        <v>40483</v>
      </c>
      <c r="B121" s="2" t="n">
        <v>0.064470082967371</v>
      </c>
      <c r="D121" s="1" t="n">
        <v>39356</v>
      </c>
      <c r="E121" s="2" t="n">
        <v>51.9</v>
      </c>
      <c r="F121" s="2" t="n">
        <v>54.9</v>
      </c>
      <c r="G121" s="2" t="n">
        <v>59.9</v>
      </c>
      <c r="I121" s="2" t="n">
        <v>33.75</v>
      </c>
      <c r="J121" s="2" t="n">
        <v>35.25</v>
      </c>
      <c r="K121" s="2" t="n">
        <v>39.25</v>
      </c>
      <c r="M121" s="1" t="n">
        <v>40238</v>
      </c>
      <c r="N121" s="2" t="n">
        <v>64.9516328585869</v>
      </c>
      <c r="O121" s="2" t="n">
        <v>68.7016328585869</v>
      </c>
      <c r="P121" s="2" t="n">
        <v>73.7016328585869</v>
      </c>
      <c r="Q121" s="2" t="n">
        <f aca="false">O121-F150</f>
        <v>23</v>
      </c>
      <c r="R121" s="2" t="n">
        <v>47.7762246439402</v>
      </c>
      <c r="S121" s="2" t="n">
        <v>51.5262246439402</v>
      </c>
      <c r="T121" s="2" t="n">
        <v>56.5262246439402</v>
      </c>
      <c r="U121" s="2" t="n">
        <f aca="false">S121/F150</f>
        <v>1.12744822057838</v>
      </c>
      <c r="V121" s="2" t="n">
        <v>0</v>
      </c>
      <c r="W121" s="2" t="n">
        <v>0</v>
      </c>
      <c r="X121" s="2" t="n">
        <v>0</v>
      </c>
      <c r="Z121" s="2" t="n">
        <v>0.0001</v>
      </c>
      <c r="AA121" s="2" t="n">
        <v>0.251200161558561</v>
      </c>
      <c r="AB121" s="2" t="n">
        <v>0.0001</v>
      </c>
      <c r="AD121" s="2" t="n">
        <v>0.0001</v>
      </c>
      <c r="AE121" s="2" t="n">
        <v>0.12560008077928</v>
      </c>
      <c r="AF121" s="2" t="n">
        <v>0.0001</v>
      </c>
      <c r="AH121" s="2" t="n">
        <v>0.0001</v>
      </c>
      <c r="AI121" s="2" t="n">
        <v>1.95</v>
      </c>
      <c r="AJ121" s="2" t="n">
        <v>0.0001</v>
      </c>
      <c r="AL121" s="2" t="n">
        <v>-0.01</v>
      </c>
      <c r="AM121" s="2" t="n">
        <v>0.975</v>
      </c>
      <c r="AN121" s="2" t="n">
        <v>0.01</v>
      </c>
      <c r="AP121" s="2" t="n">
        <v>38</v>
      </c>
      <c r="AQ121" s="2" t="n">
        <v>0.35</v>
      </c>
      <c r="BQ121" s="2" t="n">
        <v>40391</v>
      </c>
      <c r="BR121" s="2" t="n">
        <v>4.02</v>
      </c>
      <c r="BS121" s="2" t="n">
        <v>4.025</v>
      </c>
      <c r="BT121" s="2" t="n">
        <v>4.03</v>
      </c>
      <c r="BU121" s="2" t="n">
        <v>0.1775</v>
      </c>
      <c r="BV121" s="2" t="n">
        <v>0.185</v>
      </c>
      <c r="BW121" s="2" t="n">
        <v>0.1925</v>
      </c>
      <c r="BX121" s="2" t="n">
        <v>-0.07</v>
      </c>
      <c r="BZ121" s="2" t="n">
        <v>0.07</v>
      </c>
      <c r="CA121" s="2" t="n">
        <v>0</v>
      </c>
      <c r="CB121" s="2" t="n">
        <v>0</v>
      </c>
      <c r="CC121" s="2" t="n">
        <v>4.02</v>
      </c>
      <c r="CD121" s="2" t="n">
        <v>0.1925</v>
      </c>
    </row>
    <row r="122" customFormat="false" ht="12.75" hidden="false" customHeight="false" outlineLevel="0" collapsed="false">
      <c r="A122" s="1" t="n">
        <v>40513</v>
      </c>
      <c r="B122" s="2" t="n">
        <v>0.064497450931011</v>
      </c>
      <c r="D122" s="1" t="n">
        <v>39387</v>
      </c>
      <c r="E122" s="2" t="n">
        <v>40.9</v>
      </c>
      <c r="F122" s="2" t="n">
        <v>43.9</v>
      </c>
      <c r="G122" s="2" t="n">
        <v>48.9</v>
      </c>
      <c r="I122" s="2" t="n">
        <v>28.75</v>
      </c>
      <c r="J122" s="2" t="n">
        <v>30.25</v>
      </c>
      <c r="K122" s="2" t="n">
        <v>34.25</v>
      </c>
      <c r="M122" s="1" t="n">
        <v>40269</v>
      </c>
      <c r="N122" s="2" t="n">
        <v>57.75</v>
      </c>
      <c r="O122" s="2" t="n">
        <v>61.5</v>
      </c>
      <c r="P122" s="2" t="n">
        <v>66.5</v>
      </c>
      <c r="Q122" s="2" t="n">
        <f aca="false">O122-F151</f>
        <v>17</v>
      </c>
      <c r="R122" s="2" t="n">
        <v>42.375</v>
      </c>
      <c r="S122" s="2" t="n">
        <v>46.125</v>
      </c>
      <c r="T122" s="2" t="n">
        <v>51.125</v>
      </c>
      <c r="U122" s="2" t="n">
        <f aca="false">S122/F151</f>
        <v>1.03651685393258</v>
      </c>
      <c r="V122" s="2" t="n">
        <v>0</v>
      </c>
      <c r="W122" s="2" t="n">
        <v>0</v>
      </c>
      <c r="X122" s="2" t="n">
        <v>0</v>
      </c>
      <c r="Z122" s="2" t="n">
        <v>0.0001</v>
      </c>
      <c r="AA122" s="2" t="n">
        <v>0.23758256618552</v>
      </c>
      <c r="AB122" s="2" t="n">
        <v>0.0001</v>
      </c>
      <c r="AD122" s="2" t="n">
        <v>0.0001</v>
      </c>
      <c r="AE122" s="2" t="n">
        <v>0.11879128309276</v>
      </c>
      <c r="AF122" s="2" t="n">
        <v>0.0001</v>
      </c>
      <c r="AH122" s="2" t="n">
        <v>0.0001</v>
      </c>
      <c r="AI122" s="2" t="n">
        <v>2</v>
      </c>
      <c r="AJ122" s="2" t="n">
        <v>0.0001</v>
      </c>
      <c r="AL122" s="2" t="n">
        <v>-0.01</v>
      </c>
      <c r="AM122" s="2" t="n">
        <v>1</v>
      </c>
      <c r="AN122" s="2" t="n">
        <v>0.01</v>
      </c>
      <c r="AP122" s="2" t="n">
        <v>38</v>
      </c>
      <c r="AQ122" s="2" t="n">
        <v>0.35</v>
      </c>
      <c r="BQ122" s="2" t="n">
        <v>40422</v>
      </c>
      <c r="BR122" s="2" t="n">
        <v>4.037</v>
      </c>
      <c r="BS122" s="2" t="n">
        <v>4.042</v>
      </c>
      <c r="BT122" s="2" t="n">
        <v>4.047</v>
      </c>
      <c r="BU122" s="2" t="n">
        <v>0.1775</v>
      </c>
      <c r="BV122" s="2" t="n">
        <v>0.185</v>
      </c>
      <c r="BW122" s="2" t="n">
        <v>0.1925</v>
      </c>
      <c r="BX122" s="2" t="n">
        <v>-0.07</v>
      </c>
      <c r="BZ122" s="2" t="n">
        <v>0.07</v>
      </c>
      <c r="CA122" s="2" t="n">
        <v>0</v>
      </c>
      <c r="CB122" s="2" t="n">
        <v>0</v>
      </c>
      <c r="CC122" s="2" t="n">
        <v>4.037</v>
      </c>
      <c r="CD122" s="2" t="n">
        <v>0.1925</v>
      </c>
    </row>
    <row r="123" customFormat="false" ht="12.75" hidden="false" customHeight="false" outlineLevel="0" collapsed="false">
      <c r="A123" s="1" t="n">
        <v>40544</v>
      </c>
      <c r="B123" s="2" t="n">
        <v>0.064517425682845</v>
      </c>
      <c r="D123" s="1" t="n">
        <v>39417</v>
      </c>
      <c r="E123" s="2" t="n">
        <v>39.9</v>
      </c>
      <c r="F123" s="2" t="n">
        <v>42.9</v>
      </c>
      <c r="G123" s="2" t="n">
        <v>47.9</v>
      </c>
      <c r="I123" s="2" t="n">
        <v>28.75</v>
      </c>
      <c r="J123" s="2" t="n">
        <v>30.25</v>
      </c>
      <c r="K123" s="2" t="n">
        <v>34.25</v>
      </c>
      <c r="M123" s="1" t="n">
        <v>40299</v>
      </c>
      <c r="N123" s="2" t="n">
        <v>60.5214230444068</v>
      </c>
      <c r="O123" s="2" t="n">
        <v>64.2714230444068</v>
      </c>
      <c r="P123" s="2" t="n">
        <v>69.2714230444068</v>
      </c>
      <c r="Q123" s="2" t="n">
        <f aca="false">O123-F152</f>
        <v>17</v>
      </c>
      <c r="R123" s="2" t="n">
        <v>44.4535672833051</v>
      </c>
      <c r="S123" s="2" t="n">
        <v>48.2035672833051</v>
      </c>
      <c r="T123" s="2" t="n">
        <v>53.2035672833051</v>
      </c>
      <c r="U123" s="2" t="n">
        <f aca="false">S123/F152</f>
        <v>1.01971897985856</v>
      </c>
      <c r="V123" s="2" t="n">
        <v>0</v>
      </c>
      <c r="W123" s="2" t="n">
        <v>0</v>
      </c>
      <c r="X123" s="2" t="n">
        <v>0</v>
      </c>
      <c r="Z123" s="2" t="n">
        <v>0.0001</v>
      </c>
      <c r="AA123" s="2" t="n">
        <v>0.236902627393587</v>
      </c>
      <c r="AB123" s="2" t="n">
        <v>0.0001</v>
      </c>
      <c r="AD123" s="2" t="n">
        <v>0.0001</v>
      </c>
      <c r="AE123" s="2" t="n">
        <v>0.118451313696794</v>
      </c>
      <c r="AF123" s="2" t="n">
        <v>0.0001</v>
      </c>
      <c r="AH123" s="2" t="n">
        <v>0.0001</v>
      </c>
      <c r="AI123" s="2" t="n">
        <v>2.15</v>
      </c>
      <c r="AJ123" s="2" t="n">
        <v>0.0001</v>
      </c>
      <c r="AL123" s="2" t="n">
        <v>-0.01</v>
      </c>
      <c r="AM123" s="2" t="n">
        <v>1.075</v>
      </c>
      <c r="AN123" s="2" t="n">
        <v>0.01</v>
      </c>
      <c r="AP123" s="2" t="n">
        <v>38</v>
      </c>
      <c r="AQ123" s="2" t="n">
        <v>0.35</v>
      </c>
      <c r="BQ123" s="2" t="n">
        <v>40452</v>
      </c>
      <c r="BR123" s="2" t="n">
        <v>4.047</v>
      </c>
      <c r="BS123" s="2" t="n">
        <v>4.052</v>
      </c>
      <c r="BT123" s="2" t="n">
        <v>4.057</v>
      </c>
      <c r="BU123" s="2" t="n">
        <v>0.1775</v>
      </c>
      <c r="BV123" s="2" t="n">
        <v>0.185</v>
      </c>
      <c r="BW123" s="2" t="n">
        <v>0.1925</v>
      </c>
      <c r="BX123" s="2" t="n">
        <v>-0.07</v>
      </c>
      <c r="BZ123" s="2" t="n">
        <v>0.07</v>
      </c>
      <c r="CA123" s="2" t="n">
        <v>0</v>
      </c>
      <c r="CB123" s="2" t="n">
        <v>0</v>
      </c>
      <c r="CC123" s="2" t="n">
        <v>4.047</v>
      </c>
      <c r="CD123" s="2" t="n">
        <v>0.1925</v>
      </c>
    </row>
    <row r="124" customFormat="false" ht="12.75" hidden="false" customHeight="false" outlineLevel="0" collapsed="false">
      <c r="A124" s="1" t="n">
        <v>40575</v>
      </c>
      <c r="B124" s="2" t="n">
        <v>0.064534978003855</v>
      </c>
      <c r="D124" s="1" t="n">
        <v>39448</v>
      </c>
      <c r="E124" s="2" t="n">
        <v>43</v>
      </c>
      <c r="F124" s="2" t="n">
        <v>46.25</v>
      </c>
      <c r="G124" s="2" t="n">
        <v>51.25</v>
      </c>
      <c r="I124" s="2" t="n">
        <v>29.9</v>
      </c>
      <c r="J124" s="2" t="n">
        <v>31.4</v>
      </c>
      <c r="K124" s="2" t="n">
        <v>35.4</v>
      </c>
      <c r="M124" s="1" t="n">
        <v>40330</v>
      </c>
      <c r="N124" s="2" t="n">
        <v>84.5214230444068</v>
      </c>
      <c r="O124" s="2" t="n">
        <v>88.2714230444068</v>
      </c>
      <c r="P124" s="2" t="n">
        <v>93.2714230444068</v>
      </c>
      <c r="Q124" s="2" t="n">
        <f aca="false">O124-F153</f>
        <v>25</v>
      </c>
      <c r="R124" s="2" t="n">
        <v>62.4535672833051</v>
      </c>
      <c r="S124" s="2" t="n">
        <v>66.2035672833051</v>
      </c>
      <c r="T124" s="2" t="n">
        <v>71.2035672833051</v>
      </c>
      <c r="U124" s="2" t="n">
        <f aca="false">S124/F153</f>
        <v>1.04634231534259</v>
      </c>
      <c r="V124" s="2" t="n">
        <v>0</v>
      </c>
      <c r="W124" s="2" t="n">
        <v>0</v>
      </c>
      <c r="X124" s="2" t="n">
        <v>0</v>
      </c>
      <c r="Z124" s="2" t="n">
        <v>0.0001</v>
      </c>
      <c r="AA124" s="2" t="n">
        <v>0.276490734102677</v>
      </c>
      <c r="AB124" s="2" t="n">
        <v>0.0001</v>
      </c>
      <c r="AD124" s="2" t="n">
        <v>0.0001</v>
      </c>
      <c r="AE124" s="2" t="n">
        <v>0.138245367051339</v>
      </c>
      <c r="AF124" s="2" t="n">
        <v>0.0001</v>
      </c>
      <c r="AH124" s="2" t="n">
        <v>0.0001</v>
      </c>
      <c r="AI124" s="2" t="n">
        <v>1.95</v>
      </c>
      <c r="AJ124" s="2" t="n">
        <v>0.0001</v>
      </c>
      <c r="AL124" s="2" t="n">
        <v>-0.01</v>
      </c>
      <c r="AM124" s="2" t="n">
        <v>0.975</v>
      </c>
      <c r="AN124" s="2" t="n">
        <v>0.01</v>
      </c>
      <c r="AP124" s="2" t="n">
        <v>39</v>
      </c>
      <c r="AQ124" s="2" t="n">
        <v>0.35</v>
      </c>
      <c r="BQ124" s="2" t="n">
        <v>40483</v>
      </c>
      <c r="BR124" s="2" t="n">
        <v>4.192</v>
      </c>
      <c r="BS124" s="2" t="n">
        <v>4.197</v>
      </c>
      <c r="BT124" s="2" t="n">
        <v>4.202</v>
      </c>
      <c r="BU124" s="2" t="n">
        <v>0.1775</v>
      </c>
      <c r="BV124" s="2" t="n">
        <v>0.185</v>
      </c>
      <c r="BW124" s="2" t="n">
        <v>0.1925</v>
      </c>
      <c r="BX124" s="2" t="n">
        <v>-0.07</v>
      </c>
      <c r="BZ124" s="2" t="n">
        <v>0.07</v>
      </c>
      <c r="CA124" s="2" t="n">
        <v>0</v>
      </c>
      <c r="CB124" s="2" t="n">
        <v>0</v>
      </c>
      <c r="CC124" s="2" t="n">
        <v>4.192</v>
      </c>
      <c r="CD124" s="2" t="n">
        <v>0.1925</v>
      </c>
    </row>
    <row r="125" customFormat="false" ht="12.75" hidden="false" customHeight="false" outlineLevel="0" collapsed="false">
      <c r="A125" s="1" t="n">
        <v>40603</v>
      </c>
      <c r="B125" s="2" t="n">
        <v>0.064550831713242</v>
      </c>
      <c r="D125" s="1" t="n">
        <v>39479</v>
      </c>
      <c r="E125" s="2" t="n">
        <v>42</v>
      </c>
      <c r="F125" s="2" t="n">
        <v>45.25</v>
      </c>
      <c r="G125" s="2" t="n">
        <v>50.25</v>
      </c>
      <c r="I125" s="2" t="n">
        <v>29</v>
      </c>
      <c r="J125" s="2" t="n">
        <v>30.5</v>
      </c>
      <c r="K125" s="2" t="n">
        <v>34.5</v>
      </c>
      <c r="M125" s="1" t="n">
        <v>40360</v>
      </c>
      <c r="N125" s="2" t="n">
        <v>105.5</v>
      </c>
      <c r="O125" s="2" t="n">
        <v>109.25</v>
      </c>
      <c r="P125" s="2" t="n">
        <v>114.25</v>
      </c>
      <c r="Q125" s="2" t="n">
        <f aca="false">O125-F154</f>
        <v>33</v>
      </c>
      <c r="R125" s="2" t="n">
        <v>78.1875</v>
      </c>
      <c r="S125" s="2" t="n">
        <v>81.9375</v>
      </c>
      <c r="T125" s="2" t="n">
        <v>86.9375</v>
      </c>
      <c r="U125" s="2" t="n">
        <f aca="false">S125/F154</f>
        <v>1.07459016393443</v>
      </c>
      <c r="V125" s="2" t="n">
        <v>0</v>
      </c>
      <c r="W125" s="2" t="n">
        <v>0</v>
      </c>
      <c r="X125" s="2" t="n">
        <v>0</v>
      </c>
      <c r="Z125" s="2" t="n">
        <v>0.0001</v>
      </c>
      <c r="AA125" s="2" t="n">
        <v>0.276018673152892</v>
      </c>
      <c r="AB125" s="2" t="n">
        <v>0.0001</v>
      </c>
      <c r="AD125" s="2" t="n">
        <v>0.0001</v>
      </c>
      <c r="AE125" s="2" t="n">
        <v>0.138009336576446</v>
      </c>
      <c r="AF125" s="2" t="n">
        <v>0.0001</v>
      </c>
      <c r="AH125" s="2" t="n">
        <v>0.0001</v>
      </c>
      <c r="AI125" s="2" t="n">
        <v>2.1</v>
      </c>
      <c r="AJ125" s="2" t="n">
        <v>0.0001</v>
      </c>
      <c r="AL125" s="2" t="n">
        <v>-0.01</v>
      </c>
      <c r="AM125" s="2" t="n">
        <v>1.05</v>
      </c>
      <c r="AN125" s="2" t="n">
        <v>0.01</v>
      </c>
      <c r="AP125" s="2" t="n">
        <v>39</v>
      </c>
      <c r="AQ125" s="2" t="n">
        <v>0.35</v>
      </c>
      <c r="BQ125" s="2" t="n">
        <v>40513</v>
      </c>
      <c r="BR125" s="2" t="n">
        <v>4.332</v>
      </c>
      <c r="BS125" s="2" t="n">
        <v>4.337</v>
      </c>
      <c r="BT125" s="2" t="n">
        <v>4.342</v>
      </c>
      <c r="BU125" s="2" t="n">
        <v>0.1775</v>
      </c>
      <c r="BV125" s="2" t="n">
        <v>0.185</v>
      </c>
      <c r="BW125" s="2" t="n">
        <v>0.1925</v>
      </c>
      <c r="BX125" s="2" t="n">
        <v>-0.07</v>
      </c>
      <c r="BZ125" s="2" t="n">
        <v>0.07</v>
      </c>
      <c r="CA125" s="2" t="n">
        <v>0</v>
      </c>
      <c r="CB125" s="2" t="n">
        <v>0</v>
      </c>
      <c r="CC125" s="2" t="n">
        <v>4.332</v>
      </c>
      <c r="CD125" s="2" t="n">
        <v>0.1925</v>
      </c>
    </row>
    <row r="126" customFormat="false" ht="12.75" hidden="false" customHeight="false" outlineLevel="0" collapsed="false">
      <c r="A126" s="1" t="n">
        <v>40634</v>
      </c>
      <c r="B126" s="2" t="n">
        <v>0.064568384034447</v>
      </c>
      <c r="D126" s="1" t="n">
        <v>39508</v>
      </c>
      <c r="E126" s="2" t="n">
        <v>41</v>
      </c>
      <c r="F126" s="2" t="n">
        <v>44.25</v>
      </c>
      <c r="G126" s="2" t="n">
        <v>49.25</v>
      </c>
      <c r="I126" s="2" t="n">
        <v>29</v>
      </c>
      <c r="J126" s="2" t="n">
        <v>30.5</v>
      </c>
      <c r="K126" s="2" t="n">
        <v>34.5</v>
      </c>
      <c r="M126" s="1" t="n">
        <v>40391</v>
      </c>
      <c r="N126" s="2" t="n">
        <v>108.090577297229</v>
      </c>
      <c r="O126" s="2" t="n">
        <v>111.840577297229</v>
      </c>
      <c r="P126" s="2" t="n">
        <v>116.840577297229</v>
      </c>
      <c r="Q126" s="2" t="n">
        <f aca="false">O126-F155</f>
        <v>30</v>
      </c>
      <c r="R126" s="2" t="n">
        <v>80.1304329729219</v>
      </c>
      <c r="S126" s="2" t="n">
        <v>83.8804329729219</v>
      </c>
      <c r="T126" s="2" t="n">
        <v>88.8804329729219</v>
      </c>
      <c r="U126" s="2" t="n">
        <f aca="false">S126/F155</f>
        <v>1.024924746905</v>
      </c>
      <c r="V126" s="2" t="n">
        <v>0</v>
      </c>
      <c r="W126" s="2" t="n">
        <v>0</v>
      </c>
      <c r="X126" s="2" t="n">
        <v>0</v>
      </c>
      <c r="Z126" s="2" t="n">
        <v>0.0001</v>
      </c>
      <c r="AA126" s="2" t="n">
        <v>0.305923070480341</v>
      </c>
      <c r="AB126" s="2" t="n">
        <v>0.0001</v>
      </c>
      <c r="AD126" s="2" t="n">
        <v>0.0001</v>
      </c>
      <c r="AE126" s="2" t="n">
        <v>0.15296153524017</v>
      </c>
      <c r="AF126" s="2" t="n">
        <v>0.0001</v>
      </c>
      <c r="AH126" s="2" t="n">
        <v>0.0001</v>
      </c>
      <c r="AI126" s="2" t="n">
        <v>2.85</v>
      </c>
      <c r="AJ126" s="2" t="n">
        <v>0.0001</v>
      </c>
      <c r="AL126" s="2" t="n">
        <v>-0.01</v>
      </c>
      <c r="AM126" s="2" t="n">
        <v>1.425</v>
      </c>
      <c r="AN126" s="2" t="n">
        <v>0.01</v>
      </c>
      <c r="AP126" s="2" t="n">
        <v>39</v>
      </c>
      <c r="AQ126" s="2" t="n">
        <v>0.35</v>
      </c>
      <c r="BQ126" s="2" t="n">
        <v>40544</v>
      </c>
      <c r="BR126" s="2" t="n">
        <v>4.59</v>
      </c>
      <c r="BS126" s="2" t="n">
        <v>4.595</v>
      </c>
      <c r="BT126" s="2" t="n">
        <v>4.6</v>
      </c>
      <c r="BU126" s="2" t="n">
        <v>0.1775</v>
      </c>
      <c r="BV126" s="2" t="n">
        <v>0.185</v>
      </c>
      <c r="BW126" s="2" t="n">
        <v>0.1925</v>
      </c>
      <c r="BX126" s="2" t="n">
        <v>-0.07</v>
      </c>
      <c r="BZ126" s="2" t="n">
        <v>0.07</v>
      </c>
      <c r="CA126" s="2" t="n">
        <v>0</v>
      </c>
      <c r="CB126" s="2" t="n">
        <v>0</v>
      </c>
      <c r="CC126" s="2" t="n">
        <v>4.59</v>
      </c>
      <c r="CD126" s="2" t="n">
        <v>0.1925</v>
      </c>
    </row>
    <row r="127" customFormat="false" ht="12.75" hidden="false" customHeight="false" outlineLevel="0" collapsed="false">
      <c r="A127" s="1" t="n">
        <v>40664</v>
      </c>
      <c r="B127" s="2" t="n">
        <v>0.064585370151839</v>
      </c>
      <c r="D127" s="1" t="n">
        <v>39539</v>
      </c>
      <c r="E127" s="2" t="n">
        <v>40.75</v>
      </c>
      <c r="F127" s="2" t="n">
        <v>44</v>
      </c>
      <c r="G127" s="2" t="n">
        <v>49</v>
      </c>
      <c r="I127" s="2" t="n">
        <v>28</v>
      </c>
      <c r="J127" s="2" t="n">
        <v>29.5</v>
      </c>
      <c r="K127" s="2" t="n">
        <v>33.5</v>
      </c>
      <c r="M127" s="1" t="n">
        <v>40422</v>
      </c>
      <c r="N127" s="2" t="n">
        <v>101.090577297229</v>
      </c>
      <c r="O127" s="2" t="n">
        <v>104.840577297229</v>
      </c>
      <c r="P127" s="2" t="n">
        <v>109.840577297229</v>
      </c>
      <c r="Q127" s="2" t="n">
        <f aca="false">O127-F156</f>
        <v>31</v>
      </c>
      <c r="R127" s="2" t="n">
        <v>74.8804329729219</v>
      </c>
      <c r="S127" s="2" t="n">
        <v>78.6304329729219</v>
      </c>
      <c r="T127" s="2" t="n">
        <v>83.6304329729219</v>
      </c>
      <c r="U127" s="2" t="n">
        <f aca="false">S127/F156</f>
        <v>1.06486752746274</v>
      </c>
      <c r="V127" s="2" t="n">
        <v>0</v>
      </c>
      <c r="W127" s="2" t="n">
        <v>0</v>
      </c>
      <c r="X127" s="2" t="n">
        <v>0</v>
      </c>
      <c r="Z127" s="2" t="n">
        <v>0.0001</v>
      </c>
      <c r="AA127" s="2" t="n">
        <v>0.284719695542405</v>
      </c>
      <c r="AB127" s="2" t="n">
        <v>0.0001</v>
      </c>
      <c r="AD127" s="2" t="n">
        <v>0.0001</v>
      </c>
      <c r="AE127" s="2" t="n">
        <v>0.142359847771203</v>
      </c>
      <c r="AF127" s="2" t="n">
        <v>0.0001</v>
      </c>
      <c r="AH127" s="2" t="n">
        <v>0.0001</v>
      </c>
      <c r="AI127" s="2" t="n">
        <v>2.95</v>
      </c>
      <c r="AJ127" s="2" t="n">
        <v>0.0001</v>
      </c>
      <c r="AL127" s="2" t="n">
        <v>-0.01</v>
      </c>
      <c r="AM127" s="2" t="n">
        <v>1.475</v>
      </c>
      <c r="AN127" s="2" t="n">
        <v>0.01</v>
      </c>
      <c r="AP127" s="2" t="n">
        <v>40</v>
      </c>
      <c r="AQ127" s="2" t="n">
        <v>0.35</v>
      </c>
      <c r="BQ127" s="2" t="n">
        <v>40575</v>
      </c>
      <c r="BR127" s="2" t="n">
        <v>4.445</v>
      </c>
      <c r="BS127" s="2" t="n">
        <v>4.45</v>
      </c>
      <c r="BT127" s="2" t="n">
        <v>4.455</v>
      </c>
      <c r="BU127" s="2" t="n">
        <v>0.1775</v>
      </c>
      <c r="BV127" s="2" t="n">
        <v>0.185</v>
      </c>
      <c r="BW127" s="2" t="n">
        <v>0.1925</v>
      </c>
      <c r="BX127" s="2" t="n">
        <v>-0.07</v>
      </c>
      <c r="BZ127" s="2" t="n">
        <v>0.07</v>
      </c>
      <c r="CA127" s="2" t="n">
        <v>0</v>
      </c>
      <c r="CB127" s="2" t="n">
        <v>0</v>
      </c>
      <c r="CC127" s="2" t="n">
        <v>4.445</v>
      </c>
      <c r="CD127" s="2" t="n">
        <v>0.1925</v>
      </c>
    </row>
    <row r="128" customFormat="false" ht="12.75" hidden="false" customHeight="false" outlineLevel="0" collapsed="false">
      <c r="A128" s="1" t="n">
        <v>40695</v>
      </c>
      <c r="B128" s="2" t="n">
        <v>0.064602922473245</v>
      </c>
      <c r="D128" s="1" t="n">
        <v>39569</v>
      </c>
      <c r="E128" s="2" t="n">
        <v>42.75</v>
      </c>
      <c r="F128" s="2" t="n">
        <v>46</v>
      </c>
      <c r="G128" s="2" t="n">
        <v>51</v>
      </c>
      <c r="I128" s="2" t="n">
        <v>28</v>
      </c>
      <c r="J128" s="2" t="n">
        <v>29.5</v>
      </c>
      <c r="K128" s="2" t="n">
        <v>33.5</v>
      </c>
      <c r="M128" s="1" t="n">
        <v>40452</v>
      </c>
      <c r="N128" s="2" t="n">
        <v>81.9</v>
      </c>
      <c r="O128" s="2" t="n">
        <v>85.65</v>
      </c>
      <c r="P128" s="2" t="n">
        <v>90.65</v>
      </c>
      <c r="Q128" s="2" t="n">
        <f aca="false">O128-F157</f>
        <v>30</v>
      </c>
      <c r="R128" s="2" t="n">
        <v>60.4875</v>
      </c>
      <c r="S128" s="2" t="n">
        <v>64.2375</v>
      </c>
      <c r="T128" s="2" t="n">
        <v>69.2375</v>
      </c>
      <c r="U128" s="2" t="n">
        <f aca="false">S128/F157</f>
        <v>1.15431266846361</v>
      </c>
      <c r="V128" s="2" t="n">
        <v>0</v>
      </c>
      <c r="W128" s="2" t="n">
        <v>0</v>
      </c>
      <c r="X128" s="2" t="n">
        <v>0</v>
      </c>
      <c r="Z128" s="2" t="n">
        <v>0.0001</v>
      </c>
      <c r="AA128" s="2" t="n">
        <v>0.257367832674771</v>
      </c>
      <c r="AB128" s="2" t="n">
        <v>0.0001</v>
      </c>
      <c r="AD128" s="2" t="n">
        <v>0.0001</v>
      </c>
      <c r="AE128" s="2" t="n">
        <v>0.128683916337386</v>
      </c>
      <c r="AF128" s="2" t="n">
        <v>0.0001</v>
      </c>
      <c r="AH128" s="2" t="n">
        <v>0.0001</v>
      </c>
      <c r="AI128" s="2" t="n">
        <v>2.65</v>
      </c>
      <c r="AJ128" s="2" t="n">
        <v>0.0001</v>
      </c>
      <c r="AL128" s="2" t="n">
        <v>-0.01</v>
      </c>
      <c r="AM128" s="2" t="n">
        <v>1.325</v>
      </c>
      <c r="AN128" s="2" t="n">
        <v>0.01</v>
      </c>
      <c r="AP128" s="2" t="n">
        <v>40</v>
      </c>
      <c r="AQ128" s="2" t="n">
        <v>0.35</v>
      </c>
      <c r="BQ128" s="2" t="n">
        <v>40603</v>
      </c>
      <c r="BR128" s="2" t="n">
        <v>4.31</v>
      </c>
      <c r="BS128" s="2" t="n">
        <v>4.315</v>
      </c>
      <c r="BT128" s="2" t="n">
        <v>4.32</v>
      </c>
      <c r="BU128" s="2" t="n">
        <v>0.1725</v>
      </c>
      <c r="BV128" s="2" t="n">
        <v>0.18</v>
      </c>
      <c r="BW128" s="2" t="n">
        <v>0.1875</v>
      </c>
      <c r="BX128" s="2" t="n">
        <v>-0.07</v>
      </c>
      <c r="BZ128" s="2" t="n">
        <v>0.07</v>
      </c>
      <c r="CA128" s="2" t="n">
        <v>0</v>
      </c>
      <c r="CB128" s="2" t="n">
        <v>0</v>
      </c>
      <c r="CC128" s="2" t="n">
        <v>4.31</v>
      </c>
      <c r="CD128" s="2" t="n">
        <v>0.1875</v>
      </c>
    </row>
    <row r="129" customFormat="false" ht="12.75" hidden="false" customHeight="false" outlineLevel="0" collapsed="false">
      <c r="A129" s="1" t="n">
        <v>40725</v>
      </c>
      <c r="B129" s="2" t="n">
        <v>0.064619908590831</v>
      </c>
      <c r="D129" s="1" t="n">
        <v>39600</v>
      </c>
      <c r="E129" s="2" t="n">
        <v>58.75</v>
      </c>
      <c r="F129" s="2" t="n">
        <v>62</v>
      </c>
      <c r="G129" s="2" t="n">
        <v>67</v>
      </c>
      <c r="I129" s="2" t="n">
        <v>26</v>
      </c>
      <c r="J129" s="2" t="n">
        <v>27.5</v>
      </c>
      <c r="K129" s="2" t="n">
        <v>31.5</v>
      </c>
      <c r="M129" s="1" t="n">
        <v>40483</v>
      </c>
      <c r="N129" s="2" t="n">
        <v>62.6051165031353</v>
      </c>
      <c r="O129" s="2" t="n">
        <v>66.3551165031353</v>
      </c>
      <c r="P129" s="2" t="n">
        <v>71.3551165031353</v>
      </c>
      <c r="Q129" s="2" t="n">
        <f aca="false">O129-F158</f>
        <v>21</v>
      </c>
      <c r="R129" s="2" t="n">
        <v>46.0163373773515</v>
      </c>
      <c r="S129" s="2" t="n">
        <v>49.7663373773515</v>
      </c>
      <c r="T129" s="2" t="n">
        <v>54.7663373773515</v>
      </c>
      <c r="U129" s="2" t="n">
        <f aca="false">S129/F158</f>
        <v>1.09725960849227</v>
      </c>
      <c r="V129" s="2" t="n">
        <v>0</v>
      </c>
      <c r="W129" s="2" t="n">
        <v>0</v>
      </c>
      <c r="X129" s="2" t="n">
        <v>0</v>
      </c>
      <c r="Z129" s="2" t="n">
        <v>0.0001</v>
      </c>
      <c r="AA129" s="2" t="n">
        <v>0.254664995220129</v>
      </c>
      <c r="AB129" s="2" t="n">
        <v>0.0001</v>
      </c>
      <c r="AD129" s="2" t="n">
        <v>0.0001</v>
      </c>
      <c r="AE129" s="2" t="n">
        <v>0.127332497610064</v>
      </c>
      <c r="AF129" s="2" t="n">
        <v>0.0001</v>
      </c>
      <c r="AH129" s="2" t="n">
        <v>0.0001</v>
      </c>
      <c r="AI129" s="2" t="n">
        <v>1.9</v>
      </c>
      <c r="AJ129" s="2" t="n">
        <v>0.0001</v>
      </c>
      <c r="AL129" s="2" t="n">
        <v>-0.01</v>
      </c>
      <c r="AM129" s="2" t="n">
        <v>0.95</v>
      </c>
      <c r="AN129" s="2" t="n">
        <v>0.01</v>
      </c>
      <c r="AP129" s="2" t="n">
        <v>40</v>
      </c>
      <c r="AQ129" s="2" t="n">
        <v>0.35</v>
      </c>
      <c r="BQ129" s="2" t="n">
        <v>40634</v>
      </c>
      <c r="BR129" s="2" t="n">
        <v>4.15</v>
      </c>
      <c r="BS129" s="2" t="n">
        <v>4.155</v>
      </c>
      <c r="BT129" s="2" t="n">
        <v>4.16</v>
      </c>
      <c r="BU129" s="2" t="n">
        <v>0.1725</v>
      </c>
      <c r="BV129" s="2" t="n">
        <v>0.18</v>
      </c>
      <c r="BW129" s="2" t="n">
        <v>0.1875</v>
      </c>
      <c r="BX129" s="2" t="n">
        <v>-0.07</v>
      </c>
      <c r="BZ129" s="2" t="n">
        <v>0.07</v>
      </c>
      <c r="CA129" s="2" t="n">
        <v>0</v>
      </c>
      <c r="CB129" s="2" t="n">
        <v>0</v>
      </c>
      <c r="CC129" s="2" t="n">
        <v>4.15</v>
      </c>
      <c r="CD129" s="2" t="n">
        <v>0.1875</v>
      </c>
    </row>
    <row r="130" customFormat="false" ht="12.75" hidden="false" customHeight="false" outlineLevel="0" collapsed="false">
      <c r="A130" s="1" t="n">
        <v>40756</v>
      </c>
      <c r="B130" s="2" t="n">
        <v>0.064637460912438</v>
      </c>
      <c r="D130" s="1" t="n">
        <v>39630</v>
      </c>
      <c r="E130" s="2" t="n">
        <v>72.5</v>
      </c>
      <c r="F130" s="2" t="n">
        <v>75.75</v>
      </c>
      <c r="G130" s="2" t="n">
        <v>80.75</v>
      </c>
      <c r="I130" s="2" t="n">
        <v>40</v>
      </c>
      <c r="J130" s="2" t="n">
        <v>41.5</v>
      </c>
      <c r="K130" s="2" t="n">
        <v>45.5</v>
      </c>
      <c r="M130" s="1" t="n">
        <v>40513</v>
      </c>
      <c r="N130" s="2" t="n">
        <v>60.6051165031353</v>
      </c>
      <c r="O130" s="2" t="n">
        <v>64.3551165031353</v>
      </c>
      <c r="P130" s="2" t="n">
        <v>69.3551165031353</v>
      </c>
      <c r="Q130" s="2" t="n">
        <f aca="false">O130-F159</f>
        <v>20</v>
      </c>
      <c r="R130" s="2" t="n">
        <v>44.5163373773515</v>
      </c>
      <c r="S130" s="2" t="n">
        <v>48.2663373773515</v>
      </c>
      <c r="T130" s="2" t="n">
        <v>53.2663373773515</v>
      </c>
      <c r="U130" s="2" t="n">
        <f aca="false">S130/F159</f>
        <v>1.0881797001692</v>
      </c>
      <c r="V130" s="2" t="n">
        <v>0</v>
      </c>
      <c r="W130" s="2" t="n">
        <v>0</v>
      </c>
      <c r="X130" s="2" t="n">
        <v>0</v>
      </c>
      <c r="Z130" s="2" t="n">
        <v>0.0001</v>
      </c>
      <c r="AA130" s="2" t="n">
        <v>0.259379851771488</v>
      </c>
      <c r="AB130" s="2" t="n">
        <v>0.0001</v>
      </c>
      <c r="AD130" s="2" t="n">
        <v>0.0001</v>
      </c>
      <c r="AE130" s="2" t="n">
        <v>0.129689925885744</v>
      </c>
      <c r="AF130" s="2" t="n">
        <v>0.0001</v>
      </c>
      <c r="AH130" s="2" t="n">
        <v>0.0001</v>
      </c>
      <c r="AI130" s="2" t="n">
        <v>1.7</v>
      </c>
      <c r="AJ130" s="2" t="n">
        <v>0.0001</v>
      </c>
      <c r="AL130" s="2" t="n">
        <v>-0.01</v>
      </c>
      <c r="AM130" s="2" t="n">
        <v>0.85</v>
      </c>
      <c r="AN130" s="2" t="n">
        <v>0.01</v>
      </c>
      <c r="AP130" s="2" t="n">
        <v>41</v>
      </c>
      <c r="AQ130" s="2" t="n">
        <v>0.35</v>
      </c>
      <c r="BQ130" s="2" t="n">
        <v>40664</v>
      </c>
      <c r="BR130" s="2" t="n">
        <v>4.115</v>
      </c>
      <c r="BS130" s="2" t="n">
        <v>4.12</v>
      </c>
      <c r="BT130" s="2" t="n">
        <v>4.125</v>
      </c>
      <c r="BU130" s="2" t="n">
        <v>0.1725</v>
      </c>
      <c r="BV130" s="2" t="n">
        <v>0.18</v>
      </c>
      <c r="BW130" s="2" t="n">
        <v>0.1875</v>
      </c>
      <c r="BX130" s="2" t="n">
        <v>-0.07</v>
      </c>
      <c r="BZ130" s="2" t="n">
        <v>0.07</v>
      </c>
      <c r="CA130" s="2" t="n">
        <v>0</v>
      </c>
      <c r="CB130" s="2" t="n">
        <v>0</v>
      </c>
      <c r="CC130" s="2" t="n">
        <v>4.115</v>
      </c>
      <c r="CD130" s="2" t="n">
        <v>0.1875</v>
      </c>
    </row>
    <row r="131" customFormat="false" ht="12.75" hidden="false" customHeight="false" outlineLevel="0" collapsed="false">
      <c r="A131" s="1" t="n">
        <v>40787</v>
      </c>
      <c r="B131" s="2" t="n">
        <v>0.064655013234147</v>
      </c>
      <c r="D131" s="1" t="n">
        <v>39661</v>
      </c>
      <c r="E131" s="2" t="n">
        <v>80.5</v>
      </c>
      <c r="F131" s="2" t="n">
        <v>83.75</v>
      </c>
      <c r="G131" s="2" t="n">
        <v>88.75</v>
      </c>
      <c r="I131" s="2" t="n">
        <v>44</v>
      </c>
      <c r="J131" s="2" t="n">
        <v>45.5</v>
      </c>
      <c r="K131" s="2" t="n">
        <v>49.5</v>
      </c>
      <c r="M131" s="1" t="n">
        <v>40544</v>
      </c>
      <c r="N131" s="2" t="n">
        <v>74.25</v>
      </c>
      <c r="O131" s="2" t="n">
        <v>78</v>
      </c>
      <c r="P131" s="2" t="n">
        <v>83</v>
      </c>
      <c r="Q131" s="2" t="n">
        <f aca="false">O131-F160</f>
        <v>31</v>
      </c>
      <c r="R131" s="2" t="n">
        <v>54.75</v>
      </c>
      <c r="S131" s="2" t="n">
        <v>58.5</v>
      </c>
      <c r="T131" s="2" t="n">
        <v>63.5</v>
      </c>
      <c r="U131" s="2" t="n">
        <f aca="false">S131/F160</f>
        <v>1.24468085106383</v>
      </c>
      <c r="V131" s="2" t="n">
        <v>0</v>
      </c>
      <c r="W131" s="2" t="n">
        <v>0</v>
      </c>
      <c r="X131" s="2" t="n">
        <v>0</v>
      </c>
      <c r="Z131" s="2" t="n">
        <v>0.0001</v>
      </c>
      <c r="AA131" s="2" t="n">
        <v>0.235115071369099</v>
      </c>
      <c r="AB131" s="2" t="n">
        <v>0.0001</v>
      </c>
      <c r="AD131" s="2" t="n">
        <v>0.0001</v>
      </c>
      <c r="AE131" s="2" t="n">
        <v>0.117557535684549</v>
      </c>
      <c r="AF131" s="2" t="n">
        <v>0.0001</v>
      </c>
      <c r="AH131" s="2" t="n">
        <v>0.0001</v>
      </c>
      <c r="AI131" s="2" t="n">
        <v>1.6</v>
      </c>
      <c r="AJ131" s="2" t="n">
        <v>0.0001</v>
      </c>
      <c r="AL131" s="2" t="n">
        <v>-0.01</v>
      </c>
      <c r="AM131" s="2" t="n">
        <v>0.8</v>
      </c>
      <c r="AN131" s="2" t="n">
        <v>0.01</v>
      </c>
      <c r="AP131" s="2" t="n">
        <v>41</v>
      </c>
      <c r="AQ131" s="2" t="n">
        <v>0.35</v>
      </c>
      <c r="BQ131" s="2" t="n">
        <v>40695</v>
      </c>
      <c r="BR131" s="2" t="n">
        <v>4.135</v>
      </c>
      <c r="BS131" s="2" t="n">
        <v>4.14</v>
      </c>
      <c r="BT131" s="2" t="n">
        <v>4.145</v>
      </c>
      <c r="BU131" s="2" t="n">
        <v>0.1725</v>
      </c>
      <c r="BV131" s="2" t="n">
        <v>0.18</v>
      </c>
      <c r="BW131" s="2" t="n">
        <v>0.1875</v>
      </c>
      <c r="BX131" s="2" t="n">
        <v>-0.07</v>
      </c>
      <c r="BZ131" s="2" t="n">
        <v>0.07</v>
      </c>
      <c r="CA131" s="2" t="n">
        <v>0</v>
      </c>
      <c r="CB131" s="2" t="n">
        <v>0</v>
      </c>
      <c r="CC131" s="2" t="n">
        <v>4.135</v>
      </c>
      <c r="CD131" s="2" t="n">
        <v>0.1875</v>
      </c>
    </row>
    <row r="132" customFormat="false" ht="12.75" hidden="false" customHeight="false" outlineLevel="0" collapsed="false">
      <c r="A132" s="1" t="n">
        <v>40817</v>
      </c>
      <c r="B132" s="2" t="n">
        <v>0.064671999352027</v>
      </c>
      <c r="D132" s="1" t="n">
        <v>39692</v>
      </c>
      <c r="E132" s="2" t="n">
        <v>72.5</v>
      </c>
      <c r="F132" s="2" t="n">
        <v>75.75</v>
      </c>
      <c r="G132" s="2" t="n">
        <v>80.75</v>
      </c>
      <c r="I132" s="2" t="n">
        <v>41</v>
      </c>
      <c r="J132" s="2" t="n">
        <v>42.5</v>
      </c>
      <c r="K132" s="2" t="n">
        <v>46.5</v>
      </c>
      <c r="M132" s="1" t="n">
        <v>40575</v>
      </c>
      <c r="N132" s="2" t="n">
        <v>67.6256831382347</v>
      </c>
      <c r="O132" s="2" t="n">
        <v>71.3756831382347</v>
      </c>
      <c r="P132" s="2" t="n">
        <v>76.3756831382347</v>
      </c>
      <c r="Q132" s="2" t="n">
        <f aca="false">O132-F161</f>
        <v>24</v>
      </c>
      <c r="R132" s="2" t="n">
        <v>49.781762353676</v>
      </c>
      <c r="S132" s="2" t="n">
        <v>53.531762353676</v>
      </c>
      <c r="T132" s="2" t="n">
        <v>58.531762353676</v>
      </c>
      <c r="U132" s="2" t="n">
        <f aca="false">S132/F161</f>
        <v>1.12994175086571</v>
      </c>
      <c r="V132" s="2" t="n">
        <v>0</v>
      </c>
      <c r="W132" s="2" t="n">
        <v>0</v>
      </c>
      <c r="X132" s="2" t="n">
        <v>0</v>
      </c>
      <c r="Z132" s="2" t="n">
        <v>0.0001</v>
      </c>
      <c r="AA132" s="2" t="n">
        <v>0.23853123528501</v>
      </c>
      <c r="AB132" s="2" t="n">
        <v>0.0001</v>
      </c>
      <c r="AD132" s="2" t="n">
        <v>0.0001</v>
      </c>
      <c r="AE132" s="2" t="n">
        <v>0.119265617642505</v>
      </c>
      <c r="AF132" s="2" t="n">
        <v>0.0001</v>
      </c>
      <c r="AH132" s="2" t="n">
        <v>0.0001</v>
      </c>
      <c r="AI132" s="2" t="n">
        <v>1.8</v>
      </c>
      <c r="AJ132" s="2" t="n">
        <v>0.0001</v>
      </c>
      <c r="AL132" s="2" t="n">
        <v>-0.01</v>
      </c>
      <c r="AM132" s="2" t="n">
        <v>0.9</v>
      </c>
      <c r="AN132" s="2" t="n">
        <v>0.01</v>
      </c>
      <c r="AP132" s="2" t="n">
        <v>41</v>
      </c>
      <c r="AQ132" s="2" t="n">
        <v>0.35</v>
      </c>
      <c r="BQ132" s="2" t="n">
        <v>40725</v>
      </c>
      <c r="BR132" s="2" t="n">
        <v>4.128</v>
      </c>
      <c r="BS132" s="2" t="n">
        <v>4.133</v>
      </c>
      <c r="BT132" s="2" t="n">
        <v>4.138</v>
      </c>
      <c r="BU132" s="2" t="n">
        <v>0.1725</v>
      </c>
      <c r="BV132" s="2" t="n">
        <v>0.18</v>
      </c>
      <c r="BW132" s="2" t="n">
        <v>0.1875</v>
      </c>
      <c r="BX132" s="2" t="n">
        <v>-0.07</v>
      </c>
      <c r="BZ132" s="2" t="n">
        <v>0.07</v>
      </c>
      <c r="CA132" s="2" t="n">
        <v>0</v>
      </c>
      <c r="CB132" s="2" t="n">
        <v>0</v>
      </c>
      <c r="CC132" s="2" t="n">
        <v>4.128</v>
      </c>
      <c r="CD132" s="2" t="n">
        <v>0.1875</v>
      </c>
    </row>
    <row r="133" customFormat="false" ht="12.75" hidden="false" customHeight="false" outlineLevel="0" collapsed="false">
      <c r="A133" s="1" t="n">
        <v>40848</v>
      </c>
      <c r="B133" s="2" t="n">
        <v>0.064689551673936</v>
      </c>
      <c r="D133" s="1" t="n">
        <v>39722</v>
      </c>
      <c r="E133" s="2" t="n">
        <v>51.9</v>
      </c>
      <c r="F133" s="2" t="n">
        <v>55.15</v>
      </c>
      <c r="G133" s="2" t="n">
        <v>60.15</v>
      </c>
      <c r="I133" s="2" t="n">
        <v>34</v>
      </c>
      <c r="J133" s="2" t="n">
        <v>35.5</v>
      </c>
      <c r="K133" s="2" t="n">
        <v>39.5</v>
      </c>
      <c r="M133" s="1" t="n">
        <v>40603</v>
      </c>
      <c r="N133" s="2" t="n">
        <v>65.6256831382347</v>
      </c>
      <c r="O133" s="2" t="n">
        <v>69.3756831382347</v>
      </c>
      <c r="P133" s="2" t="n">
        <v>74.3756831382347</v>
      </c>
      <c r="Q133" s="2" t="n">
        <f aca="false">O133-F162</f>
        <v>23</v>
      </c>
      <c r="R133" s="2" t="n">
        <v>48.281762353676</v>
      </c>
      <c r="S133" s="2" t="n">
        <v>52.031762353676</v>
      </c>
      <c r="T133" s="2" t="n">
        <v>57.031762353676</v>
      </c>
      <c r="U133" s="2" t="n">
        <f aca="false">S133/F162</f>
        <v>1.12196217570708</v>
      </c>
      <c r="V133" s="2" t="n">
        <v>0</v>
      </c>
      <c r="W133" s="2" t="n">
        <v>0</v>
      </c>
      <c r="X133" s="2" t="n">
        <v>0</v>
      </c>
      <c r="Z133" s="2" t="n">
        <v>0.0001</v>
      </c>
      <c r="AA133" s="2" t="n">
        <v>0.243603863378248</v>
      </c>
      <c r="AB133" s="2" t="n">
        <v>0.0001</v>
      </c>
      <c r="AD133" s="2" t="n">
        <v>0.0001</v>
      </c>
      <c r="AE133" s="2" t="n">
        <v>0.121801931689124</v>
      </c>
      <c r="AF133" s="2" t="n">
        <v>0.0001</v>
      </c>
      <c r="AH133" s="2" t="n">
        <v>0.0001</v>
      </c>
      <c r="AI133" s="2" t="n">
        <v>1.95</v>
      </c>
      <c r="AJ133" s="2" t="n">
        <v>0.0001</v>
      </c>
      <c r="AL133" s="2" t="n">
        <v>-0.01</v>
      </c>
      <c r="AM133" s="2" t="n">
        <v>0.975</v>
      </c>
      <c r="AN133" s="2" t="n">
        <v>0.01</v>
      </c>
      <c r="AP133" s="2" t="n">
        <v>42</v>
      </c>
      <c r="AQ133" s="2" t="n">
        <v>0.35</v>
      </c>
      <c r="BQ133" s="2" t="n">
        <v>40756</v>
      </c>
      <c r="BR133" s="2" t="n">
        <v>4.13</v>
      </c>
      <c r="BS133" s="2" t="n">
        <v>4.135</v>
      </c>
      <c r="BT133" s="2" t="n">
        <v>4.14</v>
      </c>
      <c r="BU133" s="2" t="n">
        <v>0.1725</v>
      </c>
      <c r="BV133" s="2" t="n">
        <v>0.18</v>
      </c>
      <c r="BW133" s="2" t="n">
        <v>0.1875</v>
      </c>
      <c r="BX133" s="2" t="n">
        <v>-0.07</v>
      </c>
      <c r="BZ133" s="2" t="n">
        <v>0.07</v>
      </c>
      <c r="CA133" s="2" t="n">
        <v>0</v>
      </c>
      <c r="CB133" s="2" t="n">
        <v>0</v>
      </c>
      <c r="CC133" s="2" t="n">
        <v>4.13</v>
      </c>
      <c r="CD133" s="2" t="n">
        <v>0.1875</v>
      </c>
    </row>
    <row r="134" customFormat="false" ht="12.75" hidden="false" customHeight="false" outlineLevel="0" collapsed="false">
      <c r="A134" s="1" t="n">
        <v>40878</v>
      </c>
      <c r="B134" s="2" t="n">
        <v>0.064706537792011</v>
      </c>
      <c r="D134" s="1" t="n">
        <v>39753</v>
      </c>
      <c r="E134" s="2" t="n">
        <v>40.9</v>
      </c>
      <c r="F134" s="2" t="n">
        <v>44.15</v>
      </c>
      <c r="G134" s="2" t="n">
        <v>49.15</v>
      </c>
      <c r="I134" s="2" t="n">
        <v>29</v>
      </c>
      <c r="J134" s="2" t="n">
        <v>30.5</v>
      </c>
      <c r="K134" s="2" t="n">
        <v>34.5</v>
      </c>
      <c r="M134" s="1" t="n">
        <v>40634</v>
      </c>
      <c r="N134" s="2" t="n">
        <v>58</v>
      </c>
      <c r="O134" s="2" t="n">
        <v>61.75</v>
      </c>
      <c r="P134" s="2" t="n">
        <v>66.75</v>
      </c>
      <c r="Q134" s="2" t="n">
        <f aca="false">O134-F163</f>
        <v>17</v>
      </c>
      <c r="R134" s="2" t="n">
        <v>42.5625</v>
      </c>
      <c r="S134" s="2" t="n">
        <v>46.3125</v>
      </c>
      <c r="T134" s="2" t="n">
        <v>51.3125</v>
      </c>
      <c r="U134" s="2" t="n">
        <f aca="false">S134/F163</f>
        <v>1.03491620111732</v>
      </c>
      <c r="V134" s="2" t="n">
        <v>0</v>
      </c>
      <c r="W134" s="2" t="n">
        <v>0</v>
      </c>
      <c r="X134" s="2" t="n">
        <v>0</v>
      </c>
      <c r="Z134" s="2" t="n">
        <v>0.0001</v>
      </c>
      <c r="AA134" s="2" t="n">
        <v>0.231245514893794</v>
      </c>
      <c r="AB134" s="2" t="n">
        <v>0.0001</v>
      </c>
      <c r="AD134" s="2" t="n">
        <v>0.0001</v>
      </c>
      <c r="AE134" s="2" t="n">
        <v>0.115622757446897</v>
      </c>
      <c r="AF134" s="2" t="n">
        <v>0.0001</v>
      </c>
      <c r="AH134" s="2" t="n">
        <v>0.0001</v>
      </c>
      <c r="AI134" s="2" t="n">
        <v>2</v>
      </c>
      <c r="AJ134" s="2" t="n">
        <v>0.0001</v>
      </c>
      <c r="AL134" s="2" t="n">
        <v>-0.01</v>
      </c>
      <c r="AM134" s="2" t="n">
        <v>1</v>
      </c>
      <c r="AN134" s="2" t="n">
        <v>0.01</v>
      </c>
      <c r="AP134" s="2" t="n">
        <v>42</v>
      </c>
      <c r="AQ134" s="2" t="n">
        <v>0.35</v>
      </c>
      <c r="BQ134" s="2" t="n">
        <v>40787</v>
      </c>
      <c r="BR134" s="2" t="n">
        <v>4.147</v>
      </c>
      <c r="BS134" s="2" t="n">
        <v>4.152</v>
      </c>
      <c r="BT134" s="2" t="n">
        <v>4.157</v>
      </c>
      <c r="BU134" s="2" t="n">
        <v>0.1725</v>
      </c>
      <c r="BV134" s="2" t="n">
        <v>0.18</v>
      </c>
      <c r="BW134" s="2" t="n">
        <v>0.1875</v>
      </c>
      <c r="BX134" s="2" t="n">
        <v>-0.07</v>
      </c>
      <c r="BZ134" s="2" t="n">
        <v>0.07</v>
      </c>
      <c r="CA134" s="2" t="n">
        <v>0</v>
      </c>
      <c r="CB134" s="2" t="n">
        <v>0</v>
      </c>
      <c r="CC134" s="2" t="n">
        <v>4.147</v>
      </c>
      <c r="CD134" s="2" t="n">
        <v>0.1875</v>
      </c>
    </row>
    <row r="135" customFormat="false" ht="12.75" hidden="false" customHeight="false" outlineLevel="0" collapsed="false">
      <c r="A135" s="1" t="n">
        <v>40909</v>
      </c>
      <c r="B135" s="2" t="n">
        <v>0.064724090114122</v>
      </c>
      <c r="D135" s="1" t="n">
        <v>39783</v>
      </c>
      <c r="E135" s="2" t="n">
        <v>39.9</v>
      </c>
      <c r="F135" s="2" t="n">
        <v>43.15</v>
      </c>
      <c r="G135" s="2" t="n">
        <v>48.15</v>
      </c>
      <c r="I135" s="2" t="n">
        <v>29</v>
      </c>
      <c r="J135" s="2" t="n">
        <v>30.5</v>
      </c>
      <c r="K135" s="2" t="n">
        <v>34.5</v>
      </c>
      <c r="M135" s="1" t="n">
        <v>40664</v>
      </c>
      <c r="N135" s="2" t="n">
        <v>61.1151663150511</v>
      </c>
      <c r="O135" s="2" t="n">
        <v>64.8651663150511</v>
      </c>
      <c r="P135" s="2" t="n">
        <v>69.8651663150511</v>
      </c>
      <c r="Q135" s="2" t="n">
        <f aca="false">O135-F164</f>
        <v>17</v>
      </c>
      <c r="R135" s="2" t="n">
        <v>44.8988747362884</v>
      </c>
      <c r="S135" s="2" t="n">
        <v>48.6488747362884</v>
      </c>
      <c r="T135" s="2" t="n">
        <v>53.6488747362884</v>
      </c>
      <c r="U135" s="2" t="n">
        <f aca="false">S135/F164</f>
        <v>1.01637325181488</v>
      </c>
      <c r="V135" s="2" t="n">
        <v>0</v>
      </c>
      <c r="W135" s="2" t="n">
        <v>0</v>
      </c>
      <c r="X135" s="2" t="n">
        <v>0</v>
      </c>
      <c r="Z135" s="2" t="n">
        <v>0.0001</v>
      </c>
      <c r="AA135" s="2" t="n">
        <v>0.23077949845879</v>
      </c>
      <c r="AB135" s="2" t="n">
        <v>0.0001</v>
      </c>
      <c r="AD135" s="2" t="n">
        <v>0.0001</v>
      </c>
      <c r="AE135" s="2" t="n">
        <v>0.115389749229395</v>
      </c>
      <c r="AF135" s="2" t="n">
        <v>0.0001</v>
      </c>
      <c r="AH135" s="2" t="n">
        <v>0.0001</v>
      </c>
      <c r="AI135" s="2" t="n">
        <v>2.15</v>
      </c>
      <c r="AJ135" s="2" t="n">
        <v>0.0001</v>
      </c>
      <c r="AL135" s="2" t="n">
        <v>-0.01</v>
      </c>
      <c r="AM135" s="2" t="n">
        <v>1.075</v>
      </c>
      <c r="AN135" s="2" t="n">
        <v>0.01</v>
      </c>
      <c r="AP135" s="2" t="n">
        <v>42</v>
      </c>
      <c r="AQ135" s="2" t="n">
        <v>0.35</v>
      </c>
      <c r="BQ135" s="2" t="n">
        <v>40817</v>
      </c>
      <c r="BR135" s="2" t="n">
        <v>4.157</v>
      </c>
      <c r="BS135" s="2" t="n">
        <v>4.162</v>
      </c>
      <c r="BT135" s="2" t="n">
        <v>4.167</v>
      </c>
      <c r="BU135" s="2" t="n">
        <v>0.1725</v>
      </c>
      <c r="BV135" s="2" t="n">
        <v>0.18</v>
      </c>
      <c r="BW135" s="2" t="n">
        <v>0.1875</v>
      </c>
      <c r="BX135" s="2" t="n">
        <v>-0.07</v>
      </c>
      <c r="BZ135" s="2" t="n">
        <v>0.07</v>
      </c>
      <c r="CA135" s="2" t="n">
        <v>0</v>
      </c>
      <c r="CB135" s="2" t="n">
        <v>0</v>
      </c>
      <c r="CC135" s="2" t="n">
        <v>4.157</v>
      </c>
      <c r="CD135" s="2" t="n">
        <v>0.1875</v>
      </c>
    </row>
    <row r="136" customFormat="false" ht="12.75" hidden="false" customHeight="false" outlineLevel="0" collapsed="false">
      <c r="A136" s="1" t="n">
        <v>40940</v>
      </c>
      <c r="B136" s="2" t="n">
        <v>0.064741642436335</v>
      </c>
      <c r="D136" s="1" t="n">
        <v>39814</v>
      </c>
      <c r="E136" s="2" t="n">
        <v>43.25</v>
      </c>
      <c r="F136" s="2" t="n">
        <v>46.5</v>
      </c>
      <c r="G136" s="2" t="n">
        <v>51.5</v>
      </c>
      <c r="I136" s="2" t="n">
        <v>29.95</v>
      </c>
      <c r="J136" s="2" t="n">
        <v>31.7</v>
      </c>
      <c r="K136" s="2" t="n">
        <v>36.7</v>
      </c>
      <c r="M136" s="1" t="n">
        <v>40695</v>
      </c>
      <c r="N136" s="2" t="n">
        <v>85.1151663150512</v>
      </c>
      <c r="O136" s="2" t="n">
        <v>88.8651663150512</v>
      </c>
      <c r="P136" s="2" t="n">
        <v>93.8651663150512</v>
      </c>
      <c r="Q136" s="2" t="n">
        <f aca="false">O136-F165</f>
        <v>25</v>
      </c>
      <c r="R136" s="2" t="n">
        <v>62.8988747362884</v>
      </c>
      <c r="S136" s="2" t="n">
        <v>66.6488747362884</v>
      </c>
      <c r="T136" s="2" t="n">
        <v>71.6488747362884</v>
      </c>
      <c r="U136" s="2" t="n">
        <f aca="false">S136/F165</f>
        <v>1.04358727271616</v>
      </c>
      <c r="V136" s="2" t="n">
        <v>0</v>
      </c>
      <c r="W136" s="2" t="n">
        <v>0</v>
      </c>
      <c r="X136" s="2" t="n">
        <v>0</v>
      </c>
      <c r="Z136" s="2" t="n">
        <v>0.0001</v>
      </c>
      <c r="AA136" s="2" t="n">
        <v>0.267420349700611</v>
      </c>
      <c r="AB136" s="2" t="n">
        <v>0.0001</v>
      </c>
      <c r="AD136" s="2" t="n">
        <v>0.0001</v>
      </c>
      <c r="AE136" s="2" t="n">
        <v>0.133710174850306</v>
      </c>
      <c r="AF136" s="2" t="n">
        <v>0.0001</v>
      </c>
      <c r="AH136" s="2" t="n">
        <v>0.0001</v>
      </c>
      <c r="AI136" s="2" t="n">
        <v>1.95</v>
      </c>
      <c r="AJ136" s="2" t="n">
        <v>0.0001</v>
      </c>
      <c r="AL136" s="2" t="n">
        <v>-0.01</v>
      </c>
      <c r="AM136" s="2" t="n">
        <v>0.975</v>
      </c>
      <c r="AN136" s="2" t="n">
        <v>0.01</v>
      </c>
      <c r="AP136" s="2" t="n">
        <v>43</v>
      </c>
      <c r="AQ136" s="2" t="n">
        <v>0.35</v>
      </c>
      <c r="BQ136" s="2" t="n">
        <v>40848</v>
      </c>
      <c r="BR136" s="2" t="n">
        <v>4.302</v>
      </c>
      <c r="BS136" s="2" t="n">
        <v>4.307</v>
      </c>
      <c r="BT136" s="2" t="n">
        <v>4.312</v>
      </c>
      <c r="BU136" s="2" t="n">
        <v>0.1725</v>
      </c>
      <c r="BV136" s="2" t="n">
        <v>0.18</v>
      </c>
      <c r="BW136" s="2" t="n">
        <v>0.1875</v>
      </c>
      <c r="BX136" s="2" t="n">
        <v>-0.07</v>
      </c>
      <c r="BZ136" s="2" t="n">
        <v>0.07</v>
      </c>
      <c r="CA136" s="2" t="n">
        <v>0</v>
      </c>
      <c r="CB136" s="2" t="n">
        <v>0</v>
      </c>
      <c r="CC136" s="2" t="n">
        <v>4.302</v>
      </c>
      <c r="CD136" s="2" t="n">
        <v>0.1875</v>
      </c>
    </row>
    <row r="137" customFormat="false" ht="12.75" hidden="false" customHeight="false" outlineLevel="0" collapsed="false">
      <c r="A137" s="1" t="n">
        <v>40969</v>
      </c>
      <c r="B137" s="2" t="n">
        <v>0.064758062350756</v>
      </c>
      <c r="D137" s="1" t="n">
        <v>39845</v>
      </c>
      <c r="E137" s="2" t="n">
        <v>42.7439525685498</v>
      </c>
      <c r="F137" s="2" t="n">
        <v>45.9939525685498</v>
      </c>
      <c r="G137" s="2" t="n">
        <v>50.9939525685498</v>
      </c>
      <c r="I137" s="2" t="n">
        <v>29.05</v>
      </c>
      <c r="J137" s="2" t="n">
        <v>30.8</v>
      </c>
      <c r="K137" s="2" t="n">
        <v>35.8</v>
      </c>
      <c r="M137" s="1" t="n">
        <v>40725</v>
      </c>
      <c r="N137" s="2" t="n">
        <v>105.75</v>
      </c>
      <c r="O137" s="2" t="n">
        <v>109.5</v>
      </c>
      <c r="P137" s="2" t="n">
        <v>114.5</v>
      </c>
      <c r="Q137" s="2" t="n">
        <f aca="false">O137-F166</f>
        <v>33</v>
      </c>
      <c r="R137" s="2" t="n">
        <v>78.375</v>
      </c>
      <c r="S137" s="2" t="n">
        <v>82.125</v>
      </c>
      <c r="T137" s="2" t="n">
        <v>87.125</v>
      </c>
      <c r="U137" s="2" t="n">
        <f aca="false">S137/F166</f>
        <v>1.07352941176471</v>
      </c>
      <c r="V137" s="2" t="n">
        <v>0</v>
      </c>
      <c r="W137" s="2" t="n">
        <v>0</v>
      </c>
      <c r="X137" s="2" t="n">
        <v>0</v>
      </c>
      <c r="Z137" s="2" t="n">
        <v>0.0001</v>
      </c>
      <c r="AA137" s="2" t="n">
        <v>0.267176779204182</v>
      </c>
      <c r="AB137" s="2" t="n">
        <v>0.0001</v>
      </c>
      <c r="AD137" s="2" t="n">
        <v>0.0001</v>
      </c>
      <c r="AE137" s="2" t="n">
        <v>0.133588389602091</v>
      </c>
      <c r="AF137" s="2" t="n">
        <v>0.0001</v>
      </c>
      <c r="AH137" s="2" t="n">
        <v>0.0001</v>
      </c>
      <c r="AI137" s="2" t="n">
        <v>2.1</v>
      </c>
      <c r="AJ137" s="2" t="n">
        <v>0.0001</v>
      </c>
      <c r="AL137" s="2" t="n">
        <v>-0.01</v>
      </c>
      <c r="AM137" s="2" t="n">
        <v>1.05</v>
      </c>
      <c r="AN137" s="2" t="n">
        <v>0.01</v>
      </c>
      <c r="AP137" s="2" t="n">
        <v>43</v>
      </c>
      <c r="AQ137" s="2" t="n">
        <v>0.35</v>
      </c>
      <c r="BQ137" s="2" t="n">
        <v>40878</v>
      </c>
      <c r="BR137" s="2" t="n">
        <v>4.442</v>
      </c>
      <c r="BS137" s="2" t="n">
        <v>4.447</v>
      </c>
      <c r="BT137" s="2" t="n">
        <v>4.452</v>
      </c>
      <c r="BU137" s="2" t="n">
        <v>0.1725</v>
      </c>
      <c r="BV137" s="2" t="n">
        <v>0.18</v>
      </c>
      <c r="BW137" s="2" t="n">
        <v>0.1875</v>
      </c>
      <c r="BX137" s="2" t="n">
        <v>-0.07</v>
      </c>
      <c r="BZ137" s="2" t="n">
        <v>0.07</v>
      </c>
      <c r="CA137" s="2" t="n">
        <v>0</v>
      </c>
      <c r="CB137" s="2" t="n">
        <v>0</v>
      </c>
      <c r="CC137" s="2" t="n">
        <v>4.442</v>
      </c>
      <c r="CD137" s="2" t="n">
        <v>0.1875</v>
      </c>
    </row>
    <row r="138" customFormat="false" ht="12.75" hidden="false" customHeight="false" outlineLevel="0" collapsed="false">
      <c r="A138" s="1" t="n">
        <v>41000</v>
      </c>
      <c r="B138" s="2" t="n">
        <v>0.064775614673166</v>
      </c>
      <c r="D138" s="1" t="n">
        <v>39873</v>
      </c>
      <c r="E138" s="2" t="n">
        <v>41.7439525685498</v>
      </c>
      <c r="F138" s="2" t="n">
        <v>44.9939525685498</v>
      </c>
      <c r="G138" s="2" t="n">
        <v>49.9939525685498</v>
      </c>
      <c r="I138" s="2" t="n">
        <v>29.05</v>
      </c>
      <c r="J138" s="2" t="n">
        <v>30.8</v>
      </c>
      <c r="K138" s="2" t="n">
        <v>35.8</v>
      </c>
      <c r="M138" s="1" t="n">
        <v>40756</v>
      </c>
      <c r="N138" s="2" t="n">
        <v>107.266972134105</v>
      </c>
      <c r="O138" s="2" t="n">
        <v>111.016972134105</v>
      </c>
      <c r="P138" s="2" t="n">
        <v>116.016972134105</v>
      </c>
      <c r="Q138" s="2" t="n">
        <f aca="false">O138-F167</f>
        <v>30</v>
      </c>
      <c r="R138" s="2" t="n">
        <v>79.5127291005785</v>
      </c>
      <c r="S138" s="2" t="n">
        <v>83.2627291005785</v>
      </c>
      <c r="T138" s="2" t="n">
        <v>88.2627291005785</v>
      </c>
      <c r="U138" s="2" t="n">
        <f aca="false">S138/F167</f>
        <v>1.02771958649302</v>
      </c>
      <c r="V138" s="2" t="n">
        <v>0</v>
      </c>
      <c r="W138" s="2" t="n">
        <v>0</v>
      </c>
      <c r="X138" s="2" t="n">
        <v>0</v>
      </c>
      <c r="Z138" s="2" t="n">
        <v>0.0001</v>
      </c>
      <c r="AA138" s="2" t="n">
        <v>0.294972341767067</v>
      </c>
      <c r="AB138" s="2" t="n">
        <v>0.0001</v>
      </c>
      <c r="AD138" s="2" t="n">
        <v>0.0001</v>
      </c>
      <c r="AE138" s="2" t="n">
        <v>0.147486170883534</v>
      </c>
      <c r="AF138" s="2" t="n">
        <v>0.0001</v>
      </c>
      <c r="AH138" s="2" t="n">
        <v>0.0001</v>
      </c>
      <c r="AI138" s="2" t="n">
        <v>2.85</v>
      </c>
      <c r="AJ138" s="2" t="n">
        <v>0.0001</v>
      </c>
      <c r="AL138" s="2" t="n">
        <v>-0.01</v>
      </c>
      <c r="AM138" s="2" t="n">
        <v>1.425</v>
      </c>
      <c r="AN138" s="2" t="n">
        <v>0.01</v>
      </c>
      <c r="AP138" s="2" t="n">
        <v>43</v>
      </c>
      <c r="AQ138" s="2" t="n">
        <v>0.35</v>
      </c>
      <c r="BQ138" s="2" t="n">
        <v>40909</v>
      </c>
      <c r="BR138" s="2" t="n">
        <v>4.72</v>
      </c>
      <c r="BS138" s="2" t="n">
        <v>4.725</v>
      </c>
      <c r="BT138" s="2" t="n">
        <v>4.73</v>
      </c>
      <c r="BU138" s="2" t="n">
        <v>0.1725</v>
      </c>
      <c r="BV138" s="2" t="n">
        <v>0.18</v>
      </c>
      <c r="BW138" s="2" t="n">
        <v>0.1875</v>
      </c>
      <c r="BX138" s="2" t="n">
        <v>-0.07</v>
      </c>
      <c r="BZ138" s="2" t="n">
        <v>0.07</v>
      </c>
      <c r="CA138" s="2" t="n">
        <v>0</v>
      </c>
      <c r="CB138" s="2" t="n">
        <v>0</v>
      </c>
      <c r="CC138" s="2" t="n">
        <v>4.72</v>
      </c>
      <c r="CD138" s="2" t="n">
        <v>0.1875</v>
      </c>
    </row>
    <row r="139" customFormat="false" ht="12.75" hidden="false" customHeight="false" outlineLevel="0" collapsed="false">
      <c r="A139" s="1" t="n">
        <v>41030</v>
      </c>
      <c r="B139" s="2" t="n">
        <v>0.064792600791725</v>
      </c>
      <c r="D139" s="1" t="n">
        <v>39904</v>
      </c>
      <c r="E139" s="2" t="n">
        <v>41</v>
      </c>
      <c r="F139" s="2" t="n">
        <v>44.25</v>
      </c>
      <c r="G139" s="2" t="n">
        <v>49.25</v>
      </c>
      <c r="I139" s="2" t="n">
        <v>28.05</v>
      </c>
      <c r="J139" s="2" t="n">
        <v>29.8</v>
      </c>
      <c r="K139" s="2" t="n">
        <v>34.8</v>
      </c>
      <c r="M139" s="1" t="n">
        <v>40787</v>
      </c>
      <c r="N139" s="2" t="n">
        <v>100.266972134105</v>
      </c>
      <c r="O139" s="2" t="n">
        <v>104.016972134105</v>
      </c>
      <c r="P139" s="2" t="n">
        <v>109.016972134105</v>
      </c>
      <c r="R139" s="2" t="n">
        <v>74.2627291005785</v>
      </c>
      <c r="S139" s="2" t="n">
        <v>78.0127291005785</v>
      </c>
      <c r="T139" s="2" t="n">
        <v>83.0127291005785</v>
      </c>
      <c r="V139" s="2" t="n">
        <v>0</v>
      </c>
      <c r="W139" s="2" t="n">
        <v>0</v>
      </c>
      <c r="X139" s="2" t="n">
        <v>0</v>
      </c>
      <c r="Z139" s="2" t="n">
        <v>0.0001</v>
      </c>
      <c r="AA139" s="2" t="n">
        <v>0.275601046571768</v>
      </c>
      <c r="AB139" s="2" t="n">
        <v>0.0001</v>
      </c>
      <c r="AD139" s="2" t="n">
        <v>0.0001</v>
      </c>
      <c r="AE139" s="2" t="n">
        <v>0.137800523285884</v>
      </c>
      <c r="AF139" s="2" t="n">
        <v>0.0001</v>
      </c>
      <c r="AH139" s="2" t="n">
        <v>0.0001</v>
      </c>
      <c r="AI139" s="2" t="n">
        <v>2.95</v>
      </c>
      <c r="AJ139" s="2" t="n">
        <v>0.0001</v>
      </c>
      <c r="AL139" s="2" t="n">
        <v>-0.01</v>
      </c>
      <c r="AM139" s="2" t="n">
        <v>1.475</v>
      </c>
      <c r="AN139" s="2" t="n">
        <v>0.01</v>
      </c>
      <c r="AP139" s="2" t="n">
        <v>44</v>
      </c>
      <c r="AQ139" s="2" t="n">
        <v>0.35</v>
      </c>
      <c r="BQ139" s="2" t="n">
        <v>40940</v>
      </c>
      <c r="BR139" s="2" t="n">
        <v>4.575</v>
      </c>
      <c r="BS139" s="2" t="n">
        <v>4.58</v>
      </c>
      <c r="BT139" s="2" t="n">
        <v>4.585</v>
      </c>
      <c r="BU139" s="2" t="n">
        <v>0.1675</v>
      </c>
      <c r="BV139" s="2" t="n">
        <v>0.175</v>
      </c>
      <c r="BW139" s="2" t="n">
        <v>0.1825</v>
      </c>
      <c r="BX139" s="2" t="n">
        <v>-0.07</v>
      </c>
      <c r="BZ139" s="2" t="n">
        <v>0.07</v>
      </c>
      <c r="CA139" s="2" t="n">
        <v>0</v>
      </c>
      <c r="CB139" s="2" t="n">
        <v>0</v>
      </c>
      <c r="CC139" s="2" t="n">
        <v>4.575</v>
      </c>
      <c r="CD139" s="2" t="n">
        <v>0.1825</v>
      </c>
    </row>
    <row r="140" customFormat="false" ht="12.75" hidden="false" customHeight="false" outlineLevel="0" collapsed="false">
      <c r="A140" s="1" t="n">
        <v>41061</v>
      </c>
      <c r="B140" s="2" t="n">
        <v>0.064810153114337</v>
      </c>
      <c r="D140" s="1" t="n">
        <v>39934</v>
      </c>
      <c r="E140" s="2" t="n">
        <v>43.4004151023914</v>
      </c>
      <c r="F140" s="2" t="n">
        <v>46.6504151023914</v>
      </c>
      <c r="G140" s="2" t="n">
        <v>51.6504151023914</v>
      </c>
      <c r="I140" s="2" t="n">
        <v>28.05</v>
      </c>
      <c r="J140" s="2" t="n">
        <v>29.8</v>
      </c>
      <c r="K140" s="2" t="n">
        <v>34.8</v>
      </c>
      <c r="M140" s="1" t="n">
        <v>40817</v>
      </c>
      <c r="N140" s="2" t="n">
        <v>82.15</v>
      </c>
      <c r="O140" s="2" t="n">
        <v>85.9</v>
      </c>
      <c r="P140" s="2" t="n">
        <v>90.9</v>
      </c>
      <c r="R140" s="2" t="n">
        <v>60.675</v>
      </c>
      <c r="S140" s="2" t="n">
        <v>64.425</v>
      </c>
      <c r="T140" s="2" t="n">
        <v>69.425</v>
      </c>
      <c r="V140" s="2" t="n">
        <v>0</v>
      </c>
      <c r="W140" s="2" t="n">
        <v>0</v>
      </c>
      <c r="X140" s="2" t="n">
        <v>0</v>
      </c>
      <c r="Z140" s="2" t="n">
        <v>0.0001</v>
      </c>
      <c r="AA140" s="2" t="n">
        <v>0.250512901974609</v>
      </c>
      <c r="AB140" s="2" t="n">
        <v>0.0001</v>
      </c>
      <c r="AD140" s="2" t="n">
        <v>0.0001</v>
      </c>
      <c r="AE140" s="2" t="n">
        <v>0.125256450987304</v>
      </c>
      <c r="AF140" s="2" t="n">
        <v>0.0001</v>
      </c>
      <c r="AH140" s="2" t="n">
        <v>0.0001</v>
      </c>
      <c r="AI140" s="2" t="n">
        <v>2.65</v>
      </c>
      <c r="AJ140" s="2" t="n">
        <v>0.0001</v>
      </c>
      <c r="AL140" s="2" t="n">
        <v>-0.01</v>
      </c>
      <c r="AM140" s="2" t="n">
        <v>1.325</v>
      </c>
      <c r="AN140" s="2" t="n">
        <v>0.01</v>
      </c>
      <c r="AP140" s="2" t="n">
        <v>44</v>
      </c>
      <c r="AQ140" s="2" t="n">
        <v>0.35</v>
      </c>
      <c r="BQ140" s="2" t="n">
        <v>40969</v>
      </c>
      <c r="BR140" s="2" t="n">
        <v>4.44</v>
      </c>
      <c r="BS140" s="2" t="n">
        <v>4.445</v>
      </c>
      <c r="BT140" s="2" t="n">
        <v>4.45</v>
      </c>
      <c r="BU140" s="2" t="n">
        <v>0.1625</v>
      </c>
      <c r="BV140" s="2" t="n">
        <v>0.17</v>
      </c>
      <c r="BW140" s="2" t="n">
        <v>0.1775</v>
      </c>
      <c r="BX140" s="2" t="n">
        <v>-0.07</v>
      </c>
      <c r="BZ140" s="2" t="n">
        <v>0.07</v>
      </c>
      <c r="CA140" s="2" t="n">
        <v>0</v>
      </c>
      <c r="CB140" s="2" t="n">
        <v>0</v>
      </c>
      <c r="CC140" s="2" t="n">
        <v>4.44</v>
      </c>
      <c r="CD140" s="2" t="n">
        <v>0.1775</v>
      </c>
    </row>
    <row r="141" customFormat="false" ht="12.75" hidden="false" customHeight="false" outlineLevel="0" collapsed="false">
      <c r="A141" s="1" t="n">
        <v>41091</v>
      </c>
      <c r="B141" s="2" t="n">
        <v>0.06482713923309</v>
      </c>
      <c r="D141" s="1" t="n">
        <v>39965</v>
      </c>
      <c r="E141" s="2" t="n">
        <v>59.4004151023914</v>
      </c>
      <c r="F141" s="2" t="n">
        <v>62.6504151023914</v>
      </c>
      <c r="G141" s="2" t="n">
        <v>67.6504151023914</v>
      </c>
      <c r="I141" s="2" t="n">
        <v>26.05</v>
      </c>
      <c r="J141" s="2" t="n">
        <v>27.8</v>
      </c>
      <c r="K141" s="2" t="n">
        <v>32.8</v>
      </c>
      <c r="M141" s="1" t="n">
        <v>40848</v>
      </c>
      <c r="N141" s="2" t="n">
        <v>63.1692996847896</v>
      </c>
      <c r="O141" s="2" t="n">
        <v>66.9192996847896</v>
      </c>
      <c r="P141" s="2" t="n">
        <v>71.9192996847896</v>
      </c>
      <c r="R141" s="2" t="n">
        <v>46.4394747635922</v>
      </c>
      <c r="S141" s="2" t="n">
        <v>50.1894747635922</v>
      </c>
      <c r="T141" s="2" t="n">
        <v>55.1894747635922</v>
      </c>
      <c r="V141" s="2" t="n">
        <v>0</v>
      </c>
      <c r="W141" s="2" t="n">
        <v>0</v>
      </c>
      <c r="X141" s="2" t="n">
        <v>0</v>
      </c>
      <c r="Z141" s="2" t="n">
        <v>0.0001</v>
      </c>
      <c r="AA141" s="2" t="n">
        <v>0.248192831616128</v>
      </c>
      <c r="AB141" s="2" t="n">
        <v>0.0001</v>
      </c>
      <c r="AD141" s="2" t="n">
        <v>0.0001</v>
      </c>
      <c r="AE141" s="2" t="n">
        <v>0.124096415808064</v>
      </c>
      <c r="AF141" s="2" t="n">
        <v>0.0001</v>
      </c>
      <c r="AH141" s="2" t="n">
        <v>0.0001</v>
      </c>
      <c r="AI141" s="2" t="n">
        <v>1.9</v>
      </c>
      <c r="AJ141" s="2" t="n">
        <v>0.0001</v>
      </c>
      <c r="AL141" s="2" t="n">
        <v>-0.01</v>
      </c>
      <c r="AM141" s="2" t="n">
        <v>0.95</v>
      </c>
      <c r="AN141" s="2" t="n">
        <v>0.01</v>
      </c>
      <c r="AP141" s="2" t="n">
        <v>44</v>
      </c>
      <c r="AQ141" s="2" t="n">
        <v>0.35</v>
      </c>
      <c r="BQ141" s="2" t="n">
        <v>41000</v>
      </c>
      <c r="BR141" s="2" t="n">
        <v>4.28</v>
      </c>
      <c r="BS141" s="2" t="n">
        <v>4.285</v>
      </c>
      <c r="BT141" s="2" t="n">
        <v>4.29</v>
      </c>
      <c r="BU141" s="2" t="n">
        <v>0.1625</v>
      </c>
      <c r="BV141" s="2" t="n">
        <v>0.17</v>
      </c>
      <c r="BW141" s="2" t="n">
        <v>0.1775</v>
      </c>
      <c r="BX141" s="2" t="n">
        <v>-0.07</v>
      </c>
      <c r="BZ141" s="2" t="n">
        <v>0.07</v>
      </c>
      <c r="CA141" s="2" t="n">
        <v>0</v>
      </c>
      <c r="CB141" s="2" t="n">
        <v>0</v>
      </c>
      <c r="CC141" s="2" t="n">
        <v>4.28</v>
      </c>
      <c r="CD141" s="2" t="n">
        <v>0.1775</v>
      </c>
    </row>
    <row r="142" customFormat="false" ht="12.75" hidden="false" customHeight="false" outlineLevel="0" collapsed="false">
      <c r="A142" s="1" t="n">
        <v>41122</v>
      </c>
      <c r="B142" s="2" t="n">
        <v>0.064844691555903</v>
      </c>
      <c r="D142" s="1" t="n">
        <v>39995</v>
      </c>
      <c r="E142" s="2" t="n">
        <v>72.75</v>
      </c>
      <c r="F142" s="2" t="n">
        <v>76</v>
      </c>
      <c r="G142" s="2" t="n">
        <v>81</v>
      </c>
      <c r="I142" s="2" t="n">
        <v>40.05</v>
      </c>
      <c r="J142" s="2" t="n">
        <v>41.8</v>
      </c>
      <c r="K142" s="2" t="n">
        <v>46.8</v>
      </c>
      <c r="M142" s="1" t="n">
        <v>40878</v>
      </c>
      <c r="N142" s="2" t="n">
        <v>61.1692996847896</v>
      </c>
      <c r="O142" s="2" t="n">
        <v>64.9192996847896</v>
      </c>
      <c r="P142" s="2" t="n">
        <v>69.9192996847896</v>
      </c>
      <c r="R142" s="2" t="n">
        <v>44.9394747635922</v>
      </c>
      <c r="S142" s="2" t="n">
        <v>48.6894747635922</v>
      </c>
      <c r="T142" s="2" t="n">
        <v>53.6894747635922</v>
      </c>
      <c r="V142" s="2" t="n">
        <v>0</v>
      </c>
      <c r="W142" s="2" t="n">
        <v>0</v>
      </c>
      <c r="X142" s="2" t="n">
        <v>0</v>
      </c>
      <c r="Z142" s="2" t="n">
        <v>0.0001</v>
      </c>
      <c r="AA142" s="2" t="n">
        <v>0.252739622297924</v>
      </c>
      <c r="AB142" s="2" t="n">
        <v>0.0001</v>
      </c>
      <c r="AD142" s="2" t="n">
        <v>0.0001</v>
      </c>
      <c r="AE142" s="2" t="n">
        <v>0.126369811148962</v>
      </c>
      <c r="AF142" s="2" t="n">
        <v>0.0001</v>
      </c>
      <c r="AH142" s="2" t="n">
        <v>0.0001</v>
      </c>
      <c r="AI142" s="2" t="n">
        <v>1.7</v>
      </c>
      <c r="AJ142" s="2" t="n">
        <v>0.0001</v>
      </c>
      <c r="AL142" s="2" t="n">
        <v>-0.01</v>
      </c>
      <c r="AM142" s="2" t="n">
        <v>0.85</v>
      </c>
      <c r="AN142" s="2" t="n">
        <v>0.01</v>
      </c>
      <c r="AP142" s="2" t="n">
        <v>45</v>
      </c>
      <c r="AQ142" s="2" t="n">
        <v>0.35</v>
      </c>
      <c r="BQ142" s="2" t="n">
        <v>41030</v>
      </c>
      <c r="BR142" s="2" t="n">
        <v>4.245</v>
      </c>
      <c r="BS142" s="2" t="n">
        <v>4.25</v>
      </c>
      <c r="BT142" s="2" t="n">
        <v>4.255</v>
      </c>
      <c r="BU142" s="2" t="n">
        <v>0.1625</v>
      </c>
      <c r="BV142" s="2" t="n">
        <v>0.17</v>
      </c>
      <c r="BW142" s="2" t="n">
        <v>0.1775</v>
      </c>
      <c r="BX142" s="2" t="n">
        <v>-0.07</v>
      </c>
      <c r="BZ142" s="2" t="n">
        <v>0.07</v>
      </c>
      <c r="CA142" s="2" t="n">
        <v>0</v>
      </c>
      <c r="CB142" s="2" t="n">
        <v>0</v>
      </c>
      <c r="CC142" s="2" t="n">
        <v>4.245</v>
      </c>
      <c r="CD142" s="2" t="n">
        <v>0.1775</v>
      </c>
    </row>
    <row r="143" customFormat="false" ht="12.75" hidden="false" customHeight="false" outlineLevel="0" collapsed="false">
      <c r="A143" s="1" t="n">
        <v>41153</v>
      </c>
      <c r="B143" s="2" t="n">
        <v>0.064862243878817</v>
      </c>
      <c r="D143" s="1" t="n">
        <v>40026</v>
      </c>
      <c r="E143" s="2" t="n">
        <v>79.4993550439347</v>
      </c>
      <c r="F143" s="2" t="n">
        <v>82.7493550439347</v>
      </c>
      <c r="G143" s="2" t="n">
        <v>87.7493550439347</v>
      </c>
      <c r="I143" s="2" t="n">
        <v>44.05</v>
      </c>
      <c r="J143" s="2" t="n">
        <v>45.8</v>
      </c>
      <c r="K143" s="2" t="n">
        <v>50.8</v>
      </c>
      <c r="M143" s="1" t="n">
        <v>40909</v>
      </c>
      <c r="N143" s="2" t="n">
        <v>74.5</v>
      </c>
      <c r="O143" s="2" t="n">
        <v>78.25</v>
      </c>
      <c r="P143" s="2" t="n">
        <v>83.25</v>
      </c>
      <c r="R143" s="2" t="n">
        <v>54.9375</v>
      </c>
      <c r="S143" s="2" t="n">
        <v>58.6875</v>
      </c>
      <c r="T143" s="2" t="n">
        <v>63.6875</v>
      </c>
      <c r="V143" s="2" t="n">
        <v>0</v>
      </c>
      <c r="W143" s="2" t="n">
        <v>0</v>
      </c>
      <c r="X143" s="2" t="n">
        <v>0</v>
      </c>
      <c r="Z143" s="2" t="n">
        <v>0.0001</v>
      </c>
      <c r="AA143" s="2" t="n">
        <v>0.230420663363024</v>
      </c>
      <c r="AB143" s="2" t="n">
        <v>0.0001</v>
      </c>
      <c r="AD143" s="2" t="n">
        <v>0.0001</v>
      </c>
      <c r="AE143" s="2" t="n">
        <v>0.115210331681512</v>
      </c>
      <c r="AF143" s="2" t="n">
        <v>0.0001</v>
      </c>
      <c r="AH143" s="2" t="n">
        <v>0.0001</v>
      </c>
      <c r="AI143" s="2" t="n">
        <v>1.6</v>
      </c>
      <c r="AJ143" s="2" t="n">
        <v>0.0001</v>
      </c>
      <c r="AL143" s="2" t="n">
        <v>-0.01</v>
      </c>
      <c r="AM143" s="2" t="n">
        <v>0.8</v>
      </c>
      <c r="AN143" s="2" t="n">
        <v>0.01</v>
      </c>
      <c r="AP143" s="2" t="n">
        <v>45</v>
      </c>
      <c r="AQ143" s="2" t="n">
        <v>0.35</v>
      </c>
      <c r="BQ143" s="2" t="n">
        <v>41061</v>
      </c>
      <c r="BR143" s="2" t="n">
        <v>4.265</v>
      </c>
      <c r="BS143" s="2" t="n">
        <v>4.27</v>
      </c>
      <c r="BT143" s="2" t="n">
        <v>4.275</v>
      </c>
      <c r="BU143" s="2" t="n">
        <v>0.1625</v>
      </c>
      <c r="BV143" s="2" t="n">
        <v>0.17</v>
      </c>
      <c r="BW143" s="2" t="n">
        <v>0.1775</v>
      </c>
      <c r="BX143" s="2" t="n">
        <v>-0.07</v>
      </c>
      <c r="BZ143" s="2" t="n">
        <v>0.07</v>
      </c>
      <c r="CA143" s="2" t="n">
        <v>0</v>
      </c>
      <c r="CB143" s="2" t="n">
        <v>0</v>
      </c>
      <c r="CC143" s="2" t="n">
        <v>4.265</v>
      </c>
      <c r="CD143" s="2" t="n">
        <v>0.1775</v>
      </c>
    </row>
    <row r="144" customFormat="false" ht="12.75" hidden="false" customHeight="false" outlineLevel="0" collapsed="false">
      <c r="A144" s="1" t="n">
        <v>41183</v>
      </c>
      <c r="B144" s="2" t="n">
        <v>0.064879229997864</v>
      </c>
      <c r="D144" s="1" t="n">
        <v>40057</v>
      </c>
      <c r="E144" s="2" t="n">
        <v>71.4993550439347</v>
      </c>
      <c r="F144" s="2" t="n">
        <v>74.7493550439347</v>
      </c>
      <c r="G144" s="2" t="n">
        <v>79.7493550439347</v>
      </c>
      <c r="I144" s="2" t="n">
        <v>41.05</v>
      </c>
      <c r="J144" s="2" t="n">
        <v>42.8</v>
      </c>
      <c r="K144" s="2" t="n">
        <v>47.8</v>
      </c>
      <c r="M144" s="1" t="n">
        <v>40940</v>
      </c>
      <c r="N144" s="2" t="n">
        <v>68.285140574349</v>
      </c>
      <c r="O144" s="2" t="n">
        <v>72.035140574349</v>
      </c>
      <c r="P144" s="2" t="n">
        <v>77.035140574349</v>
      </c>
      <c r="R144" s="2" t="n">
        <v>50.2763554307618</v>
      </c>
      <c r="S144" s="2" t="n">
        <v>54.0263554307618</v>
      </c>
      <c r="T144" s="2" t="n">
        <v>59.0263554307618</v>
      </c>
      <c r="V144" s="2" t="n">
        <v>0</v>
      </c>
      <c r="W144" s="2" t="n">
        <v>0</v>
      </c>
      <c r="X144" s="2" t="n">
        <v>0</v>
      </c>
      <c r="Z144" s="2" t="n">
        <v>0.0001</v>
      </c>
      <c r="AA144" s="2" t="n">
        <v>0.23375996736</v>
      </c>
      <c r="AB144" s="2" t="n">
        <v>0.0001</v>
      </c>
      <c r="AD144" s="2" t="n">
        <v>0.0001</v>
      </c>
      <c r="AE144" s="2" t="n">
        <v>0.11687998368</v>
      </c>
      <c r="AF144" s="2" t="n">
        <v>0.0001</v>
      </c>
      <c r="AH144" s="2" t="n">
        <v>0.0001</v>
      </c>
      <c r="AI144" s="2" t="n">
        <v>1.8</v>
      </c>
      <c r="AJ144" s="2" t="n">
        <v>0.0001</v>
      </c>
      <c r="AL144" s="2" t="n">
        <v>-0.01</v>
      </c>
      <c r="AM144" s="2" t="n">
        <v>0.9</v>
      </c>
      <c r="AN144" s="2" t="n">
        <v>0.01</v>
      </c>
      <c r="AP144" s="2" t="n">
        <v>45</v>
      </c>
      <c r="AQ144" s="2" t="n">
        <v>0.35</v>
      </c>
      <c r="BQ144" s="2" t="n">
        <v>41091</v>
      </c>
      <c r="BR144" s="2" t="n">
        <v>4.258</v>
      </c>
      <c r="BS144" s="2" t="n">
        <v>4.263</v>
      </c>
      <c r="BT144" s="2" t="n">
        <v>4.268</v>
      </c>
      <c r="BU144" s="2" t="n">
        <v>0.1625</v>
      </c>
      <c r="BV144" s="2" t="n">
        <v>0.17</v>
      </c>
      <c r="BW144" s="2" t="n">
        <v>0.1775</v>
      </c>
      <c r="BX144" s="2" t="n">
        <v>-0.07</v>
      </c>
      <c r="BZ144" s="2" t="n">
        <v>0.07</v>
      </c>
      <c r="CA144" s="2" t="n">
        <v>0</v>
      </c>
      <c r="CB144" s="2" t="n">
        <v>0</v>
      </c>
      <c r="CC144" s="2" t="n">
        <v>4.258</v>
      </c>
      <c r="CD144" s="2" t="n">
        <v>0.1775</v>
      </c>
    </row>
    <row r="145" customFormat="false" ht="12.75" hidden="false" customHeight="false" outlineLevel="0" collapsed="false">
      <c r="A145" s="1" t="n">
        <v>41214</v>
      </c>
      <c r="B145" s="2" t="n">
        <v>0.064896782320979</v>
      </c>
      <c r="D145" s="1" t="n">
        <v>40087</v>
      </c>
      <c r="E145" s="2" t="n">
        <v>52.15</v>
      </c>
      <c r="F145" s="2" t="n">
        <v>55.4</v>
      </c>
      <c r="G145" s="2" t="n">
        <v>60.4</v>
      </c>
      <c r="I145" s="2" t="n">
        <v>34.05</v>
      </c>
      <c r="J145" s="2" t="n">
        <v>35.8</v>
      </c>
      <c r="K145" s="2" t="n">
        <v>40.8</v>
      </c>
      <c r="M145" s="1" t="n">
        <v>40969</v>
      </c>
      <c r="N145" s="2" t="n">
        <v>66.285140574349</v>
      </c>
      <c r="O145" s="2" t="n">
        <v>70.035140574349</v>
      </c>
      <c r="P145" s="2" t="n">
        <v>75.035140574349</v>
      </c>
      <c r="R145" s="2" t="n">
        <v>48.7763554307618</v>
      </c>
      <c r="S145" s="2" t="n">
        <v>52.5263554307618</v>
      </c>
      <c r="T145" s="2" t="n">
        <v>57.5263554307618</v>
      </c>
      <c r="V145" s="2" t="n">
        <v>0</v>
      </c>
      <c r="W145" s="2" t="n">
        <v>0</v>
      </c>
      <c r="X145" s="2" t="n">
        <v>0</v>
      </c>
      <c r="Z145" s="2" t="n">
        <v>0.0001</v>
      </c>
      <c r="AA145" s="2" t="n">
        <v>0.238643438748063</v>
      </c>
      <c r="AB145" s="2" t="n">
        <v>0.0001</v>
      </c>
      <c r="AD145" s="2" t="n">
        <v>0.0001</v>
      </c>
      <c r="AE145" s="2" t="n">
        <v>0.119321719374032</v>
      </c>
      <c r="AF145" s="2" t="n">
        <v>0.0001</v>
      </c>
      <c r="AH145" s="2" t="n">
        <v>0.0001</v>
      </c>
      <c r="AI145" s="2" t="n">
        <v>1.95</v>
      </c>
      <c r="AJ145" s="2" t="n">
        <v>0.0001</v>
      </c>
      <c r="AL145" s="2" t="n">
        <v>-0.01</v>
      </c>
      <c r="AM145" s="2" t="n">
        <v>0.975</v>
      </c>
      <c r="AN145" s="2" t="n">
        <v>0.01</v>
      </c>
      <c r="AP145" s="2" t="n">
        <v>46</v>
      </c>
      <c r="AQ145" s="2" t="n">
        <v>0.35</v>
      </c>
      <c r="BQ145" s="2" t="n">
        <v>41122</v>
      </c>
      <c r="BR145" s="2" t="n">
        <v>4.26</v>
      </c>
      <c r="BS145" s="2" t="n">
        <v>4.265</v>
      </c>
      <c r="BT145" s="2" t="n">
        <v>4.27</v>
      </c>
      <c r="BU145" s="2" t="n">
        <v>0.1625</v>
      </c>
      <c r="BV145" s="2" t="n">
        <v>0.17</v>
      </c>
      <c r="BW145" s="2" t="n">
        <v>0.1775</v>
      </c>
      <c r="BX145" s="2" t="n">
        <v>-0.07</v>
      </c>
      <c r="BZ145" s="2" t="n">
        <v>0.07</v>
      </c>
      <c r="CA145" s="2" t="n">
        <v>0</v>
      </c>
      <c r="CB145" s="2" t="n">
        <v>0</v>
      </c>
      <c r="CC145" s="2" t="n">
        <v>4.26</v>
      </c>
      <c r="CD145" s="2" t="n">
        <v>0.1775</v>
      </c>
    </row>
    <row r="146" customFormat="false" ht="12.75" hidden="false" customHeight="false" outlineLevel="0" collapsed="false">
      <c r="A146" s="1" t="n">
        <v>41244</v>
      </c>
      <c r="B146" s="2" t="n">
        <v>0.064913768440221</v>
      </c>
      <c r="D146" s="1" t="n">
        <v>40118</v>
      </c>
      <c r="E146" s="2" t="n">
        <v>41.5160032698461</v>
      </c>
      <c r="F146" s="2" t="n">
        <v>44.7660032698461</v>
      </c>
      <c r="G146" s="2" t="n">
        <v>49.7660032698461</v>
      </c>
      <c r="I146" s="2" t="n">
        <v>29.05</v>
      </c>
      <c r="J146" s="2" t="n">
        <v>30.8</v>
      </c>
      <c r="K146" s="2" t="n">
        <v>35.8</v>
      </c>
      <c r="M146" s="1" t="n">
        <v>41000</v>
      </c>
      <c r="N146" s="2" t="n">
        <v>58.25</v>
      </c>
      <c r="O146" s="2" t="n">
        <v>62</v>
      </c>
      <c r="P146" s="2" t="n">
        <v>67</v>
      </c>
      <c r="R146" s="2" t="n">
        <v>42.75</v>
      </c>
      <c r="S146" s="2" t="n">
        <v>46.5</v>
      </c>
      <c r="T146" s="2" t="n">
        <v>51.5</v>
      </c>
      <c r="V146" s="2" t="n">
        <v>0</v>
      </c>
      <c r="W146" s="2" t="n">
        <v>0</v>
      </c>
      <c r="X146" s="2" t="n">
        <v>0</v>
      </c>
      <c r="Z146" s="2" t="n">
        <v>0.0001</v>
      </c>
      <c r="AA146" s="2" t="n">
        <v>0.227334041708033</v>
      </c>
      <c r="AB146" s="2" t="n">
        <v>0.0001</v>
      </c>
      <c r="AD146" s="2" t="n">
        <v>0.0001</v>
      </c>
      <c r="AE146" s="2" t="n">
        <v>0.113667020854016</v>
      </c>
      <c r="AF146" s="2" t="n">
        <v>0.0001</v>
      </c>
      <c r="AH146" s="2" t="n">
        <v>0.0001</v>
      </c>
      <c r="AI146" s="2" t="n">
        <v>2</v>
      </c>
      <c r="AJ146" s="2" t="n">
        <v>0.0001</v>
      </c>
      <c r="AL146" s="2" t="n">
        <v>-0.01</v>
      </c>
      <c r="AM146" s="2" t="n">
        <v>1</v>
      </c>
      <c r="AN146" s="2" t="n">
        <v>0.01</v>
      </c>
      <c r="AP146" s="2" t="n">
        <v>46</v>
      </c>
      <c r="AQ146" s="2" t="n">
        <v>0.35</v>
      </c>
      <c r="BQ146" s="2" t="n">
        <v>41153</v>
      </c>
      <c r="BR146" s="2" t="n">
        <v>4.277</v>
      </c>
      <c r="BS146" s="2" t="n">
        <v>4.282</v>
      </c>
      <c r="BT146" s="2" t="n">
        <v>4.287</v>
      </c>
      <c r="BU146" s="2" t="n">
        <v>0.1625</v>
      </c>
      <c r="BV146" s="2" t="n">
        <v>0.17</v>
      </c>
      <c r="BW146" s="2" t="n">
        <v>0.1775</v>
      </c>
      <c r="BX146" s="2" t="n">
        <v>-0.07</v>
      </c>
      <c r="BZ146" s="2" t="n">
        <v>0.07</v>
      </c>
      <c r="CA146" s="2" t="n">
        <v>0</v>
      </c>
      <c r="CB146" s="2" t="n">
        <v>0</v>
      </c>
      <c r="CC146" s="2" t="n">
        <v>4.277</v>
      </c>
      <c r="CD146" s="2" t="n">
        <v>0.1775</v>
      </c>
    </row>
    <row r="147" customFormat="false" ht="12.75" hidden="false" customHeight="false" outlineLevel="0" collapsed="false">
      <c r="A147" s="1" t="n">
        <v>41275</v>
      </c>
      <c r="B147" s="2" t="n">
        <v>0.064931320763537</v>
      </c>
      <c r="D147" s="1" t="n">
        <v>40148</v>
      </c>
      <c r="E147" s="2" t="n">
        <v>40.5160032698461</v>
      </c>
      <c r="F147" s="2" t="n">
        <v>43.7660032698461</v>
      </c>
      <c r="G147" s="2" t="n">
        <v>48.7660032698461</v>
      </c>
      <c r="I147" s="2" t="n">
        <v>29.05</v>
      </c>
      <c r="J147" s="2" t="n">
        <v>30.8</v>
      </c>
      <c r="K147" s="2" t="n">
        <v>35.8</v>
      </c>
      <c r="M147" s="1" t="n">
        <v>41030</v>
      </c>
      <c r="N147" s="2" t="n">
        <v>61.7094620629664</v>
      </c>
      <c r="O147" s="2" t="n">
        <v>65.4594620629664</v>
      </c>
      <c r="P147" s="2" t="n">
        <v>70.4594620629664</v>
      </c>
      <c r="R147" s="2" t="n">
        <v>45.3445965472248</v>
      </c>
      <c r="S147" s="2" t="n">
        <v>49.0945965472248</v>
      </c>
      <c r="T147" s="2" t="n">
        <v>54.0945965472248</v>
      </c>
      <c r="V147" s="2" t="n">
        <v>0</v>
      </c>
      <c r="W147" s="2" t="n">
        <v>0</v>
      </c>
      <c r="X147" s="2" t="n">
        <v>0</v>
      </c>
      <c r="Z147" s="2" t="n">
        <v>0.0001</v>
      </c>
      <c r="AA147" s="2" t="n">
        <v>0.227068737891813</v>
      </c>
      <c r="AB147" s="2" t="n">
        <v>0.0001</v>
      </c>
      <c r="AD147" s="2" t="n">
        <v>0.0001</v>
      </c>
      <c r="AE147" s="2" t="n">
        <v>0.113534368945907</v>
      </c>
      <c r="AF147" s="2" t="n">
        <v>0.0001</v>
      </c>
      <c r="AH147" s="2" t="n">
        <v>0.0001</v>
      </c>
      <c r="AI147" s="2" t="n">
        <v>2.15</v>
      </c>
      <c r="AJ147" s="2" t="n">
        <v>0.0001</v>
      </c>
      <c r="AL147" s="2" t="n">
        <v>-0.01</v>
      </c>
      <c r="AM147" s="2" t="n">
        <v>1.075</v>
      </c>
      <c r="AN147" s="2" t="n">
        <v>0.01</v>
      </c>
      <c r="AP147" s="2" t="n">
        <v>46</v>
      </c>
      <c r="AQ147" s="2" t="n">
        <v>0.35</v>
      </c>
      <c r="BQ147" s="2" t="n">
        <v>41183</v>
      </c>
      <c r="BR147" s="2" t="n">
        <v>4.287</v>
      </c>
      <c r="BS147" s="2" t="n">
        <v>4.292</v>
      </c>
      <c r="BT147" s="2" t="n">
        <v>4.297</v>
      </c>
      <c r="BU147" s="2" t="n">
        <v>0.1625</v>
      </c>
      <c r="BV147" s="2" t="n">
        <v>0.17</v>
      </c>
      <c r="BW147" s="2" t="n">
        <v>0.1775</v>
      </c>
      <c r="BX147" s="2" t="n">
        <v>-0.07</v>
      </c>
      <c r="BZ147" s="2" t="n">
        <v>0.07</v>
      </c>
      <c r="CA147" s="2" t="n">
        <v>0</v>
      </c>
      <c r="CB147" s="2" t="n">
        <v>0</v>
      </c>
      <c r="CC147" s="2" t="n">
        <v>4.287</v>
      </c>
      <c r="CD147" s="2" t="n">
        <v>0.1775</v>
      </c>
    </row>
    <row r="148" customFormat="false" ht="12.75" hidden="false" customHeight="false" outlineLevel="0" collapsed="false">
      <c r="A148" s="1" t="n">
        <v>41306</v>
      </c>
      <c r="B148" s="2" t="n">
        <v>0.064948873086956</v>
      </c>
      <c r="D148" s="1" t="n">
        <v>40179</v>
      </c>
      <c r="E148" s="2" t="n">
        <v>43</v>
      </c>
      <c r="F148" s="2" t="n">
        <v>46.75</v>
      </c>
      <c r="G148" s="2" t="n">
        <v>51.75</v>
      </c>
      <c r="I148" s="2" t="n">
        <v>30.25</v>
      </c>
      <c r="J148" s="2" t="n">
        <v>32</v>
      </c>
      <c r="K148" s="2" t="n">
        <v>37</v>
      </c>
      <c r="M148" s="1" t="n">
        <v>41061</v>
      </c>
      <c r="N148" s="2" t="n">
        <v>85.7094620629664</v>
      </c>
      <c r="O148" s="2" t="n">
        <v>89.4594620629664</v>
      </c>
      <c r="P148" s="2" t="n">
        <v>94.4594620629664</v>
      </c>
      <c r="R148" s="2" t="n">
        <v>63.3445965472248</v>
      </c>
      <c r="S148" s="2" t="n">
        <v>67.0945965472248</v>
      </c>
      <c r="T148" s="2" t="n">
        <v>72.0945965472248</v>
      </c>
      <c r="V148" s="2" t="n">
        <v>0</v>
      </c>
      <c r="W148" s="2" t="n">
        <v>0</v>
      </c>
      <c r="X148" s="2" t="n">
        <v>0</v>
      </c>
      <c r="Z148" s="2" t="n">
        <v>0.0001</v>
      </c>
      <c r="AA148" s="2" t="n">
        <v>0.261349801031764</v>
      </c>
      <c r="AB148" s="2" t="n">
        <v>0.0001</v>
      </c>
      <c r="AD148" s="2" t="n">
        <v>0.0001</v>
      </c>
      <c r="AE148" s="2" t="n">
        <v>0.130674900515882</v>
      </c>
      <c r="AF148" s="2" t="n">
        <v>0.0001</v>
      </c>
      <c r="AH148" s="2" t="n">
        <v>0.0001</v>
      </c>
      <c r="AI148" s="2" t="n">
        <v>1.95</v>
      </c>
      <c r="AJ148" s="2" t="n">
        <v>0.0001</v>
      </c>
      <c r="AL148" s="2" t="n">
        <v>-0.01</v>
      </c>
      <c r="AM148" s="2" t="n">
        <v>0.975</v>
      </c>
      <c r="AN148" s="2" t="n">
        <v>0.01</v>
      </c>
      <c r="AP148" s="2" t="n">
        <v>47</v>
      </c>
      <c r="AQ148" s="2" t="n">
        <v>0.35</v>
      </c>
      <c r="BQ148" s="2" t="n">
        <v>41214</v>
      </c>
      <c r="BR148" s="2" t="n">
        <v>4.432</v>
      </c>
      <c r="BS148" s="2" t="n">
        <v>4.437</v>
      </c>
      <c r="BT148" s="2" t="n">
        <v>4.442</v>
      </c>
      <c r="BU148" s="2" t="n">
        <v>0.1625</v>
      </c>
      <c r="BV148" s="2" t="n">
        <v>0.17</v>
      </c>
      <c r="BW148" s="2" t="n">
        <v>0.1775</v>
      </c>
      <c r="BX148" s="2" t="n">
        <v>-0.07</v>
      </c>
      <c r="BZ148" s="2" t="n">
        <v>0.07</v>
      </c>
      <c r="CA148" s="2" t="n">
        <v>0</v>
      </c>
      <c r="CB148" s="2" t="n">
        <v>0</v>
      </c>
      <c r="CC148" s="2" t="n">
        <v>4.432</v>
      </c>
      <c r="CD148" s="2" t="n">
        <v>0.1775</v>
      </c>
    </row>
    <row r="149" customFormat="false" ht="12.75" hidden="false" customHeight="false" outlineLevel="0" collapsed="false">
      <c r="A149" s="1" t="n">
        <v>41334</v>
      </c>
      <c r="B149" s="2" t="n">
        <v>0.064964726798518</v>
      </c>
      <c r="D149" s="1" t="n">
        <v>40210</v>
      </c>
      <c r="E149" s="2" t="n">
        <v>42.9516328585869</v>
      </c>
      <c r="F149" s="2" t="n">
        <v>46.7016328585869</v>
      </c>
      <c r="G149" s="2" t="n">
        <v>51.7016328585869</v>
      </c>
      <c r="I149" s="2" t="n">
        <v>29.3</v>
      </c>
      <c r="J149" s="2" t="n">
        <v>31.05</v>
      </c>
      <c r="K149" s="2" t="n">
        <v>36.05</v>
      </c>
      <c r="M149" s="1" t="n">
        <v>41091</v>
      </c>
      <c r="N149" s="2" t="n">
        <v>106</v>
      </c>
      <c r="O149" s="2" t="n">
        <v>109.75</v>
      </c>
      <c r="P149" s="2" t="n">
        <v>114.75</v>
      </c>
      <c r="R149" s="2" t="n">
        <v>78.5625</v>
      </c>
      <c r="S149" s="2" t="n">
        <v>82.3125</v>
      </c>
      <c r="T149" s="2" t="n">
        <v>87.3125</v>
      </c>
      <c r="V149" s="2" t="n">
        <v>0</v>
      </c>
      <c r="W149" s="2" t="n">
        <v>0</v>
      </c>
      <c r="X149" s="2" t="n">
        <v>0</v>
      </c>
      <c r="Z149" s="2" t="n">
        <v>0.0001</v>
      </c>
      <c r="AA149" s="2" t="n">
        <v>0.261320349722408</v>
      </c>
      <c r="AB149" s="2" t="n">
        <v>0.0001</v>
      </c>
      <c r="AD149" s="2" t="n">
        <v>0.0001</v>
      </c>
      <c r="AE149" s="2" t="n">
        <v>0.130660174861204</v>
      </c>
      <c r="AF149" s="2" t="n">
        <v>0.0001</v>
      </c>
      <c r="AH149" s="2" t="n">
        <v>0.0001</v>
      </c>
      <c r="AI149" s="2" t="n">
        <v>2.1</v>
      </c>
      <c r="AJ149" s="2" t="n">
        <v>0.0001</v>
      </c>
      <c r="AL149" s="2" t="n">
        <v>-0.01</v>
      </c>
      <c r="AM149" s="2" t="n">
        <v>1.05</v>
      </c>
      <c r="AN149" s="2" t="n">
        <v>0.01</v>
      </c>
      <c r="AP149" s="2" t="n">
        <v>47</v>
      </c>
      <c r="AQ149" s="2" t="n">
        <v>0.35</v>
      </c>
      <c r="BQ149" s="2" t="n">
        <v>41244</v>
      </c>
      <c r="BR149" s="2" t="n">
        <v>4.572</v>
      </c>
      <c r="BS149" s="2" t="n">
        <v>4.577</v>
      </c>
      <c r="BT149" s="2" t="n">
        <v>4.582</v>
      </c>
      <c r="BU149" s="2" t="n">
        <v>0.1625</v>
      </c>
      <c r="BV149" s="2" t="n">
        <v>0.17</v>
      </c>
      <c r="BW149" s="2" t="n">
        <v>0.1775</v>
      </c>
      <c r="BX149" s="2" t="n">
        <v>-0.07</v>
      </c>
      <c r="BZ149" s="2" t="n">
        <v>0.07</v>
      </c>
      <c r="CA149" s="2" t="n">
        <v>0</v>
      </c>
      <c r="CB149" s="2" t="n">
        <v>0</v>
      </c>
      <c r="CC149" s="2" t="n">
        <v>4.572</v>
      </c>
      <c r="CD149" s="2" t="n">
        <v>0.1775</v>
      </c>
    </row>
    <row r="150" customFormat="false" ht="12.75" hidden="false" customHeight="false" outlineLevel="0" collapsed="false">
      <c r="A150" s="1" t="n">
        <v>41365</v>
      </c>
      <c r="B150" s="2" t="n">
        <v>0.064982279122131</v>
      </c>
      <c r="D150" s="1" t="n">
        <v>40238</v>
      </c>
      <c r="E150" s="2" t="n">
        <v>41.9516328585869</v>
      </c>
      <c r="F150" s="2" t="n">
        <v>45.7016328585869</v>
      </c>
      <c r="G150" s="2" t="n">
        <v>50.7016328585869</v>
      </c>
      <c r="I150" s="2" t="n">
        <v>29.3</v>
      </c>
      <c r="J150" s="2" t="n">
        <v>31.05</v>
      </c>
      <c r="K150" s="2" t="n">
        <v>36.05</v>
      </c>
      <c r="M150" s="1" t="n">
        <v>41122</v>
      </c>
      <c r="N150" s="2" t="n">
        <v>106.560326393571</v>
      </c>
      <c r="O150" s="2" t="n">
        <v>110.310326393571</v>
      </c>
      <c r="P150" s="2" t="n">
        <v>115.310326393571</v>
      </c>
      <c r="R150" s="2" t="n">
        <v>78.9827447951783</v>
      </c>
      <c r="S150" s="2" t="n">
        <v>82.7327447951783</v>
      </c>
      <c r="T150" s="2" t="n">
        <v>87.7327447951783</v>
      </c>
      <c r="V150" s="2" t="n">
        <v>0</v>
      </c>
      <c r="W150" s="2" t="n">
        <v>0</v>
      </c>
      <c r="X150" s="2" t="n">
        <v>0</v>
      </c>
      <c r="Z150" s="2" t="n">
        <v>0.0001</v>
      </c>
      <c r="AA150" s="2" t="n">
        <v>0.287439299401893</v>
      </c>
      <c r="AB150" s="2" t="n">
        <v>0.0001</v>
      </c>
      <c r="AD150" s="2" t="n">
        <v>0.0001</v>
      </c>
      <c r="AE150" s="2" t="n">
        <v>0.143719649700946</v>
      </c>
      <c r="AF150" s="2" t="n">
        <v>0.0001</v>
      </c>
      <c r="AH150" s="2" t="n">
        <v>0.0001</v>
      </c>
      <c r="AI150" s="2" t="n">
        <v>2.85</v>
      </c>
      <c r="AJ150" s="2" t="n">
        <v>0.0001</v>
      </c>
      <c r="AL150" s="2" t="n">
        <v>-0.01</v>
      </c>
      <c r="AM150" s="2" t="n">
        <v>1.425</v>
      </c>
      <c r="AN150" s="2" t="n">
        <v>0.01</v>
      </c>
      <c r="AP150" s="2" t="n">
        <v>47</v>
      </c>
      <c r="AQ150" s="2" t="n">
        <v>0.35</v>
      </c>
      <c r="BQ150" s="2" t="n">
        <v>41275</v>
      </c>
      <c r="BR150" s="2" t="n">
        <v>4.865</v>
      </c>
      <c r="BS150" s="2" t="n">
        <v>4.87</v>
      </c>
      <c r="BT150" s="2" t="n">
        <v>4.875</v>
      </c>
      <c r="BU150" s="2" t="n">
        <v>0.1625</v>
      </c>
      <c r="BV150" s="2" t="n">
        <v>0.17</v>
      </c>
      <c r="BW150" s="2" t="n">
        <v>0.1775</v>
      </c>
      <c r="BX150" s="2" t="n">
        <v>-0.07</v>
      </c>
      <c r="BZ150" s="2" t="n">
        <v>0.07</v>
      </c>
      <c r="CA150" s="2" t="n">
        <v>0</v>
      </c>
      <c r="CB150" s="2" t="n">
        <v>0</v>
      </c>
      <c r="CC150" s="2" t="n">
        <v>4.865</v>
      </c>
      <c r="CD150" s="2" t="n">
        <v>0.1775</v>
      </c>
    </row>
    <row r="151" customFormat="false" ht="12.75" hidden="false" customHeight="false" outlineLevel="0" collapsed="false">
      <c r="A151" s="1" t="n">
        <v>41395</v>
      </c>
      <c r="B151" s="2" t="n">
        <v>0.064999265241854</v>
      </c>
      <c r="D151" s="1" t="n">
        <v>40269</v>
      </c>
      <c r="E151" s="2" t="n">
        <v>40.75</v>
      </c>
      <c r="F151" s="2" t="n">
        <v>44.5</v>
      </c>
      <c r="G151" s="2" t="n">
        <v>49.5</v>
      </c>
      <c r="I151" s="2" t="n">
        <v>28.3</v>
      </c>
      <c r="J151" s="2" t="n">
        <v>30.05</v>
      </c>
      <c r="K151" s="2" t="n">
        <v>35.05</v>
      </c>
      <c r="M151" s="1" t="n">
        <v>41153</v>
      </c>
      <c r="N151" s="2" t="n">
        <v>99.5603263935711</v>
      </c>
      <c r="O151" s="2" t="n">
        <v>103.310326393571</v>
      </c>
      <c r="P151" s="2" t="n">
        <v>108.310326393571</v>
      </c>
      <c r="R151" s="2" t="n">
        <v>73.7327447951783</v>
      </c>
      <c r="S151" s="2" t="n">
        <v>77.4827447951783</v>
      </c>
      <c r="T151" s="2" t="n">
        <v>82.4827447951783</v>
      </c>
      <c r="V151" s="2" t="n">
        <v>0</v>
      </c>
      <c r="W151" s="2" t="n">
        <v>0</v>
      </c>
      <c r="X151" s="2" t="n">
        <v>0</v>
      </c>
      <c r="Z151" s="2" t="n">
        <v>0.0001</v>
      </c>
      <c r="AA151" s="2" t="n">
        <v>0.269579761040356</v>
      </c>
      <c r="AB151" s="2" t="n">
        <v>0.0001</v>
      </c>
      <c r="AD151" s="2" t="n">
        <v>0.0001</v>
      </c>
      <c r="AE151" s="2" t="n">
        <v>0.134789880520178</v>
      </c>
      <c r="AF151" s="2" t="n">
        <v>0.0001</v>
      </c>
      <c r="AH151" s="2" t="n">
        <v>0.0001</v>
      </c>
      <c r="AI151" s="2" t="n">
        <v>2.95</v>
      </c>
      <c r="AJ151" s="2" t="n">
        <v>0.0001</v>
      </c>
      <c r="AL151" s="2" t="n">
        <v>-0.01</v>
      </c>
      <c r="AM151" s="2" t="n">
        <v>1.475</v>
      </c>
      <c r="AN151" s="2" t="n">
        <v>0.01</v>
      </c>
      <c r="AP151" s="2" t="n">
        <v>48</v>
      </c>
      <c r="AQ151" s="2" t="n">
        <v>0.35</v>
      </c>
      <c r="BQ151" s="2" t="n">
        <v>41306</v>
      </c>
      <c r="BR151" s="2" t="n">
        <v>4.72</v>
      </c>
      <c r="BS151" s="2" t="n">
        <v>4.725</v>
      </c>
      <c r="BT151" s="2" t="n">
        <v>4.73</v>
      </c>
      <c r="BU151" s="2" t="n">
        <v>0.1625</v>
      </c>
      <c r="BV151" s="2" t="n">
        <v>0.17</v>
      </c>
      <c r="BW151" s="2" t="n">
        <v>0.1775</v>
      </c>
      <c r="BX151" s="2" t="n">
        <v>-0.07</v>
      </c>
      <c r="BZ151" s="2" t="n">
        <v>0.07</v>
      </c>
      <c r="CA151" s="2" t="n">
        <v>0</v>
      </c>
      <c r="CB151" s="2" t="n">
        <v>0</v>
      </c>
      <c r="CC151" s="2" t="n">
        <v>4.72</v>
      </c>
      <c r="CD151" s="2" t="n">
        <v>0.1775</v>
      </c>
    </row>
    <row r="152" customFormat="false" ht="12.75" hidden="false" customHeight="false" outlineLevel="0" collapsed="false">
      <c r="A152" s="1" t="n">
        <v>41426</v>
      </c>
      <c r="B152" s="2" t="n">
        <v>0.065016817565668</v>
      </c>
      <c r="D152" s="1" t="n">
        <v>40299</v>
      </c>
      <c r="E152" s="2" t="n">
        <v>43.5214230444068</v>
      </c>
      <c r="F152" s="2" t="n">
        <v>47.2714230444068</v>
      </c>
      <c r="G152" s="2" t="n">
        <v>52.2714230444068</v>
      </c>
      <c r="I152" s="2" t="n">
        <v>28.3</v>
      </c>
      <c r="J152" s="2" t="n">
        <v>30.05</v>
      </c>
      <c r="K152" s="2" t="n">
        <v>35.05</v>
      </c>
      <c r="M152" s="1" t="n">
        <v>41183</v>
      </c>
      <c r="N152" s="2" t="n">
        <v>82.4</v>
      </c>
      <c r="O152" s="2" t="n">
        <v>86.15</v>
      </c>
      <c r="P152" s="2" t="n">
        <v>91.15</v>
      </c>
      <c r="R152" s="2" t="n">
        <v>60.8625</v>
      </c>
      <c r="S152" s="2" t="n">
        <v>64.6125</v>
      </c>
      <c r="T152" s="2" t="n">
        <v>69.6125</v>
      </c>
      <c r="V152" s="2" t="n">
        <v>0</v>
      </c>
      <c r="W152" s="2" t="n">
        <v>0</v>
      </c>
      <c r="X152" s="2" t="n">
        <v>0</v>
      </c>
      <c r="Z152" s="2" t="n">
        <v>0.0001</v>
      </c>
      <c r="AA152" s="2" t="n">
        <v>0.246350338337494</v>
      </c>
      <c r="AB152" s="2" t="n">
        <v>0.0001</v>
      </c>
      <c r="AD152" s="2" t="n">
        <v>0.0001</v>
      </c>
      <c r="AE152" s="2" t="n">
        <v>0.123175169168747</v>
      </c>
      <c r="AF152" s="2" t="n">
        <v>0.0001</v>
      </c>
      <c r="AH152" s="2" t="n">
        <v>0.0001</v>
      </c>
      <c r="AI152" s="2" t="n">
        <v>2.65</v>
      </c>
      <c r="AJ152" s="2" t="n">
        <v>0.0001</v>
      </c>
      <c r="AL152" s="2" t="n">
        <v>-0.01</v>
      </c>
      <c r="AM152" s="2" t="n">
        <v>1.325</v>
      </c>
      <c r="AN152" s="2" t="n">
        <v>0.01</v>
      </c>
      <c r="AP152" s="2" t="n">
        <v>48</v>
      </c>
      <c r="AQ152" s="2" t="n">
        <v>0.35</v>
      </c>
      <c r="BQ152" s="2" t="n">
        <v>41334</v>
      </c>
      <c r="BR152" s="2" t="n">
        <v>4.585</v>
      </c>
      <c r="BS152" s="2" t="n">
        <v>4.59</v>
      </c>
      <c r="BT152" s="2" t="n">
        <v>4.595</v>
      </c>
      <c r="BU152" s="2" t="n">
        <v>0.1625</v>
      </c>
      <c r="BV152" s="2" t="n">
        <v>0.17</v>
      </c>
      <c r="BW152" s="2" t="n">
        <v>0.1775</v>
      </c>
      <c r="BX152" s="2" t="n">
        <v>-0.07</v>
      </c>
      <c r="BZ152" s="2" t="n">
        <v>0.07</v>
      </c>
      <c r="CA152" s="2" t="n">
        <v>0</v>
      </c>
      <c r="CB152" s="2" t="n">
        <v>0</v>
      </c>
      <c r="CC152" s="2" t="n">
        <v>4.585</v>
      </c>
      <c r="CD152" s="2" t="n">
        <v>0.1775</v>
      </c>
    </row>
    <row r="153" customFormat="false" ht="12.75" hidden="false" customHeight="false" outlineLevel="0" collapsed="false">
      <c r="A153" s="1" t="n">
        <v>41456</v>
      </c>
      <c r="B153" s="2" t="n">
        <v>0.065033803685585</v>
      </c>
      <c r="D153" s="1" t="n">
        <v>40330</v>
      </c>
      <c r="E153" s="2" t="n">
        <v>59.5214230444068</v>
      </c>
      <c r="F153" s="2" t="n">
        <v>63.2714230444068</v>
      </c>
      <c r="G153" s="2" t="n">
        <v>68.2714230444068</v>
      </c>
      <c r="I153" s="2" t="n">
        <v>26.3</v>
      </c>
      <c r="J153" s="2" t="n">
        <v>28.05</v>
      </c>
      <c r="K153" s="2" t="n">
        <v>33.05</v>
      </c>
      <c r="M153" s="1" t="n">
        <v>41214</v>
      </c>
      <c r="N153" s="2" t="n">
        <v>63.7365466987213</v>
      </c>
      <c r="O153" s="2" t="n">
        <v>67.4865466987213</v>
      </c>
      <c r="P153" s="2" t="n">
        <v>72.4865466987213</v>
      </c>
      <c r="R153" s="2" t="n">
        <v>46.864910024041</v>
      </c>
      <c r="S153" s="2" t="n">
        <v>50.614910024041</v>
      </c>
      <c r="T153" s="2" t="n">
        <v>55.614910024041</v>
      </c>
      <c r="V153" s="2" t="n">
        <v>0</v>
      </c>
      <c r="W153" s="2" t="n">
        <v>0</v>
      </c>
      <c r="X153" s="2" t="n">
        <v>0</v>
      </c>
      <c r="Z153" s="2" t="n">
        <v>0.0001</v>
      </c>
      <c r="AA153" s="2" t="n">
        <v>0.244368264256327</v>
      </c>
      <c r="AB153" s="2" t="n">
        <v>0.0001</v>
      </c>
      <c r="AD153" s="2" t="n">
        <v>0.0001</v>
      </c>
      <c r="AE153" s="2" t="n">
        <v>0.122184132128163</v>
      </c>
      <c r="AF153" s="2" t="n">
        <v>0.0001</v>
      </c>
      <c r="AH153" s="2" t="n">
        <v>0.0001</v>
      </c>
      <c r="AI153" s="2" t="n">
        <v>1.9</v>
      </c>
      <c r="AJ153" s="2" t="n">
        <v>0.0001</v>
      </c>
      <c r="AL153" s="2" t="n">
        <v>-0.01</v>
      </c>
      <c r="AM153" s="2" t="n">
        <v>0.95</v>
      </c>
      <c r="AN153" s="2" t="n">
        <v>0.01</v>
      </c>
      <c r="AP153" s="2" t="n">
        <v>48</v>
      </c>
      <c r="AQ153" s="2" t="n">
        <v>0.35</v>
      </c>
      <c r="BQ153" s="2" t="n">
        <v>41365</v>
      </c>
      <c r="BR153" s="2" t="n">
        <v>4.425</v>
      </c>
      <c r="BS153" s="2" t="n">
        <v>4.43</v>
      </c>
      <c r="BT153" s="2" t="n">
        <v>4.435</v>
      </c>
      <c r="BU153" s="2" t="n">
        <v>0.1625</v>
      </c>
      <c r="BV153" s="2" t="n">
        <v>0.17</v>
      </c>
      <c r="BW153" s="2" t="n">
        <v>0.1775</v>
      </c>
      <c r="BX153" s="2" t="n">
        <v>-0.07</v>
      </c>
      <c r="BZ153" s="2" t="n">
        <v>0.07</v>
      </c>
      <c r="CA153" s="2" t="n">
        <v>0</v>
      </c>
      <c r="CB153" s="2" t="n">
        <v>0</v>
      </c>
      <c r="CC153" s="2" t="n">
        <v>4.425</v>
      </c>
      <c r="CD153" s="2" t="n">
        <v>0.1775</v>
      </c>
    </row>
    <row r="154" customFormat="false" ht="12.75" hidden="false" customHeight="false" outlineLevel="0" collapsed="false">
      <c r="A154" s="1" t="n">
        <v>41487</v>
      </c>
      <c r="B154" s="2" t="n">
        <v>0.0650513560096</v>
      </c>
      <c r="D154" s="1" t="n">
        <v>40360</v>
      </c>
      <c r="E154" s="2" t="n">
        <v>72.5</v>
      </c>
      <c r="F154" s="2" t="n">
        <v>76.25</v>
      </c>
      <c r="G154" s="2" t="n">
        <v>81.25</v>
      </c>
      <c r="I154" s="2" t="n">
        <v>40.3</v>
      </c>
      <c r="J154" s="2" t="n">
        <v>42.05</v>
      </c>
      <c r="K154" s="2" t="n">
        <v>47.05</v>
      </c>
      <c r="M154" s="1" t="n">
        <v>41244</v>
      </c>
      <c r="N154" s="2" t="n">
        <v>61.7365466987213</v>
      </c>
      <c r="O154" s="2" t="n">
        <v>65.4865466987213</v>
      </c>
      <c r="P154" s="2" t="n">
        <v>70.4865466987213</v>
      </c>
      <c r="R154" s="2" t="n">
        <v>45.364910024041</v>
      </c>
      <c r="S154" s="2" t="n">
        <v>49.114910024041</v>
      </c>
      <c r="T154" s="2" t="n">
        <v>54.114910024041</v>
      </c>
      <c r="V154" s="2" t="n">
        <v>0</v>
      </c>
      <c r="W154" s="2" t="n">
        <v>0</v>
      </c>
      <c r="X154" s="2" t="n">
        <v>0</v>
      </c>
      <c r="Z154" s="2" t="n">
        <v>0.0001</v>
      </c>
      <c r="AA154" s="2" t="n">
        <v>0.248808523352455</v>
      </c>
      <c r="AB154" s="2" t="n">
        <v>0.0001</v>
      </c>
      <c r="AD154" s="2" t="n">
        <v>0.0001</v>
      </c>
      <c r="AE154" s="2" t="n">
        <v>0.124404261676228</v>
      </c>
      <c r="AF154" s="2" t="n">
        <v>0.0001</v>
      </c>
      <c r="AH154" s="2" t="n">
        <v>0.0001</v>
      </c>
      <c r="AI154" s="2" t="n">
        <v>1.7</v>
      </c>
      <c r="AJ154" s="2" t="n">
        <v>0.0001</v>
      </c>
      <c r="AL154" s="2" t="n">
        <v>-0.01</v>
      </c>
      <c r="AM154" s="2" t="n">
        <v>0.85</v>
      </c>
      <c r="AN154" s="2" t="n">
        <v>0.01</v>
      </c>
      <c r="AP154" s="2" t="n">
        <v>49</v>
      </c>
      <c r="AQ154" s="2" t="n">
        <v>0.35</v>
      </c>
      <c r="BQ154" s="2" t="n">
        <v>41395</v>
      </c>
      <c r="BR154" s="2" t="n">
        <v>4.39</v>
      </c>
      <c r="BS154" s="2" t="n">
        <v>4.395</v>
      </c>
      <c r="BT154" s="2" t="n">
        <v>4.4</v>
      </c>
      <c r="BU154" s="2" t="n">
        <v>0.1625</v>
      </c>
      <c r="BV154" s="2" t="n">
        <v>0.17</v>
      </c>
      <c r="BW154" s="2" t="n">
        <v>0.1775</v>
      </c>
      <c r="BX154" s="2" t="n">
        <v>-0.07</v>
      </c>
      <c r="BZ154" s="2" t="n">
        <v>0.07</v>
      </c>
      <c r="CA154" s="2" t="n">
        <v>0</v>
      </c>
      <c r="CB154" s="2" t="n">
        <v>0</v>
      </c>
      <c r="CC154" s="2" t="n">
        <v>4.39</v>
      </c>
      <c r="CD154" s="2" t="n">
        <v>0.1775</v>
      </c>
    </row>
    <row r="155" customFormat="false" ht="12.75" hidden="false" customHeight="false" outlineLevel="0" collapsed="false">
      <c r="A155" s="1" t="n">
        <v>41518</v>
      </c>
      <c r="B155" s="2" t="n">
        <v>0.065068908333717</v>
      </c>
      <c r="D155" s="1" t="n">
        <v>40391</v>
      </c>
      <c r="E155" s="2" t="n">
        <v>78.0905772972292</v>
      </c>
      <c r="F155" s="2" t="n">
        <v>81.8405772972292</v>
      </c>
      <c r="G155" s="2" t="n">
        <v>86.8405772972292</v>
      </c>
      <c r="I155" s="2" t="n">
        <v>44.3</v>
      </c>
      <c r="J155" s="2" t="n">
        <v>46.05</v>
      </c>
      <c r="K155" s="2" t="n">
        <v>51.05</v>
      </c>
      <c r="M155" s="1" t="n">
        <v>41275</v>
      </c>
      <c r="N155" s="2" t="n">
        <v>74.75</v>
      </c>
      <c r="O155" s="2" t="n">
        <v>78.5</v>
      </c>
      <c r="P155" s="2" t="n">
        <v>83.5</v>
      </c>
      <c r="R155" s="2" t="n">
        <v>55.125</v>
      </c>
      <c r="S155" s="2" t="n">
        <v>58.875</v>
      </c>
      <c r="T155" s="2" t="n">
        <v>63.875</v>
      </c>
      <c r="V155" s="2" t="n">
        <v>0</v>
      </c>
      <c r="W155" s="2" t="n">
        <v>0</v>
      </c>
      <c r="X155" s="2" t="n">
        <v>0</v>
      </c>
      <c r="Z155" s="2" t="n">
        <v>0.0001</v>
      </c>
      <c r="AA155" s="2" t="n">
        <v>0.228069060550295</v>
      </c>
      <c r="AB155" s="2" t="n">
        <v>0.0001</v>
      </c>
      <c r="AD155" s="2" t="n">
        <v>0.0001</v>
      </c>
      <c r="AE155" s="2" t="n">
        <v>0.114034530275148</v>
      </c>
      <c r="AF155" s="2" t="n">
        <v>0.0001</v>
      </c>
      <c r="AH155" s="2" t="n">
        <v>0.0001</v>
      </c>
      <c r="AI155" s="2" t="n">
        <v>1.6</v>
      </c>
      <c r="AJ155" s="2" t="n">
        <v>0.0001</v>
      </c>
      <c r="AL155" s="2" t="n">
        <v>-0.01</v>
      </c>
      <c r="AM155" s="2" t="n">
        <v>0.8</v>
      </c>
      <c r="AN155" s="2" t="n">
        <v>0.01</v>
      </c>
      <c r="AP155" s="2" t="n">
        <v>49</v>
      </c>
      <c r="AQ155" s="2" t="n">
        <v>0.35</v>
      </c>
      <c r="BQ155" s="2" t="n">
        <v>41426</v>
      </c>
      <c r="BR155" s="2" t="n">
        <v>4.41</v>
      </c>
      <c r="BS155" s="2" t="n">
        <v>4.415</v>
      </c>
      <c r="BT155" s="2" t="n">
        <v>4.42</v>
      </c>
      <c r="BU155" s="2" t="n">
        <v>0.1625</v>
      </c>
      <c r="BV155" s="2" t="n">
        <v>0.17</v>
      </c>
      <c r="BW155" s="2" t="n">
        <v>0.1775</v>
      </c>
      <c r="BX155" s="2" t="n">
        <v>-0.07</v>
      </c>
      <c r="BZ155" s="2" t="n">
        <v>0.07</v>
      </c>
      <c r="CA155" s="2" t="n">
        <v>0</v>
      </c>
      <c r="CB155" s="2" t="n">
        <v>0</v>
      </c>
      <c r="CC155" s="2" t="n">
        <v>4.41</v>
      </c>
      <c r="CD155" s="2" t="n">
        <v>0.1775</v>
      </c>
    </row>
    <row r="156" customFormat="false" ht="12.75" hidden="false" customHeight="false" outlineLevel="0" collapsed="false">
      <c r="A156" s="1" t="n">
        <v>41548</v>
      </c>
      <c r="B156" s="2" t="n">
        <v>0.065085894453928</v>
      </c>
      <c r="D156" s="1" t="n">
        <v>40422</v>
      </c>
      <c r="E156" s="2" t="n">
        <v>70.0905772972292</v>
      </c>
      <c r="F156" s="2" t="n">
        <v>73.8405772972292</v>
      </c>
      <c r="G156" s="2" t="n">
        <v>78.8405772972292</v>
      </c>
      <c r="I156" s="2" t="n">
        <v>41.3</v>
      </c>
      <c r="J156" s="2" t="n">
        <v>43.05</v>
      </c>
      <c r="K156" s="2" t="n">
        <v>48.05</v>
      </c>
      <c r="M156" s="1" t="n">
        <v>41306</v>
      </c>
      <c r="N156" s="2" t="n">
        <v>68.5122369643034</v>
      </c>
      <c r="O156" s="2" t="n">
        <v>72.2622369643034</v>
      </c>
      <c r="P156" s="2" t="n">
        <v>77.2622369643034</v>
      </c>
      <c r="R156" s="2" t="n">
        <v>50.4466777232275</v>
      </c>
      <c r="S156" s="2" t="n">
        <v>54.1966777232275</v>
      </c>
      <c r="T156" s="2" t="n">
        <v>59.1966777232275</v>
      </c>
      <c r="V156" s="2" t="n">
        <v>0</v>
      </c>
      <c r="W156" s="2" t="n">
        <v>0</v>
      </c>
      <c r="X156" s="2" t="n">
        <v>0</v>
      </c>
      <c r="Z156" s="2" t="n">
        <v>0.0001</v>
      </c>
      <c r="AA156" s="2" t="n">
        <v>0.231378487386368</v>
      </c>
      <c r="AB156" s="2" t="n">
        <v>0.0001</v>
      </c>
      <c r="AD156" s="2" t="n">
        <v>0.0001</v>
      </c>
      <c r="AE156" s="2" t="n">
        <v>0.115689243693184</v>
      </c>
      <c r="AF156" s="2" t="n">
        <v>0.0001</v>
      </c>
      <c r="AH156" s="2" t="n">
        <v>0.0001</v>
      </c>
      <c r="AI156" s="2" t="n">
        <v>1.8</v>
      </c>
      <c r="AJ156" s="2" t="n">
        <v>0.0001</v>
      </c>
      <c r="AL156" s="2" t="n">
        <v>-0.01</v>
      </c>
      <c r="AM156" s="2" t="n">
        <v>0.9</v>
      </c>
      <c r="AN156" s="2" t="n">
        <v>0.01</v>
      </c>
      <c r="AP156" s="2" t="n">
        <v>49</v>
      </c>
      <c r="AQ156" s="2" t="n">
        <v>0.35</v>
      </c>
      <c r="BQ156" s="2" t="n">
        <v>41456</v>
      </c>
      <c r="BR156" s="2" t="n">
        <v>4.403</v>
      </c>
      <c r="BS156" s="2" t="n">
        <v>4.408</v>
      </c>
      <c r="BT156" s="2" t="n">
        <v>4.413</v>
      </c>
      <c r="BU156" s="2" t="n">
        <v>0.1625</v>
      </c>
      <c r="BV156" s="2" t="n">
        <v>0.17</v>
      </c>
      <c r="BW156" s="2" t="n">
        <v>0.1775</v>
      </c>
      <c r="BX156" s="2" t="n">
        <v>-0.07</v>
      </c>
      <c r="BZ156" s="2" t="n">
        <v>0.07</v>
      </c>
      <c r="CA156" s="2" t="n">
        <v>0</v>
      </c>
      <c r="CB156" s="2" t="n">
        <v>0</v>
      </c>
      <c r="CC156" s="2" t="n">
        <v>4.403</v>
      </c>
      <c r="CD156" s="2" t="n">
        <v>0.1775</v>
      </c>
    </row>
    <row r="157" customFormat="false" ht="12.75" hidden="false" customHeight="false" outlineLevel="0" collapsed="false">
      <c r="A157" s="1" t="n">
        <v>41579</v>
      </c>
      <c r="B157" s="2" t="n">
        <v>0.065103446778246</v>
      </c>
      <c r="D157" s="1" t="n">
        <v>40452</v>
      </c>
      <c r="E157" s="2" t="n">
        <v>51.9</v>
      </c>
      <c r="F157" s="2" t="n">
        <v>55.65</v>
      </c>
      <c r="G157" s="2" t="n">
        <v>60.65</v>
      </c>
      <c r="I157" s="2" t="n">
        <v>34.3</v>
      </c>
      <c r="J157" s="2" t="n">
        <v>36.05</v>
      </c>
      <c r="K157" s="2" t="n">
        <v>41.05</v>
      </c>
      <c r="M157" s="1" t="n">
        <v>41334</v>
      </c>
      <c r="N157" s="2" t="n">
        <v>66.5122369643034</v>
      </c>
      <c r="O157" s="2" t="n">
        <v>70.2622369643034</v>
      </c>
      <c r="P157" s="2" t="n">
        <v>75.2622369643034</v>
      </c>
      <c r="R157" s="2" t="n">
        <v>48.9466777232275</v>
      </c>
      <c r="S157" s="2" t="n">
        <v>52.6966777232275</v>
      </c>
      <c r="T157" s="2" t="n">
        <v>57.6966777232275</v>
      </c>
      <c r="V157" s="2" t="n">
        <v>0</v>
      </c>
      <c r="W157" s="2" t="n">
        <v>0</v>
      </c>
      <c r="X157" s="2" t="n">
        <v>0</v>
      </c>
      <c r="Z157" s="2" t="n">
        <v>0.0001</v>
      </c>
      <c r="AA157" s="2" t="n">
        <v>0.236142083940856</v>
      </c>
      <c r="AB157" s="2" t="n">
        <v>0.0001</v>
      </c>
      <c r="AD157" s="2" t="n">
        <v>0.0001</v>
      </c>
      <c r="AE157" s="2" t="n">
        <v>0.118071041970428</v>
      </c>
      <c r="AF157" s="2" t="n">
        <v>0.0001</v>
      </c>
      <c r="AH157" s="2" t="n">
        <v>0.0001</v>
      </c>
      <c r="AI157" s="2" t="n">
        <v>1.95</v>
      </c>
      <c r="AJ157" s="2" t="n">
        <v>0.0001</v>
      </c>
      <c r="AL157" s="2" t="n">
        <v>-0.01</v>
      </c>
      <c r="AM157" s="2" t="n">
        <v>0.975</v>
      </c>
      <c r="AN157" s="2" t="n">
        <v>0.01</v>
      </c>
      <c r="AP157" s="2" t="n">
        <v>50</v>
      </c>
      <c r="AQ157" s="2" t="n">
        <v>0.35</v>
      </c>
      <c r="BQ157" s="2" t="n">
        <v>41487</v>
      </c>
      <c r="BR157" s="2" t="n">
        <v>4.405</v>
      </c>
      <c r="BS157" s="2" t="n">
        <v>4.41</v>
      </c>
      <c r="BT157" s="2" t="n">
        <v>4.415</v>
      </c>
      <c r="BU157" s="2" t="n">
        <v>0.1625</v>
      </c>
      <c r="BV157" s="2" t="n">
        <v>0.17</v>
      </c>
      <c r="BW157" s="2" t="n">
        <v>0.1775</v>
      </c>
      <c r="BX157" s="2" t="n">
        <v>-0.07</v>
      </c>
      <c r="BZ157" s="2" t="n">
        <v>0.07</v>
      </c>
      <c r="CA157" s="2" t="n">
        <v>0</v>
      </c>
      <c r="CB157" s="2" t="n">
        <v>0</v>
      </c>
      <c r="CC157" s="2" t="n">
        <v>4.405</v>
      </c>
      <c r="CD157" s="2" t="n">
        <v>0.1775</v>
      </c>
    </row>
    <row r="158" customFormat="false" ht="12.75" hidden="false" customHeight="false" outlineLevel="0" collapsed="false">
      <c r="A158" s="1" t="n">
        <v>41609</v>
      </c>
      <c r="B158" s="2" t="n">
        <v>0.065120432898651</v>
      </c>
      <c r="D158" s="1" t="n">
        <v>40483</v>
      </c>
      <c r="E158" s="2" t="n">
        <v>41.6051165031353</v>
      </c>
      <c r="F158" s="2" t="n">
        <v>45.3551165031353</v>
      </c>
      <c r="G158" s="2" t="n">
        <v>50.3551165031353</v>
      </c>
      <c r="I158" s="2" t="n">
        <v>29.3</v>
      </c>
      <c r="J158" s="2" t="n">
        <v>31.05</v>
      </c>
      <c r="K158" s="2" t="n">
        <v>36.05</v>
      </c>
      <c r="M158" s="1" t="n">
        <v>41365</v>
      </c>
      <c r="N158" s="2" t="n">
        <v>58.5</v>
      </c>
      <c r="O158" s="2" t="n">
        <v>62.25</v>
      </c>
      <c r="P158" s="2" t="n">
        <v>67.25</v>
      </c>
      <c r="R158" s="2" t="n">
        <v>42.9375</v>
      </c>
      <c r="S158" s="2" t="n">
        <v>46.6875</v>
      </c>
      <c r="T158" s="2" t="n">
        <v>51.6875</v>
      </c>
      <c r="V158" s="2" t="n">
        <v>0</v>
      </c>
      <c r="W158" s="2" t="n">
        <v>0</v>
      </c>
      <c r="X158" s="2" t="n">
        <v>0</v>
      </c>
      <c r="Z158" s="2" t="n">
        <v>0.0001</v>
      </c>
      <c r="AA158" s="2" t="n">
        <v>0.225709553943898</v>
      </c>
      <c r="AB158" s="2" t="n">
        <v>0.0001</v>
      </c>
      <c r="AD158" s="2" t="n">
        <v>0.0001</v>
      </c>
      <c r="AE158" s="2" t="n">
        <v>0.112854776971949</v>
      </c>
      <c r="AF158" s="2" t="n">
        <v>0.0001</v>
      </c>
      <c r="AH158" s="2" t="n">
        <v>0.0001</v>
      </c>
      <c r="AI158" s="2" t="n">
        <v>2</v>
      </c>
      <c r="AJ158" s="2" t="n">
        <v>0.0001</v>
      </c>
      <c r="AL158" s="2" t="n">
        <v>-0.01</v>
      </c>
      <c r="AM158" s="2" t="n">
        <v>1</v>
      </c>
      <c r="AN158" s="2" t="n">
        <v>0.01</v>
      </c>
      <c r="AP158" s="2" t="n">
        <v>50</v>
      </c>
      <c r="AQ158" s="2" t="n">
        <v>0.35</v>
      </c>
      <c r="BQ158" s="2" t="n">
        <v>41518</v>
      </c>
      <c r="BR158" s="2" t="n">
        <v>4.422</v>
      </c>
      <c r="BS158" s="2" t="n">
        <v>4.427</v>
      </c>
      <c r="BT158" s="2" t="n">
        <v>4.432</v>
      </c>
      <c r="BU158" s="2" t="n">
        <v>0.1625</v>
      </c>
      <c r="BV158" s="2" t="n">
        <v>0.17</v>
      </c>
      <c r="BW158" s="2" t="n">
        <v>0.1775</v>
      </c>
      <c r="BX158" s="2" t="n">
        <v>-0.07</v>
      </c>
      <c r="BZ158" s="2" t="n">
        <v>0.07</v>
      </c>
      <c r="CA158" s="2" t="n">
        <v>0</v>
      </c>
      <c r="CB158" s="2" t="n">
        <v>0</v>
      </c>
      <c r="CC158" s="2" t="n">
        <v>4.422</v>
      </c>
      <c r="CD158" s="2" t="n">
        <v>0.1775</v>
      </c>
    </row>
    <row r="159" customFormat="false" ht="12.75" hidden="false" customHeight="false" outlineLevel="0" collapsed="false">
      <c r="A159" s="1" t="n">
        <v>41640</v>
      </c>
      <c r="B159" s="2" t="n">
        <v>0.065137985223169</v>
      </c>
      <c r="D159" s="1" t="n">
        <v>40513</v>
      </c>
      <c r="E159" s="2" t="n">
        <v>40.6051165031353</v>
      </c>
      <c r="F159" s="2" t="n">
        <v>44.3551165031353</v>
      </c>
      <c r="G159" s="2" t="n">
        <v>49.3551165031353</v>
      </c>
      <c r="I159" s="2" t="n">
        <v>29.3</v>
      </c>
      <c r="J159" s="2" t="n">
        <v>31.05</v>
      </c>
      <c r="K159" s="2" t="n">
        <v>36.05</v>
      </c>
      <c r="M159" s="1" t="n">
        <v>41395</v>
      </c>
      <c r="N159" s="2" t="n">
        <v>61.934066906697</v>
      </c>
      <c r="O159" s="2" t="n">
        <v>65.684066906697</v>
      </c>
      <c r="P159" s="2" t="n">
        <v>70.684066906697</v>
      </c>
      <c r="R159" s="2" t="n">
        <v>45.5130501800228</v>
      </c>
      <c r="S159" s="2" t="n">
        <v>49.2630501800228</v>
      </c>
      <c r="T159" s="2" t="n">
        <v>54.2630501800228</v>
      </c>
      <c r="V159" s="2" t="n">
        <v>0</v>
      </c>
      <c r="W159" s="2" t="n">
        <v>0</v>
      </c>
      <c r="X159" s="2" t="n">
        <v>0</v>
      </c>
      <c r="Z159" s="2" t="n">
        <v>0.0001</v>
      </c>
      <c r="AA159" s="2" t="n">
        <v>0.225637971950603</v>
      </c>
      <c r="AB159" s="2" t="n">
        <v>0.0001</v>
      </c>
      <c r="AD159" s="2" t="n">
        <v>0.0001</v>
      </c>
      <c r="AE159" s="2" t="n">
        <v>0.112818985975301</v>
      </c>
      <c r="AF159" s="2" t="n">
        <v>0.0001</v>
      </c>
      <c r="AH159" s="2" t="n">
        <v>0.0001</v>
      </c>
      <c r="AI159" s="2" t="n">
        <v>2.15</v>
      </c>
      <c r="AJ159" s="2" t="n">
        <v>0.0001</v>
      </c>
      <c r="AL159" s="2" t="n">
        <v>-0.01</v>
      </c>
      <c r="AM159" s="2" t="n">
        <v>1.075</v>
      </c>
      <c r="AN159" s="2" t="n">
        <v>0.01</v>
      </c>
      <c r="AP159" s="2" t="n">
        <v>50</v>
      </c>
      <c r="AQ159" s="2" t="n">
        <v>0.35</v>
      </c>
      <c r="BQ159" s="2" t="n">
        <v>41548</v>
      </c>
      <c r="BR159" s="2" t="n">
        <v>4.432</v>
      </c>
      <c r="BS159" s="2" t="n">
        <v>4.437</v>
      </c>
      <c r="BT159" s="2" t="n">
        <v>4.442</v>
      </c>
      <c r="BU159" s="2" t="n">
        <v>0.1625</v>
      </c>
      <c r="BV159" s="2" t="n">
        <v>0.17</v>
      </c>
      <c r="BW159" s="2" t="n">
        <v>0.1775</v>
      </c>
      <c r="BX159" s="2" t="n">
        <v>-0.07</v>
      </c>
      <c r="BZ159" s="2" t="n">
        <v>0.07</v>
      </c>
      <c r="CA159" s="2" t="n">
        <v>0</v>
      </c>
      <c r="CB159" s="2" t="n">
        <v>0</v>
      </c>
      <c r="CC159" s="2" t="n">
        <v>4.432</v>
      </c>
      <c r="CD159" s="2" t="n">
        <v>0.1775</v>
      </c>
    </row>
    <row r="160" customFormat="false" ht="12.75" hidden="false" customHeight="false" outlineLevel="0" collapsed="false">
      <c r="A160" s="1" t="n">
        <v>41671</v>
      </c>
      <c r="B160" s="2" t="n">
        <v>0.06515553754779</v>
      </c>
      <c r="D160" s="1" t="n">
        <v>40544</v>
      </c>
      <c r="E160" s="2" t="n">
        <v>43.25</v>
      </c>
      <c r="F160" s="2" t="n">
        <v>47</v>
      </c>
      <c r="G160" s="2" t="n">
        <v>52</v>
      </c>
      <c r="I160" s="2" t="n">
        <v>30.25</v>
      </c>
      <c r="J160" s="2" t="n">
        <v>32.25</v>
      </c>
      <c r="K160" s="2" t="n">
        <v>37.25</v>
      </c>
      <c r="M160" s="1" t="n">
        <v>41426</v>
      </c>
      <c r="N160" s="2" t="n">
        <v>85.9340669066971</v>
      </c>
      <c r="O160" s="2" t="n">
        <v>89.6840669066971</v>
      </c>
      <c r="P160" s="2" t="n">
        <v>94.6840669066971</v>
      </c>
      <c r="R160" s="2" t="n">
        <v>63.5130501800228</v>
      </c>
      <c r="S160" s="2" t="n">
        <v>67.2630501800228</v>
      </c>
      <c r="T160" s="2" t="n">
        <v>72.2630501800228</v>
      </c>
      <c r="V160" s="2" t="n">
        <v>0</v>
      </c>
      <c r="W160" s="2" t="n">
        <v>0</v>
      </c>
      <c r="X160" s="2" t="n">
        <v>0</v>
      </c>
      <c r="Z160" s="2" t="n">
        <v>0.0001</v>
      </c>
      <c r="AA160" s="2" t="n">
        <v>0.258057128776264</v>
      </c>
      <c r="AB160" s="2" t="n">
        <v>0.0001</v>
      </c>
      <c r="AD160" s="2" t="n">
        <v>0.0001</v>
      </c>
      <c r="AE160" s="2" t="n">
        <v>0.129028564388132</v>
      </c>
      <c r="AF160" s="2" t="n">
        <v>0.0001</v>
      </c>
      <c r="AH160" s="2" t="n">
        <v>0.0001</v>
      </c>
      <c r="AI160" s="2" t="n">
        <v>1.95</v>
      </c>
      <c r="AJ160" s="2" t="n">
        <v>0.0001</v>
      </c>
      <c r="AL160" s="2" t="n">
        <v>-0.01</v>
      </c>
      <c r="AM160" s="2" t="n">
        <v>0.975</v>
      </c>
      <c r="AN160" s="2" t="n">
        <v>0.01</v>
      </c>
      <c r="AP160" s="2" t="n">
        <v>51</v>
      </c>
      <c r="AQ160" s="2" t="n">
        <v>0.35</v>
      </c>
      <c r="BQ160" s="2" t="n">
        <v>41579</v>
      </c>
      <c r="BR160" s="2" t="n">
        <v>4.577</v>
      </c>
      <c r="BS160" s="2" t="n">
        <v>4.582</v>
      </c>
      <c r="BT160" s="2" t="n">
        <v>4.587</v>
      </c>
      <c r="BU160" s="2" t="n">
        <v>0.1625</v>
      </c>
      <c r="BV160" s="2" t="n">
        <v>0.17</v>
      </c>
      <c r="BW160" s="2" t="n">
        <v>0.1775</v>
      </c>
      <c r="BX160" s="2" t="n">
        <v>-0.07</v>
      </c>
      <c r="BZ160" s="2" t="n">
        <v>0.07</v>
      </c>
      <c r="CA160" s="2" t="n">
        <v>0</v>
      </c>
      <c r="CB160" s="2" t="n">
        <v>0</v>
      </c>
      <c r="CC160" s="2" t="n">
        <v>4.577</v>
      </c>
      <c r="CD160" s="2" t="n">
        <v>0.1775</v>
      </c>
    </row>
    <row r="161" customFormat="false" ht="12.75" hidden="false" customHeight="false" outlineLevel="0" collapsed="false">
      <c r="A161" s="1" t="n">
        <v>41699</v>
      </c>
      <c r="B161" s="2" t="n">
        <v>0.065171391260439</v>
      </c>
      <c r="D161" s="1" t="n">
        <v>40575</v>
      </c>
      <c r="E161" s="2" t="n">
        <v>43.6256831382347</v>
      </c>
      <c r="F161" s="2" t="n">
        <v>47.3756831382347</v>
      </c>
      <c r="G161" s="2" t="n">
        <v>52.3756831382347</v>
      </c>
      <c r="I161" s="2" t="n">
        <v>29.3</v>
      </c>
      <c r="J161" s="2" t="n">
        <v>31.3</v>
      </c>
      <c r="K161" s="2" t="n">
        <v>36.3</v>
      </c>
      <c r="M161" s="1" t="n">
        <v>41456</v>
      </c>
      <c r="N161" s="2" t="n">
        <v>106.25</v>
      </c>
      <c r="O161" s="2" t="n">
        <v>110</v>
      </c>
      <c r="P161" s="2" t="n">
        <v>115</v>
      </c>
      <c r="R161" s="2" t="n">
        <v>78.75</v>
      </c>
      <c r="S161" s="2" t="n">
        <v>82.5</v>
      </c>
      <c r="T161" s="2" t="n">
        <v>87.5</v>
      </c>
      <c r="V161" s="2" t="n">
        <v>0</v>
      </c>
      <c r="W161" s="2" t="n">
        <v>0</v>
      </c>
      <c r="X161" s="2" t="n">
        <v>0</v>
      </c>
      <c r="Z161" s="2" t="n">
        <v>0.0001</v>
      </c>
      <c r="AA161" s="2" t="n">
        <v>0.25823441046111</v>
      </c>
      <c r="AB161" s="2" t="n">
        <v>0.0001</v>
      </c>
      <c r="AD161" s="2" t="n">
        <v>0.0001</v>
      </c>
      <c r="AE161" s="2" t="n">
        <v>0.129117205230555</v>
      </c>
      <c r="AF161" s="2" t="n">
        <v>0.0001</v>
      </c>
      <c r="AH161" s="2" t="n">
        <v>0.0001</v>
      </c>
      <c r="AI161" s="2" t="n">
        <v>2.1</v>
      </c>
      <c r="AJ161" s="2" t="n">
        <v>0.0001</v>
      </c>
      <c r="AL161" s="2" t="n">
        <v>-0.01</v>
      </c>
      <c r="AM161" s="2" t="n">
        <v>1.05</v>
      </c>
      <c r="AN161" s="2" t="n">
        <v>0.01</v>
      </c>
      <c r="AP161" s="2" t="n">
        <v>51</v>
      </c>
      <c r="AQ161" s="2" t="n">
        <v>0.35</v>
      </c>
      <c r="BQ161" s="2" t="n">
        <v>41609</v>
      </c>
      <c r="BR161" s="2" t="n">
        <v>4.717</v>
      </c>
      <c r="BS161" s="2" t="n">
        <v>4.722</v>
      </c>
      <c r="BT161" s="2" t="n">
        <v>4.727</v>
      </c>
      <c r="BU161" s="2" t="n">
        <v>0.1625</v>
      </c>
      <c r="BV161" s="2" t="n">
        <v>0.17</v>
      </c>
      <c r="BW161" s="2" t="n">
        <v>0.1775</v>
      </c>
      <c r="BX161" s="2" t="n">
        <v>-0.07</v>
      </c>
      <c r="BZ161" s="2" t="n">
        <v>0.07</v>
      </c>
      <c r="CA161" s="2" t="n">
        <v>0</v>
      </c>
      <c r="CB161" s="2" t="n">
        <v>0</v>
      </c>
      <c r="CC161" s="2" t="n">
        <v>4.717</v>
      </c>
      <c r="CD161" s="2" t="n">
        <v>0.1775</v>
      </c>
    </row>
    <row r="162" customFormat="false" ht="12.75" hidden="false" customHeight="false" outlineLevel="0" collapsed="false">
      <c r="A162" s="1" t="n">
        <v>41730</v>
      </c>
      <c r="B162" s="2" t="n">
        <v>0.065188943585254</v>
      </c>
      <c r="D162" s="1" t="n">
        <v>40603</v>
      </c>
      <c r="E162" s="2" t="n">
        <v>42.6256831382347</v>
      </c>
      <c r="F162" s="2" t="n">
        <v>46.3756831382347</v>
      </c>
      <c r="G162" s="2" t="n">
        <v>51.3756831382347</v>
      </c>
      <c r="I162" s="2" t="n">
        <v>29.3</v>
      </c>
      <c r="J162" s="2" t="n">
        <v>31.3</v>
      </c>
      <c r="K162" s="2" t="n">
        <v>36.3</v>
      </c>
      <c r="M162" s="1" t="n">
        <v>41487</v>
      </c>
      <c r="N162" s="2" t="n">
        <v>106.890233392505</v>
      </c>
      <c r="O162" s="2" t="n">
        <v>110.640233392505</v>
      </c>
      <c r="P162" s="2" t="n">
        <v>115.640233392505</v>
      </c>
      <c r="R162" s="2" t="n">
        <v>79.2301750443789</v>
      </c>
      <c r="S162" s="2" t="n">
        <v>82.9801750443789</v>
      </c>
      <c r="T162" s="2" t="n">
        <v>87.9801750443789</v>
      </c>
      <c r="V162" s="2" t="n">
        <v>0</v>
      </c>
      <c r="W162" s="2" t="n">
        <v>0</v>
      </c>
      <c r="X162" s="2" t="n">
        <v>0</v>
      </c>
      <c r="Z162" s="2" t="n">
        <v>0.0001</v>
      </c>
      <c r="AA162" s="2" t="n">
        <v>0.283045615284</v>
      </c>
      <c r="AB162" s="2" t="n">
        <v>0.0001</v>
      </c>
      <c r="AD162" s="2" t="n">
        <v>0.0001</v>
      </c>
      <c r="AE162" s="2" t="n">
        <v>0.141522807642</v>
      </c>
      <c r="AF162" s="2" t="n">
        <v>0.0001</v>
      </c>
      <c r="AH162" s="2" t="n">
        <v>0.0001</v>
      </c>
      <c r="AI162" s="2" t="n">
        <v>2.85</v>
      </c>
      <c r="AJ162" s="2" t="n">
        <v>0.0001</v>
      </c>
      <c r="AL162" s="2" t="n">
        <v>-0.01</v>
      </c>
      <c r="AM162" s="2" t="n">
        <v>1.425</v>
      </c>
      <c r="AN162" s="2" t="n">
        <v>0.01</v>
      </c>
      <c r="AP162" s="2" t="n">
        <v>51</v>
      </c>
      <c r="AQ162" s="2" t="n">
        <v>0.35</v>
      </c>
      <c r="BQ162" s="2" t="n">
        <v>41640</v>
      </c>
      <c r="BR162" s="2" t="n">
        <v>5.015</v>
      </c>
      <c r="BS162" s="2" t="n">
        <v>5.02</v>
      </c>
      <c r="BT162" s="2" t="n">
        <v>5.025</v>
      </c>
      <c r="BU162" s="2" t="n">
        <v>0.1625</v>
      </c>
      <c r="BV162" s="2" t="n">
        <v>0.17</v>
      </c>
      <c r="BW162" s="2" t="n">
        <v>0.1775</v>
      </c>
      <c r="BX162" s="2" t="n">
        <v>-0.07</v>
      </c>
      <c r="BZ162" s="2" t="n">
        <v>0.07</v>
      </c>
      <c r="CA162" s="2" t="n">
        <v>0</v>
      </c>
      <c r="CB162" s="2" t="n">
        <v>0</v>
      </c>
      <c r="CC162" s="2" t="n">
        <v>5.015</v>
      </c>
      <c r="CD162" s="2" t="n">
        <v>0.1775</v>
      </c>
    </row>
    <row r="163" customFormat="false" ht="12.75" hidden="false" customHeight="false" outlineLevel="0" collapsed="false">
      <c r="A163" s="1" t="n">
        <v>41760</v>
      </c>
      <c r="B163" s="2" t="n">
        <v>0.06520592970614</v>
      </c>
      <c r="D163" s="1" t="n">
        <v>40634</v>
      </c>
      <c r="E163" s="2" t="n">
        <v>41</v>
      </c>
      <c r="F163" s="2" t="n">
        <v>44.75</v>
      </c>
      <c r="G163" s="2" t="n">
        <v>49.75</v>
      </c>
      <c r="I163" s="2" t="n">
        <v>28.3</v>
      </c>
      <c r="J163" s="2" t="n">
        <v>30.3</v>
      </c>
      <c r="K163" s="2" t="n">
        <v>35.3</v>
      </c>
      <c r="M163" s="1" t="n">
        <v>41518</v>
      </c>
      <c r="N163" s="2" t="n">
        <v>99.8902333925053</v>
      </c>
      <c r="O163" s="2" t="n">
        <v>103.640233392505</v>
      </c>
      <c r="P163" s="2" t="n">
        <v>108.640233392505</v>
      </c>
      <c r="R163" s="2" t="n">
        <v>73.9801750443789</v>
      </c>
      <c r="S163" s="2" t="n">
        <v>77.7301750443789</v>
      </c>
      <c r="T163" s="2" t="n">
        <v>82.7301750443789</v>
      </c>
      <c r="V163" s="2" t="n">
        <v>0</v>
      </c>
      <c r="W163" s="2" t="n">
        <v>0</v>
      </c>
      <c r="X163" s="2" t="n">
        <v>0</v>
      </c>
      <c r="Z163" s="2" t="n">
        <v>0.0001</v>
      </c>
      <c r="AA163" s="2" t="n">
        <v>0.266432844172511</v>
      </c>
      <c r="AB163" s="2" t="n">
        <v>0.0001</v>
      </c>
      <c r="AD163" s="2" t="n">
        <v>0.0001</v>
      </c>
      <c r="AE163" s="2" t="n">
        <v>0.133216422086256</v>
      </c>
      <c r="AF163" s="2" t="n">
        <v>0.0001</v>
      </c>
      <c r="AH163" s="2" t="n">
        <v>0.0001</v>
      </c>
      <c r="AI163" s="2" t="n">
        <v>2.95</v>
      </c>
      <c r="AJ163" s="2" t="n">
        <v>0.0001</v>
      </c>
      <c r="AL163" s="2" t="n">
        <v>-0.01</v>
      </c>
      <c r="AM163" s="2" t="n">
        <v>1.475</v>
      </c>
      <c r="AN163" s="2" t="n">
        <v>0.01</v>
      </c>
      <c r="AP163" s="2" t="n">
        <v>52</v>
      </c>
      <c r="AQ163" s="2" t="n">
        <v>0.35</v>
      </c>
      <c r="BQ163" s="2" t="n">
        <v>41671</v>
      </c>
      <c r="BR163" s="2" t="n">
        <v>4.87</v>
      </c>
      <c r="BS163" s="2" t="n">
        <v>4.875</v>
      </c>
      <c r="BT163" s="2" t="n">
        <v>4.88</v>
      </c>
      <c r="BU163" s="2" t="n">
        <v>0.1625</v>
      </c>
      <c r="BV163" s="2" t="n">
        <v>0.17</v>
      </c>
      <c r="BW163" s="2" t="n">
        <v>0.1775</v>
      </c>
      <c r="BX163" s="2" t="n">
        <v>-0.07</v>
      </c>
      <c r="BZ163" s="2" t="n">
        <v>0.07</v>
      </c>
      <c r="CA163" s="2" t="n">
        <v>0</v>
      </c>
      <c r="CB163" s="2" t="n">
        <v>0</v>
      </c>
      <c r="CC163" s="2" t="n">
        <v>4.87</v>
      </c>
      <c r="CD163" s="2" t="n">
        <v>0.1775</v>
      </c>
    </row>
    <row r="164" customFormat="false" ht="12.75" hidden="false" customHeight="false" outlineLevel="0" collapsed="false">
      <c r="A164" s="1" t="n">
        <v>41791</v>
      </c>
      <c r="B164" s="2" t="n">
        <v>0.065223482031156</v>
      </c>
      <c r="D164" s="1" t="n">
        <v>40664</v>
      </c>
      <c r="E164" s="2" t="n">
        <v>44.1151663150512</v>
      </c>
      <c r="F164" s="2" t="n">
        <v>47.8651663150512</v>
      </c>
      <c r="G164" s="2" t="n">
        <v>52.8651663150512</v>
      </c>
      <c r="I164" s="2" t="n">
        <v>28.3</v>
      </c>
      <c r="J164" s="2" t="n">
        <v>30.3</v>
      </c>
      <c r="K164" s="2" t="n">
        <v>35.3</v>
      </c>
      <c r="M164" s="1" t="n">
        <v>41548</v>
      </c>
      <c r="N164" s="2" t="n">
        <v>82.65</v>
      </c>
      <c r="O164" s="2" t="n">
        <v>86.4</v>
      </c>
      <c r="P164" s="2" t="n">
        <v>91.4</v>
      </c>
      <c r="R164" s="2" t="n">
        <v>61.05</v>
      </c>
      <c r="S164" s="2" t="n">
        <v>64.8</v>
      </c>
      <c r="T164" s="2" t="n">
        <v>69.8</v>
      </c>
      <c r="V164" s="2" t="n">
        <v>0</v>
      </c>
      <c r="W164" s="2" t="n">
        <v>0</v>
      </c>
      <c r="X164" s="2" t="n">
        <v>0</v>
      </c>
      <c r="Z164" s="2" t="n">
        <v>0.0001</v>
      </c>
      <c r="AA164" s="2" t="n">
        <v>0.244725025393929</v>
      </c>
      <c r="AB164" s="2" t="n">
        <v>0.0001</v>
      </c>
      <c r="AD164" s="2" t="n">
        <v>0.0001</v>
      </c>
      <c r="AE164" s="2" t="n">
        <v>0.122362512696965</v>
      </c>
      <c r="AF164" s="2" t="n">
        <v>0.0001</v>
      </c>
      <c r="AH164" s="2" t="n">
        <v>0.0001</v>
      </c>
      <c r="AI164" s="2" t="n">
        <v>2.65</v>
      </c>
      <c r="AJ164" s="2" t="n">
        <v>0.0001</v>
      </c>
      <c r="AL164" s="2" t="n">
        <v>-0.01</v>
      </c>
      <c r="AM164" s="2" t="n">
        <v>1.325</v>
      </c>
      <c r="AN164" s="2" t="n">
        <v>0.01</v>
      </c>
      <c r="AP164" s="2" t="n">
        <v>52</v>
      </c>
      <c r="AQ164" s="2" t="n">
        <v>0.35</v>
      </c>
      <c r="BQ164" s="2" t="n">
        <v>41699</v>
      </c>
      <c r="BR164" s="2" t="n">
        <v>4.735</v>
      </c>
      <c r="BS164" s="2" t="n">
        <v>4.74</v>
      </c>
      <c r="BT164" s="2" t="n">
        <v>4.745</v>
      </c>
      <c r="BU164" s="2" t="n">
        <v>0.1625</v>
      </c>
      <c r="BV164" s="2" t="n">
        <v>0.17</v>
      </c>
      <c r="BW164" s="2" t="n">
        <v>0.1775</v>
      </c>
      <c r="BX164" s="2" t="n">
        <v>-0.07</v>
      </c>
      <c r="BZ164" s="2" t="n">
        <v>0.07</v>
      </c>
      <c r="CA164" s="2" t="n">
        <v>0</v>
      </c>
      <c r="CB164" s="2" t="n">
        <v>0</v>
      </c>
      <c r="CC164" s="2" t="n">
        <v>4.735</v>
      </c>
      <c r="CD164" s="2" t="n">
        <v>0.1775</v>
      </c>
    </row>
    <row r="165" customFormat="false" ht="12.75" hidden="false" customHeight="false" outlineLevel="0" collapsed="false">
      <c r="A165" s="1" t="n">
        <v>41821</v>
      </c>
      <c r="B165" s="2" t="n">
        <v>0.065240468152237</v>
      </c>
      <c r="D165" s="1" t="n">
        <v>40695</v>
      </c>
      <c r="E165" s="2" t="n">
        <v>60.1151663150512</v>
      </c>
      <c r="F165" s="2" t="n">
        <v>63.8651663150512</v>
      </c>
      <c r="G165" s="2" t="n">
        <v>68.8651663150511</v>
      </c>
      <c r="I165" s="2" t="n">
        <v>26.3</v>
      </c>
      <c r="J165" s="2" t="n">
        <v>28.3</v>
      </c>
      <c r="K165" s="2" t="n">
        <v>33.3</v>
      </c>
      <c r="M165" s="1" t="n">
        <v>41579</v>
      </c>
      <c r="N165" s="2" t="n">
        <v>63.9634486422083</v>
      </c>
      <c r="O165" s="2" t="n">
        <v>67.7134486422083</v>
      </c>
      <c r="P165" s="2" t="n">
        <v>72.7134486422083</v>
      </c>
      <c r="R165" s="2" t="n">
        <v>47.0350864816562</v>
      </c>
      <c r="S165" s="2" t="n">
        <v>50.7850864816562</v>
      </c>
      <c r="T165" s="2" t="n">
        <v>55.7850864816562</v>
      </c>
      <c r="V165" s="2" t="n">
        <v>0</v>
      </c>
      <c r="W165" s="2" t="n">
        <v>0</v>
      </c>
      <c r="X165" s="2" t="n">
        <v>0</v>
      </c>
      <c r="Z165" s="2" t="n">
        <v>0.0001</v>
      </c>
      <c r="AA165" s="2" t="n">
        <v>0.243047618344961</v>
      </c>
      <c r="AB165" s="2" t="n">
        <v>0.0001</v>
      </c>
      <c r="AD165" s="2" t="n">
        <v>0.0001</v>
      </c>
      <c r="AE165" s="2" t="n">
        <v>0.12152380917248</v>
      </c>
      <c r="AF165" s="2" t="n">
        <v>0.0001</v>
      </c>
      <c r="AH165" s="2" t="n">
        <v>0.0001</v>
      </c>
      <c r="AI165" s="2" t="n">
        <v>1.9</v>
      </c>
      <c r="AJ165" s="2" t="n">
        <v>0.0001</v>
      </c>
      <c r="AL165" s="2" t="n">
        <v>-0.01</v>
      </c>
      <c r="AM165" s="2" t="n">
        <v>0.95</v>
      </c>
      <c r="AN165" s="2" t="n">
        <v>0.01</v>
      </c>
      <c r="AP165" s="2" t="n">
        <v>52</v>
      </c>
      <c r="AQ165" s="2" t="n">
        <v>0.35</v>
      </c>
      <c r="BQ165" s="2" t="n">
        <v>41730</v>
      </c>
      <c r="BR165" s="2" t="n">
        <v>4.575</v>
      </c>
      <c r="BS165" s="2" t="n">
        <v>4.58</v>
      </c>
      <c r="BT165" s="2" t="n">
        <v>4.585</v>
      </c>
      <c r="BU165" s="2" t="n">
        <v>0.1625</v>
      </c>
      <c r="BV165" s="2" t="n">
        <v>0.17</v>
      </c>
      <c r="BW165" s="2" t="n">
        <v>0.1775</v>
      </c>
      <c r="BX165" s="2" t="n">
        <v>-0.07</v>
      </c>
      <c r="BZ165" s="2" t="n">
        <v>0.07</v>
      </c>
      <c r="CA165" s="2" t="n">
        <v>0</v>
      </c>
      <c r="CB165" s="2" t="n">
        <v>0</v>
      </c>
      <c r="CC165" s="2" t="n">
        <v>4.575</v>
      </c>
      <c r="CD165" s="2" t="n">
        <v>0.1775</v>
      </c>
    </row>
    <row r="166" customFormat="false" ht="12.75" hidden="false" customHeight="false" outlineLevel="0" collapsed="false">
      <c r="A166" s="1" t="n">
        <v>41852</v>
      </c>
      <c r="B166" s="2" t="n">
        <v>0.065258020477454</v>
      </c>
      <c r="D166" s="1" t="n">
        <v>40725</v>
      </c>
      <c r="E166" s="2" t="n">
        <v>72.75</v>
      </c>
      <c r="F166" s="2" t="n">
        <v>76.5</v>
      </c>
      <c r="G166" s="2" t="n">
        <v>81.5</v>
      </c>
      <c r="I166" s="2" t="n">
        <v>40.3</v>
      </c>
      <c r="J166" s="2" t="n">
        <v>42.3</v>
      </c>
      <c r="K166" s="2" t="n">
        <v>47.3</v>
      </c>
      <c r="M166" s="1" t="n">
        <v>41609</v>
      </c>
      <c r="N166" s="2" t="n">
        <v>61.9634486422083</v>
      </c>
      <c r="O166" s="2" t="n">
        <v>65.7134486422083</v>
      </c>
      <c r="P166" s="2" t="n">
        <v>70.7134486422083</v>
      </c>
      <c r="R166" s="2" t="n">
        <v>45.5350864816562</v>
      </c>
      <c r="S166" s="2" t="n">
        <v>49.2850864816562</v>
      </c>
      <c r="T166" s="2" t="n">
        <v>54.2850864816562</v>
      </c>
      <c r="V166" s="2" t="n">
        <v>0</v>
      </c>
      <c r="W166" s="2" t="n">
        <v>0</v>
      </c>
      <c r="X166" s="2" t="n">
        <v>0</v>
      </c>
      <c r="Z166" s="2" t="n">
        <v>0.0001</v>
      </c>
      <c r="AA166" s="2" t="n">
        <v>0.247437958707884</v>
      </c>
      <c r="AB166" s="2" t="n">
        <v>0.0001</v>
      </c>
      <c r="AD166" s="2" t="n">
        <v>0.0001</v>
      </c>
      <c r="AE166" s="2" t="n">
        <v>0.123718979353942</v>
      </c>
      <c r="AF166" s="2" t="n">
        <v>0.0001</v>
      </c>
      <c r="AH166" s="2" t="n">
        <v>0.0001</v>
      </c>
      <c r="AI166" s="2" t="n">
        <v>1.7</v>
      </c>
      <c r="AJ166" s="2" t="n">
        <v>0.0001</v>
      </c>
      <c r="AL166" s="2" t="n">
        <v>-0.01</v>
      </c>
      <c r="AM166" s="2" t="n">
        <v>0.85</v>
      </c>
      <c r="AN166" s="2" t="n">
        <v>0.01</v>
      </c>
      <c r="AP166" s="2" t="n">
        <v>53</v>
      </c>
      <c r="AQ166" s="2" t="n">
        <v>0.35</v>
      </c>
      <c r="BQ166" s="2" t="n">
        <v>41760</v>
      </c>
      <c r="BR166" s="2" t="n">
        <v>4.54</v>
      </c>
      <c r="BS166" s="2" t="n">
        <v>4.545</v>
      </c>
      <c r="BT166" s="2" t="n">
        <v>4.55</v>
      </c>
      <c r="BU166" s="2" t="n">
        <v>0.1625</v>
      </c>
      <c r="BV166" s="2" t="n">
        <v>0.17</v>
      </c>
      <c r="BW166" s="2" t="n">
        <v>0.1775</v>
      </c>
      <c r="BX166" s="2" t="n">
        <v>-0.07</v>
      </c>
      <c r="BZ166" s="2" t="n">
        <v>0.07</v>
      </c>
      <c r="CA166" s="2" t="n">
        <v>0</v>
      </c>
      <c r="CB166" s="2" t="n">
        <v>0</v>
      </c>
      <c r="CC166" s="2" t="n">
        <v>4.54</v>
      </c>
      <c r="CD166" s="2" t="n">
        <v>0.1775</v>
      </c>
    </row>
    <row r="167" customFormat="false" ht="12.75" hidden="false" customHeight="false" outlineLevel="0" collapsed="false">
      <c r="A167" s="1" t="n">
        <v>41883</v>
      </c>
      <c r="B167" s="2" t="n">
        <v>0.065275572802773</v>
      </c>
      <c r="D167" s="1" t="n">
        <v>40756</v>
      </c>
      <c r="E167" s="2" t="n">
        <v>77.2669721341047</v>
      </c>
      <c r="F167" s="2" t="n">
        <v>81.0169721341047</v>
      </c>
      <c r="G167" s="2" t="n">
        <v>86.0169721341047</v>
      </c>
      <c r="I167" s="2" t="n">
        <v>44.3</v>
      </c>
      <c r="J167" s="2" t="n">
        <v>46.3</v>
      </c>
      <c r="K167" s="2" t="n">
        <v>51.3</v>
      </c>
      <c r="M167" s="1" t="n">
        <v>41640</v>
      </c>
      <c r="N167" s="2" t="n">
        <v>75</v>
      </c>
      <c r="O167" s="2" t="n">
        <v>78.75</v>
      </c>
      <c r="P167" s="2" t="n">
        <v>83.75</v>
      </c>
      <c r="R167" s="2" t="n">
        <v>55.3125</v>
      </c>
      <c r="S167" s="2" t="n">
        <v>59.0625</v>
      </c>
      <c r="T167" s="2" t="n">
        <v>64.0625</v>
      </c>
      <c r="V167" s="2" t="n">
        <v>0</v>
      </c>
      <c r="W167" s="2" t="n">
        <v>0</v>
      </c>
      <c r="X167" s="2" t="n">
        <v>0</v>
      </c>
      <c r="Z167" s="2" t="n">
        <v>0.0001</v>
      </c>
      <c r="AA167" s="2" t="n">
        <v>0.22892324842867</v>
      </c>
      <c r="AB167" s="2" t="n">
        <v>0.0001</v>
      </c>
      <c r="AD167" s="2" t="n">
        <v>0.0001</v>
      </c>
      <c r="AE167" s="2" t="n">
        <v>0.114461624214335</v>
      </c>
      <c r="AF167" s="2" t="n">
        <v>0.0001</v>
      </c>
      <c r="AH167" s="2" t="n">
        <v>0.0001</v>
      </c>
      <c r="AI167" s="2" t="n">
        <v>1.6</v>
      </c>
      <c r="AJ167" s="2" t="n">
        <v>0.0001</v>
      </c>
      <c r="AL167" s="2" t="n">
        <v>-0.01</v>
      </c>
      <c r="AM167" s="2" t="n">
        <v>0.8</v>
      </c>
      <c r="AN167" s="2" t="n">
        <v>0.01</v>
      </c>
      <c r="AP167" s="2" t="n">
        <v>53</v>
      </c>
      <c r="AQ167" s="2" t="n">
        <v>0.35</v>
      </c>
      <c r="BQ167" s="2" t="n">
        <v>41791</v>
      </c>
      <c r="BR167" s="2" t="n">
        <v>4.56</v>
      </c>
      <c r="BS167" s="2" t="n">
        <v>4.565</v>
      </c>
      <c r="BT167" s="2" t="n">
        <v>4.57</v>
      </c>
      <c r="BU167" s="2" t="n">
        <v>0.1625</v>
      </c>
      <c r="BV167" s="2" t="n">
        <v>0.17</v>
      </c>
      <c r="BW167" s="2" t="n">
        <v>0.1775</v>
      </c>
      <c r="BX167" s="2" t="n">
        <v>-0.07</v>
      </c>
      <c r="BZ167" s="2" t="n">
        <v>0.07</v>
      </c>
      <c r="CA167" s="2" t="n">
        <v>0</v>
      </c>
      <c r="CB167" s="2" t="n">
        <v>0</v>
      </c>
      <c r="CC167" s="2" t="n">
        <v>4.56</v>
      </c>
      <c r="CD167" s="2" t="n">
        <v>0.1775</v>
      </c>
    </row>
    <row r="168" customFormat="false" ht="12.75" hidden="false" customHeight="false" outlineLevel="0" collapsed="false">
      <c r="A168" s="1" t="n">
        <v>41913</v>
      </c>
      <c r="B168" s="2" t="n">
        <v>0.065292558924147</v>
      </c>
      <c r="D168" s="1" t="n">
        <v>40787</v>
      </c>
      <c r="E168" s="2" t="n">
        <v>69.2669721341047</v>
      </c>
      <c r="F168" s="2" t="n">
        <v>73.0169721341047</v>
      </c>
      <c r="G168" s="2" t="n">
        <v>78.0169721341047</v>
      </c>
      <c r="I168" s="2" t="n">
        <v>41.3</v>
      </c>
      <c r="J168" s="2" t="n">
        <v>43.3</v>
      </c>
      <c r="K168" s="2" t="n">
        <v>48.3</v>
      </c>
      <c r="M168" s="1" t="n">
        <v>41671</v>
      </c>
      <c r="N168" s="2" t="n">
        <v>68.7389213528466</v>
      </c>
      <c r="O168" s="2" t="n">
        <v>72.4889213528466</v>
      </c>
      <c r="P168" s="2" t="n">
        <v>77.4889213528466</v>
      </c>
      <c r="R168" s="2" t="n">
        <v>50.616691014635</v>
      </c>
      <c r="S168" s="2" t="n">
        <v>54.366691014635</v>
      </c>
      <c r="T168" s="2" t="n">
        <v>59.366691014635</v>
      </c>
      <c r="V168" s="2" t="n">
        <v>0</v>
      </c>
      <c r="W168" s="2" t="n">
        <v>0</v>
      </c>
      <c r="X168" s="2" t="n">
        <v>0</v>
      </c>
      <c r="Z168" s="2" t="n">
        <v>0.0001</v>
      </c>
      <c r="AA168" s="2" t="n">
        <v>0.232067203922939</v>
      </c>
      <c r="AB168" s="2" t="n">
        <v>0.0001</v>
      </c>
      <c r="AD168" s="2" t="n">
        <v>0.0001</v>
      </c>
      <c r="AE168" s="2" t="n">
        <v>0.116033601961469</v>
      </c>
      <c r="AF168" s="2" t="n">
        <v>0.0001</v>
      </c>
      <c r="AH168" s="2" t="n">
        <v>0.0001</v>
      </c>
      <c r="AI168" s="2" t="n">
        <v>1.8</v>
      </c>
      <c r="AJ168" s="2" t="n">
        <v>0.0001</v>
      </c>
      <c r="AL168" s="2" t="n">
        <v>-0.01</v>
      </c>
      <c r="AM168" s="2" t="n">
        <v>0.9</v>
      </c>
      <c r="AN168" s="2" t="n">
        <v>0.01</v>
      </c>
      <c r="AP168" s="2" t="n">
        <v>53</v>
      </c>
      <c r="AQ168" s="2" t="n">
        <v>0.35</v>
      </c>
      <c r="BQ168" s="2" t="n">
        <v>41821</v>
      </c>
      <c r="BR168" s="2" t="n">
        <v>4.553</v>
      </c>
      <c r="BS168" s="2" t="n">
        <v>4.558</v>
      </c>
      <c r="BT168" s="2" t="n">
        <v>4.563</v>
      </c>
      <c r="BU168" s="2" t="n">
        <v>0.1625</v>
      </c>
      <c r="BV168" s="2" t="n">
        <v>0.17</v>
      </c>
      <c r="BW168" s="2" t="n">
        <v>0.1775</v>
      </c>
      <c r="BX168" s="2" t="n">
        <v>-0.07</v>
      </c>
      <c r="BZ168" s="2" t="n">
        <v>0.07</v>
      </c>
      <c r="CA168" s="2" t="n">
        <v>0</v>
      </c>
      <c r="CB168" s="2" t="n">
        <v>0</v>
      </c>
      <c r="CC168" s="2" t="n">
        <v>4.553</v>
      </c>
      <c r="CD168" s="2" t="n">
        <v>0.1775</v>
      </c>
    </row>
    <row r="169" customFormat="false" ht="12.75" hidden="false" customHeight="false" outlineLevel="0" collapsed="false">
      <c r="A169" s="1" t="n">
        <v>41944</v>
      </c>
      <c r="B169" s="2" t="n">
        <v>0.065310111249667</v>
      </c>
      <c r="D169" s="1" t="n">
        <v>40817</v>
      </c>
      <c r="E169" s="2" t="n">
        <v>52.15</v>
      </c>
      <c r="F169" s="2" t="n">
        <v>55.9</v>
      </c>
      <c r="G169" s="2" t="n">
        <v>60.9</v>
      </c>
      <c r="I169" s="2" t="n">
        <v>34.3</v>
      </c>
      <c r="J169" s="2" t="n">
        <v>36.3</v>
      </c>
      <c r="K169" s="2" t="n">
        <v>41.3</v>
      </c>
      <c r="M169" s="1" t="n">
        <v>41699</v>
      </c>
      <c r="N169" s="2" t="n">
        <v>66.7389213528466</v>
      </c>
      <c r="O169" s="2" t="n">
        <v>70.4889213528466</v>
      </c>
      <c r="P169" s="2" t="n">
        <v>75.4889213528466</v>
      </c>
      <c r="R169" s="2" t="n">
        <v>49.116691014635</v>
      </c>
      <c r="S169" s="2" t="n">
        <v>52.866691014635</v>
      </c>
      <c r="T169" s="2" t="n">
        <v>57.866691014635</v>
      </c>
      <c r="V169" s="2" t="n">
        <v>0</v>
      </c>
      <c r="W169" s="2" t="n">
        <v>0</v>
      </c>
      <c r="X169" s="2" t="n">
        <v>0</v>
      </c>
      <c r="Z169" s="2" t="n">
        <v>0.0001</v>
      </c>
      <c r="AA169" s="2" t="n">
        <v>0.236592620649702</v>
      </c>
      <c r="AB169" s="2" t="n">
        <v>0.0001</v>
      </c>
      <c r="AD169" s="2" t="n">
        <v>0.0001</v>
      </c>
      <c r="AE169" s="2" t="n">
        <v>0.118296310324851</v>
      </c>
      <c r="AF169" s="2" t="n">
        <v>0.0001</v>
      </c>
      <c r="AH169" s="2" t="n">
        <v>0.0001</v>
      </c>
      <c r="AI169" s="2" t="n">
        <v>1.95</v>
      </c>
      <c r="AJ169" s="2" t="n">
        <v>0.0001</v>
      </c>
      <c r="AL169" s="2" t="n">
        <v>-0.01</v>
      </c>
      <c r="AM169" s="2" t="n">
        <v>0.975</v>
      </c>
      <c r="AN169" s="2" t="n">
        <v>0.01</v>
      </c>
      <c r="AP169" s="2" t="n">
        <v>54</v>
      </c>
      <c r="AQ169" s="2" t="n">
        <v>0.35</v>
      </c>
      <c r="BQ169" s="2" t="n">
        <v>41852</v>
      </c>
      <c r="BR169" s="2" t="n">
        <v>4.555</v>
      </c>
      <c r="BS169" s="2" t="n">
        <v>4.56</v>
      </c>
      <c r="BT169" s="2" t="n">
        <v>4.565</v>
      </c>
      <c r="BU169" s="2" t="n">
        <v>0.1625</v>
      </c>
      <c r="BV169" s="2" t="n">
        <v>0.17</v>
      </c>
      <c r="BW169" s="2" t="n">
        <v>0.1775</v>
      </c>
      <c r="BX169" s="2" t="n">
        <v>-0.07</v>
      </c>
      <c r="BZ169" s="2" t="n">
        <v>0.07</v>
      </c>
      <c r="CA169" s="2" t="n">
        <v>0</v>
      </c>
      <c r="CB169" s="2" t="n">
        <v>0</v>
      </c>
      <c r="CC169" s="2" t="n">
        <v>4.555</v>
      </c>
      <c r="CD169" s="2" t="n">
        <v>0.1775</v>
      </c>
    </row>
    <row r="170" customFormat="false" ht="12.75" hidden="false" customHeight="false" outlineLevel="0" collapsed="false">
      <c r="A170" s="1" t="n">
        <v>41974</v>
      </c>
      <c r="B170" s="2" t="n">
        <v>0.065327097371235</v>
      </c>
      <c r="D170" s="1" t="n">
        <v>40848</v>
      </c>
      <c r="E170" s="2" t="n">
        <v>42.1692996847896</v>
      </c>
      <c r="F170" s="2" t="n">
        <v>45.9192996847896</v>
      </c>
      <c r="G170" s="2" t="n">
        <v>50.9192996847896</v>
      </c>
      <c r="I170" s="2" t="n">
        <v>29.3</v>
      </c>
      <c r="J170" s="2" t="n">
        <v>31.3</v>
      </c>
      <c r="K170" s="2" t="n">
        <v>36.3</v>
      </c>
      <c r="M170" s="1" t="n">
        <v>41730</v>
      </c>
      <c r="N170" s="2" t="n">
        <v>58.75</v>
      </c>
      <c r="O170" s="2" t="n">
        <v>62.5</v>
      </c>
      <c r="P170" s="2" t="n">
        <v>67.5</v>
      </c>
      <c r="R170" s="2" t="n">
        <v>43.125</v>
      </c>
      <c r="S170" s="2" t="n">
        <v>46.875</v>
      </c>
      <c r="T170" s="2" t="n">
        <v>51.875</v>
      </c>
      <c r="V170" s="2" t="n">
        <v>0</v>
      </c>
      <c r="W170" s="2" t="n">
        <v>0</v>
      </c>
      <c r="X170" s="2" t="n">
        <v>0</v>
      </c>
      <c r="Z170" s="2" t="n">
        <v>0.0001</v>
      </c>
      <c r="AA170" s="2" t="n">
        <v>0.226681717152593</v>
      </c>
      <c r="AB170" s="2" t="n">
        <v>0.0001</v>
      </c>
      <c r="AD170" s="2" t="n">
        <v>0.0001</v>
      </c>
      <c r="AE170" s="2" t="n">
        <v>0.113340858576296</v>
      </c>
      <c r="AF170" s="2" t="n">
        <v>0.0001</v>
      </c>
      <c r="AH170" s="2" t="n">
        <v>0.0001</v>
      </c>
      <c r="AI170" s="2" t="n">
        <v>2</v>
      </c>
      <c r="AJ170" s="2" t="n">
        <v>0.0001</v>
      </c>
      <c r="AL170" s="2" t="n">
        <v>-0.01</v>
      </c>
      <c r="AM170" s="2" t="n">
        <v>1</v>
      </c>
      <c r="AN170" s="2" t="n">
        <v>0.01</v>
      </c>
      <c r="AP170" s="2" t="n">
        <v>54</v>
      </c>
      <c r="AQ170" s="2" t="n">
        <v>0.35</v>
      </c>
      <c r="BQ170" s="2" t="n">
        <v>41883</v>
      </c>
      <c r="BR170" s="2" t="n">
        <v>4.572</v>
      </c>
      <c r="BS170" s="2" t="n">
        <v>4.577</v>
      </c>
      <c r="BT170" s="2" t="n">
        <v>4.582</v>
      </c>
      <c r="BU170" s="2" t="n">
        <v>0.1625</v>
      </c>
      <c r="BV170" s="2" t="n">
        <v>0.17</v>
      </c>
      <c r="BW170" s="2" t="n">
        <v>0.1775</v>
      </c>
      <c r="BX170" s="2" t="n">
        <v>-0.07</v>
      </c>
      <c r="BZ170" s="2" t="n">
        <v>0.07</v>
      </c>
      <c r="CA170" s="2" t="n">
        <v>0</v>
      </c>
      <c r="CB170" s="2" t="n">
        <v>0</v>
      </c>
      <c r="CC170" s="2" t="n">
        <v>4.572</v>
      </c>
      <c r="CD170" s="2" t="n">
        <v>0.1775</v>
      </c>
    </row>
    <row r="171" customFormat="false" ht="12.75" hidden="false" customHeight="false" outlineLevel="0" collapsed="false">
      <c r="A171" s="1" t="n">
        <v>42005</v>
      </c>
      <c r="B171" s="2" t="n">
        <v>0.065344649696957</v>
      </c>
      <c r="D171" s="1" t="n">
        <v>40878</v>
      </c>
      <c r="E171" s="2" t="n">
        <v>41.1692996847896</v>
      </c>
      <c r="F171" s="2" t="n">
        <v>44.9192996847896</v>
      </c>
      <c r="G171" s="2" t="n">
        <v>49.9192996847896</v>
      </c>
      <c r="I171" s="2" t="n">
        <v>29.3</v>
      </c>
      <c r="J171" s="2" t="n">
        <v>31.3</v>
      </c>
      <c r="K171" s="2" t="n">
        <v>36.3</v>
      </c>
      <c r="M171" s="1" t="n">
        <v>41760</v>
      </c>
      <c r="N171" s="2" t="n">
        <v>62.1609039512327</v>
      </c>
      <c r="O171" s="2" t="n">
        <v>65.9109039512327</v>
      </c>
      <c r="P171" s="2" t="n">
        <v>70.9109039512327</v>
      </c>
      <c r="R171" s="2" t="n">
        <v>45.6831779634245</v>
      </c>
      <c r="S171" s="2" t="n">
        <v>49.4331779634245</v>
      </c>
      <c r="T171" s="2" t="n">
        <v>54.4331779634245</v>
      </c>
      <c r="V171" s="2" t="n">
        <v>0</v>
      </c>
      <c r="W171" s="2" t="n">
        <v>0</v>
      </c>
      <c r="X171" s="2" t="n">
        <v>0</v>
      </c>
      <c r="Z171" s="2" t="n">
        <v>0.0001</v>
      </c>
      <c r="AA171" s="2" t="n">
        <v>0.226613714258962</v>
      </c>
      <c r="AB171" s="2" t="n">
        <v>0.0001</v>
      </c>
      <c r="AD171" s="2" t="n">
        <v>0.0001</v>
      </c>
      <c r="AE171" s="2" t="n">
        <v>0.113306857129481</v>
      </c>
      <c r="AF171" s="2" t="n">
        <v>0.0001</v>
      </c>
      <c r="AH171" s="2" t="n">
        <v>0.0001</v>
      </c>
      <c r="AI171" s="2" t="n">
        <v>2.15</v>
      </c>
      <c r="AJ171" s="2" t="n">
        <v>0.0001</v>
      </c>
      <c r="AL171" s="2" t="n">
        <v>-0.01</v>
      </c>
      <c r="AM171" s="2" t="n">
        <v>1.075</v>
      </c>
      <c r="AN171" s="2" t="n">
        <v>0.01</v>
      </c>
      <c r="AP171" s="2" t="n">
        <v>54</v>
      </c>
      <c r="AQ171" s="2" t="n">
        <v>0.35</v>
      </c>
      <c r="BQ171" s="2" t="n">
        <v>41913</v>
      </c>
      <c r="BR171" s="2" t="n">
        <v>4.582</v>
      </c>
      <c r="BS171" s="2" t="n">
        <v>4.587</v>
      </c>
      <c r="BT171" s="2" t="n">
        <v>4.592</v>
      </c>
      <c r="BU171" s="2" t="n">
        <v>0.1625</v>
      </c>
      <c r="BV171" s="2" t="n">
        <v>0.17</v>
      </c>
      <c r="BW171" s="2" t="n">
        <v>0.1775</v>
      </c>
      <c r="BX171" s="2" t="n">
        <v>-0.07</v>
      </c>
      <c r="BZ171" s="2" t="n">
        <v>0.07</v>
      </c>
      <c r="CA171" s="2" t="n">
        <v>0</v>
      </c>
      <c r="CB171" s="2" t="n">
        <v>0</v>
      </c>
      <c r="CC171" s="2" t="n">
        <v>4.582</v>
      </c>
      <c r="CD171" s="2" t="n">
        <v>0.1775</v>
      </c>
    </row>
    <row r="172" customFormat="false" ht="12.75" hidden="false" customHeight="false" outlineLevel="0" collapsed="false">
      <c r="A172" s="1" t="n">
        <v>42036</v>
      </c>
      <c r="B172" s="2" t="n">
        <v>0.06536220202278</v>
      </c>
      <c r="D172" s="1" t="n">
        <v>40909</v>
      </c>
      <c r="E172" s="2" t="n">
        <v>43.5</v>
      </c>
      <c r="F172" s="2" t="n">
        <v>47.25</v>
      </c>
      <c r="G172" s="2" t="n">
        <v>52.25</v>
      </c>
      <c r="I172" s="2" t="n">
        <v>30.52828371692</v>
      </c>
      <c r="J172" s="2" t="n">
        <v>32.52828371692</v>
      </c>
      <c r="K172" s="2" t="n">
        <v>37.52828371692</v>
      </c>
      <c r="M172" s="1" t="n">
        <v>41791</v>
      </c>
      <c r="N172" s="2" t="n">
        <v>86.1609039512327</v>
      </c>
      <c r="O172" s="2" t="n">
        <v>89.9109039512327</v>
      </c>
      <c r="P172" s="2" t="n">
        <v>94.9109039512327</v>
      </c>
      <c r="R172" s="2" t="n">
        <v>63.6831779634245</v>
      </c>
      <c r="S172" s="2" t="n">
        <v>67.4331779634245</v>
      </c>
      <c r="T172" s="2" t="n">
        <v>72.4331779634245</v>
      </c>
      <c r="V172" s="2" t="n">
        <v>0</v>
      </c>
      <c r="W172" s="2" t="n">
        <v>0</v>
      </c>
      <c r="X172" s="2" t="n">
        <v>0</v>
      </c>
      <c r="Z172" s="2" t="n">
        <v>0.0001</v>
      </c>
      <c r="AA172" s="2" t="n">
        <v>0.25741191324334</v>
      </c>
      <c r="AB172" s="2" t="n">
        <v>0.0001</v>
      </c>
      <c r="AD172" s="2" t="n">
        <v>0.0001</v>
      </c>
      <c r="AE172" s="2" t="n">
        <v>0.12870595662167</v>
      </c>
      <c r="AF172" s="2" t="n">
        <v>0.0001</v>
      </c>
      <c r="AH172" s="2" t="n">
        <v>0.0001</v>
      </c>
      <c r="AI172" s="2" t="n">
        <v>1.95</v>
      </c>
      <c r="AJ172" s="2" t="n">
        <v>0.0001</v>
      </c>
      <c r="AL172" s="2" t="n">
        <v>-0.01</v>
      </c>
      <c r="AM172" s="2" t="n">
        <v>0.975</v>
      </c>
      <c r="AN172" s="2" t="n">
        <v>0.01</v>
      </c>
      <c r="AP172" s="2" t="n">
        <v>55</v>
      </c>
      <c r="AQ172" s="2" t="n">
        <v>0.35</v>
      </c>
      <c r="BQ172" s="2" t="n">
        <v>41944</v>
      </c>
      <c r="BR172" s="2" t="n">
        <v>4.727</v>
      </c>
      <c r="BS172" s="2" t="n">
        <v>4.732</v>
      </c>
      <c r="BT172" s="2" t="n">
        <v>4.737</v>
      </c>
      <c r="BU172" s="2" t="n">
        <v>0.1625</v>
      </c>
      <c r="BV172" s="2" t="n">
        <v>0.17</v>
      </c>
      <c r="BW172" s="2" t="n">
        <v>0.1775</v>
      </c>
      <c r="BX172" s="2" t="n">
        <v>-0.07</v>
      </c>
      <c r="BZ172" s="2" t="n">
        <v>0.07</v>
      </c>
      <c r="CA172" s="2" t="n">
        <v>0</v>
      </c>
      <c r="CB172" s="2" t="n">
        <v>0</v>
      </c>
      <c r="CC172" s="2" t="n">
        <v>4.727</v>
      </c>
      <c r="CD172" s="2" t="n">
        <v>0.1775</v>
      </c>
    </row>
    <row r="173" customFormat="false" ht="12.75" hidden="false" customHeight="false" outlineLevel="0" collapsed="false">
      <c r="A173" s="1" t="n">
        <v>42064</v>
      </c>
      <c r="B173" s="2" t="n">
        <v>0.065378055736514</v>
      </c>
      <c r="D173" s="1" t="n">
        <v>40940</v>
      </c>
      <c r="E173" s="2" t="n">
        <v>44.285140574349</v>
      </c>
      <c r="F173" s="2" t="n">
        <v>48.035140574349</v>
      </c>
      <c r="G173" s="2" t="n">
        <v>53.035140574349</v>
      </c>
      <c r="I173" s="2" t="n">
        <v>29.57828371692</v>
      </c>
      <c r="J173" s="2" t="n">
        <v>31.57828371692</v>
      </c>
      <c r="K173" s="2" t="n">
        <v>36.57828371692</v>
      </c>
      <c r="M173" s="1" t="n">
        <v>41821</v>
      </c>
      <c r="N173" s="2" t="n">
        <v>106.5</v>
      </c>
      <c r="O173" s="2" t="n">
        <v>110.25</v>
      </c>
      <c r="P173" s="2" t="n">
        <v>115.25</v>
      </c>
      <c r="R173" s="2" t="n">
        <v>78.9375</v>
      </c>
      <c r="S173" s="2" t="n">
        <v>82.6875</v>
      </c>
      <c r="T173" s="2" t="n">
        <v>87.6875</v>
      </c>
      <c r="V173" s="2" t="n">
        <v>0</v>
      </c>
      <c r="W173" s="2" t="n">
        <v>0</v>
      </c>
      <c r="X173" s="2" t="n">
        <v>0</v>
      </c>
      <c r="Z173" s="2" t="n">
        <v>0.0001</v>
      </c>
      <c r="AA173" s="2" t="n">
        <v>0.257580330843944</v>
      </c>
      <c r="AB173" s="2" t="n">
        <v>0.0001</v>
      </c>
      <c r="AD173" s="2" t="n">
        <v>0.0001</v>
      </c>
      <c r="AE173" s="2" t="n">
        <v>0.128790165421972</v>
      </c>
      <c r="AF173" s="2" t="n">
        <v>0.0001</v>
      </c>
      <c r="AH173" s="2" t="n">
        <v>0.0001</v>
      </c>
      <c r="AI173" s="2" t="n">
        <v>2.1</v>
      </c>
      <c r="AJ173" s="2" t="n">
        <v>0.0001</v>
      </c>
      <c r="AL173" s="2" t="n">
        <v>-0.01</v>
      </c>
      <c r="AM173" s="2" t="n">
        <v>1.05</v>
      </c>
      <c r="AN173" s="2" t="n">
        <v>0.01</v>
      </c>
      <c r="AP173" s="2" t="n">
        <v>55</v>
      </c>
      <c r="AQ173" s="2" t="n">
        <v>0.35</v>
      </c>
      <c r="BQ173" s="2" t="n">
        <v>41974</v>
      </c>
      <c r="BR173" s="2" t="n">
        <v>4.867</v>
      </c>
      <c r="BS173" s="2" t="n">
        <v>4.872</v>
      </c>
      <c r="BT173" s="2" t="n">
        <v>4.877</v>
      </c>
      <c r="BU173" s="2" t="n">
        <v>0.1625</v>
      </c>
      <c r="BV173" s="2" t="n">
        <v>0.17</v>
      </c>
      <c r="BW173" s="2" t="n">
        <v>0.1775</v>
      </c>
      <c r="BX173" s="2" t="n">
        <v>-0.07</v>
      </c>
      <c r="BZ173" s="2" t="n">
        <v>0.07</v>
      </c>
      <c r="CA173" s="2" t="n">
        <v>0</v>
      </c>
      <c r="CB173" s="2" t="n">
        <v>0</v>
      </c>
      <c r="CC173" s="2" t="n">
        <v>4.867</v>
      </c>
      <c r="CD173" s="2" t="n">
        <v>0.1775</v>
      </c>
    </row>
    <row r="174" customFormat="false" ht="12.75" hidden="false" customHeight="false" outlineLevel="0" collapsed="false">
      <c r="A174" s="1" t="n">
        <v>42095</v>
      </c>
      <c r="B174" s="2" t="n">
        <v>0.065395608062531</v>
      </c>
      <c r="D174" s="1" t="n">
        <v>40969</v>
      </c>
      <c r="E174" s="2" t="n">
        <v>43.285140574349</v>
      </c>
      <c r="F174" s="2" t="n">
        <v>47.035140574349</v>
      </c>
      <c r="G174" s="2" t="n">
        <v>52.035140574349</v>
      </c>
      <c r="I174" s="2" t="n">
        <v>29.57828371692</v>
      </c>
      <c r="J174" s="2" t="n">
        <v>31.57828371692</v>
      </c>
      <c r="K174" s="2" t="n">
        <v>36.57828371692</v>
      </c>
      <c r="M174" s="1" t="n">
        <v>41852</v>
      </c>
      <c r="N174" s="2" t="n">
        <v>107.22207245566</v>
      </c>
      <c r="O174" s="2" t="n">
        <v>110.97207245566</v>
      </c>
      <c r="P174" s="2" t="n">
        <v>115.97207245566</v>
      </c>
      <c r="R174" s="2" t="n">
        <v>79.479054341745</v>
      </c>
      <c r="S174" s="2" t="n">
        <v>83.229054341745</v>
      </c>
      <c r="T174" s="2" t="n">
        <v>88.229054341745</v>
      </c>
      <c r="V174" s="2" t="n">
        <v>0</v>
      </c>
      <c r="W174" s="2" t="n">
        <v>0</v>
      </c>
      <c r="X174" s="2" t="n">
        <v>0</v>
      </c>
      <c r="Z174" s="2" t="n">
        <v>0.0001</v>
      </c>
      <c r="AA174" s="2" t="n">
        <v>0.28115097542569</v>
      </c>
      <c r="AB174" s="2" t="n">
        <v>0.0001</v>
      </c>
      <c r="AD174" s="2" t="n">
        <v>0.0001</v>
      </c>
      <c r="AE174" s="2" t="n">
        <v>0.140575487712845</v>
      </c>
      <c r="AF174" s="2" t="n">
        <v>0.0001</v>
      </c>
      <c r="AH174" s="2" t="n">
        <v>0.0001</v>
      </c>
      <c r="AI174" s="2" t="n">
        <v>2.85</v>
      </c>
      <c r="AJ174" s="2" t="n">
        <v>0.0001</v>
      </c>
      <c r="AL174" s="2" t="n">
        <v>-0.01</v>
      </c>
      <c r="AM174" s="2" t="n">
        <v>1.425</v>
      </c>
      <c r="AN174" s="2" t="n">
        <v>0.01</v>
      </c>
      <c r="AP174" s="2" t="n">
        <v>55</v>
      </c>
      <c r="AQ174" s="2" t="n">
        <v>0.35</v>
      </c>
      <c r="BQ174" s="2" t="n">
        <v>42005</v>
      </c>
      <c r="BR174" s="2" t="n">
        <v>5.17</v>
      </c>
      <c r="BS174" s="2" t="n">
        <v>5.175</v>
      </c>
      <c r="BT174" s="2" t="n">
        <v>5.18</v>
      </c>
      <c r="BU174" s="2" t="n">
        <v>0.1625</v>
      </c>
      <c r="BV174" s="2" t="n">
        <v>0.17</v>
      </c>
      <c r="BW174" s="2" t="n">
        <v>0.1775</v>
      </c>
      <c r="BX174" s="2" t="n">
        <v>-0.07</v>
      </c>
      <c r="BZ174" s="2" t="n">
        <v>0.07</v>
      </c>
      <c r="CA174" s="2" t="n">
        <v>0</v>
      </c>
      <c r="CB174" s="2" t="n">
        <v>0</v>
      </c>
      <c r="CC174" s="2" t="n">
        <v>5.17</v>
      </c>
      <c r="CD174" s="2" t="n">
        <v>0.1775</v>
      </c>
    </row>
    <row r="175" customFormat="false" ht="12.75" hidden="false" customHeight="false" outlineLevel="0" collapsed="false">
      <c r="A175" s="1" t="n">
        <v>42125</v>
      </c>
      <c r="B175" s="2" t="n">
        <v>0.065412594184581</v>
      </c>
      <c r="D175" s="1" t="n">
        <v>41000</v>
      </c>
      <c r="E175" s="2" t="n">
        <v>41.25</v>
      </c>
      <c r="F175" s="2" t="n">
        <v>45</v>
      </c>
      <c r="G175" s="2" t="n">
        <v>50</v>
      </c>
      <c r="I175" s="2" t="n">
        <v>28.7720090067677</v>
      </c>
      <c r="J175" s="2" t="n">
        <v>30.7720090067677</v>
      </c>
      <c r="K175" s="2" t="n">
        <v>35.7720090067677</v>
      </c>
      <c r="M175" s="1" t="n">
        <v>41883</v>
      </c>
      <c r="N175" s="2" t="n">
        <v>100.22207245566</v>
      </c>
      <c r="O175" s="2" t="n">
        <v>103.97207245566</v>
      </c>
      <c r="P175" s="2" t="n">
        <v>108.97207245566</v>
      </c>
      <c r="R175" s="2" t="n">
        <v>74.229054341745</v>
      </c>
      <c r="S175" s="2" t="n">
        <v>77.979054341745</v>
      </c>
      <c r="T175" s="2" t="n">
        <v>82.979054341745</v>
      </c>
      <c r="V175" s="2" t="n">
        <v>0</v>
      </c>
      <c r="W175" s="2" t="n">
        <v>0</v>
      </c>
      <c r="X175" s="2" t="n">
        <v>0</v>
      </c>
      <c r="Z175" s="2" t="n">
        <v>0.0001</v>
      </c>
      <c r="AA175" s="2" t="n">
        <v>0.265368842869775</v>
      </c>
      <c r="AB175" s="2" t="n">
        <v>0.0001</v>
      </c>
      <c r="AD175" s="2" t="n">
        <v>0.0001</v>
      </c>
      <c r="AE175" s="2" t="n">
        <v>0.132684421434888</v>
      </c>
      <c r="AF175" s="2" t="n">
        <v>0.0001</v>
      </c>
      <c r="AH175" s="2" t="n">
        <v>0.0001</v>
      </c>
      <c r="AI175" s="2" t="n">
        <v>2.95</v>
      </c>
      <c r="AJ175" s="2" t="n">
        <v>0.0001</v>
      </c>
      <c r="AL175" s="2" t="n">
        <v>-0.01</v>
      </c>
      <c r="AM175" s="2" t="n">
        <v>1.475</v>
      </c>
      <c r="AN175" s="2" t="n">
        <v>0.01</v>
      </c>
      <c r="AP175" s="2" t="n">
        <v>56</v>
      </c>
      <c r="AQ175" s="2" t="n">
        <v>0.35</v>
      </c>
      <c r="BQ175" s="2" t="n">
        <v>42036</v>
      </c>
      <c r="BR175" s="2" t="n">
        <v>5.025</v>
      </c>
      <c r="BS175" s="2" t="n">
        <v>5.03</v>
      </c>
      <c r="BT175" s="2" t="n">
        <v>5.035</v>
      </c>
      <c r="BU175" s="2" t="n">
        <v>0.1625</v>
      </c>
      <c r="BV175" s="2" t="n">
        <v>0.17</v>
      </c>
      <c r="BW175" s="2" t="n">
        <v>0.1775</v>
      </c>
      <c r="BX175" s="2" t="n">
        <v>-0.07</v>
      </c>
      <c r="BZ175" s="2" t="n">
        <v>0.07</v>
      </c>
      <c r="CA175" s="2" t="n">
        <v>0</v>
      </c>
      <c r="CB175" s="2" t="n">
        <v>0</v>
      </c>
      <c r="CC175" s="2" t="n">
        <v>5.025</v>
      </c>
      <c r="CD175" s="2" t="n">
        <v>0.1775</v>
      </c>
    </row>
    <row r="176" customFormat="false" ht="12.75" hidden="false" customHeight="false" outlineLevel="0" collapsed="false">
      <c r="A176" s="1" t="n">
        <v>42156</v>
      </c>
      <c r="B176" s="2" t="n">
        <v>0.065430146510799</v>
      </c>
      <c r="D176" s="1" t="n">
        <v>41030</v>
      </c>
      <c r="E176" s="2" t="n">
        <v>44.7094620629664</v>
      </c>
      <c r="F176" s="2" t="n">
        <v>48.4594620629664</v>
      </c>
      <c r="G176" s="2" t="n">
        <v>53.4594620629664</v>
      </c>
      <c r="I176" s="2" t="n">
        <v>28.7720090067677</v>
      </c>
      <c r="J176" s="2" t="n">
        <v>30.7720090067677</v>
      </c>
      <c r="K176" s="2" t="n">
        <v>35.7720090067677</v>
      </c>
      <c r="M176" s="1" t="n">
        <v>41913</v>
      </c>
      <c r="N176" s="2" t="n">
        <v>82.9</v>
      </c>
      <c r="O176" s="2" t="n">
        <v>86.65</v>
      </c>
      <c r="P176" s="2" t="n">
        <v>91.65</v>
      </c>
      <c r="R176" s="2" t="n">
        <v>61.2375</v>
      </c>
      <c r="S176" s="2" t="n">
        <v>64.9875</v>
      </c>
      <c r="T176" s="2" t="n">
        <v>69.9875</v>
      </c>
      <c r="V176" s="2" t="n">
        <v>0</v>
      </c>
      <c r="W176" s="2" t="n">
        <v>0</v>
      </c>
      <c r="X176" s="2" t="n">
        <v>0</v>
      </c>
      <c r="Z176" s="2" t="n">
        <v>0.0001</v>
      </c>
      <c r="AA176" s="2" t="n">
        <v>0.244746415030122</v>
      </c>
      <c r="AB176" s="2" t="n">
        <v>0.0001</v>
      </c>
      <c r="AD176" s="2" t="n">
        <v>0.0001</v>
      </c>
      <c r="AE176" s="2" t="n">
        <v>0.122373207515061</v>
      </c>
      <c r="AF176" s="2" t="n">
        <v>0.0001</v>
      </c>
      <c r="AH176" s="2" t="n">
        <v>0.0001</v>
      </c>
      <c r="AI176" s="2" t="n">
        <v>2.65</v>
      </c>
      <c r="AJ176" s="2" t="n">
        <v>0.0001</v>
      </c>
      <c r="AL176" s="2" t="n">
        <v>-0.01</v>
      </c>
      <c r="AM176" s="2" t="n">
        <v>1.325</v>
      </c>
      <c r="AN176" s="2" t="n">
        <v>0.01</v>
      </c>
      <c r="AP176" s="2" t="n">
        <v>56</v>
      </c>
      <c r="AQ176" s="2" t="n">
        <v>0.35</v>
      </c>
      <c r="BQ176" s="2" t="n">
        <v>42064</v>
      </c>
      <c r="BR176" s="2" t="n">
        <v>4.89</v>
      </c>
      <c r="BS176" s="2" t="n">
        <v>4.895</v>
      </c>
      <c r="BT176" s="2" t="n">
        <v>4.9</v>
      </c>
      <c r="BU176" s="2" t="n">
        <v>0.1625</v>
      </c>
      <c r="BV176" s="2" t="n">
        <v>0.17</v>
      </c>
      <c r="BW176" s="2" t="n">
        <v>0.1775</v>
      </c>
      <c r="BX176" s="2" t="n">
        <v>-0.07</v>
      </c>
      <c r="BZ176" s="2" t="n">
        <v>0.07</v>
      </c>
      <c r="CA176" s="2" t="n">
        <v>0</v>
      </c>
      <c r="CB176" s="2" t="n">
        <v>0</v>
      </c>
      <c r="CC176" s="2" t="n">
        <v>4.89</v>
      </c>
      <c r="CD176" s="2" t="n">
        <v>0.1775</v>
      </c>
    </row>
    <row r="177" customFormat="false" ht="12.75" hidden="false" customHeight="false" outlineLevel="0" collapsed="false">
      <c r="A177" s="1" t="n">
        <v>42186</v>
      </c>
      <c r="B177" s="2" t="n">
        <v>0.065447132633044</v>
      </c>
      <c r="D177" s="1" t="n">
        <v>41061</v>
      </c>
      <c r="E177" s="2" t="n">
        <v>60.7094620629664</v>
      </c>
      <c r="F177" s="2" t="n">
        <v>64.4594620629664</v>
      </c>
      <c r="G177" s="2" t="n">
        <v>69.4594620629664</v>
      </c>
      <c r="I177" s="2" t="n">
        <v>26.7720090067677</v>
      </c>
      <c r="J177" s="2" t="n">
        <v>28.7720090067677</v>
      </c>
      <c r="K177" s="2" t="n">
        <v>33.7720090067677</v>
      </c>
      <c r="M177" s="1" t="n">
        <v>41944</v>
      </c>
      <c r="N177" s="2" t="n">
        <v>64.1863620462684</v>
      </c>
      <c r="O177" s="2" t="n">
        <v>67.9363620462684</v>
      </c>
      <c r="P177" s="2" t="n">
        <v>72.9363620462684</v>
      </c>
      <c r="R177" s="2" t="n">
        <v>47.2022715347013</v>
      </c>
      <c r="S177" s="2" t="n">
        <v>50.9522715347013</v>
      </c>
      <c r="T177" s="2" t="n">
        <v>55.9522715347013</v>
      </c>
      <c r="V177" s="2" t="n">
        <v>0</v>
      </c>
      <c r="W177" s="2" t="n">
        <v>0</v>
      </c>
      <c r="X177" s="2" t="n">
        <v>0</v>
      </c>
      <c r="Z177" s="2" t="n">
        <v>0.0001</v>
      </c>
      <c r="AA177" s="2" t="n">
        <v>0.243152878333602</v>
      </c>
      <c r="AB177" s="2" t="n">
        <v>0.0001</v>
      </c>
      <c r="AD177" s="2" t="n">
        <v>0.0001</v>
      </c>
      <c r="AE177" s="2" t="n">
        <v>0.121576439166801</v>
      </c>
      <c r="AF177" s="2" t="n">
        <v>0.0001</v>
      </c>
      <c r="AH177" s="2" t="n">
        <v>0.0001</v>
      </c>
      <c r="AI177" s="2" t="n">
        <v>1.9</v>
      </c>
      <c r="AJ177" s="2" t="n">
        <v>0.0001</v>
      </c>
      <c r="AL177" s="2" t="n">
        <v>-0.01</v>
      </c>
      <c r="AM177" s="2" t="n">
        <v>0.95</v>
      </c>
      <c r="AN177" s="2" t="n">
        <v>0.01</v>
      </c>
      <c r="AP177" s="2" t="n">
        <v>56</v>
      </c>
      <c r="AQ177" s="2" t="n">
        <v>0.35</v>
      </c>
      <c r="BQ177" s="2" t="n">
        <v>42095</v>
      </c>
      <c r="BR177" s="2" t="n">
        <v>4.73</v>
      </c>
      <c r="BS177" s="2" t="n">
        <v>4.735</v>
      </c>
      <c r="BT177" s="2" t="n">
        <v>4.74</v>
      </c>
      <c r="BU177" s="2" t="n">
        <v>0.1625</v>
      </c>
      <c r="BV177" s="2" t="n">
        <v>0.17</v>
      </c>
      <c r="BW177" s="2" t="n">
        <v>0.1775</v>
      </c>
      <c r="BX177" s="2" t="n">
        <v>-0.07</v>
      </c>
      <c r="BZ177" s="2" t="n">
        <v>0.07</v>
      </c>
      <c r="CA177" s="2" t="n">
        <v>0</v>
      </c>
      <c r="CB177" s="2" t="n">
        <v>0</v>
      </c>
      <c r="CC177" s="2" t="n">
        <v>4.73</v>
      </c>
      <c r="CD177" s="2" t="n">
        <v>0.1775</v>
      </c>
    </row>
    <row r="178" customFormat="false" ht="12.75" hidden="false" customHeight="false" outlineLevel="0" collapsed="false">
      <c r="A178" s="1" t="n">
        <v>42217</v>
      </c>
      <c r="B178" s="2" t="n">
        <v>0.065464684959463</v>
      </c>
      <c r="D178" s="1" t="n">
        <v>41091</v>
      </c>
      <c r="E178" s="2" t="n">
        <v>73</v>
      </c>
      <c r="F178" s="2" t="n">
        <v>76.75</v>
      </c>
      <c r="G178" s="2" t="n">
        <v>81.75</v>
      </c>
      <c r="I178" s="2" t="n">
        <v>40.2468113540023</v>
      </c>
      <c r="J178" s="2" t="n">
        <v>42.2468113540023</v>
      </c>
      <c r="K178" s="2" t="n">
        <v>47.2468113540023</v>
      </c>
      <c r="M178" s="1" t="n">
        <v>41974</v>
      </c>
      <c r="N178" s="2" t="n">
        <v>62.1863620462684</v>
      </c>
      <c r="O178" s="2" t="n">
        <v>65.9363620462684</v>
      </c>
      <c r="P178" s="2" t="n">
        <v>70.9363620462684</v>
      </c>
      <c r="R178" s="2" t="n">
        <v>45.7022715347013</v>
      </c>
      <c r="S178" s="2" t="n">
        <v>49.4522715347013</v>
      </c>
      <c r="T178" s="2" t="n">
        <v>54.4522715347013</v>
      </c>
      <c r="V178" s="2" t="n">
        <v>0</v>
      </c>
      <c r="W178" s="2" t="n">
        <v>0</v>
      </c>
      <c r="X178" s="2" t="n">
        <v>0</v>
      </c>
      <c r="Z178" s="2" t="n">
        <v>0.0001</v>
      </c>
      <c r="AA178" s="2" t="n">
        <v>0.247323701678379</v>
      </c>
      <c r="AB178" s="2" t="n">
        <v>0.0001</v>
      </c>
      <c r="AD178" s="2" t="n">
        <v>0.0001</v>
      </c>
      <c r="AE178" s="2" t="n">
        <v>0.123661850839189</v>
      </c>
      <c r="AF178" s="2" t="n">
        <v>0.0001</v>
      </c>
      <c r="AH178" s="2" t="n">
        <v>0.0001</v>
      </c>
      <c r="AI178" s="2" t="n">
        <v>1.7</v>
      </c>
      <c r="AJ178" s="2" t="n">
        <v>0.0001</v>
      </c>
      <c r="AL178" s="2" t="n">
        <v>-0.01</v>
      </c>
      <c r="AM178" s="2" t="n">
        <v>0.85</v>
      </c>
      <c r="AN178" s="2" t="n">
        <v>0.01</v>
      </c>
      <c r="AP178" s="2" t="n">
        <v>57</v>
      </c>
      <c r="AQ178" s="2" t="n">
        <v>0.35</v>
      </c>
      <c r="BQ178" s="2" t="n">
        <v>42125</v>
      </c>
      <c r="BR178" s="2" t="n">
        <v>4.695</v>
      </c>
      <c r="BS178" s="2" t="n">
        <v>4.7</v>
      </c>
      <c r="BT178" s="2" t="n">
        <v>4.705</v>
      </c>
      <c r="BU178" s="2" t="n">
        <v>0.1625</v>
      </c>
      <c r="BV178" s="2" t="n">
        <v>0.17</v>
      </c>
      <c r="BW178" s="2" t="n">
        <v>0.1775</v>
      </c>
      <c r="BX178" s="2" t="n">
        <v>-0.07</v>
      </c>
      <c r="BZ178" s="2" t="n">
        <v>0.07</v>
      </c>
      <c r="CA178" s="2" t="n">
        <v>0</v>
      </c>
      <c r="CB178" s="2" t="n">
        <v>0</v>
      </c>
      <c r="CC178" s="2" t="n">
        <v>4.695</v>
      </c>
      <c r="CD178" s="2" t="n">
        <v>0.1775</v>
      </c>
    </row>
    <row r="179" customFormat="false" ht="12.75" hidden="false" customHeight="false" outlineLevel="0" collapsed="false">
      <c r="A179" s="1" t="n">
        <v>42248</v>
      </c>
      <c r="B179" s="2" t="n">
        <v>0.065482237285984</v>
      </c>
      <c r="D179" s="1" t="n">
        <v>41122</v>
      </c>
      <c r="E179" s="2" t="n">
        <v>76.5603263935711</v>
      </c>
      <c r="F179" s="2" t="n">
        <v>80.3103263935711</v>
      </c>
      <c r="G179" s="2" t="n">
        <v>85.3103263935711</v>
      </c>
      <c r="I179" s="2" t="n">
        <v>44.2468113540023</v>
      </c>
      <c r="J179" s="2" t="n">
        <v>46.2468113540023</v>
      </c>
      <c r="K179" s="2" t="n">
        <v>51.2468113540023</v>
      </c>
      <c r="M179" s="1" t="n">
        <v>42005</v>
      </c>
      <c r="N179" s="2" t="n">
        <v>74</v>
      </c>
      <c r="O179" s="2" t="n">
        <v>79</v>
      </c>
      <c r="P179" s="2" t="n">
        <v>84</v>
      </c>
      <c r="R179" s="2" t="n">
        <v>54.25</v>
      </c>
      <c r="S179" s="2" t="n">
        <v>59.25</v>
      </c>
      <c r="T179" s="2" t="n">
        <v>64.25</v>
      </c>
      <c r="V179" s="2" t="n">
        <v>0</v>
      </c>
      <c r="W179" s="2" t="n">
        <v>0</v>
      </c>
      <c r="X179" s="2" t="n">
        <v>0</v>
      </c>
      <c r="Z179" s="2" t="n">
        <v>0.0001</v>
      </c>
      <c r="AA179" s="2" t="n">
        <v>0.229734726913126</v>
      </c>
      <c r="AB179" s="2" t="n">
        <v>0.0001</v>
      </c>
      <c r="AD179" s="2" t="n">
        <v>0.0001</v>
      </c>
      <c r="AE179" s="2" t="n">
        <v>0.114867363456563</v>
      </c>
      <c r="AF179" s="2" t="n">
        <v>0.0001</v>
      </c>
      <c r="AH179" s="2" t="n">
        <v>0.0001</v>
      </c>
      <c r="AI179" s="2" t="n">
        <v>1.6</v>
      </c>
      <c r="AJ179" s="2" t="n">
        <v>0.0001</v>
      </c>
      <c r="AL179" s="2" t="n">
        <v>-0.01</v>
      </c>
      <c r="AM179" s="2" t="n">
        <v>0.8</v>
      </c>
      <c r="AN179" s="2" t="n">
        <v>0.01</v>
      </c>
      <c r="AP179" s="2" t="n">
        <v>57</v>
      </c>
      <c r="AQ179" s="2" t="n">
        <v>0.35</v>
      </c>
      <c r="BQ179" s="2" t="n">
        <v>42156</v>
      </c>
      <c r="BR179" s="2" t="n">
        <v>4.715</v>
      </c>
      <c r="BS179" s="2" t="n">
        <v>4.72</v>
      </c>
      <c r="BT179" s="2" t="n">
        <v>4.725</v>
      </c>
      <c r="BU179" s="2" t="n">
        <v>0.1625</v>
      </c>
      <c r="BV179" s="2" t="n">
        <v>0.17</v>
      </c>
      <c r="BW179" s="2" t="n">
        <v>0.1775</v>
      </c>
      <c r="BX179" s="2" t="n">
        <v>-0.07</v>
      </c>
      <c r="BZ179" s="2" t="n">
        <v>0.07</v>
      </c>
      <c r="CA179" s="2" t="n">
        <v>0</v>
      </c>
      <c r="CB179" s="2" t="n">
        <v>0</v>
      </c>
      <c r="CC179" s="2" t="n">
        <v>4.715</v>
      </c>
      <c r="CD179" s="2" t="n">
        <v>0.1775</v>
      </c>
    </row>
    <row r="180" customFormat="false" ht="12.75" hidden="false" customHeight="false" outlineLevel="0" collapsed="false">
      <c r="A180" s="1" t="n">
        <v>42278</v>
      </c>
      <c r="B180" s="2" t="n">
        <v>0.065499223408521</v>
      </c>
      <c r="D180" s="1" t="n">
        <v>41153</v>
      </c>
      <c r="E180" s="2" t="n">
        <v>68.5603263935711</v>
      </c>
      <c r="F180" s="2" t="n">
        <v>72.3103263935711</v>
      </c>
      <c r="G180" s="2" t="n">
        <v>77.3103263935711</v>
      </c>
      <c r="I180" s="2" t="n">
        <v>41.2468113540023</v>
      </c>
      <c r="J180" s="2" t="n">
        <v>43.2468113540023</v>
      </c>
      <c r="K180" s="2" t="n">
        <v>48.2468113540023</v>
      </c>
      <c r="M180" s="1" t="n">
        <v>42036</v>
      </c>
      <c r="N180" s="2" t="n">
        <v>67.7156057413898</v>
      </c>
      <c r="O180" s="2" t="n">
        <v>72.7156057413898</v>
      </c>
      <c r="P180" s="2" t="n">
        <v>77.7156057413898</v>
      </c>
      <c r="R180" s="2" t="n">
        <v>49.5367043060424</v>
      </c>
      <c r="S180" s="2" t="n">
        <v>54.5367043060424</v>
      </c>
      <c r="T180" s="2" t="n">
        <v>59.5367043060424</v>
      </c>
      <c r="V180" s="2" t="n">
        <v>0</v>
      </c>
      <c r="W180" s="2" t="n">
        <v>0</v>
      </c>
      <c r="X180" s="2" t="n">
        <v>0</v>
      </c>
      <c r="Z180" s="2" t="n">
        <v>0.0001</v>
      </c>
      <c r="AA180" s="2" t="n">
        <v>0.232721484632682</v>
      </c>
      <c r="AB180" s="2" t="n">
        <v>0.0001</v>
      </c>
      <c r="AD180" s="2" t="n">
        <v>0.0001</v>
      </c>
      <c r="AE180" s="2" t="n">
        <v>0.116360742316341</v>
      </c>
      <c r="AF180" s="2" t="n">
        <v>0.0001</v>
      </c>
      <c r="AH180" s="2" t="n">
        <v>0.0001</v>
      </c>
      <c r="AI180" s="2" t="n">
        <v>1.8</v>
      </c>
      <c r="AJ180" s="2" t="n">
        <v>0.0001</v>
      </c>
      <c r="AL180" s="2" t="n">
        <v>-0.01</v>
      </c>
      <c r="AM180" s="2" t="n">
        <v>0.9</v>
      </c>
      <c r="AN180" s="2" t="n">
        <v>0.01</v>
      </c>
      <c r="AP180" s="2" t="n">
        <v>57</v>
      </c>
      <c r="AQ180" s="2" t="n">
        <v>0.35</v>
      </c>
      <c r="BQ180" s="2" t="n">
        <v>42186</v>
      </c>
      <c r="BR180" s="2" t="n">
        <v>4.708</v>
      </c>
      <c r="BS180" s="2" t="n">
        <v>4.713</v>
      </c>
      <c r="BT180" s="2" t="n">
        <v>4.718</v>
      </c>
      <c r="BU180" s="2" t="n">
        <v>0.1625</v>
      </c>
      <c r="BV180" s="2" t="n">
        <v>0.17</v>
      </c>
      <c r="BW180" s="2" t="n">
        <v>0.1775</v>
      </c>
      <c r="BX180" s="2" t="n">
        <v>-0.07</v>
      </c>
      <c r="BZ180" s="2" t="n">
        <v>0.07</v>
      </c>
      <c r="CA180" s="2" t="n">
        <v>0</v>
      </c>
      <c r="CB180" s="2" t="n">
        <v>0</v>
      </c>
      <c r="CC180" s="2" t="n">
        <v>4.708</v>
      </c>
      <c r="CD180" s="2" t="n">
        <v>0.1775</v>
      </c>
    </row>
    <row r="181" customFormat="false" ht="12.75" hidden="false" customHeight="false" outlineLevel="0" collapsed="false">
      <c r="A181" s="1" t="n">
        <v>42309</v>
      </c>
      <c r="B181" s="2" t="n">
        <v>0.065516775735244</v>
      </c>
      <c r="D181" s="1" t="n">
        <v>41183</v>
      </c>
      <c r="E181" s="2" t="n">
        <v>52.4</v>
      </c>
      <c r="F181" s="2" t="n">
        <v>56.15</v>
      </c>
      <c r="G181" s="2" t="n">
        <v>61.15</v>
      </c>
      <c r="I181" s="2" t="n">
        <v>34.5870309860994</v>
      </c>
      <c r="J181" s="2" t="n">
        <v>36.5870309860994</v>
      </c>
      <c r="K181" s="2" t="n">
        <v>41.5870309860994</v>
      </c>
      <c r="M181" s="1" t="n">
        <v>42064</v>
      </c>
      <c r="N181" s="2" t="n">
        <v>65.7156057413898</v>
      </c>
      <c r="O181" s="2" t="n">
        <v>70.7156057413898</v>
      </c>
      <c r="P181" s="2" t="n">
        <v>75.7156057413898</v>
      </c>
      <c r="R181" s="2" t="n">
        <v>48.0367043060424</v>
      </c>
      <c r="S181" s="2" t="n">
        <v>53.0367043060424</v>
      </c>
      <c r="T181" s="2" t="n">
        <v>58.0367043060424</v>
      </c>
      <c r="V181" s="2" t="n">
        <v>0</v>
      </c>
      <c r="W181" s="2" t="n">
        <v>0</v>
      </c>
      <c r="X181" s="2" t="n">
        <v>0</v>
      </c>
      <c r="Z181" s="2" t="n">
        <v>0.0001</v>
      </c>
      <c r="AA181" s="2" t="n">
        <v>0.237020630523107</v>
      </c>
      <c r="AB181" s="2" t="n">
        <v>0.0001</v>
      </c>
      <c r="AD181" s="2" t="n">
        <v>0.0001</v>
      </c>
      <c r="AE181" s="2" t="n">
        <v>0.118510315261553</v>
      </c>
      <c r="AF181" s="2" t="n">
        <v>0.0001</v>
      </c>
      <c r="AH181" s="2" t="n">
        <v>0.0001</v>
      </c>
      <c r="AI181" s="2" t="n">
        <v>1.95</v>
      </c>
      <c r="AJ181" s="2" t="n">
        <v>0.0001</v>
      </c>
      <c r="AL181" s="2" t="n">
        <v>-0.01</v>
      </c>
      <c r="AM181" s="2" t="n">
        <v>0.975</v>
      </c>
      <c r="AN181" s="2" t="n">
        <v>0.01</v>
      </c>
      <c r="AP181" s="2" t="n">
        <v>58</v>
      </c>
      <c r="AQ181" s="2" t="n">
        <v>0.35</v>
      </c>
      <c r="BQ181" s="2" t="n">
        <v>42217</v>
      </c>
      <c r="BR181" s="2" t="n">
        <v>4.71</v>
      </c>
      <c r="BS181" s="2" t="n">
        <v>4.715</v>
      </c>
      <c r="BT181" s="2" t="n">
        <v>4.72</v>
      </c>
      <c r="BU181" s="2" t="n">
        <v>0.1625</v>
      </c>
      <c r="BV181" s="2" t="n">
        <v>0.17</v>
      </c>
      <c r="BW181" s="2" t="n">
        <v>0.1775</v>
      </c>
      <c r="BX181" s="2" t="n">
        <v>-0.07</v>
      </c>
      <c r="BZ181" s="2" t="n">
        <v>0.07</v>
      </c>
      <c r="CA181" s="2" t="n">
        <v>0</v>
      </c>
      <c r="CB181" s="2" t="n">
        <v>0</v>
      </c>
      <c r="CC181" s="2" t="n">
        <v>4.71</v>
      </c>
      <c r="CD181" s="2" t="n">
        <v>0.1775</v>
      </c>
    </row>
    <row r="182" customFormat="false" ht="12.75" hidden="false" customHeight="false" outlineLevel="0" collapsed="false">
      <c r="A182" s="1" t="n">
        <v>42339</v>
      </c>
      <c r="B182" s="2" t="n">
        <v>0.065533761857976</v>
      </c>
      <c r="D182" s="1" t="n">
        <v>41214</v>
      </c>
      <c r="E182" s="2" t="n">
        <v>42.7365466987213</v>
      </c>
      <c r="F182" s="2" t="n">
        <v>46.4865466987213</v>
      </c>
      <c r="G182" s="2" t="n">
        <v>51.4865466987213</v>
      </c>
      <c r="I182" s="2" t="n">
        <v>29.5870309860994</v>
      </c>
      <c r="J182" s="2" t="n">
        <v>31.5870309860994</v>
      </c>
      <c r="K182" s="2" t="n">
        <v>36.5870309860994</v>
      </c>
      <c r="M182" s="1" t="n">
        <v>42095</v>
      </c>
      <c r="N182" s="2" t="n">
        <v>57.75</v>
      </c>
      <c r="O182" s="2" t="n">
        <v>62.75</v>
      </c>
      <c r="P182" s="2" t="n">
        <v>67.75</v>
      </c>
      <c r="R182" s="2" t="n">
        <v>42.0625</v>
      </c>
      <c r="S182" s="2" t="n">
        <v>47.0625</v>
      </c>
      <c r="T182" s="2" t="n">
        <v>52.0625</v>
      </c>
      <c r="V182" s="2" t="n">
        <v>0</v>
      </c>
      <c r="W182" s="2" t="n">
        <v>0</v>
      </c>
      <c r="X182" s="2" t="n">
        <v>0</v>
      </c>
      <c r="Z182" s="2" t="n">
        <v>0.0001</v>
      </c>
      <c r="AA182" s="2" t="n">
        <v>0.227605272200853</v>
      </c>
      <c r="AB182" s="2" t="n">
        <v>0.0001</v>
      </c>
      <c r="AD182" s="2" t="n">
        <v>0.0001</v>
      </c>
      <c r="AE182" s="2" t="n">
        <v>0.113802636100426</v>
      </c>
      <c r="AF182" s="2" t="n">
        <v>0.0001</v>
      </c>
      <c r="AH182" s="2" t="n">
        <v>0.0001</v>
      </c>
      <c r="AI182" s="2" t="n">
        <v>2</v>
      </c>
      <c r="AJ182" s="2" t="n">
        <v>0.0001</v>
      </c>
      <c r="AL182" s="2" t="n">
        <v>-0.01</v>
      </c>
      <c r="AM182" s="2" t="n">
        <v>1</v>
      </c>
      <c r="AN182" s="2" t="n">
        <v>0.01</v>
      </c>
      <c r="AP182" s="2" t="n">
        <v>58</v>
      </c>
      <c r="AQ182" s="2" t="n">
        <v>0.35</v>
      </c>
      <c r="BQ182" s="2" t="n">
        <v>42248</v>
      </c>
      <c r="BR182" s="2" t="n">
        <v>4.727</v>
      </c>
      <c r="BS182" s="2" t="n">
        <v>4.732</v>
      </c>
      <c r="BT182" s="2" t="n">
        <v>4.737</v>
      </c>
      <c r="BU182" s="2" t="n">
        <v>0.1625</v>
      </c>
      <c r="BV182" s="2" t="n">
        <v>0.17</v>
      </c>
      <c r="BW182" s="2" t="n">
        <v>0.1775</v>
      </c>
      <c r="BX182" s="2" t="n">
        <v>-0.07</v>
      </c>
      <c r="BZ182" s="2" t="n">
        <v>0.07</v>
      </c>
      <c r="CA182" s="2" t="n">
        <v>0</v>
      </c>
      <c r="CB182" s="2" t="n">
        <v>0</v>
      </c>
      <c r="CC182" s="2" t="n">
        <v>4.727</v>
      </c>
      <c r="CD182" s="2" t="n">
        <v>0.1775</v>
      </c>
    </row>
    <row r="183" customFormat="false" ht="12.75" hidden="false" customHeight="false" outlineLevel="0" collapsed="false">
      <c r="A183" s="1" t="n">
        <v>42370</v>
      </c>
      <c r="B183" s="2" t="n">
        <v>0.065551314184899</v>
      </c>
      <c r="D183" s="1" t="n">
        <v>41244</v>
      </c>
      <c r="E183" s="2" t="n">
        <v>41.7365466987213</v>
      </c>
      <c r="F183" s="2" t="n">
        <v>45.4865466987213</v>
      </c>
      <c r="G183" s="2" t="n">
        <v>50.4865466987213</v>
      </c>
      <c r="I183" s="2" t="n">
        <v>29.5870309860994</v>
      </c>
      <c r="J183" s="2" t="n">
        <v>31.5870309860994</v>
      </c>
      <c r="K183" s="2" t="n">
        <v>36.5870309860994</v>
      </c>
      <c r="M183" s="1" t="n">
        <v>42125</v>
      </c>
      <c r="N183" s="2" t="n">
        <v>61.1377409957683</v>
      </c>
      <c r="O183" s="2" t="n">
        <v>66.1377409957683</v>
      </c>
      <c r="P183" s="2" t="n">
        <v>71.1377409957683</v>
      </c>
      <c r="R183" s="2" t="n">
        <v>44.6033057468263</v>
      </c>
      <c r="S183" s="2" t="n">
        <v>49.6033057468263</v>
      </c>
      <c r="T183" s="2" t="n">
        <v>54.6033057468263</v>
      </c>
      <c r="V183" s="2" t="n">
        <v>0</v>
      </c>
      <c r="W183" s="2" t="n">
        <v>0</v>
      </c>
      <c r="X183" s="2" t="n">
        <v>0</v>
      </c>
      <c r="Z183" s="2" t="n">
        <v>0.0001</v>
      </c>
      <c r="AA183" s="2" t="n">
        <v>0.227540669451904</v>
      </c>
      <c r="AB183" s="2" t="n">
        <v>0.0001</v>
      </c>
      <c r="AD183" s="2" t="n">
        <v>0.0001</v>
      </c>
      <c r="AE183" s="2" t="n">
        <v>0.113770334725952</v>
      </c>
      <c r="AF183" s="2" t="n">
        <v>0.0001</v>
      </c>
      <c r="AH183" s="2" t="n">
        <v>0.0001</v>
      </c>
      <c r="AI183" s="2" t="n">
        <v>2.15</v>
      </c>
      <c r="AJ183" s="2" t="n">
        <v>0.0001</v>
      </c>
      <c r="AL183" s="2" t="n">
        <v>-0.01</v>
      </c>
      <c r="AM183" s="2" t="n">
        <v>1.075</v>
      </c>
      <c r="AN183" s="2" t="n">
        <v>0.01</v>
      </c>
      <c r="AP183" s="2" t="n">
        <v>58</v>
      </c>
      <c r="AQ183" s="2" t="n">
        <v>0.35</v>
      </c>
      <c r="BQ183" s="2" t="n">
        <v>42278</v>
      </c>
      <c r="BR183" s="2" t="n">
        <v>4.737</v>
      </c>
      <c r="BS183" s="2" t="n">
        <v>4.742</v>
      </c>
      <c r="BT183" s="2" t="n">
        <v>4.747</v>
      </c>
      <c r="BU183" s="2" t="n">
        <v>0.1625</v>
      </c>
      <c r="BV183" s="2" t="n">
        <v>0.17</v>
      </c>
      <c r="BW183" s="2" t="n">
        <v>0.1775</v>
      </c>
      <c r="BX183" s="2" t="n">
        <v>-0.07</v>
      </c>
      <c r="BZ183" s="2" t="n">
        <v>0.07</v>
      </c>
      <c r="CA183" s="2" t="n">
        <v>0</v>
      </c>
      <c r="CB183" s="2" t="n">
        <v>0</v>
      </c>
      <c r="CC183" s="2" t="n">
        <v>4.737</v>
      </c>
      <c r="CD183" s="2" t="n">
        <v>0.1775</v>
      </c>
    </row>
    <row r="184" customFormat="false" ht="12.75" hidden="false" customHeight="false" outlineLevel="0" collapsed="false">
      <c r="A184" s="1" t="n">
        <v>42401</v>
      </c>
      <c r="B184" s="2" t="n">
        <v>0.065568866511924</v>
      </c>
      <c r="D184" s="1" t="n">
        <v>41275</v>
      </c>
      <c r="E184" s="2" t="n">
        <v>43.75</v>
      </c>
      <c r="F184" s="2" t="n">
        <v>47.5</v>
      </c>
      <c r="G184" s="2" t="n">
        <v>52.5</v>
      </c>
      <c r="I184" s="2" t="n">
        <v>30.8050781345717</v>
      </c>
      <c r="J184" s="2" t="n">
        <v>32.8050781345717</v>
      </c>
      <c r="K184" s="2" t="n">
        <v>37.8050781345717</v>
      </c>
      <c r="M184" s="1" t="n">
        <v>42156</v>
      </c>
      <c r="N184" s="2" t="n">
        <v>85.1377409957684</v>
      </c>
      <c r="O184" s="2" t="n">
        <v>90.1377409957684</v>
      </c>
      <c r="P184" s="2" t="n">
        <v>95.1377409957684</v>
      </c>
      <c r="R184" s="2" t="n">
        <v>62.6033057468263</v>
      </c>
      <c r="S184" s="2" t="n">
        <v>67.6033057468263</v>
      </c>
      <c r="T184" s="2" t="n">
        <v>72.6033057468263</v>
      </c>
      <c r="V184" s="2" t="n">
        <v>0</v>
      </c>
      <c r="W184" s="2" t="n">
        <v>0</v>
      </c>
      <c r="X184" s="2" t="n">
        <v>0</v>
      </c>
      <c r="Z184" s="2" t="n">
        <v>0.0001</v>
      </c>
      <c r="AA184" s="2" t="n">
        <v>0.256798958487063</v>
      </c>
      <c r="AB184" s="2" t="n">
        <v>0.0001</v>
      </c>
      <c r="AD184" s="2" t="n">
        <v>0.0001</v>
      </c>
      <c r="AE184" s="2" t="n">
        <v>0.128399479243531</v>
      </c>
      <c r="AF184" s="2" t="n">
        <v>0.0001</v>
      </c>
      <c r="AH184" s="2" t="n">
        <v>0.0001</v>
      </c>
      <c r="AI184" s="2" t="n">
        <v>1.95</v>
      </c>
      <c r="AJ184" s="2" t="n">
        <v>0.0001</v>
      </c>
      <c r="AL184" s="2" t="n">
        <v>-0.01</v>
      </c>
      <c r="AM184" s="2" t="n">
        <v>0.975</v>
      </c>
      <c r="AN184" s="2" t="n">
        <v>0.01</v>
      </c>
      <c r="AP184" s="2" t="n">
        <v>59</v>
      </c>
      <c r="AQ184" s="2" t="n">
        <v>0.35</v>
      </c>
      <c r="BQ184" s="2" t="n">
        <v>42309</v>
      </c>
      <c r="BR184" s="2" t="n">
        <v>4.882</v>
      </c>
      <c r="BS184" s="2" t="n">
        <v>4.887</v>
      </c>
      <c r="BT184" s="2" t="n">
        <v>4.892</v>
      </c>
      <c r="BU184" s="2" t="n">
        <v>0.1625</v>
      </c>
      <c r="BV184" s="2" t="n">
        <v>0.17</v>
      </c>
      <c r="BW184" s="2" t="n">
        <v>0.1775</v>
      </c>
      <c r="BX184" s="2" t="n">
        <v>-0.07</v>
      </c>
      <c r="BZ184" s="2" t="n">
        <v>0.07</v>
      </c>
      <c r="CA184" s="2" t="n">
        <v>0</v>
      </c>
      <c r="CB184" s="2" t="n">
        <v>0</v>
      </c>
      <c r="CC184" s="2" t="n">
        <v>4.882</v>
      </c>
      <c r="CD184" s="2" t="n">
        <v>0.1775</v>
      </c>
    </row>
    <row r="185" customFormat="false" ht="12.75" hidden="false" customHeight="false" outlineLevel="0" collapsed="false">
      <c r="A185" s="1" t="n">
        <v>42430</v>
      </c>
      <c r="B185" s="2" t="n">
        <v>0.065585286430846</v>
      </c>
      <c r="D185" s="1" t="n">
        <v>41306</v>
      </c>
      <c r="E185" s="2" t="n">
        <v>44.5122369643034</v>
      </c>
      <c r="F185" s="2" t="n">
        <v>48.2622369643034</v>
      </c>
      <c r="G185" s="2" t="n">
        <v>53.2622369643034</v>
      </c>
      <c r="I185" s="2" t="n">
        <v>29.8550781345717</v>
      </c>
      <c r="J185" s="2" t="n">
        <v>31.8550781345717</v>
      </c>
      <c r="K185" s="2" t="n">
        <v>36.8550781345717</v>
      </c>
      <c r="M185" s="1" t="n">
        <v>42186</v>
      </c>
      <c r="N185" s="2" t="n">
        <v>105.5</v>
      </c>
      <c r="O185" s="2" t="n">
        <v>110.5</v>
      </c>
      <c r="P185" s="2" t="n">
        <v>115.5</v>
      </c>
      <c r="R185" s="2" t="n">
        <v>77.875</v>
      </c>
      <c r="S185" s="2" t="n">
        <v>82.875</v>
      </c>
      <c r="T185" s="2" t="n">
        <v>87.875</v>
      </c>
      <c r="V185" s="2" t="n">
        <v>0</v>
      </c>
      <c r="W185" s="2" t="n">
        <v>0</v>
      </c>
      <c r="X185" s="2" t="n">
        <v>0</v>
      </c>
      <c r="Z185" s="2" t="n">
        <v>0.0001</v>
      </c>
      <c r="AA185" s="2" t="n">
        <v>0.256958955207637</v>
      </c>
      <c r="AB185" s="2" t="n">
        <v>0.0001</v>
      </c>
      <c r="AD185" s="2" t="n">
        <v>0.0001</v>
      </c>
      <c r="AE185" s="2" t="n">
        <v>0.128479477603818</v>
      </c>
      <c r="AF185" s="2" t="n">
        <v>0.0001</v>
      </c>
      <c r="AH185" s="2" t="n">
        <v>0.0001</v>
      </c>
      <c r="AI185" s="2" t="n">
        <v>2.1</v>
      </c>
      <c r="AJ185" s="2" t="n">
        <v>0.0001</v>
      </c>
      <c r="AL185" s="2" t="n">
        <v>-0.01</v>
      </c>
      <c r="AM185" s="2" t="n">
        <v>1.05</v>
      </c>
      <c r="AN185" s="2" t="n">
        <v>0.01</v>
      </c>
      <c r="AP185" s="2" t="n">
        <v>59</v>
      </c>
      <c r="AQ185" s="2" t="n">
        <v>0.35</v>
      </c>
      <c r="BQ185" s="2" t="n">
        <v>42339</v>
      </c>
      <c r="BR185" s="2" t="n">
        <v>5.022</v>
      </c>
      <c r="BS185" s="2" t="n">
        <v>5.027</v>
      </c>
      <c r="BT185" s="2" t="n">
        <v>5.032</v>
      </c>
      <c r="BU185" s="2" t="n">
        <v>0.1625</v>
      </c>
      <c r="BV185" s="2" t="n">
        <v>0.17</v>
      </c>
      <c r="BW185" s="2" t="n">
        <v>0.1775</v>
      </c>
      <c r="BX185" s="2" t="n">
        <v>-0.07</v>
      </c>
      <c r="BZ185" s="2" t="n">
        <v>0.07</v>
      </c>
      <c r="CA185" s="2" t="n">
        <v>0</v>
      </c>
      <c r="CB185" s="2" t="n">
        <v>0</v>
      </c>
      <c r="CC185" s="2" t="n">
        <v>5.022</v>
      </c>
      <c r="CD185" s="2" t="n">
        <v>0.1775</v>
      </c>
    </row>
    <row r="186" customFormat="false" ht="12.75" hidden="false" customHeight="false" outlineLevel="0" collapsed="false">
      <c r="A186" s="1" t="n">
        <v>42461</v>
      </c>
      <c r="B186" s="2" t="n">
        <v>0.065602838758069</v>
      </c>
      <c r="D186" s="1" t="n">
        <v>41334</v>
      </c>
      <c r="E186" s="2" t="n">
        <v>43.5122369643034</v>
      </c>
      <c r="F186" s="2" t="n">
        <v>47.2622369643034</v>
      </c>
      <c r="G186" s="2" t="n">
        <v>52.2622369643034</v>
      </c>
      <c r="I186" s="2" t="n">
        <v>29.8550781345717</v>
      </c>
      <c r="J186" s="2" t="n">
        <v>31.8550781345717</v>
      </c>
      <c r="K186" s="2" t="n">
        <v>36.8550781345717</v>
      </c>
      <c r="M186" s="1" t="n">
        <v>42217</v>
      </c>
      <c r="N186" s="2" t="n">
        <v>106.303911518815</v>
      </c>
      <c r="O186" s="2" t="n">
        <v>111.303911518815</v>
      </c>
      <c r="P186" s="2" t="n">
        <v>116.303911518815</v>
      </c>
      <c r="R186" s="2" t="n">
        <v>78.4779336391111</v>
      </c>
      <c r="S186" s="2" t="n">
        <v>83.4779336391111</v>
      </c>
      <c r="T186" s="2" t="n">
        <v>88.4779336391111</v>
      </c>
      <c r="V186" s="2" t="n">
        <v>0</v>
      </c>
      <c r="W186" s="2" t="n">
        <v>0</v>
      </c>
      <c r="X186" s="2" t="n">
        <v>0</v>
      </c>
      <c r="Z186" s="2" t="n">
        <v>0.0001</v>
      </c>
      <c r="AA186" s="2" t="n">
        <v>0.279351067560295</v>
      </c>
      <c r="AB186" s="2" t="n">
        <v>0.0001</v>
      </c>
      <c r="AD186" s="2" t="n">
        <v>0.0001</v>
      </c>
      <c r="AE186" s="2" t="n">
        <v>0.139675533780147</v>
      </c>
      <c r="AF186" s="2" t="n">
        <v>0.0001</v>
      </c>
      <c r="AH186" s="2" t="n">
        <v>0.0001</v>
      </c>
      <c r="AI186" s="2" t="n">
        <v>2.85</v>
      </c>
      <c r="AJ186" s="2" t="n">
        <v>0.0001</v>
      </c>
      <c r="AL186" s="2" t="n">
        <v>-0.01</v>
      </c>
      <c r="AM186" s="2" t="n">
        <v>1.425</v>
      </c>
      <c r="AN186" s="2" t="n">
        <v>0.01</v>
      </c>
      <c r="AP186" s="2" t="n">
        <v>59</v>
      </c>
      <c r="AQ186" s="2" t="n">
        <v>0.35</v>
      </c>
      <c r="BQ186" s="2" t="n">
        <v>42370</v>
      </c>
      <c r="BR186" s="2" t="n">
        <v>5.33</v>
      </c>
      <c r="BS186" s="2" t="n">
        <v>5.335</v>
      </c>
      <c r="BT186" s="2" t="n">
        <v>5.34</v>
      </c>
      <c r="BU186" s="2" t="n">
        <v>0.1625</v>
      </c>
      <c r="BV186" s="2" t="n">
        <v>0.17</v>
      </c>
      <c r="BW186" s="2" t="n">
        <v>0.1775</v>
      </c>
      <c r="BX186" s="2" t="n">
        <v>-0.07</v>
      </c>
      <c r="BZ186" s="2" t="n">
        <v>0.07</v>
      </c>
      <c r="CA186" s="2" t="n">
        <v>0</v>
      </c>
      <c r="CB186" s="2" t="n">
        <v>0</v>
      </c>
      <c r="CC186" s="2" t="n">
        <v>5.33</v>
      </c>
      <c r="CD186" s="2" t="n">
        <v>0.1775</v>
      </c>
    </row>
    <row r="187" customFormat="false" ht="12.75" hidden="false" customHeight="false" outlineLevel="0" collapsed="false">
      <c r="A187" s="1" t="n">
        <v>42491</v>
      </c>
      <c r="B187" s="2" t="n">
        <v>0.065619824881285</v>
      </c>
      <c r="D187" s="1" t="n">
        <v>41365</v>
      </c>
      <c r="E187" s="2" t="n">
        <v>41.5</v>
      </c>
      <c r="F187" s="2" t="n">
        <v>45.25</v>
      </c>
      <c r="G187" s="2" t="n">
        <v>50.25</v>
      </c>
      <c r="I187" s="2" t="n">
        <v>29.2323246850255</v>
      </c>
      <c r="J187" s="2" t="n">
        <v>31.2323246850255</v>
      </c>
      <c r="K187" s="2" t="n">
        <v>36.2323246850255</v>
      </c>
      <c r="M187" s="1" t="n">
        <v>42248</v>
      </c>
      <c r="N187" s="2" t="n">
        <v>99.3039115188148</v>
      </c>
      <c r="O187" s="2" t="n">
        <v>104.303911518815</v>
      </c>
      <c r="P187" s="2" t="n">
        <v>109.303911518815</v>
      </c>
      <c r="R187" s="2" t="n">
        <v>73.2279336391111</v>
      </c>
      <c r="S187" s="2" t="n">
        <v>78.2279336391111</v>
      </c>
      <c r="T187" s="2" t="n">
        <v>83.2279336391111</v>
      </c>
      <c r="V187" s="2" t="n">
        <v>0</v>
      </c>
      <c r="W187" s="2" t="n">
        <v>0</v>
      </c>
      <c r="X187" s="2" t="n">
        <v>0</v>
      </c>
      <c r="Z187" s="2" t="n">
        <v>0.0001</v>
      </c>
      <c r="AA187" s="2" t="n">
        <v>0.264358041632176</v>
      </c>
      <c r="AB187" s="2" t="n">
        <v>0.0001</v>
      </c>
      <c r="AD187" s="2" t="n">
        <v>0.0001</v>
      </c>
      <c r="AE187" s="2" t="n">
        <v>0.132179020816088</v>
      </c>
      <c r="AF187" s="2" t="n">
        <v>0.0001</v>
      </c>
      <c r="AH187" s="2" t="n">
        <v>0.0001</v>
      </c>
      <c r="AI187" s="2" t="n">
        <v>2.95</v>
      </c>
      <c r="AJ187" s="2" t="n">
        <v>0.0001</v>
      </c>
      <c r="AL187" s="2" t="n">
        <v>-0.01</v>
      </c>
      <c r="AM187" s="2" t="n">
        <v>1.475</v>
      </c>
      <c r="AN187" s="2" t="n">
        <v>0.01</v>
      </c>
      <c r="AP187" s="2" t="n">
        <v>60</v>
      </c>
      <c r="AQ187" s="2" t="n">
        <v>0.35</v>
      </c>
      <c r="BQ187" s="2" t="n">
        <v>42401</v>
      </c>
      <c r="BR187" s="2" t="n">
        <v>5.185</v>
      </c>
      <c r="BS187" s="2" t="n">
        <v>5.19</v>
      </c>
      <c r="BT187" s="2" t="n">
        <v>5.195</v>
      </c>
      <c r="BU187" s="2" t="n">
        <v>0.1625</v>
      </c>
      <c r="BV187" s="2" t="n">
        <v>0.17</v>
      </c>
      <c r="BW187" s="2" t="n">
        <v>0.1775</v>
      </c>
      <c r="BX187" s="2" t="n">
        <v>-0.07</v>
      </c>
      <c r="BZ187" s="2" t="n">
        <v>0.07</v>
      </c>
      <c r="CA187" s="2" t="n">
        <v>0</v>
      </c>
      <c r="CB187" s="2" t="n">
        <v>0</v>
      </c>
      <c r="CC187" s="2" t="n">
        <v>5.185</v>
      </c>
      <c r="CD187" s="2" t="n">
        <v>0.1775</v>
      </c>
    </row>
    <row r="188" customFormat="false" ht="12.75" hidden="false" customHeight="false" outlineLevel="0" collapsed="false">
      <c r="A188" s="1" t="n">
        <v>42522</v>
      </c>
      <c r="B188" s="2" t="n">
        <v>0.065637377208709</v>
      </c>
      <c r="D188" s="1" t="n">
        <v>41395</v>
      </c>
      <c r="E188" s="2" t="n">
        <v>44.9340669066971</v>
      </c>
      <c r="F188" s="2" t="n">
        <v>48.6840669066971</v>
      </c>
      <c r="G188" s="2" t="n">
        <v>53.6840669066971</v>
      </c>
      <c r="I188" s="2" t="n">
        <v>29.2323246850255</v>
      </c>
      <c r="J188" s="2" t="n">
        <v>31.2323246850255</v>
      </c>
      <c r="K188" s="2" t="n">
        <v>36.2323246850255</v>
      </c>
      <c r="M188" s="1" t="n">
        <v>42278</v>
      </c>
      <c r="N188" s="2" t="n">
        <v>81.9</v>
      </c>
      <c r="O188" s="2" t="n">
        <v>86.9</v>
      </c>
      <c r="P188" s="2" t="n">
        <v>91.9</v>
      </c>
      <c r="R188" s="2" t="n">
        <v>60.175</v>
      </c>
      <c r="S188" s="2" t="n">
        <v>65.175</v>
      </c>
      <c r="T188" s="2" t="n">
        <v>70.175</v>
      </c>
      <c r="V188" s="2" t="n">
        <v>0</v>
      </c>
      <c r="W188" s="2" t="n">
        <v>0</v>
      </c>
      <c r="X188" s="2" t="n">
        <v>0</v>
      </c>
      <c r="Z188" s="2" t="n">
        <v>0.0001</v>
      </c>
      <c r="AA188" s="2" t="n">
        <v>0.244766735184506</v>
      </c>
      <c r="AB188" s="2" t="n">
        <v>0.0001</v>
      </c>
      <c r="AD188" s="2" t="n">
        <v>0.0001</v>
      </c>
      <c r="AE188" s="2" t="n">
        <v>0.122383367592253</v>
      </c>
      <c r="AF188" s="2" t="n">
        <v>0.0001</v>
      </c>
      <c r="AH188" s="2" t="n">
        <v>0.0001</v>
      </c>
      <c r="AI188" s="2" t="n">
        <v>2.65</v>
      </c>
      <c r="AJ188" s="2" t="n">
        <v>0.0001</v>
      </c>
      <c r="AL188" s="2" t="n">
        <v>-0.01</v>
      </c>
      <c r="AM188" s="2" t="n">
        <v>1.325</v>
      </c>
      <c r="AN188" s="2" t="n">
        <v>0.01</v>
      </c>
      <c r="AP188" s="2" t="n">
        <v>60</v>
      </c>
      <c r="AQ188" s="2" t="n">
        <v>0.35</v>
      </c>
      <c r="BQ188" s="2" t="n">
        <v>42430</v>
      </c>
      <c r="BR188" s="2" t="n">
        <v>5.05</v>
      </c>
      <c r="BS188" s="2" t="n">
        <v>5.055</v>
      </c>
      <c r="BT188" s="2" t="n">
        <v>5.06</v>
      </c>
      <c r="BU188" s="2" t="n">
        <v>0.1625</v>
      </c>
      <c r="BV188" s="2" t="n">
        <v>0.17</v>
      </c>
      <c r="BW188" s="2" t="n">
        <v>0.1775</v>
      </c>
      <c r="BX188" s="2" t="n">
        <v>-0.07</v>
      </c>
      <c r="BZ188" s="2" t="n">
        <v>0.07</v>
      </c>
      <c r="CA188" s="2" t="n">
        <v>0</v>
      </c>
      <c r="CB188" s="2" t="n">
        <v>0</v>
      </c>
      <c r="CC188" s="2" t="n">
        <v>5.05</v>
      </c>
      <c r="CD188" s="2" t="n">
        <v>0.1775</v>
      </c>
    </row>
    <row r="189" customFormat="false" ht="12.75" hidden="false" customHeight="false" outlineLevel="0" collapsed="false">
      <c r="A189" s="1" t="n">
        <v>42552</v>
      </c>
      <c r="B189" s="2" t="n">
        <v>0.065654363332119</v>
      </c>
      <c r="D189" s="1" t="n">
        <v>41426</v>
      </c>
      <c r="E189" s="2" t="n">
        <v>60.934066906697</v>
      </c>
      <c r="F189" s="2" t="n">
        <v>64.684066906697</v>
      </c>
      <c r="G189" s="2" t="n">
        <v>69.684066906697</v>
      </c>
      <c r="I189" s="2" t="n">
        <v>27.2323246850255</v>
      </c>
      <c r="J189" s="2" t="n">
        <v>29.2323246850255</v>
      </c>
      <c r="K189" s="2" t="n">
        <v>34.2323246850255</v>
      </c>
      <c r="M189" s="1" t="n">
        <v>42309</v>
      </c>
      <c r="N189" s="2" t="n">
        <v>63.1592754503285</v>
      </c>
      <c r="O189" s="2" t="n">
        <v>68.1592754503285</v>
      </c>
      <c r="P189" s="2" t="n">
        <v>73.1592754503285</v>
      </c>
      <c r="R189" s="2" t="n">
        <v>46.1194565877464</v>
      </c>
      <c r="S189" s="2" t="n">
        <v>51.1194565877464</v>
      </c>
      <c r="T189" s="2" t="n">
        <v>56.1194565877464</v>
      </c>
      <c r="V189" s="2" t="n">
        <v>0</v>
      </c>
      <c r="W189" s="2" t="n">
        <v>0</v>
      </c>
      <c r="X189" s="2" t="n">
        <v>0</v>
      </c>
      <c r="Z189" s="2" t="n">
        <v>0.0001</v>
      </c>
      <c r="AA189" s="2" t="n">
        <v>0.243252875322812</v>
      </c>
      <c r="AB189" s="2" t="n">
        <v>0.0001</v>
      </c>
      <c r="AD189" s="2" t="n">
        <v>0.0001</v>
      </c>
      <c r="AE189" s="2" t="n">
        <v>0.121626437661406</v>
      </c>
      <c r="AF189" s="2" t="n">
        <v>0.0001</v>
      </c>
      <c r="AH189" s="2" t="n">
        <v>0.0001</v>
      </c>
      <c r="AI189" s="2" t="n">
        <v>1.9</v>
      </c>
      <c r="AJ189" s="2" t="n">
        <v>0.0001</v>
      </c>
      <c r="AL189" s="2" t="n">
        <v>-0.01</v>
      </c>
      <c r="AM189" s="2" t="n">
        <v>0.95</v>
      </c>
      <c r="AN189" s="2" t="n">
        <v>0.01</v>
      </c>
      <c r="AP189" s="2" t="n">
        <v>60</v>
      </c>
      <c r="AQ189" s="2" t="n">
        <v>0.35</v>
      </c>
      <c r="BQ189" s="2" t="n">
        <v>42461</v>
      </c>
      <c r="BR189" s="2" t="n">
        <v>4.89</v>
      </c>
      <c r="BS189" s="2" t="n">
        <v>4.895</v>
      </c>
      <c r="BT189" s="2" t="n">
        <v>4.9</v>
      </c>
      <c r="BU189" s="2" t="n">
        <v>0.1625</v>
      </c>
      <c r="BV189" s="2" t="n">
        <v>0.17</v>
      </c>
      <c r="BW189" s="2" t="n">
        <v>0.1775</v>
      </c>
      <c r="BX189" s="2" t="n">
        <v>-0.07</v>
      </c>
      <c r="BZ189" s="2" t="n">
        <v>0.07</v>
      </c>
      <c r="CA189" s="2" t="n">
        <v>0</v>
      </c>
      <c r="CB189" s="2" t="n">
        <v>0</v>
      </c>
      <c r="CC189" s="2" t="n">
        <v>4.89</v>
      </c>
      <c r="CD189" s="2" t="n">
        <v>0.1775</v>
      </c>
    </row>
    <row r="190" customFormat="false" ht="12.75" hidden="false" customHeight="false" outlineLevel="0" collapsed="false">
      <c r="A190" s="1" t="n">
        <v>42583</v>
      </c>
      <c r="B190" s="2" t="n">
        <v>0.065671915659744</v>
      </c>
      <c r="D190" s="1" t="n">
        <v>41456</v>
      </c>
      <c r="E190" s="2" t="n">
        <v>73.25</v>
      </c>
      <c r="F190" s="2" t="n">
        <v>77</v>
      </c>
      <c r="G190" s="2" t="n">
        <v>82</v>
      </c>
      <c r="I190" s="2" t="n">
        <v>40.2095961716176</v>
      </c>
      <c r="J190" s="2" t="n">
        <v>42.2095961716176</v>
      </c>
      <c r="K190" s="2" t="n">
        <v>47.2095961716176</v>
      </c>
      <c r="M190" s="1" t="n">
        <v>42339</v>
      </c>
      <c r="N190" s="2" t="n">
        <v>61.1592754503285</v>
      </c>
      <c r="O190" s="2" t="n">
        <v>66.1592754503285</v>
      </c>
      <c r="P190" s="2" t="n">
        <v>71.1592754503285</v>
      </c>
      <c r="R190" s="2" t="n">
        <v>44.6194565877464</v>
      </c>
      <c r="S190" s="2" t="n">
        <v>49.6194565877464</v>
      </c>
      <c r="T190" s="2" t="n">
        <v>54.6194565877464</v>
      </c>
      <c r="V190" s="2" t="n">
        <v>0</v>
      </c>
      <c r="W190" s="2" t="n">
        <v>0</v>
      </c>
      <c r="X190" s="2" t="n">
        <v>0</v>
      </c>
      <c r="Z190" s="2" t="n">
        <v>0.0001</v>
      </c>
      <c r="AA190" s="2" t="n">
        <v>0.24721515750035</v>
      </c>
      <c r="AB190" s="2" t="n">
        <v>0.0001</v>
      </c>
      <c r="AD190" s="2" t="n">
        <v>0.0001</v>
      </c>
      <c r="AE190" s="2" t="n">
        <v>0.123607578750175</v>
      </c>
      <c r="AF190" s="2" t="n">
        <v>0.0001</v>
      </c>
      <c r="AH190" s="2" t="n">
        <v>0.0001</v>
      </c>
      <c r="AI190" s="2" t="n">
        <v>1.7</v>
      </c>
      <c r="AJ190" s="2" t="n">
        <v>0.0001</v>
      </c>
      <c r="AL190" s="2" t="n">
        <v>-0.01</v>
      </c>
      <c r="AM190" s="2" t="n">
        <v>0.85</v>
      </c>
      <c r="AN190" s="2" t="n">
        <v>0.01</v>
      </c>
      <c r="AP190" s="2" t="n">
        <v>61</v>
      </c>
      <c r="AQ190" s="2" t="n">
        <v>0.35</v>
      </c>
      <c r="BQ190" s="2" t="n">
        <v>42491</v>
      </c>
      <c r="BR190" s="2" t="n">
        <v>4.855</v>
      </c>
      <c r="BS190" s="2" t="n">
        <v>4.86</v>
      </c>
      <c r="BT190" s="2" t="n">
        <v>4.865</v>
      </c>
      <c r="BU190" s="2" t="n">
        <v>0.1625</v>
      </c>
      <c r="BV190" s="2" t="n">
        <v>0.17</v>
      </c>
      <c r="BW190" s="2" t="n">
        <v>0.1775</v>
      </c>
      <c r="BX190" s="2" t="n">
        <v>-0.07</v>
      </c>
      <c r="BZ190" s="2" t="n">
        <v>0.07</v>
      </c>
      <c r="CA190" s="2" t="n">
        <v>0</v>
      </c>
      <c r="CB190" s="2" t="n">
        <v>0</v>
      </c>
      <c r="CC190" s="2" t="n">
        <v>4.855</v>
      </c>
      <c r="CD190" s="2" t="n">
        <v>0.1775</v>
      </c>
    </row>
    <row r="191" customFormat="false" ht="12.75" hidden="false" customHeight="false" outlineLevel="0" collapsed="false">
      <c r="A191" s="1" t="n">
        <v>42614</v>
      </c>
      <c r="B191" s="2" t="n">
        <v>0.06568946798747</v>
      </c>
      <c r="D191" s="1" t="n">
        <v>41487</v>
      </c>
      <c r="E191" s="2" t="n">
        <v>76.8902333925053</v>
      </c>
      <c r="F191" s="2" t="n">
        <v>80.6402333925053</v>
      </c>
      <c r="G191" s="2" t="n">
        <v>85.6402333925053</v>
      </c>
      <c r="I191" s="2" t="n">
        <v>44.2095961716176</v>
      </c>
      <c r="J191" s="2" t="n">
        <v>46.2095961716176</v>
      </c>
      <c r="K191" s="2" t="n">
        <v>51.2095961716176</v>
      </c>
      <c r="M191" s="1" t="n">
        <v>42370</v>
      </c>
      <c r="N191" s="2" t="n">
        <v>74.25</v>
      </c>
      <c r="O191" s="2" t="n">
        <v>79.25</v>
      </c>
      <c r="P191" s="2" t="n">
        <v>84.25</v>
      </c>
      <c r="R191" s="2" t="n">
        <v>54.4375</v>
      </c>
      <c r="S191" s="2" t="n">
        <v>59.4375</v>
      </c>
      <c r="T191" s="2" t="n">
        <v>64.4375</v>
      </c>
      <c r="V191" s="2" t="n">
        <v>0</v>
      </c>
      <c r="W191" s="2" t="n">
        <v>0</v>
      </c>
      <c r="X191" s="2" t="n">
        <v>0</v>
      </c>
      <c r="Z191" s="2" t="n">
        <v>0.0001</v>
      </c>
      <c r="AA191" s="2" t="n">
        <v>0.230505631473359</v>
      </c>
      <c r="AB191" s="2" t="n">
        <v>0.0001</v>
      </c>
      <c r="AD191" s="2" t="n">
        <v>0.0001</v>
      </c>
      <c r="AE191" s="2" t="n">
        <v>0.11525281573668</v>
      </c>
      <c r="AF191" s="2" t="n">
        <v>0.0001</v>
      </c>
      <c r="AH191" s="2" t="n">
        <v>0.0001</v>
      </c>
      <c r="AI191" s="2" t="n">
        <v>1.6</v>
      </c>
      <c r="AJ191" s="2" t="n">
        <v>0.0001</v>
      </c>
      <c r="AL191" s="2" t="n">
        <v>-0.01</v>
      </c>
      <c r="AM191" s="2" t="n">
        <v>0.8</v>
      </c>
      <c r="AN191" s="2" t="n">
        <v>0.01</v>
      </c>
      <c r="AP191" s="2" t="n">
        <v>61</v>
      </c>
      <c r="AQ191" s="2" t="n">
        <v>0.35</v>
      </c>
      <c r="BQ191" s="2" t="n">
        <v>42522</v>
      </c>
      <c r="BR191" s="2" t="n">
        <v>4.875</v>
      </c>
      <c r="BS191" s="2" t="n">
        <v>4.88</v>
      </c>
      <c r="BT191" s="2" t="n">
        <v>4.885</v>
      </c>
      <c r="BU191" s="2" t="n">
        <v>0.1625</v>
      </c>
      <c r="BV191" s="2" t="n">
        <v>0.17</v>
      </c>
      <c r="BW191" s="2" t="n">
        <v>0.1775</v>
      </c>
      <c r="BX191" s="2" t="n">
        <v>-0.07</v>
      </c>
      <c r="BZ191" s="2" t="n">
        <v>0.07</v>
      </c>
      <c r="CA191" s="2" t="n">
        <v>0</v>
      </c>
      <c r="CB191" s="2" t="n">
        <v>0</v>
      </c>
      <c r="CC191" s="2" t="n">
        <v>4.875</v>
      </c>
      <c r="CD191" s="2" t="n">
        <v>0.1775</v>
      </c>
    </row>
    <row r="192" customFormat="false" ht="12.75" hidden="false" customHeight="false" outlineLevel="0" collapsed="false">
      <c r="A192" s="1" t="n">
        <v>42644</v>
      </c>
      <c r="B192" s="2" t="n">
        <v>0.065706454111174</v>
      </c>
      <c r="D192" s="1" t="n">
        <v>41518</v>
      </c>
      <c r="E192" s="2" t="n">
        <v>68.8902333925053</v>
      </c>
      <c r="F192" s="2" t="n">
        <v>72.6402333925053</v>
      </c>
      <c r="G192" s="2" t="n">
        <v>77.6402333925053</v>
      </c>
      <c r="I192" s="2" t="n">
        <v>41.2095961716176</v>
      </c>
      <c r="J192" s="2" t="n">
        <v>43.2095961716176</v>
      </c>
      <c r="K192" s="2" t="n">
        <v>48.2095961716176</v>
      </c>
      <c r="M192" s="1" t="n">
        <v>42401</v>
      </c>
      <c r="N192" s="2" t="n">
        <v>67.9422901299331</v>
      </c>
      <c r="O192" s="2" t="n">
        <v>72.9422901299331</v>
      </c>
      <c r="P192" s="2" t="n">
        <v>77.9422901299331</v>
      </c>
      <c r="R192" s="2" t="n">
        <v>49.7067175974498</v>
      </c>
      <c r="S192" s="2" t="n">
        <v>54.7067175974498</v>
      </c>
      <c r="T192" s="2" t="n">
        <v>59.7067175974498</v>
      </c>
      <c r="V192" s="2" t="n">
        <v>0</v>
      </c>
      <c r="W192" s="2" t="n">
        <v>0</v>
      </c>
      <c r="X192" s="2" t="n">
        <v>0</v>
      </c>
      <c r="Z192" s="2" t="n">
        <v>0.0001</v>
      </c>
      <c r="AA192" s="2" t="n">
        <v>0.233343051306937</v>
      </c>
      <c r="AB192" s="2" t="n">
        <v>0.0001</v>
      </c>
      <c r="AD192" s="2" t="n">
        <v>0.0001</v>
      </c>
      <c r="AE192" s="2" t="n">
        <v>0.116671525653469</v>
      </c>
      <c r="AF192" s="2" t="n">
        <v>0.0001</v>
      </c>
      <c r="AH192" s="2" t="n">
        <v>0.0001</v>
      </c>
      <c r="AI192" s="2" t="n">
        <v>1.8</v>
      </c>
      <c r="AJ192" s="2" t="n">
        <v>0.0001</v>
      </c>
      <c r="AL192" s="2" t="n">
        <v>-0.01</v>
      </c>
      <c r="AM192" s="2" t="n">
        <v>0.9</v>
      </c>
      <c r="AN192" s="2" t="n">
        <v>0.01</v>
      </c>
      <c r="AP192" s="2" t="n">
        <v>61</v>
      </c>
      <c r="AQ192" s="2" t="n">
        <v>0.35</v>
      </c>
      <c r="BQ192" s="2" t="n">
        <v>42552</v>
      </c>
      <c r="BR192" s="2" t="n">
        <v>4.868</v>
      </c>
      <c r="BS192" s="2" t="n">
        <v>4.873</v>
      </c>
      <c r="BT192" s="2" t="n">
        <v>4.878</v>
      </c>
      <c r="BU192" s="2" t="n">
        <v>0.1625</v>
      </c>
      <c r="BV192" s="2" t="n">
        <v>0.17</v>
      </c>
      <c r="BW192" s="2" t="n">
        <v>0.1775</v>
      </c>
      <c r="BX192" s="2" t="n">
        <v>-0.07</v>
      </c>
      <c r="BZ192" s="2" t="n">
        <v>0.07</v>
      </c>
      <c r="CA192" s="2" t="n">
        <v>0</v>
      </c>
      <c r="CB192" s="2" t="n">
        <v>0</v>
      </c>
      <c r="CC192" s="2" t="n">
        <v>4.868</v>
      </c>
      <c r="CD192" s="2" t="n">
        <v>0.1775</v>
      </c>
    </row>
    <row r="193" customFormat="false" ht="12.75" hidden="false" customHeight="false" outlineLevel="0" collapsed="false">
      <c r="A193" s="1" t="n">
        <v>42675</v>
      </c>
      <c r="B193" s="2" t="n">
        <v>0.065724006439102</v>
      </c>
      <c r="D193" s="1" t="n">
        <v>41548</v>
      </c>
      <c r="E193" s="2" t="n">
        <v>52.65</v>
      </c>
      <c r="F193" s="2" t="n">
        <v>56.4</v>
      </c>
      <c r="G193" s="2" t="n">
        <v>61.4</v>
      </c>
      <c r="I193" s="2" t="n">
        <v>34.872110491052</v>
      </c>
      <c r="J193" s="2" t="n">
        <v>36.872110491052</v>
      </c>
      <c r="K193" s="2" t="n">
        <v>41.872110491052</v>
      </c>
      <c r="M193" s="1" t="n">
        <v>42430</v>
      </c>
      <c r="N193" s="2" t="n">
        <v>65.9422901299331</v>
      </c>
      <c r="O193" s="2" t="n">
        <v>70.9422901299331</v>
      </c>
      <c r="P193" s="2" t="n">
        <v>75.9422901299331</v>
      </c>
      <c r="R193" s="2" t="n">
        <v>48.2067175974498</v>
      </c>
      <c r="S193" s="2" t="n">
        <v>53.2067175974498</v>
      </c>
      <c r="T193" s="2" t="n">
        <v>58.2067175974498</v>
      </c>
      <c r="V193" s="2" t="n">
        <v>0</v>
      </c>
      <c r="W193" s="2" t="n">
        <v>0</v>
      </c>
      <c r="X193" s="2" t="n">
        <v>0</v>
      </c>
      <c r="Z193" s="2" t="n">
        <v>0.0001</v>
      </c>
      <c r="AA193" s="2" t="n">
        <v>0.237427239902841</v>
      </c>
      <c r="AB193" s="2" t="n">
        <v>0.0001</v>
      </c>
      <c r="AD193" s="2" t="n">
        <v>0.0001</v>
      </c>
      <c r="AE193" s="2" t="n">
        <v>0.118713619951421</v>
      </c>
      <c r="AF193" s="2" t="n">
        <v>0.0001</v>
      </c>
      <c r="AH193" s="2" t="n">
        <v>0.0001</v>
      </c>
      <c r="AI193" s="2" t="n">
        <v>1.95</v>
      </c>
      <c r="AJ193" s="2" t="n">
        <v>0.0001</v>
      </c>
      <c r="AL193" s="2" t="n">
        <v>-0.01</v>
      </c>
      <c r="AM193" s="2" t="n">
        <v>0.975</v>
      </c>
      <c r="AN193" s="2" t="n">
        <v>0.01</v>
      </c>
      <c r="AP193" s="2" t="n">
        <v>62</v>
      </c>
      <c r="AQ193" s="2" t="n">
        <v>0.35</v>
      </c>
      <c r="BQ193" s="2" t="n">
        <v>42583</v>
      </c>
      <c r="BR193" s="2" t="n">
        <v>4.87</v>
      </c>
      <c r="BS193" s="2" t="n">
        <v>4.875</v>
      </c>
      <c r="BT193" s="2" t="n">
        <v>4.88</v>
      </c>
      <c r="BU193" s="2" t="n">
        <v>0.1625</v>
      </c>
      <c r="BV193" s="2" t="n">
        <v>0.17</v>
      </c>
      <c r="BW193" s="2" t="n">
        <v>0.1775</v>
      </c>
      <c r="BX193" s="2" t="n">
        <v>-0.07</v>
      </c>
      <c r="BZ193" s="2" t="n">
        <v>0.07</v>
      </c>
      <c r="CA193" s="2" t="n">
        <v>0</v>
      </c>
      <c r="CB193" s="2" t="n">
        <v>0</v>
      </c>
      <c r="CC193" s="2" t="n">
        <v>4.87</v>
      </c>
      <c r="CD193" s="2" t="n">
        <v>0.1775</v>
      </c>
    </row>
    <row r="194" customFormat="false" ht="12.75" hidden="false" customHeight="false" outlineLevel="0" collapsed="false">
      <c r="A194" s="1" t="n">
        <v>42705</v>
      </c>
      <c r="B194" s="2" t="n">
        <v>0.065740992563</v>
      </c>
      <c r="D194" s="1" t="n">
        <v>41579</v>
      </c>
      <c r="E194" s="2" t="n">
        <v>42.9634486422083</v>
      </c>
      <c r="F194" s="2" t="n">
        <v>46.7134486422083</v>
      </c>
      <c r="G194" s="2" t="n">
        <v>51.7134486422083</v>
      </c>
      <c r="I194" s="2" t="n">
        <v>29.872110491052</v>
      </c>
      <c r="J194" s="2" t="n">
        <v>31.872110491052</v>
      </c>
      <c r="K194" s="2" t="n">
        <v>36.872110491052</v>
      </c>
      <c r="M194" s="1" t="n">
        <v>42461</v>
      </c>
      <c r="N194" s="2" t="n">
        <v>58</v>
      </c>
      <c r="O194" s="2" t="n">
        <v>63</v>
      </c>
      <c r="P194" s="2" t="n">
        <v>68</v>
      </c>
      <c r="R194" s="2" t="n">
        <v>42.25</v>
      </c>
      <c r="S194" s="2" t="n">
        <v>47.25</v>
      </c>
      <c r="T194" s="2" t="n">
        <v>52.25</v>
      </c>
      <c r="V194" s="2" t="n">
        <v>0</v>
      </c>
      <c r="W194" s="2" t="n">
        <v>0</v>
      </c>
      <c r="X194" s="2" t="n">
        <v>0</v>
      </c>
      <c r="Z194" s="2" t="n">
        <v>0.0001</v>
      </c>
      <c r="AA194" s="2" t="n">
        <v>0.2284826494967</v>
      </c>
      <c r="AB194" s="2" t="n">
        <v>0.0001</v>
      </c>
      <c r="AD194" s="2" t="n">
        <v>0.0001</v>
      </c>
      <c r="AE194" s="2" t="n">
        <v>0.11424132474835</v>
      </c>
      <c r="AF194" s="2" t="n">
        <v>0.0001</v>
      </c>
      <c r="AH194" s="2" t="n">
        <v>0.0001</v>
      </c>
      <c r="AI194" s="2" t="n">
        <v>2</v>
      </c>
      <c r="AJ194" s="2" t="n">
        <v>0.0001</v>
      </c>
      <c r="AL194" s="2" t="n">
        <v>-0.01</v>
      </c>
      <c r="AM194" s="2" t="n">
        <v>1</v>
      </c>
      <c r="AN194" s="2" t="n">
        <v>0.01</v>
      </c>
      <c r="AP194" s="2" t="n">
        <v>62</v>
      </c>
      <c r="AQ194" s="2" t="n">
        <v>0.35</v>
      </c>
      <c r="BQ194" s="2" t="n">
        <v>42614</v>
      </c>
      <c r="BR194" s="2" t="n">
        <v>4.887</v>
      </c>
      <c r="BS194" s="2" t="n">
        <v>4.892</v>
      </c>
      <c r="BT194" s="2" t="n">
        <v>4.897</v>
      </c>
      <c r="BU194" s="2" t="n">
        <v>0.1625</v>
      </c>
      <c r="BV194" s="2" t="n">
        <v>0.17</v>
      </c>
      <c r="BW194" s="2" t="n">
        <v>0.1775</v>
      </c>
      <c r="BX194" s="2" t="n">
        <v>-0.07</v>
      </c>
      <c r="BZ194" s="2" t="n">
        <v>0.07</v>
      </c>
      <c r="CA194" s="2" t="n">
        <v>0</v>
      </c>
      <c r="CB194" s="2" t="n">
        <v>0</v>
      </c>
      <c r="CC194" s="2" t="n">
        <v>4.887</v>
      </c>
      <c r="CD194" s="2" t="n">
        <v>0.1775</v>
      </c>
    </row>
    <row r="195" customFormat="false" ht="12.75" hidden="false" customHeight="false" outlineLevel="0" collapsed="false">
      <c r="A195" s="1" t="n">
        <v>42736</v>
      </c>
      <c r="B195" s="2" t="n">
        <v>0.065758544891128</v>
      </c>
      <c r="D195" s="1" t="n">
        <v>41609</v>
      </c>
      <c r="E195" s="2" t="n">
        <v>41.9634486422083</v>
      </c>
      <c r="F195" s="2" t="n">
        <v>45.7134486422083</v>
      </c>
      <c r="G195" s="2" t="n">
        <v>50.7134486422083</v>
      </c>
      <c r="I195" s="2" t="n">
        <v>29.872110491052</v>
      </c>
      <c r="J195" s="2" t="n">
        <v>31.872110491052</v>
      </c>
      <c r="K195" s="2" t="n">
        <v>36.872110491052</v>
      </c>
      <c r="M195" s="1" t="n">
        <v>42491</v>
      </c>
      <c r="N195" s="2" t="n">
        <v>61.364578040304</v>
      </c>
      <c r="O195" s="2" t="n">
        <v>66.364578040304</v>
      </c>
      <c r="P195" s="2" t="n">
        <v>71.364578040304</v>
      </c>
      <c r="R195" s="2" t="n">
        <v>44.773433530228</v>
      </c>
      <c r="S195" s="2" t="n">
        <v>49.773433530228</v>
      </c>
      <c r="T195" s="2" t="n">
        <v>54.773433530228</v>
      </c>
      <c r="V195" s="2" t="n">
        <v>0</v>
      </c>
      <c r="W195" s="2" t="n">
        <v>0</v>
      </c>
      <c r="X195" s="2" t="n">
        <v>0</v>
      </c>
      <c r="Z195" s="2" t="n">
        <v>0.0001</v>
      </c>
      <c r="AA195" s="2" t="n">
        <v>0.228421276885198</v>
      </c>
      <c r="AB195" s="2" t="n">
        <v>0.0001</v>
      </c>
      <c r="AD195" s="2" t="n">
        <v>0.0001</v>
      </c>
      <c r="AE195" s="2" t="n">
        <v>0.114210638442599</v>
      </c>
      <c r="AF195" s="2" t="n">
        <v>0.0001</v>
      </c>
      <c r="AH195" s="2" t="n">
        <v>0.0001</v>
      </c>
      <c r="AI195" s="2" t="n">
        <v>2.15</v>
      </c>
      <c r="AJ195" s="2" t="n">
        <v>0.0001</v>
      </c>
      <c r="AL195" s="2" t="n">
        <v>-0.01</v>
      </c>
      <c r="AM195" s="2" t="n">
        <v>1.075</v>
      </c>
      <c r="AN195" s="2" t="n">
        <v>0.01</v>
      </c>
      <c r="AP195" s="2" t="n">
        <v>62</v>
      </c>
      <c r="AQ195" s="2" t="n">
        <v>0.35</v>
      </c>
      <c r="BQ195" s="2" t="n">
        <v>42644</v>
      </c>
      <c r="BR195" s="2" t="n">
        <v>4.897</v>
      </c>
      <c r="BS195" s="2" t="n">
        <v>4.902</v>
      </c>
      <c r="BT195" s="2" t="n">
        <v>4.907</v>
      </c>
      <c r="BU195" s="2" t="n">
        <v>0.1625</v>
      </c>
      <c r="BV195" s="2" t="n">
        <v>0.17</v>
      </c>
      <c r="BW195" s="2" t="n">
        <v>0.1775</v>
      </c>
      <c r="BX195" s="2" t="n">
        <v>-0.07</v>
      </c>
      <c r="BZ195" s="2" t="n">
        <v>0.07</v>
      </c>
      <c r="CA195" s="2" t="n">
        <v>0</v>
      </c>
      <c r="CB195" s="2" t="n">
        <v>0</v>
      </c>
      <c r="CC195" s="2" t="n">
        <v>4.897</v>
      </c>
      <c r="CD195" s="2" t="n">
        <v>0.1775</v>
      </c>
    </row>
    <row r="196" customFormat="false" ht="12.75" hidden="false" customHeight="false" outlineLevel="0" collapsed="false">
      <c r="A196" s="1" t="n">
        <v>42767</v>
      </c>
      <c r="B196" s="2" t="n">
        <v>0.065776097219358</v>
      </c>
      <c r="D196" s="1" t="n">
        <v>41640</v>
      </c>
      <c r="E196" s="2" t="n">
        <v>44</v>
      </c>
      <c r="F196" s="2" t="n">
        <v>47.75</v>
      </c>
      <c r="G196" s="2" t="n">
        <v>52.75</v>
      </c>
      <c r="I196" s="2" t="n">
        <v>31.0550781345717</v>
      </c>
      <c r="J196" s="2" t="n">
        <v>33.0550781345717</v>
      </c>
      <c r="K196" s="2" t="n">
        <v>38.0550781345717</v>
      </c>
      <c r="M196" s="1" t="n">
        <v>42522</v>
      </c>
      <c r="N196" s="2" t="n">
        <v>85.364578040304</v>
      </c>
      <c r="O196" s="2" t="n">
        <v>90.364578040304</v>
      </c>
      <c r="P196" s="2" t="n">
        <v>95.364578040304</v>
      </c>
      <c r="R196" s="2" t="n">
        <v>62.773433530228</v>
      </c>
      <c r="S196" s="2" t="n">
        <v>67.773433530228</v>
      </c>
      <c r="T196" s="2" t="n">
        <v>72.773433530228</v>
      </c>
      <c r="V196" s="2" t="n">
        <v>0</v>
      </c>
      <c r="W196" s="2" t="n">
        <v>0</v>
      </c>
      <c r="X196" s="2" t="n">
        <v>0</v>
      </c>
      <c r="Z196" s="2" t="n">
        <v>0.0001</v>
      </c>
      <c r="AA196" s="2" t="n">
        <v>0.256216651468599</v>
      </c>
      <c r="AB196" s="2" t="n">
        <v>0.0001</v>
      </c>
      <c r="AD196" s="2" t="n">
        <v>0.0001</v>
      </c>
      <c r="AE196" s="2" t="n">
        <v>0.1281083257343</v>
      </c>
      <c r="AF196" s="2" t="n">
        <v>0.0001</v>
      </c>
      <c r="AH196" s="2" t="n">
        <v>0.0001</v>
      </c>
      <c r="AI196" s="2" t="n">
        <v>1.95</v>
      </c>
      <c r="AJ196" s="2" t="n">
        <v>0.0001</v>
      </c>
      <c r="AL196" s="2" t="n">
        <v>-0.01</v>
      </c>
      <c r="AM196" s="2" t="n">
        <v>0.975</v>
      </c>
      <c r="AN196" s="2" t="n">
        <v>0.01</v>
      </c>
      <c r="AP196" s="2" t="n">
        <v>63</v>
      </c>
      <c r="AQ196" s="2" t="n">
        <v>0.35</v>
      </c>
      <c r="BQ196" s="2" t="n">
        <v>42675</v>
      </c>
      <c r="BR196" s="2" t="n">
        <v>5.042</v>
      </c>
      <c r="BS196" s="2" t="n">
        <v>5.047</v>
      </c>
      <c r="BT196" s="2" t="n">
        <v>5.052</v>
      </c>
      <c r="BU196" s="2" t="n">
        <v>0.1625</v>
      </c>
      <c r="BV196" s="2" t="n">
        <v>0.17</v>
      </c>
      <c r="BW196" s="2" t="n">
        <v>0.1775</v>
      </c>
      <c r="BX196" s="2" t="n">
        <v>-0.07</v>
      </c>
      <c r="BZ196" s="2" t="n">
        <v>0.07</v>
      </c>
      <c r="CA196" s="2" t="n">
        <v>0</v>
      </c>
      <c r="CB196" s="2" t="n">
        <v>0</v>
      </c>
      <c r="CC196" s="2" t="n">
        <v>5.042</v>
      </c>
      <c r="CD196" s="2" t="n">
        <v>0.1775</v>
      </c>
    </row>
    <row r="197" customFormat="false" ht="12.75" hidden="false" customHeight="false" outlineLevel="0" collapsed="false">
      <c r="A197" s="1" t="n">
        <v>42795</v>
      </c>
      <c r="B197" s="2" t="n">
        <v>0.065791950935267</v>
      </c>
      <c r="D197" s="1" t="n">
        <v>41671</v>
      </c>
      <c r="E197" s="2" t="n">
        <v>44.7389213528466</v>
      </c>
      <c r="F197" s="2" t="n">
        <v>48.4889213528466</v>
      </c>
      <c r="G197" s="2" t="n">
        <v>53.4889213528466</v>
      </c>
      <c r="I197" s="2" t="n">
        <v>30.1050781345717</v>
      </c>
      <c r="J197" s="2" t="n">
        <v>32.1050781345717</v>
      </c>
      <c r="K197" s="2" t="n">
        <v>37.1050781345717</v>
      </c>
      <c r="M197" s="1" t="n">
        <v>42552</v>
      </c>
      <c r="N197" s="2" t="n">
        <v>105.75</v>
      </c>
      <c r="O197" s="2" t="n">
        <v>110.75</v>
      </c>
      <c r="P197" s="2" t="n">
        <v>115.75</v>
      </c>
      <c r="R197" s="2" t="n">
        <v>78.0625</v>
      </c>
      <c r="S197" s="2" t="n">
        <v>83.0625</v>
      </c>
      <c r="T197" s="2" t="n">
        <v>88.0625</v>
      </c>
      <c r="V197" s="2" t="n">
        <v>0</v>
      </c>
      <c r="W197" s="2" t="n">
        <v>0</v>
      </c>
      <c r="X197" s="2" t="n">
        <v>0</v>
      </c>
      <c r="Z197" s="2" t="n">
        <v>0.0001</v>
      </c>
      <c r="AA197" s="2" t="n">
        <v>0.256368648353145</v>
      </c>
      <c r="AB197" s="2" t="n">
        <v>0.0001</v>
      </c>
      <c r="AD197" s="2" t="n">
        <v>0.0001</v>
      </c>
      <c r="AE197" s="2" t="n">
        <v>0.128184324176572</v>
      </c>
      <c r="AF197" s="2" t="n">
        <v>0.0001</v>
      </c>
      <c r="AH197" s="2" t="n">
        <v>0.0001</v>
      </c>
      <c r="AI197" s="2" t="n">
        <v>2.1</v>
      </c>
      <c r="AJ197" s="2" t="n">
        <v>0.0001</v>
      </c>
      <c r="AL197" s="2" t="n">
        <v>-0.01</v>
      </c>
      <c r="AM197" s="2" t="n">
        <v>1.05</v>
      </c>
      <c r="AN197" s="2" t="n">
        <v>0.01</v>
      </c>
      <c r="AP197" s="2" t="n">
        <v>63</v>
      </c>
      <c r="AQ197" s="2" t="n">
        <v>0.35</v>
      </c>
      <c r="BQ197" s="2" t="n">
        <v>42705</v>
      </c>
      <c r="BR197" s="2" t="n">
        <v>5.182</v>
      </c>
      <c r="BS197" s="2" t="n">
        <v>5.187</v>
      </c>
      <c r="BT197" s="2" t="n">
        <v>5.192</v>
      </c>
      <c r="BU197" s="2" t="n">
        <v>0.1625</v>
      </c>
      <c r="BV197" s="2" t="n">
        <v>0.17</v>
      </c>
      <c r="BW197" s="2" t="n">
        <v>0.1775</v>
      </c>
      <c r="BX197" s="2" t="n">
        <v>-0.07</v>
      </c>
      <c r="BZ197" s="2" t="n">
        <v>0.07</v>
      </c>
      <c r="CA197" s="2" t="n">
        <v>0</v>
      </c>
      <c r="CB197" s="2" t="n">
        <v>0</v>
      </c>
      <c r="CC197" s="2" t="n">
        <v>5.182</v>
      </c>
      <c r="CD197" s="2" t="n">
        <v>0.1775</v>
      </c>
    </row>
    <row r="198" customFormat="false" ht="12.75" hidden="false" customHeight="false" outlineLevel="0" collapsed="false">
      <c r="A198" s="1" t="n">
        <v>42826</v>
      </c>
      <c r="B198" s="2" t="n">
        <v>0.065809503263692</v>
      </c>
      <c r="D198" s="1" t="n">
        <v>41699</v>
      </c>
      <c r="E198" s="2" t="n">
        <v>43.7389213528466</v>
      </c>
      <c r="F198" s="2" t="n">
        <v>47.4889213528466</v>
      </c>
      <c r="G198" s="2" t="n">
        <v>52.4889213528466</v>
      </c>
      <c r="I198" s="2" t="n">
        <v>30.1050781345717</v>
      </c>
      <c r="J198" s="2" t="n">
        <v>32.1050781345717</v>
      </c>
      <c r="K198" s="2" t="n">
        <v>37.1050781345717</v>
      </c>
      <c r="M198" s="1" t="n">
        <v>42583</v>
      </c>
      <c r="N198" s="2" t="n">
        <v>106.63575058197</v>
      </c>
      <c r="O198" s="2" t="n">
        <v>111.63575058197</v>
      </c>
      <c r="P198" s="2" t="n">
        <v>116.63575058197</v>
      </c>
      <c r="R198" s="2" t="n">
        <v>78.7268129364772</v>
      </c>
      <c r="S198" s="2" t="n">
        <v>83.7268129364772</v>
      </c>
      <c r="T198" s="2" t="n">
        <v>88.7268129364772</v>
      </c>
      <c r="V198" s="2" t="n">
        <v>0</v>
      </c>
      <c r="W198" s="2" t="n">
        <v>0</v>
      </c>
      <c r="X198" s="2" t="n">
        <v>0</v>
      </c>
      <c r="Z198" s="2" t="n">
        <v>0.0001</v>
      </c>
      <c r="AA198" s="2" t="n">
        <v>0.27764115508817</v>
      </c>
      <c r="AB198" s="2" t="n">
        <v>0.0001</v>
      </c>
      <c r="AD198" s="2" t="n">
        <v>0.0001</v>
      </c>
      <c r="AE198" s="2" t="n">
        <v>0.138820577544085</v>
      </c>
      <c r="AF198" s="2" t="n">
        <v>0.0001</v>
      </c>
      <c r="AH198" s="2" t="n">
        <v>0.0001</v>
      </c>
      <c r="AI198" s="2" t="n">
        <v>2.85</v>
      </c>
      <c r="AJ198" s="2" t="n">
        <v>0.0001</v>
      </c>
      <c r="AL198" s="2" t="n">
        <v>-0.01</v>
      </c>
      <c r="AM198" s="2" t="n">
        <v>1.425</v>
      </c>
      <c r="AN198" s="2" t="n">
        <v>0.01</v>
      </c>
      <c r="AP198" s="2" t="n">
        <v>63</v>
      </c>
      <c r="AQ198" s="2" t="n">
        <v>0.35</v>
      </c>
      <c r="BQ198" s="2" t="n">
        <v>42736</v>
      </c>
      <c r="BR198" s="2" t="n">
        <v>5.4925</v>
      </c>
      <c r="BS198" s="2" t="n">
        <v>5.4975</v>
      </c>
      <c r="BT198" s="2" t="n">
        <v>5.5025</v>
      </c>
      <c r="BU198" s="2" t="n">
        <v>0.1625</v>
      </c>
      <c r="BV198" s="2" t="n">
        <v>0.17</v>
      </c>
      <c r="BW198" s="2" t="n">
        <v>0.1775</v>
      </c>
      <c r="BX198" s="2" t="n">
        <v>-0.07</v>
      </c>
      <c r="BZ198" s="2" t="n">
        <v>0.07</v>
      </c>
      <c r="CA198" s="2" t="n">
        <v>0</v>
      </c>
      <c r="CB198" s="2" t="n">
        <v>0</v>
      </c>
      <c r="CC198" s="2" t="n">
        <v>5.4925</v>
      </c>
      <c r="CD198" s="2" t="n">
        <v>0.1775</v>
      </c>
    </row>
    <row r="199" customFormat="false" ht="12.75" hidden="false" customHeight="false" outlineLevel="0" collapsed="false">
      <c r="A199" s="1" t="n">
        <v>42856</v>
      </c>
      <c r="B199" s="2" t="n">
        <v>0.065826489388072</v>
      </c>
      <c r="D199" s="1" t="n">
        <v>41730</v>
      </c>
      <c r="E199" s="2" t="n">
        <v>41.75</v>
      </c>
      <c r="F199" s="2" t="n">
        <v>45.5</v>
      </c>
      <c r="G199" s="2" t="n">
        <v>50.5</v>
      </c>
      <c r="I199" s="2" t="n">
        <v>29.4823246850255</v>
      </c>
      <c r="J199" s="2" t="n">
        <v>31.4823246850255</v>
      </c>
      <c r="K199" s="2" t="n">
        <v>36.4823246850255</v>
      </c>
      <c r="M199" s="1" t="n">
        <v>42614</v>
      </c>
      <c r="N199" s="2" t="n">
        <v>99.6357505819696</v>
      </c>
      <c r="O199" s="2" t="n">
        <v>104.63575058197</v>
      </c>
      <c r="P199" s="2" t="n">
        <v>109.63575058197</v>
      </c>
      <c r="R199" s="2" t="n">
        <v>73.4768129364772</v>
      </c>
      <c r="S199" s="2" t="n">
        <v>78.4768129364772</v>
      </c>
      <c r="T199" s="2" t="n">
        <v>83.4768129364772</v>
      </c>
      <c r="V199" s="2" t="n">
        <v>0</v>
      </c>
      <c r="W199" s="2" t="n">
        <v>0</v>
      </c>
      <c r="X199" s="2" t="n">
        <v>0</v>
      </c>
      <c r="Z199" s="2" t="n">
        <v>0.0001</v>
      </c>
      <c r="AA199" s="2" t="n">
        <v>0.263397780456457</v>
      </c>
      <c r="AB199" s="2" t="n">
        <v>0.0001</v>
      </c>
      <c r="AD199" s="2" t="n">
        <v>0.0001</v>
      </c>
      <c r="AE199" s="2" t="n">
        <v>0.131698890228229</v>
      </c>
      <c r="AF199" s="2" t="n">
        <v>0.0001</v>
      </c>
      <c r="AH199" s="2" t="n">
        <v>0.0001</v>
      </c>
      <c r="AI199" s="2" t="n">
        <v>2.95</v>
      </c>
      <c r="AJ199" s="2" t="n">
        <v>0.0001</v>
      </c>
      <c r="AL199" s="2" t="n">
        <v>-0.01</v>
      </c>
      <c r="AM199" s="2" t="n">
        <v>1.475</v>
      </c>
      <c r="AN199" s="2" t="n">
        <v>0.01</v>
      </c>
      <c r="AP199" s="2" t="n">
        <v>64</v>
      </c>
      <c r="AQ199" s="2" t="n">
        <v>0.35</v>
      </c>
      <c r="BQ199" s="2" t="n">
        <v>42767</v>
      </c>
      <c r="BR199" s="2" t="n">
        <v>5.3475</v>
      </c>
      <c r="BS199" s="2" t="n">
        <v>5.3525</v>
      </c>
      <c r="BT199" s="2" t="n">
        <v>5.3575</v>
      </c>
      <c r="BU199" s="2" t="n">
        <v>0.1625</v>
      </c>
      <c r="BV199" s="2" t="n">
        <v>0.17</v>
      </c>
      <c r="BW199" s="2" t="n">
        <v>0.1775</v>
      </c>
      <c r="BX199" s="2" t="n">
        <v>-0.07</v>
      </c>
      <c r="BZ199" s="2" t="n">
        <v>0.07</v>
      </c>
      <c r="CA199" s="2" t="n">
        <v>0</v>
      </c>
      <c r="CB199" s="2" t="n">
        <v>0</v>
      </c>
      <c r="CC199" s="2" t="n">
        <v>5.3475</v>
      </c>
      <c r="CD199" s="2" t="n">
        <v>0.1775</v>
      </c>
    </row>
    <row r="200" customFormat="false" ht="12.75" hidden="false" customHeight="false" outlineLevel="0" collapsed="false">
      <c r="A200" s="1" t="n">
        <v>42887</v>
      </c>
      <c r="B200" s="2" t="n">
        <v>0.065844041716697</v>
      </c>
      <c r="D200" s="1" t="n">
        <v>41760</v>
      </c>
      <c r="E200" s="2" t="n">
        <v>45.1609039512327</v>
      </c>
      <c r="F200" s="2" t="n">
        <v>48.9109039512327</v>
      </c>
      <c r="G200" s="2" t="n">
        <v>53.9109039512327</v>
      </c>
      <c r="I200" s="2" t="n">
        <v>29.4823246850255</v>
      </c>
      <c r="J200" s="2" t="n">
        <v>31.4823246850255</v>
      </c>
      <c r="K200" s="2" t="n">
        <v>36.4823246850255</v>
      </c>
      <c r="M200" s="1" t="n">
        <v>42644</v>
      </c>
      <c r="N200" s="2" t="n">
        <v>82.15</v>
      </c>
      <c r="O200" s="2" t="n">
        <v>87.15</v>
      </c>
      <c r="P200" s="2" t="n">
        <v>92.15</v>
      </c>
      <c r="R200" s="2" t="n">
        <v>60.3625</v>
      </c>
      <c r="S200" s="2" t="n">
        <v>65.3625</v>
      </c>
      <c r="T200" s="2" t="n">
        <v>70.3625</v>
      </c>
      <c r="V200" s="2" t="n">
        <v>0</v>
      </c>
      <c r="W200" s="2" t="n">
        <v>0</v>
      </c>
      <c r="X200" s="2" t="n">
        <v>0</v>
      </c>
      <c r="Z200" s="2" t="n">
        <v>0.0001</v>
      </c>
      <c r="AA200" s="2" t="n">
        <v>0.24478603933117</v>
      </c>
      <c r="AB200" s="2" t="n">
        <v>0.0001</v>
      </c>
      <c r="AD200" s="2" t="n">
        <v>0.0001</v>
      </c>
      <c r="AE200" s="2" t="n">
        <v>0.122393019665585</v>
      </c>
      <c r="AF200" s="2" t="n">
        <v>0.0001</v>
      </c>
      <c r="AH200" s="2" t="n">
        <v>0.0001</v>
      </c>
      <c r="AI200" s="2" t="n">
        <v>2.65</v>
      </c>
      <c r="AJ200" s="2" t="n">
        <v>0.0001</v>
      </c>
      <c r="AL200" s="2" t="n">
        <v>-0.01</v>
      </c>
      <c r="AM200" s="2" t="n">
        <v>1.325</v>
      </c>
      <c r="AN200" s="2" t="n">
        <v>0.01</v>
      </c>
      <c r="AP200" s="2" t="n">
        <v>64</v>
      </c>
      <c r="AQ200" s="2" t="n">
        <v>0.35</v>
      </c>
      <c r="BQ200" s="2" t="n">
        <v>42795</v>
      </c>
      <c r="BR200" s="2" t="n">
        <v>5.2125</v>
      </c>
      <c r="BS200" s="2" t="n">
        <v>5.2175</v>
      </c>
      <c r="BT200" s="2" t="n">
        <v>5.2225</v>
      </c>
      <c r="BU200" s="2" t="n">
        <v>0.1625</v>
      </c>
      <c r="BV200" s="2" t="n">
        <v>0.17</v>
      </c>
      <c r="BW200" s="2" t="n">
        <v>0.1775</v>
      </c>
      <c r="BX200" s="2" t="n">
        <v>-0.07</v>
      </c>
      <c r="BZ200" s="2" t="n">
        <v>0.07</v>
      </c>
      <c r="CA200" s="2" t="n">
        <v>0</v>
      </c>
      <c r="CB200" s="2" t="n">
        <v>0</v>
      </c>
      <c r="CC200" s="2" t="n">
        <v>5.2125</v>
      </c>
      <c r="CD200" s="2" t="n">
        <v>0.1775</v>
      </c>
    </row>
    <row r="201" customFormat="false" ht="12.75" hidden="false" customHeight="false" outlineLevel="0" collapsed="false">
      <c r="A201" s="1" t="n">
        <v>42917</v>
      </c>
      <c r="B201" s="2" t="n">
        <v>0.065861027841271</v>
      </c>
      <c r="D201" s="1" t="n">
        <v>41791</v>
      </c>
      <c r="E201" s="2" t="n">
        <v>61.1609039512327</v>
      </c>
      <c r="F201" s="2" t="n">
        <v>64.9109039512327</v>
      </c>
      <c r="G201" s="2" t="n">
        <v>69.9109039512327</v>
      </c>
      <c r="I201" s="2" t="n">
        <v>27.4823246850255</v>
      </c>
      <c r="J201" s="2" t="n">
        <v>29.4823246850255</v>
      </c>
      <c r="K201" s="2" t="n">
        <v>34.4823246850255</v>
      </c>
      <c r="M201" s="1" t="n">
        <v>42675</v>
      </c>
      <c r="N201" s="2" t="n">
        <v>63.3821888543886</v>
      </c>
      <c r="O201" s="2" t="n">
        <v>68.3821888543886</v>
      </c>
      <c r="P201" s="2" t="n">
        <v>73.3821888543886</v>
      </c>
      <c r="R201" s="2" t="n">
        <v>46.2866416407915</v>
      </c>
      <c r="S201" s="2" t="n">
        <v>51.2866416407915</v>
      </c>
      <c r="T201" s="2" t="n">
        <v>56.2866416407915</v>
      </c>
      <c r="V201" s="2" t="n">
        <v>0</v>
      </c>
      <c r="W201" s="2" t="n">
        <v>0</v>
      </c>
      <c r="X201" s="2" t="n">
        <v>0</v>
      </c>
      <c r="Z201" s="2" t="n">
        <v>0.0001</v>
      </c>
      <c r="AA201" s="2" t="n">
        <v>0.243347872462561</v>
      </c>
      <c r="AB201" s="2" t="n">
        <v>0.0001</v>
      </c>
      <c r="AD201" s="2" t="n">
        <v>0.0001</v>
      </c>
      <c r="AE201" s="2" t="n">
        <v>0.12167393623128</v>
      </c>
      <c r="AF201" s="2" t="n">
        <v>0.0001</v>
      </c>
      <c r="AH201" s="2" t="n">
        <v>0.0001</v>
      </c>
      <c r="AI201" s="2" t="n">
        <v>1.9</v>
      </c>
      <c r="AJ201" s="2" t="n">
        <v>0.0001</v>
      </c>
      <c r="AL201" s="2" t="n">
        <v>-0.01</v>
      </c>
      <c r="AM201" s="2" t="n">
        <v>0.95</v>
      </c>
      <c r="AN201" s="2" t="n">
        <v>0.01</v>
      </c>
      <c r="AP201" s="2" t="n">
        <v>64</v>
      </c>
      <c r="AQ201" s="2" t="n">
        <v>0.35</v>
      </c>
      <c r="BQ201" s="2" t="n">
        <v>42826</v>
      </c>
      <c r="BR201" s="2" t="n">
        <v>5.0525</v>
      </c>
      <c r="BS201" s="2" t="n">
        <v>5.0575</v>
      </c>
      <c r="BT201" s="2" t="n">
        <v>5.0625</v>
      </c>
      <c r="BU201" s="2" t="n">
        <v>0.1625</v>
      </c>
      <c r="BV201" s="2" t="n">
        <v>0.17</v>
      </c>
      <c r="BW201" s="2" t="n">
        <v>0.1775</v>
      </c>
      <c r="BX201" s="2" t="n">
        <v>-0.07</v>
      </c>
      <c r="BZ201" s="2" t="n">
        <v>0.07</v>
      </c>
      <c r="CA201" s="2" t="n">
        <v>0</v>
      </c>
      <c r="CB201" s="2" t="n">
        <v>0</v>
      </c>
      <c r="CC201" s="2" t="n">
        <v>5.0525</v>
      </c>
      <c r="CD201" s="2" t="n">
        <v>0.1775</v>
      </c>
    </row>
    <row r="202" customFormat="false" ht="12.75" hidden="false" customHeight="false" outlineLevel="0" collapsed="false">
      <c r="A202" s="1" t="n">
        <v>42948</v>
      </c>
      <c r="B202" s="2" t="n">
        <v>0.065878580170097</v>
      </c>
      <c r="D202" s="1" t="n">
        <v>41821</v>
      </c>
      <c r="E202" s="2" t="n">
        <v>73.5</v>
      </c>
      <c r="F202" s="2" t="n">
        <v>77.25</v>
      </c>
      <c r="G202" s="2" t="n">
        <v>82.25</v>
      </c>
      <c r="I202" s="2" t="n">
        <v>40.4595961716176</v>
      </c>
      <c r="J202" s="2" t="n">
        <v>42.4595961716176</v>
      </c>
      <c r="K202" s="2" t="n">
        <v>47.4595961716176</v>
      </c>
      <c r="M202" s="1" t="n">
        <v>42705</v>
      </c>
      <c r="N202" s="2" t="n">
        <v>61.3821888543886</v>
      </c>
      <c r="O202" s="2" t="n">
        <v>66.3821888543886</v>
      </c>
      <c r="P202" s="2" t="n">
        <v>71.3821888543886</v>
      </c>
      <c r="R202" s="2" t="n">
        <v>44.7866416407915</v>
      </c>
      <c r="S202" s="2" t="n">
        <v>49.7866416407915</v>
      </c>
      <c r="T202" s="2" t="n">
        <v>54.7866416407915</v>
      </c>
      <c r="V202" s="2" t="n">
        <v>0</v>
      </c>
      <c r="W202" s="2" t="n">
        <v>0</v>
      </c>
      <c r="X202" s="2" t="n">
        <v>0</v>
      </c>
      <c r="Z202" s="2" t="n">
        <v>0.0001</v>
      </c>
      <c r="AA202" s="2" t="n">
        <v>0.247112040531222</v>
      </c>
      <c r="AB202" s="2" t="n">
        <v>0.0001</v>
      </c>
      <c r="AD202" s="2" t="n">
        <v>0.0001</v>
      </c>
      <c r="AE202" s="2" t="n">
        <v>0.123556020265611</v>
      </c>
      <c r="AF202" s="2" t="n">
        <v>0.0001</v>
      </c>
      <c r="AH202" s="2" t="n">
        <v>0.0001</v>
      </c>
      <c r="AI202" s="2" t="n">
        <v>1.7</v>
      </c>
      <c r="AJ202" s="2" t="n">
        <v>0.0001</v>
      </c>
      <c r="AL202" s="2" t="n">
        <v>-0.01</v>
      </c>
      <c r="AM202" s="2" t="n">
        <v>0.85</v>
      </c>
      <c r="AN202" s="2" t="n">
        <v>0.01</v>
      </c>
      <c r="AP202" s="2" t="n">
        <v>65</v>
      </c>
      <c r="AQ202" s="2" t="n">
        <v>0.35</v>
      </c>
      <c r="BQ202" s="2" t="n">
        <v>42856</v>
      </c>
      <c r="BR202" s="2" t="n">
        <v>5.0175</v>
      </c>
      <c r="BS202" s="2" t="n">
        <v>5.0225</v>
      </c>
      <c r="BT202" s="2" t="n">
        <v>5.0275</v>
      </c>
      <c r="BU202" s="2" t="n">
        <v>0.1625</v>
      </c>
      <c r="BV202" s="2" t="n">
        <v>0.17</v>
      </c>
      <c r="BW202" s="2" t="n">
        <v>0.1775</v>
      </c>
      <c r="BX202" s="2" t="n">
        <v>-0.07</v>
      </c>
      <c r="BZ202" s="2" t="n">
        <v>0.07</v>
      </c>
      <c r="CA202" s="2" t="n">
        <v>0</v>
      </c>
      <c r="CB202" s="2" t="n">
        <v>0</v>
      </c>
      <c r="CC202" s="2" t="n">
        <v>5.0175</v>
      </c>
      <c r="CD202" s="2" t="n">
        <v>0.1775</v>
      </c>
    </row>
    <row r="203" customFormat="false" ht="12.75" hidden="false" customHeight="false" outlineLevel="0" collapsed="false">
      <c r="A203" s="1" t="n">
        <v>42979</v>
      </c>
      <c r="B203" s="2" t="n">
        <v>0.065896132499026</v>
      </c>
      <c r="D203" s="1" t="n">
        <v>41852</v>
      </c>
      <c r="E203" s="2" t="n">
        <v>77.22207245566</v>
      </c>
      <c r="F203" s="2" t="n">
        <v>80.97207245566</v>
      </c>
      <c r="G203" s="2" t="n">
        <v>85.97207245566</v>
      </c>
      <c r="I203" s="2" t="n">
        <v>44.4595961716176</v>
      </c>
      <c r="J203" s="2" t="n">
        <v>46.4595961716176</v>
      </c>
      <c r="K203" s="2" t="n">
        <v>51.4595961716176</v>
      </c>
      <c r="M203" s="1" t="n">
        <v>42736</v>
      </c>
      <c r="N203" s="2" t="n">
        <v>74.5</v>
      </c>
      <c r="O203" s="2" t="n">
        <v>79.5</v>
      </c>
      <c r="P203" s="2" t="n">
        <v>84.5</v>
      </c>
      <c r="R203" s="2" t="n">
        <v>54.625</v>
      </c>
      <c r="S203" s="2" t="n">
        <v>59.625</v>
      </c>
      <c r="T203" s="2" t="n">
        <v>64.625</v>
      </c>
      <c r="V203" s="2" t="n">
        <v>0</v>
      </c>
      <c r="W203" s="2" t="n">
        <v>0</v>
      </c>
      <c r="X203" s="2" t="n">
        <v>0</v>
      </c>
      <c r="Z203" s="2" t="n">
        <v>0.0001</v>
      </c>
      <c r="AA203" s="2" t="n">
        <v>0.231237990805581</v>
      </c>
      <c r="AB203" s="2" t="n">
        <v>0.0001</v>
      </c>
      <c r="AD203" s="2" t="n">
        <v>0.0001</v>
      </c>
      <c r="AE203" s="2" t="n">
        <v>0.115618995402791</v>
      </c>
      <c r="AF203" s="2" t="n">
        <v>0.0001</v>
      </c>
      <c r="AH203" s="2" t="n">
        <v>0.0001</v>
      </c>
      <c r="AI203" s="2" t="n">
        <v>1.6</v>
      </c>
      <c r="AJ203" s="2" t="n">
        <v>0.0001</v>
      </c>
      <c r="AL203" s="2" t="n">
        <v>-0.01</v>
      </c>
      <c r="AM203" s="2" t="n">
        <v>0.8</v>
      </c>
      <c r="AN203" s="2" t="n">
        <v>0.01</v>
      </c>
      <c r="AP203" s="2" t="n">
        <v>65</v>
      </c>
      <c r="AQ203" s="2" t="n">
        <v>0.35</v>
      </c>
      <c r="BQ203" s="2" t="n">
        <v>42887</v>
      </c>
      <c r="BR203" s="2" t="n">
        <v>5.0375</v>
      </c>
      <c r="BS203" s="2" t="n">
        <v>5.0425</v>
      </c>
      <c r="BT203" s="2" t="n">
        <v>5.0475</v>
      </c>
      <c r="BU203" s="2" t="n">
        <v>0.1625</v>
      </c>
      <c r="BV203" s="2" t="n">
        <v>0.17</v>
      </c>
      <c r="BW203" s="2" t="n">
        <v>0.1775</v>
      </c>
      <c r="BX203" s="2" t="n">
        <v>-0.07</v>
      </c>
      <c r="BZ203" s="2" t="n">
        <v>0.07</v>
      </c>
      <c r="CA203" s="2" t="n">
        <v>0</v>
      </c>
      <c r="CB203" s="2" t="n">
        <v>0</v>
      </c>
      <c r="CC203" s="2" t="n">
        <v>5.0375</v>
      </c>
      <c r="CD203" s="2" t="n">
        <v>0.1775</v>
      </c>
    </row>
    <row r="204" customFormat="false" ht="12.75" hidden="false" customHeight="false" outlineLevel="0" collapsed="false">
      <c r="A204" s="1" t="n">
        <v>43009</v>
      </c>
      <c r="B204" s="2" t="n">
        <v>0.065913118623892</v>
      </c>
      <c r="D204" s="1" t="n">
        <v>41883</v>
      </c>
      <c r="E204" s="2" t="n">
        <v>69.22207245566</v>
      </c>
      <c r="F204" s="2" t="n">
        <v>72.97207245566</v>
      </c>
      <c r="G204" s="2" t="n">
        <v>77.97207245566</v>
      </c>
      <c r="I204" s="2" t="n">
        <v>41.4595961716176</v>
      </c>
      <c r="J204" s="2" t="n">
        <v>43.4595961716176</v>
      </c>
      <c r="K204" s="2" t="n">
        <v>48.4595961716176</v>
      </c>
      <c r="M204" s="1" t="n">
        <v>42767</v>
      </c>
      <c r="N204" s="2" t="n">
        <v>68.1689745184763</v>
      </c>
      <c r="O204" s="2" t="n">
        <v>73.1689745184763</v>
      </c>
      <c r="P204" s="2" t="n">
        <v>78.1689745184763</v>
      </c>
      <c r="R204" s="2" t="n">
        <v>49.8767308888572</v>
      </c>
      <c r="S204" s="2" t="n">
        <v>54.8767308888572</v>
      </c>
      <c r="T204" s="2" t="n">
        <v>59.8767308888572</v>
      </c>
      <c r="V204" s="2" t="n">
        <v>0</v>
      </c>
      <c r="W204" s="2" t="n">
        <v>0</v>
      </c>
      <c r="X204" s="2" t="n">
        <v>0</v>
      </c>
      <c r="Z204" s="2" t="n">
        <v>0.0001</v>
      </c>
      <c r="AA204" s="2" t="n">
        <v>0.23393353964748</v>
      </c>
      <c r="AB204" s="2" t="n">
        <v>0.0001</v>
      </c>
      <c r="AD204" s="2" t="n">
        <v>0.0001</v>
      </c>
      <c r="AE204" s="2" t="n">
        <v>0.11696676982374</v>
      </c>
      <c r="AF204" s="2" t="n">
        <v>0.0001</v>
      </c>
      <c r="AH204" s="2" t="n">
        <v>0.0001</v>
      </c>
      <c r="AI204" s="2" t="n">
        <v>1.8</v>
      </c>
      <c r="AJ204" s="2" t="n">
        <v>0.0001</v>
      </c>
      <c r="AL204" s="2" t="n">
        <v>-0.01</v>
      </c>
      <c r="AM204" s="2" t="n">
        <v>0.9</v>
      </c>
      <c r="AN204" s="2" t="n">
        <v>0.01</v>
      </c>
      <c r="AP204" s="2" t="n">
        <v>65</v>
      </c>
      <c r="AQ204" s="2" t="n">
        <v>0.35</v>
      </c>
      <c r="BQ204" s="2" t="n">
        <v>42917</v>
      </c>
      <c r="BR204" s="2" t="n">
        <v>5.0305</v>
      </c>
      <c r="BS204" s="2" t="n">
        <v>5.0355</v>
      </c>
      <c r="BT204" s="2" t="n">
        <v>5.0405</v>
      </c>
      <c r="BU204" s="2" t="n">
        <v>0.1625</v>
      </c>
      <c r="BV204" s="2" t="n">
        <v>0.17</v>
      </c>
      <c r="BW204" s="2" t="n">
        <v>0.1775</v>
      </c>
      <c r="BX204" s="2" t="n">
        <v>-0.07</v>
      </c>
      <c r="BZ204" s="2" t="n">
        <v>0.07</v>
      </c>
      <c r="CA204" s="2" t="n">
        <v>0</v>
      </c>
      <c r="CB204" s="2" t="n">
        <v>0</v>
      </c>
      <c r="CC204" s="2" t="n">
        <v>5.0305</v>
      </c>
      <c r="CD204" s="2" t="n">
        <v>0.1775</v>
      </c>
    </row>
    <row r="205" customFormat="false" ht="12.75" hidden="false" customHeight="false" outlineLevel="0" collapsed="false">
      <c r="A205" s="1" t="n">
        <v>43040</v>
      </c>
      <c r="B205" s="2" t="n">
        <v>0.065930670953022</v>
      </c>
      <c r="D205" s="1" t="n">
        <v>41913</v>
      </c>
      <c r="E205" s="2" t="n">
        <v>52.9</v>
      </c>
      <c r="F205" s="2" t="n">
        <v>56.65</v>
      </c>
      <c r="G205" s="2" t="n">
        <v>61.65</v>
      </c>
      <c r="I205" s="2" t="n">
        <v>35.122110491052</v>
      </c>
      <c r="J205" s="2" t="n">
        <v>37.122110491052</v>
      </c>
      <c r="K205" s="2" t="n">
        <v>42.122110491052</v>
      </c>
      <c r="M205" s="1" t="n">
        <v>42795</v>
      </c>
      <c r="N205" s="2" t="n">
        <v>66.1689745184763</v>
      </c>
      <c r="O205" s="2" t="n">
        <v>71.1689745184763</v>
      </c>
      <c r="P205" s="2" t="n">
        <v>76.1689745184763</v>
      </c>
      <c r="R205" s="2" t="n">
        <v>48.3767308888572</v>
      </c>
      <c r="S205" s="2" t="n">
        <v>53.3767308888572</v>
      </c>
      <c r="T205" s="2" t="n">
        <v>58.3767308888572</v>
      </c>
      <c r="V205" s="2" t="n">
        <v>0</v>
      </c>
      <c r="W205" s="2" t="n">
        <v>0</v>
      </c>
      <c r="X205" s="2" t="n">
        <v>0</v>
      </c>
      <c r="Z205" s="2" t="n">
        <v>0.0001</v>
      </c>
      <c r="AA205" s="2" t="n">
        <v>0.237813518813589</v>
      </c>
      <c r="AB205" s="2" t="n">
        <v>0.0001</v>
      </c>
      <c r="AD205" s="2" t="n">
        <v>0.0001</v>
      </c>
      <c r="AE205" s="2" t="n">
        <v>0.118906759406794</v>
      </c>
      <c r="AF205" s="2" t="n">
        <v>0.0001</v>
      </c>
      <c r="AH205" s="2" t="n">
        <v>0.0001</v>
      </c>
      <c r="AI205" s="2" t="n">
        <v>1.95</v>
      </c>
      <c r="AJ205" s="2" t="n">
        <v>0.0001</v>
      </c>
      <c r="AL205" s="2" t="n">
        <v>-0.01</v>
      </c>
      <c r="AM205" s="2" t="n">
        <v>0.975</v>
      </c>
      <c r="AN205" s="2" t="n">
        <v>0.01</v>
      </c>
      <c r="AP205" s="2" t="n">
        <v>66</v>
      </c>
      <c r="AQ205" s="2" t="n">
        <v>0.35</v>
      </c>
      <c r="BQ205" s="2" t="n">
        <v>42948</v>
      </c>
      <c r="BR205" s="2" t="n">
        <v>5.0325</v>
      </c>
      <c r="BS205" s="2" t="n">
        <v>5.0375</v>
      </c>
      <c r="BT205" s="2" t="n">
        <v>5.0425</v>
      </c>
      <c r="BU205" s="2" t="n">
        <v>0.1625</v>
      </c>
      <c r="BV205" s="2" t="n">
        <v>0.17</v>
      </c>
      <c r="BW205" s="2" t="n">
        <v>0.1775</v>
      </c>
      <c r="BX205" s="2" t="n">
        <v>-0.07</v>
      </c>
      <c r="BZ205" s="2" t="n">
        <v>0.07</v>
      </c>
      <c r="CA205" s="2" t="n">
        <v>0</v>
      </c>
      <c r="CB205" s="2" t="n">
        <v>0</v>
      </c>
      <c r="CC205" s="2" t="n">
        <v>5.0325</v>
      </c>
      <c r="CD205" s="2" t="n">
        <v>0.1775</v>
      </c>
    </row>
    <row r="206" customFormat="false" ht="12.75" hidden="false" customHeight="false" outlineLevel="0" collapsed="false">
      <c r="A206" s="1" t="n">
        <v>43070</v>
      </c>
      <c r="B206" s="2" t="n">
        <v>0.065947657078083</v>
      </c>
      <c r="D206" s="1" t="n">
        <v>41944</v>
      </c>
      <c r="E206" s="2" t="n">
        <v>43.1863620462684</v>
      </c>
      <c r="F206" s="2" t="n">
        <v>46.9363620462684</v>
      </c>
      <c r="G206" s="2" t="n">
        <v>51.9363620462684</v>
      </c>
      <c r="I206" s="2" t="n">
        <v>30.122110491052</v>
      </c>
      <c r="J206" s="2" t="n">
        <v>32.122110491052</v>
      </c>
      <c r="K206" s="2" t="n">
        <v>37.122110491052</v>
      </c>
      <c r="M206" s="1" t="n">
        <v>42826</v>
      </c>
      <c r="N206" s="2" t="n">
        <v>58.25</v>
      </c>
      <c r="O206" s="2" t="n">
        <v>63.25</v>
      </c>
      <c r="P206" s="2" t="n">
        <v>68.25</v>
      </c>
      <c r="R206" s="2" t="n">
        <v>42.4375</v>
      </c>
      <c r="S206" s="2" t="n">
        <v>47.4375</v>
      </c>
      <c r="T206" s="2" t="n">
        <v>52.4375</v>
      </c>
      <c r="V206" s="2" t="n">
        <v>0</v>
      </c>
      <c r="W206" s="2" t="n">
        <v>0</v>
      </c>
      <c r="X206" s="2" t="n">
        <v>0</v>
      </c>
      <c r="Z206" s="2" t="n">
        <v>0.0001</v>
      </c>
      <c r="AA206" s="2" t="n">
        <v>0.229316157927754</v>
      </c>
      <c r="AB206" s="2" t="n">
        <v>0.0001</v>
      </c>
      <c r="AD206" s="2" t="n">
        <v>0.0001</v>
      </c>
      <c r="AE206" s="2" t="n">
        <v>0.114658078963877</v>
      </c>
      <c r="AF206" s="2" t="n">
        <v>0.0001</v>
      </c>
      <c r="AH206" s="2" t="n">
        <v>0.0001</v>
      </c>
      <c r="AI206" s="2" t="n">
        <v>2</v>
      </c>
      <c r="AJ206" s="2" t="n">
        <v>0.0001</v>
      </c>
      <c r="AL206" s="2" t="n">
        <v>-0.01</v>
      </c>
      <c r="AM206" s="2" t="n">
        <v>1</v>
      </c>
      <c r="AN206" s="2" t="n">
        <v>0.01</v>
      </c>
      <c r="AP206" s="2" t="n">
        <v>66</v>
      </c>
      <c r="AQ206" s="2" t="n">
        <v>0.35</v>
      </c>
      <c r="BQ206" s="2" t="n">
        <v>42979</v>
      </c>
      <c r="BR206" s="2" t="n">
        <v>5.0495</v>
      </c>
      <c r="BS206" s="2" t="n">
        <v>5.0545</v>
      </c>
      <c r="BT206" s="2" t="n">
        <v>5.0595</v>
      </c>
      <c r="BU206" s="2" t="n">
        <v>0.1625</v>
      </c>
      <c r="BV206" s="2" t="n">
        <v>0.17</v>
      </c>
      <c r="BW206" s="2" t="n">
        <v>0.1775</v>
      </c>
      <c r="BX206" s="2" t="n">
        <v>-0.07</v>
      </c>
      <c r="BZ206" s="2" t="n">
        <v>0.07</v>
      </c>
      <c r="CA206" s="2" t="n">
        <v>0</v>
      </c>
      <c r="CB206" s="2" t="n">
        <v>0</v>
      </c>
      <c r="CC206" s="2" t="n">
        <v>5.0495</v>
      </c>
      <c r="CD206" s="2" t="n">
        <v>0.1775</v>
      </c>
    </row>
    <row r="207" customFormat="false" ht="12.75" hidden="false" customHeight="false" outlineLevel="0" collapsed="false">
      <c r="A207" s="1" t="n">
        <v>43101</v>
      </c>
      <c r="B207" s="2" t="n">
        <v>0.065965209407413</v>
      </c>
      <c r="D207" s="1" t="n">
        <v>41974</v>
      </c>
      <c r="E207" s="2" t="n">
        <v>42.1863620462684</v>
      </c>
      <c r="F207" s="2" t="n">
        <v>45.9363620462684</v>
      </c>
      <c r="G207" s="2" t="n">
        <v>50.9363620462684</v>
      </c>
      <c r="I207" s="2" t="n">
        <v>30.122110491052</v>
      </c>
      <c r="J207" s="2" t="n">
        <v>32.122110491052</v>
      </c>
      <c r="K207" s="2" t="n">
        <v>37.122110491052</v>
      </c>
      <c r="M207" s="1" t="n">
        <v>42856</v>
      </c>
      <c r="N207" s="2" t="n">
        <v>61.5914150848396</v>
      </c>
      <c r="O207" s="2" t="n">
        <v>66.5914150848396</v>
      </c>
      <c r="P207" s="2" t="n">
        <v>71.5914150848396</v>
      </c>
      <c r="R207" s="2" t="n">
        <v>44.9435613136297</v>
      </c>
      <c r="S207" s="2" t="n">
        <v>49.9435613136297</v>
      </c>
      <c r="T207" s="2" t="n">
        <v>54.9435613136297</v>
      </c>
      <c r="V207" s="2" t="n">
        <v>0</v>
      </c>
      <c r="W207" s="2" t="n">
        <v>0</v>
      </c>
      <c r="X207" s="2" t="n">
        <v>0</v>
      </c>
      <c r="Z207" s="2" t="n">
        <v>0.0001</v>
      </c>
      <c r="AA207" s="2" t="n">
        <v>0.229257853946828</v>
      </c>
      <c r="AB207" s="2" t="n">
        <v>0.0001</v>
      </c>
      <c r="AD207" s="2" t="n">
        <v>0.0001</v>
      </c>
      <c r="AE207" s="2" t="n">
        <v>0.114628926973414</v>
      </c>
      <c r="AF207" s="2" t="n">
        <v>0.0001</v>
      </c>
      <c r="AH207" s="2" t="n">
        <v>0.0001</v>
      </c>
      <c r="AI207" s="2" t="n">
        <v>2.15</v>
      </c>
      <c r="AJ207" s="2" t="n">
        <v>0.0001</v>
      </c>
      <c r="AL207" s="2" t="n">
        <v>-0.01</v>
      </c>
      <c r="AM207" s="2" t="n">
        <v>1.075</v>
      </c>
      <c r="AN207" s="2" t="n">
        <v>0.01</v>
      </c>
      <c r="AP207" s="2" t="n">
        <v>66</v>
      </c>
      <c r="AQ207" s="2" t="n">
        <v>0.35</v>
      </c>
      <c r="BQ207" s="2" t="n">
        <v>43009</v>
      </c>
      <c r="BR207" s="2" t="n">
        <v>5.0595</v>
      </c>
      <c r="BS207" s="2" t="n">
        <v>5.0645</v>
      </c>
      <c r="BT207" s="2" t="n">
        <v>5.0695</v>
      </c>
      <c r="BU207" s="2" t="n">
        <v>0.1625</v>
      </c>
      <c r="BV207" s="2" t="n">
        <v>0.17</v>
      </c>
      <c r="BW207" s="2" t="n">
        <v>0.1775</v>
      </c>
      <c r="BX207" s="2" t="n">
        <v>-0.07</v>
      </c>
      <c r="BZ207" s="2" t="n">
        <v>0.07</v>
      </c>
      <c r="CA207" s="2" t="n">
        <v>0</v>
      </c>
      <c r="CB207" s="2" t="n">
        <v>0</v>
      </c>
      <c r="CC207" s="2" t="n">
        <v>5.0595</v>
      </c>
      <c r="CD207" s="2" t="n">
        <v>0.1775</v>
      </c>
    </row>
    <row r="208" customFormat="false" ht="12.75" hidden="false" customHeight="false" outlineLevel="0" collapsed="false">
      <c r="A208" s="1" t="n">
        <v>43132</v>
      </c>
      <c r="B208" s="2" t="n">
        <v>0.065982761736846</v>
      </c>
      <c r="D208" s="1" t="n">
        <v>42005</v>
      </c>
      <c r="E208" s="2" t="n">
        <v>43</v>
      </c>
      <c r="F208" s="2" t="n">
        <v>48</v>
      </c>
      <c r="G208" s="2" t="n">
        <v>53</v>
      </c>
      <c r="I208" s="2" t="n">
        <v>28.3050781345717</v>
      </c>
      <c r="J208" s="2" t="n">
        <v>33.3050781345717</v>
      </c>
      <c r="K208" s="2" t="n">
        <v>38.3050781345717</v>
      </c>
      <c r="M208" s="1" t="n">
        <v>42887</v>
      </c>
      <c r="N208" s="2" t="n">
        <v>85.5914150848396</v>
      </c>
      <c r="O208" s="2" t="n">
        <v>90.5914150848396</v>
      </c>
      <c r="P208" s="2" t="n">
        <v>95.5914150848396</v>
      </c>
      <c r="R208" s="2" t="n">
        <v>62.9435613136297</v>
      </c>
      <c r="S208" s="2" t="n">
        <v>67.9435613136297</v>
      </c>
      <c r="T208" s="2" t="n">
        <v>72.9435613136297</v>
      </c>
      <c r="V208" s="2" t="n">
        <v>0</v>
      </c>
      <c r="W208" s="2" t="n">
        <v>0</v>
      </c>
      <c r="X208" s="2" t="n">
        <v>0</v>
      </c>
      <c r="Z208" s="2" t="n">
        <v>0.0001</v>
      </c>
      <c r="AA208" s="2" t="n">
        <v>0.255663459801059</v>
      </c>
      <c r="AB208" s="2" t="n">
        <v>0.0001</v>
      </c>
      <c r="AD208" s="2" t="n">
        <v>0.0001</v>
      </c>
      <c r="AE208" s="2" t="n">
        <v>0.127831729900529</v>
      </c>
      <c r="AF208" s="2" t="n">
        <v>0.0001</v>
      </c>
      <c r="AH208" s="2" t="n">
        <v>0.0001</v>
      </c>
      <c r="AI208" s="2" t="n">
        <v>1.95</v>
      </c>
      <c r="AJ208" s="2" t="n">
        <v>0.0001</v>
      </c>
      <c r="AL208" s="2" t="n">
        <v>-0.01</v>
      </c>
      <c r="AM208" s="2" t="n">
        <v>0.975</v>
      </c>
      <c r="AN208" s="2" t="n">
        <v>0.01</v>
      </c>
      <c r="AP208" s="2" t="n">
        <v>67</v>
      </c>
      <c r="AQ208" s="2" t="n">
        <v>0.35</v>
      </c>
      <c r="BQ208" s="2" t="n">
        <v>43040</v>
      </c>
      <c r="BR208" s="2" t="n">
        <v>5.2045</v>
      </c>
      <c r="BS208" s="2" t="n">
        <v>5.2095</v>
      </c>
      <c r="BT208" s="2" t="n">
        <v>5.2145</v>
      </c>
      <c r="BU208" s="2" t="n">
        <v>0.1625</v>
      </c>
      <c r="BV208" s="2" t="n">
        <v>0.17</v>
      </c>
      <c r="BW208" s="2" t="n">
        <v>0.1775</v>
      </c>
      <c r="BX208" s="2" t="n">
        <v>-0.07</v>
      </c>
      <c r="BZ208" s="2" t="n">
        <v>0.07</v>
      </c>
      <c r="CA208" s="2" t="n">
        <v>0</v>
      </c>
      <c r="CB208" s="2" t="n">
        <v>0</v>
      </c>
      <c r="CC208" s="2" t="n">
        <v>5.2045</v>
      </c>
      <c r="CD208" s="2" t="n">
        <v>0.1775</v>
      </c>
    </row>
    <row r="209" customFormat="false" ht="12.75" hidden="false" customHeight="false" outlineLevel="0" collapsed="false">
      <c r="A209" s="1" t="n">
        <v>43160</v>
      </c>
      <c r="B209" s="2" t="n">
        <v>0.06599861545384</v>
      </c>
      <c r="D209" s="1" t="n">
        <v>42036</v>
      </c>
      <c r="E209" s="2" t="n">
        <v>43.7156057413898</v>
      </c>
      <c r="F209" s="2" t="n">
        <v>48.7156057413898</v>
      </c>
      <c r="G209" s="2" t="n">
        <v>53.7156057413898</v>
      </c>
      <c r="I209" s="2" t="n">
        <v>27.3550781345717</v>
      </c>
      <c r="J209" s="2" t="n">
        <v>32.3550781345717</v>
      </c>
      <c r="K209" s="2" t="n">
        <v>37.3550781345717</v>
      </c>
      <c r="M209" s="1" t="n">
        <v>42917</v>
      </c>
      <c r="N209" s="2" t="n">
        <v>106</v>
      </c>
      <c r="O209" s="2" t="n">
        <v>111</v>
      </c>
      <c r="P209" s="2" t="n">
        <v>116</v>
      </c>
      <c r="R209" s="2" t="n">
        <v>78.25</v>
      </c>
      <c r="S209" s="2" t="n">
        <v>83.25</v>
      </c>
      <c r="T209" s="2" t="n">
        <v>88.25</v>
      </c>
      <c r="V209" s="2" t="n">
        <v>0</v>
      </c>
      <c r="W209" s="2" t="n">
        <v>0</v>
      </c>
      <c r="X209" s="2" t="n">
        <v>0</v>
      </c>
      <c r="Z209" s="2" t="n">
        <v>0.0001</v>
      </c>
      <c r="AA209" s="2" t="n">
        <v>0.255807856841377</v>
      </c>
      <c r="AB209" s="2" t="n">
        <v>0.0001</v>
      </c>
      <c r="AD209" s="2" t="n">
        <v>0.0001</v>
      </c>
      <c r="AE209" s="2" t="n">
        <v>0.127903928420688</v>
      </c>
      <c r="AF209" s="2" t="n">
        <v>0.0001</v>
      </c>
      <c r="AH209" s="2" t="n">
        <v>0.0001</v>
      </c>
      <c r="AI209" s="2" t="n">
        <v>2.1</v>
      </c>
      <c r="AJ209" s="2" t="n">
        <v>0.0001</v>
      </c>
      <c r="AL209" s="2" t="n">
        <v>-0.01</v>
      </c>
      <c r="AM209" s="2" t="n">
        <v>1.05</v>
      </c>
      <c r="AN209" s="2" t="n">
        <v>0.01</v>
      </c>
      <c r="AP209" s="2" t="n">
        <v>67</v>
      </c>
      <c r="AQ209" s="2" t="n">
        <v>0.35</v>
      </c>
      <c r="BQ209" s="2" t="n">
        <v>43070</v>
      </c>
      <c r="BR209" s="2" t="n">
        <v>5.3445</v>
      </c>
      <c r="BS209" s="2" t="n">
        <v>5.3495</v>
      </c>
      <c r="BT209" s="2" t="n">
        <v>5.3545</v>
      </c>
      <c r="BU209" s="2" t="n">
        <v>0.1625</v>
      </c>
      <c r="BV209" s="2" t="n">
        <v>0.17</v>
      </c>
      <c r="BW209" s="2" t="n">
        <v>0.1775</v>
      </c>
      <c r="BX209" s="2" t="n">
        <v>-0.07</v>
      </c>
      <c r="BZ209" s="2" t="n">
        <v>0.07</v>
      </c>
      <c r="CA209" s="2" t="n">
        <v>0</v>
      </c>
      <c r="CB209" s="2" t="n">
        <v>0</v>
      </c>
      <c r="CC209" s="2" t="n">
        <v>5.3445</v>
      </c>
      <c r="CD209" s="2" t="n">
        <v>0.1775</v>
      </c>
    </row>
    <row r="210" customFormat="false" ht="12.75" hidden="false" customHeight="false" outlineLevel="0" collapsed="false">
      <c r="A210" s="1" t="n">
        <v>43191</v>
      </c>
      <c r="B210" s="2" t="n">
        <v>0.066016167783466</v>
      </c>
      <c r="D210" s="1" t="n">
        <v>42064</v>
      </c>
      <c r="E210" s="2" t="n">
        <v>42.7156057413898</v>
      </c>
      <c r="F210" s="2" t="n">
        <v>47.7156057413898</v>
      </c>
      <c r="G210" s="2" t="n">
        <v>52.7156057413898</v>
      </c>
      <c r="I210" s="2" t="n">
        <v>27.3550781345717</v>
      </c>
      <c r="J210" s="2" t="n">
        <v>32.3550781345717</v>
      </c>
      <c r="K210" s="2" t="n">
        <v>37.3550781345717</v>
      </c>
      <c r="M210" s="1" t="n">
        <v>42948</v>
      </c>
      <c r="N210" s="2" t="n">
        <v>106.967589645124</v>
      </c>
      <c r="O210" s="2" t="n">
        <v>111.967589645124</v>
      </c>
      <c r="P210" s="2" t="n">
        <v>116.967589645124</v>
      </c>
      <c r="R210" s="2" t="n">
        <v>78.9756922338432</v>
      </c>
      <c r="S210" s="2" t="n">
        <v>83.9756922338432</v>
      </c>
      <c r="T210" s="2" t="n">
        <v>88.9756922338432</v>
      </c>
      <c r="V210" s="2" t="n">
        <v>0</v>
      </c>
      <c r="W210" s="2" t="n">
        <v>0</v>
      </c>
      <c r="X210" s="2" t="n">
        <v>0</v>
      </c>
      <c r="Z210" s="2" t="n">
        <v>0.0001</v>
      </c>
      <c r="AA210" s="2" t="n">
        <v>0.276016738239651</v>
      </c>
      <c r="AB210" s="2" t="n">
        <v>0.0001</v>
      </c>
      <c r="AD210" s="2" t="n">
        <v>0.0001</v>
      </c>
      <c r="AE210" s="2" t="n">
        <v>0.138008369119825</v>
      </c>
      <c r="AF210" s="2" t="n">
        <v>0.0001</v>
      </c>
      <c r="AH210" s="2" t="n">
        <v>0.0001</v>
      </c>
      <c r="AI210" s="2" t="n">
        <v>2.85</v>
      </c>
      <c r="AJ210" s="2" t="n">
        <v>0.0001</v>
      </c>
      <c r="AL210" s="2" t="n">
        <v>-0.01</v>
      </c>
      <c r="AM210" s="2" t="n">
        <v>1.425</v>
      </c>
      <c r="AN210" s="2" t="n">
        <v>0.01</v>
      </c>
      <c r="AP210" s="2" t="n">
        <v>67</v>
      </c>
      <c r="AQ210" s="2" t="n">
        <v>0.35</v>
      </c>
      <c r="BQ210" s="2" t="n">
        <v>43101</v>
      </c>
      <c r="BR210" s="2" t="n">
        <v>5.6575</v>
      </c>
      <c r="BS210" s="2" t="n">
        <v>5.6625</v>
      </c>
      <c r="BT210" s="2" t="n">
        <v>5.6675</v>
      </c>
      <c r="BU210" s="2" t="n">
        <v>0.1625</v>
      </c>
      <c r="BV210" s="2" t="n">
        <v>0.17</v>
      </c>
      <c r="BW210" s="2" t="n">
        <v>0.1775</v>
      </c>
      <c r="BX210" s="2" t="n">
        <v>-0.07</v>
      </c>
      <c r="BZ210" s="2" t="n">
        <v>0.07</v>
      </c>
      <c r="CA210" s="2" t="n">
        <v>0</v>
      </c>
      <c r="CB210" s="2" t="n">
        <v>0</v>
      </c>
      <c r="CC210" s="2" t="n">
        <v>5.6575</v>
      </c>
      <c r="CD210" s="2" t="n">
        <v>0.1775</v>
      </c>
    </row>
    <row r="211" customFormat="false" ht="12.75" hidden="false" customHeight="false" outlineLevel="0" collapsed="false">
      <c r="A211" s="1" t="n">
        <v>43221</v>
      </c>
      <c r="B211" s="2" t="n">
        <v>0.066033153909009</v>
      </c>
      <c r="D211" s="1" t="n">
        <v>42095</v>
      </c>
      <c r="E211" s="2" t="n">
        <v>40.75</v>
      </c>
      <c r="F211" s="2" t="n">
        <v>45.75</v>
      </c>
      <c r="G211" s="2" t="n">
        <v>50.75</v>
      </c>
      <c r="I211" s="2" t="n">
        <v>26.7323246850255</v>
      </c>
      <c r="J211" s="2" t="n">
        <v>31.7323246850255</v>
      </c>
      <c r="K211" s="2" t="n">
        <v>36.7323246850255</v>
      </c>
      <c r="M211" s="1" t="n">
        <v>42979</v>
      </c>
      <c r="N211" s="2" t="n">
        <v>99.9675896451244</v>
      </c>
      <c r="O211" s="2" t="n">
        <v>104.967589645124</v>
      </c>
      <c r="P211" s="2" t="n">
        <v>109.967589645124</v>
      </c>
      <c r="R211" s="2" t="n">
        <v>73.7256922338432</v>
      </c>
      <c r="S211" s="2" t="n">
        <v>78.7256922338432</v>
      </c>
      <c r="T211" s="2" t="n">
        <v>83.7256922338432</v>
      </c>
      <c r="V211" s="2" t="n">
        <v>0</v>
      </c>
      <c r="W211" s="2" t="n">
        <v>0</v>
      </c>
      <c r="X211" s="2" t="n">
        <v>0</v>
      </c>
      <c r="Z211" s="2" t="n">
        <v>0.0001</v>
      </c>
      <c r="AA211" s="2" t="n">
        <v>0.262485532339524</v>
      </c>
      <c r="AB211" s="2" t="n">
        <v>0.0001</v>
      </c>
      <c r="AD211" s="2" t="n">
        <v>0.0001</v>
      </c>
      <c r="AE211" s="2" t="n">
        <v>0.131242766169762</v>
      </c>
      <c r="AF211" s="2" t="n">
        <v>0.0001</v>
      </c>
      <c r="AH211" s="2" t="n">
        <v>0.0001</v>
      </c>
      <c r="AI211" s="2" t="n">
        <v>2.95</v>
      </c>
      <c r="AJ211" s="2" t="n">
        <v>0.0001</v>
      </c>
      <c r="AL211" s="2" t="n">
        <v>-0.01</v>
      </c>
      <c r="AM211" s="2" t="n">
        <v>1.475</v>
      </c>
      <c r="AN211" s="2" t="n">
        <v>0.01</v>
      </c>
      <c r="AP211" s="2" t="n">
        <v>68</v>
      </c>
      <c r="AQ211" s="2" t="n">
        <v>0.35</v>
      </c>
      <c r="BQ211" s="2" t="n">
        <v>43132</v>
      </c>
      <c r="BR211" s="2" t="n">
        <v>5.5125</v>
      </c>
      <c r="BS211" s="2" t="n">
        <v>5.5175</v>
      </c>
      <c r="BT211" s="2" t="n">
        <v>5.5225</v>
      </c>
      <c r="BU211" s="2" t="n">
        <v>0.1625</v>
      </c>
      <c r="BV211" s="2" t="n">
        <v>0.17</v>
      </c>
      <c r="BW211" s="2" t="n">
        <v>0.1775</v>
      </c>
      <c r="BX211" s="2" t="n">
        <v>-0.07</v>
      </c>
      <c r="BZ211" s="2" t="n">
        <v>0.07</v>
      </c>
      <c r="CA211" s="2" t="n">
        <v>0</v>
      </c>
      <c r="CB211" s="2" t="n">
        <v>0</v>
      </c>
      <c r="CC211" s="2" t="n">
        <v>5.5125</v>
      </c>
      <c r="CD211" s="2" t="n">
        <v>0.1775</v>
      </c>
    </row>
    <row r="212" customFormat="false" ht="12.75" hidden="false" customHeight="false" outlineLevel="0" collapsed="false">
      <c r="A212" s="1" t="n">
        <v>43252</v>
      </c>
      <c r="B212" s="2" t="n">
        <v>0.066050706238836</v>
      </c>
      <c r="D212" s="1" t="n">
        <v>42125</v>
      </c>
      <c r="E212" s="2" t="n">
        <v>44.1377409957684</v>
      </c>
      <c r="F212" s="2" t="n">
        <v>49.1377409957684</v>
      </c>
      <c r="G212" s="2" t="n">
        <v>54.1377409957684</v>
      </c>
      <c r="I212" s="2" t="n">
        <v>26.7323246850255</v>
      </c>
      <c r="J212" s="2" t="n">
        <v>31.7323246850255</v>
      </c>
      <c r="K212" s="2" t="n">
        <v>36.7323246850255</v>
      </c>
      <c r="M212" s="1" t="n">
        <v>43009</v>
      </c>
      <c r="N212" s="2" t="n">
        <v>82.4</v>
      </c>
      <c r="O212" s="2" t="n">
        <v>87.4</v>
      </c>
      <c r="P212" s="2" t="n">
        <v>92.4</v>
      </c>
      <c r="R212" s="2" t="n">
        <v>60.55</v>
      </c>
      <c r="S212" s="2" t="n">
        <v>65.55</v>
      </c>
      <c r="T212" s="2" t="n">
        <v>70.55</v>
      </c>
      <c r="V212" s="2" t="n">
        <v>0</v>
      </c>
      <c r="W212" s="2" t="n">
        <v>0</v>
      </c>
      <c r="X212" s="2" t="n">
        <v>0</v>
      </c>
      <c r="Z212" s="2" t="n">
        <v>0.0001</v>
      </c>
      <c r="AA212" s="2" t="n">
        <v>0.244804378270501</v>
      </c>
      <c r="AB212" s="2" t="n">
        <v>0.0001</v>
      </c>
      <c r="AD212" s="2" t="n">
        <v>0.0001</v>
      </c>
      <c r="AE212" s="2" t="n">
        <v>0.122402189135251</v>
      </c>
      <c r="AF212" s="2" t="n">
        <v>0.0001</v>
      </c>
      <c r="AH212" s="2" t="n">
        <v>0.0001</v>
      </c>
      <c r="AI212" s="2" t="n">
        <v>2.65</v>
      </c>
      <c r="AJ212" s="2" t="n">
        <v>0.0001</v>
      </c>
      <c r="AL212" s="2" t="n">
        <v>-0.01</v>
      </c>
      <c r="AM212" s="2" t="n">
        <v>1.325</v>
      </c>
      <c r="AN212" s="2" t="n">
        <v>0.01</v>
      </c>
      <c r="AP212" s="2" t="n">
        <v>68</v>
      </c>
      <c r="AQ212" s="2" t="n">
        <v>0.35</v>
      </c>
      <c r="BQ212" s="2" t="n">
        <v>43160</v>
      </c>
      <c r="BR212" s="2" t="n">
        <v>5.3775</v>
      </c>
      <c r="BS212" s="2" t="n">
        <v>5.3825</v>
      </c>
      <c r="BT212" s="2" t="n">
        <v>5.3875</v>
      </c>
      <c r="BU212" s="2" t="n">
        <v>0.1625</v>
      </c>
      <c r="BV212" s="2" t="n">
        <v>0.17</v>
      </c>
      <c r="BW212" s="2" t="n">
        <v>0.1775</v>
      </c>
      <c r="BX212" s="2" t="n">
        <v>-0.07</v>
      </c>
      <c r="BZ212" s="2" t="n">
        <v>0.07</v>
      </c>
      <c r="CA212" s="2" t="n">
        <v>0</v>
      </c>
      <c r="CB212" s="2" t="n">
        <v>0</v>
      </c>
      <c r="CC212" s="2" t="n">
        <v>5.3775</v>
      </c>
      <c r="CD212" s="2" t="n">
        <v>0.1775</v>
      </c>
    </row>
    <row r="213" customFormat="false" ht="12.75" hidden="false" customHeight="false" outlineLevel="0" collapsed="false">
      <c r="A213" s="1" t="n">
        <v>43282</v>
      </c>
      <c r="B213" s="2" t="n">
        <v>0.066067692364573</v>
      </c>
      <c r="D213" s="1" t="n">
        <v>42156</v>
      </c>
      <c r="E213" s="2" t="n">
        <v>60.1377409957683</v>
      </c>
      <c r="F213" s="2" t="n">
        <v>65.1377409957683</v>
      </c>
      <c r="G213" s="2" t="n">
        <v>70.1377409957683</v>
      </c>
      <c r="I213" s="2" t="n">
        <v>24.7323246850255</v>
      </c>
      <c r="J213" s="2" t="n">
        <v>29.7323246850255</v>
      </c>
      <c r="K213" s="2" t="n">
        <v>34.7323246850255</v>
      </c>
      <c r="M213" s="1" t="n">
        <v>43040</v>
      </c>
      <c r="N213" s="2" t="n">
        <v>63.6051022584487</v>
      </c>
      <c r="O213" s="2" t="n">
        <v>68.6051022584487</v>
      </c>
      <c r="P213" s="2" t="n">
        <v>73.6051022584487</v>
      </c>
      <c r="R213" s="2" t="n">
        <v>46.4538266938366</v>
      </c>
      <c r="S213" s="2" t="n">
        <v>51.4538266938366</v>
      </c>
      <c r="T213" s="2" t="n">
        <v>56.4538266938366</v>
      </c>
      <c r="V213" s="2" t="n">
        <v>0</v>
      </c>
      <c r="W213" s="2" t="n">
        <v>0</v>
      </c>
      <c r="X213" s="2" t="n">
        <v>0</v>
      </c>
      <c r="Z213" s="2" t="n">
        <v>0.0001</v>
      </c>
      <c r="AA213" s="2" t="n">
        <v>0.243438119745323</v>
      </c>
      <c r="AB213" s="2" t="n">
        <v>0.0001</v>
      </c>
      <c r="AD213" s="2" t="n">
        <v>0.0001</v>
      </c>
      <c r="AE213" s="2" t="n">
        <v>0.121719059872661</v>
      </c>
      <c r="AF213" s="2" t="n">
        <v>0.0001</v>
      </c>
      <c r="AH213" s="2" t="n">
        <v>0.0001</v>
      </c>
      <c r="AI213" s="2" t="n">
        <v>1.9</v>
      </c>
      <c r="AJ213" s="2" t="n">
        <v>0.0001</v>
      </c>
      <c r="AL213" s="2" t="n">
        <v>-0.01</v>
      </c>
      <c r="AM213" s="2" t="n">
        <v>0.95</v>
      </c>
      <c r="AN213" s="2" t="n">
        <v>0.01</v>
      </c>
      <c r="AP213" s="2" t="n">
        <v>68</v>
      </c>
      <c r="AQ213" s="2" t="n">
        <v>0.35</v>
      </c>
      <c r="BQ213" s="2" t="n">
        <v>43191</v>
      </c>
      <c r="BR213" s="2" t="n">
        <v>5.2175</v>
      </c>
      <c r="BS213" s="2" t="n">
        <v>5.2225</v>
      </c>
      <c r="BT213" s="2" t="n">
        <v>5.2275</v>
      </c>
      <c r="BU213" s="2" t="n">
        <v>0.1625</v>
      </c>
      <c r="BV213" s="2" t="n">
        <v>0.17</v>
      </c>
      <c r="BW213" s="2" t="n">
        <v>0.1775</v>
      </c>
      <c r="BX213" s="2" t="n">
        <v>-0.07</v>
      </c>
      <c r="BZ213" s="2" t="n">
        <v>0.07</v>
      </c>
      <c r="CA213" s="2" t="n">
        <v>0</v>
      </c>
      <c r="CB213" s="2" t="n">
        <v>0</v>
      </c>
      <c r="CC213" s="2" t="n">
        <v>5.2175</v>
      </c>
      <c r="CD213" s="2" t="n">
        <v>0.1775</v>
      </c>
    </row>
    <row r="214" customFormat="false" ht="12.75" hidden="false" customHeight="false" outlineLevel="0" collapsed="false">
      <c r="A214" s="1" t="n">
        <v>43313</v>
      </c>
      <c r="B214" s="2" t="n">
        <v>0.066085244694601</v>
      </c>
      <c r="D214" s="1" t="n">
        <v>42186</v>
      </c>
      <c r="E214" s="2" t="n">
        <v>72.5</v>
      </c>
      <c r="F214" s="2" t="n">
        <v>77.5</v>
      </c>
      <c r="G214" s="2" t="n">
        <v>82.5</v>
      </c>
      <c r="I214" s="2" t="n">
        <v>37.7095961716176</v>
      </c>
      <c r="J214" s="2" t="n">
        <v>42.7095961716176</v>
      </c>
      <c r="K214" s="2" t="n">
        <v>47.7095961716176</v>
      </c>
      <c r="M214" s="1" t="n">
        <v>43070</v>
      </c>
      <c r="N214" s="2" t="n">
        <v>61.6051022584487</v>
      </c>
      <c r="O214" s="2" t="n">
        <v>66.6051022584487</v>
      </c>
      <c r="P214" s="2" t="n">
        <v>71.6051022584487</v>
      </c>
      <c r="R214" s="2" t="n">
        <v>44.9538266938366</v>
      </c>
      <c r="S214" s="2" t="n">
        <v>49.9538266938366</v>
      </c>
      <c r="T214" s="2" t="n">
        <v>54.9538266938366</v>
      </c>
      <c r="V214" s="2" t="n">
        <v>0</v>
      </c>
      <c r="W214" s="2" t="n">
        <v>0</v>
      </c>
      <c r="X214" s="2" t="n">
        <v>0</v>
      </c>
      <c r="Z214" s="2" t="n">
        <v>0.0001</v>
      </c>
      <c r="AA214" s="2" t="n">
        <v>0.24701407941055</v>
      </c>
      <c r="AB214" s="2" t="n">
        <v>0.0001</v>
      </c>
      <c r="AD214" s="2" t="n">
        <v>0.0001</v>
      </c>
      <c r="AE214" s="2" t="n">
        <v>0.123507039705275</v>
      </c>
      <c r="AF214" s="2" t="n">
        <v>0.0001</v>
      </c>
      <c r="AH214" s="2" t="n">
        <v>0.0001</v>
      </c>
      <c r="AI214" s="2" t="n">
        <v>1.7</v>
      </c>
      <c r="AJ214" s="2" t="n">
        <v>0.0001</v>
      </c>
      <c r="AL214" s="2" t="n">
        <v>-0.01</v>
      </c>
      <c r="AM214" s="2" t="n">
        <v>0.85</v>
      </c>
      <c r="AN214" s="2" t="n">
        <v>0.01</v>
      </c>
      <c r="AP214" s="2" t="n">
        <v>69</v>
      </c>
      <c r="AQ214" s="2" t="n">
        <v>0.35</v>
      </c>
      <c r="BQ214" s="2" t="n">
        <v>43221</v>
      </c>
      <c r="BR214" s="2" t="n">
        <v>5.1825</v>
      </c>
      <c r="BS214" s="2" t="n">
        <v>5.1875</v>
      </c>
      <c r="BT214" s="2" t="n">
        <v>5.1925</v>
      </c>
      <c r="BU214" s="2" t="n">
        <v>0.1625</v>
      </c>
      <c r="BV214" s="2" t="n">
        <v>0.17</v>
      </c>
      <c r="BW214" s="2" t="n">
        <v>0.1775</v>
      </c>
      <c r="BX214" s="2" t="n">
        <v>-0.07</v>
      </c>
      <c r="BZ214" s="2" t="n">
        <v>0.07</v>
      </c>
      <c r="CA214" s="2" t="n">
        <v>0</v>
      </c>
      <c r="CB214" s="2" t="n">
        <v>0</v>
      </c>
      <c r="CC214" s="2" t="n">
        <v>5.1825</v>
      </c>
      <c r="CD214" s="2" t="n">
        <v>0.1775</v>
      </c>
    </row>
    <row r="215" customFormat="false" ht="12.75" hidden="false" customHeight="false" outlineLevel="0" collapsed="false">
      <c r="A215" s="1" t="n">
        <v>43344</v>
      </c>
      <c r="B215" s="2" t="n">
        <v>0.066102797024731</v>
      </c>
      <c r="D215" s="1" t="n">
        <v>42217</v>
      </c>
      <c r="E215" s="2" t="n">
        <v>76.3039115188148</v>
      </c>
      <c r="F215" s="2" t="n">
        <v>81.3039115188148</v>
      </c>
      <c r="G215" s="2" t="n">
        <v>86.3039115188148</v>
      </c>
      <c r="I215" s="2" t="n">
        <v>41.7095961716176</v>
      </c>
      <c r="J215" s="2" t="n">
        <v>46.7095961716176</v>
      </c>
      <c r="K215" s="2" t="n">
        <v>51.7095961716176</v>
      </c>
      <c r="M215" s="1" t="n">
        <v>43101</v>
      </c>
      <c r="N215" s="2" t="n">
        <v>74.75</v>
      </c>
      <c r="O215" s="2" t="n">
        <v>79.75</v>
      </c>
      <c r="P215" s="2" t="n">
        <v>84.75</v>
      </c>
      <c r="R215" s="2" t="n">
        <v>54.8125</v>
      </c>
      <c r="S215" s="2" t="n">
        <v>59.8125</v>
      </c>
      <c r="T215" s="2" t="n">
        <v>64.8125</v>
      </c>
      <c r="V215" s="2" t="n">
        <v>0</v>
      </c>
      <c r="W215" s="2" t="n">
        <v>0</v>
      </c>
      <c r="X215" s="2" t="n">
        <v>0</v>
      </c>
      <c r="Z215" s="2" t="n">
        <v>0.0001</v>
      </c>
      <c r="AA215" s="2" t="n">
        <v>0.231933732171192</v>
      </c>
      <c r="AB215" s="2" t="n">
        <v>0.0001</v>
      </c>
      <c r="AD215" s="2" t="n">
        <v>0.0001</v>
      </c>
      <c r="AE215" s="2" t="n">
        <v>0.115966866085596</v>
      </c>
      <c r="AF215" s="2" t="n">
        <v>0.0001</v>
      </c>
      <c r="AH215" s="2" t="n">
        <v>0.0001</v>
      </c>
      <c r="AI215" s="2" t="n">
        <v>1.6</v>
      </c>
      <c r="AJ215" s="2" t="n">
        <v>0.0001</v>
      </c>
      <c r="AL215" s="2" t="n">
        <v>-0.01</v>
      </c>
      <c r="AM215" s="2" t="n">
        <v>0.8</v>
      </c>
      <c r="AN215" s="2" t="n">
        <v>0.01</v>
      </c>
      <c r="AP215" s="2" t="n">
        <v>69</v>
      </c>
      <c r="AQ215" s="2" t="n">
        <v>0.35</v>
      </c>
      <c r="BQ215" s="2" t="n">
        <v>43252</v>
      </c>
      <c r="BR215" s="2" t="n">
        <v>5.2025</v>
      </c>
      <c r="BS215" s="2" t="n">
        <v>5.2075</v>
      </c>
      <c r="BT215" s="2" t="n">
        <v>5.2125</v>
      </c>
      <c r="BU215" s="2" t="n">
        <v>0.1625</v>
      </c>
      <c r="BV215" s="2" t="n">
        <v>0.17</v>
      </c>
      <c r="BW215" s="2" t="n">
        <v>0.1775</v>
      </c>
      <c r="BX215" s="2" t="n">
        <v>-0.07</v>
      </c>
      <c r="BZ215" s="2" t="n">
        <v>0.07</v>
      </c>
      <c r="CA215" s="2" t="n">
        <v>0</v>
      </c>
      <c r="CB215" s="2" t="n">
        <v>0</v>
      </c>
      <c r="CC215" s="2" t="n">
        <v>5.2025</v>
      </c>
      <c r="CD215" s="2" t="n">
        <v>0.1775</v>
      </c>
    </row>
    <row r="216" customFormat="false" ht="12.75" hidden="false" customHeight="false" outlineLevel="0" collapsed="false">
      <c r="A216" s="1" t="n">
        <v>43374</v>
      </c>
      <c r="B216" s="2" t="n">
        <v>0.066119783150761</v>
      </c>
      <c r="D216" s="1" t="n">
        <v>42248</v>
      </c>
      <c r="E216" s="2" t="n">
        <v>68.3039115188148</v>
      </c>
      <c r="F216" s="2" t="n">
        <v>73.3039115188148</v>
      </c>
      <c r="G216" s="2" t="n">
        <v>78.3039115188148</v>
      </c>
      <c r="I216" s="2" t="n">
        <v>38.7095961716176</v>
      </c>
      <c r="J216" s="2" t="n">
        <v>43.7095961716176</v>
      </c>
      <c r="K216" s="2" t="n">
        <v>48.7095961716176</v>
      </c>
      <c r="M216" s="1" t="n">
        <v>43132</v>
      </c>
      <c r="N216" s="2" t="n">
        <v>68.3956589070195</v>
      </c>
      <c r="O216" s="2" t="n">
        <v>73.3956589070195</v>
      </c>
      <c r="P216" s="2" t="n">
        <v>78.3956589070195</v>
      </c>
      <c r="R216" s="2" t="n">
        <v>50.0467441802647</v>
      </c>
      <c r="S216" s="2" t="n">
        <v>55.0467441802647</v>
      </c>
      <c r="T216" s="2" t="n">
        <v>60.0467441802647</v>
      </c>
      <c r="V216" s="2" t="n">
        <v>0</v>
      </c>
      <c r="W216" s="2" t="n">
        <v>0</v>
      </c>
      <c r="X216" s="2" t="n">
        <v>0</v>
      </c>
      <c r="Z216" s="2" t="n">
        <v>0.0001</v>
      </c>
      <c r="AA216" s="2" t="n">
        <v>0.234494503570996</v>
      </c>
      <c r="AB216" s="2" t="n">
        <v>0.0001</v>
      </c>
      <c r="AD216" s="2" t="n">
        <v>0.0001</v>
      </c>
      <c r="AE216" s="2" t="n">
        <v>0.117247251785498</v>
      </c>
      <c r="AF216" s="2" t="n">
        <v>0.0001</v>
      </c>
      <c r="AH216" s="2" t="n">
        <v>0.0001</v>
      </c>
      <c r="AI216" s="2" t="n">
        <v>1.8</v>
      </c>
      <c r="AJ216" s="2" t="n">
        <v>0.0001</v>
      </c>
      <c r="AL216" s="2" t="n">
        <v>-0.01</v>
      </c>
      <c r="AM216" s="2" t="n">
        <v>0.9</v>
      </c>
      <c r="AN216" s="2" t="n">
        <v>0.01</v>
      </c>
      <c r="AP216" s="2" t="n">
        <v>69</v>
      </c>
      <c r="AQ216" s="2" t="n">
        <v>0.35</v>
      </c>
      <c r="BQ216" s="2" t="n">
        <v>43282</v>
      </c>
      <c r="BR216" s="2" t="n">
        <v>5.1955</v>
      </c>
      <c r="BS216" s="2" t="n">
        <v>5.2005</v>
      </c>
      <c r="BT216" s="2" t="n">
        <v>5.2055</v>
      </c>
      <c r="BU216" s="2" t="n">
        <v>0.1625</v>
      </c>
      <c r="BV216" s="2" t="n">
        <v>0.17</v>
      </c>
      <c r="BW216" s="2" t="n">
        <v>0.1775</v>
      </c>
      <c r="BX216" s="2" t="n">
        <v>-0.07</v>
      </c>
      <c r="BZ216" s="2" t="n">
        <v>0.07</v>
      </c>
      <c r="CA216" s="2" t="n">
        <v>0</v>
      </c>
      <c r="CB216" s="2" t="n">
        <v>0</v>
      </c>
      <c r="CC216" s="2" t="n">
        <v>5.1955</v>
      </c>
      <c r="CD216" s="2" t="n">
        <v>0.1775</v>
      </c>
    </row>
    <row r="217" customFormat="false" ht="12.75" hidden="false" customHeight="false" outlineLevel="0" collapsed="false">
      <c r="A217" s="1" t="n">
        <v>43405</v>
      </c>
      <c r="B217" s="2" t="n">
        <v>0.066137335481092</v>
      </c>
      <c r="D217" s="1" t="n">
        <v>42278</v>
      </c>
      <c r="E217" s="2" t="n">
        <v>51.9</v>
      </c>
      <c r="F217" s="2" t="n">
        <v>56.9</v>
      </c>
      <c r="G217" s="2" t="n">
        <v>61.9</v>
      </c>
      <c r="I217" s="2" t="n">
        <v>32.372110491052</v>
      </c>
      <c r="J217" s="2" t="n">
        <v>37.372110491052</v>
      </c>
      <c r="K217" s="2" t="n">
        <v>42.372110491052</v>
      </c>
      <c r="M217" s="1" t="n">
        <v>43160</v>
      </c>
      <c r="N217" s="2" t="n">
        <v>66.3956589070195</v>
      </c>
      <c r="O217" s="2" t="n">
        <v>71.3956589070195</v>
      </c>
      <c r="P217" s="2" t="n">
        <v>76.3956589070195</v>
      </c>
      <c r="R217" s="2" t="n">
        <v>48.5467441802647</v>
      </c>
      <c r="S217" s="2" t="n">
        <v>53.5467441802647</v>
      </c>
      <c r="T217" s="2" t="n">
        <v>58.5467441802647</v>
      </c>
      <c r="V217" s="2" t="n">
        <v>0</v>
      </c>
      <c r="W217" s="2" t="n">
        <v>0</v>
      </c>
      <c r="X217" s="2" t="n">
        <v>0</v>
      </c>
      <c r="Z217" s="2" t="n">
        <v>0.0001</v>
      </c>
      <c r="AA217" s="2" t="n">
        <v>0.238180483778799</v>
      </c>
      <c r="AB217" s="2" t="n">
        <v>0.0001</v>
      </c>
      <c r="AD217" s="2" t="n">
        <v>0.0001</v>
      </c>
      <c r="AE217" s="2" t="n">
        <v>0.1190902418894</v>
      </c>
      <c r="AF217" s="2" t="n">
        <v>0.0001</v>
      </c>
      <c r="AH217" s="2" t="n">
        <v>0.0001</v>
      </c>
      <c r="AI217" s="2" t="n">
        <v>1.95</v>
      </c>
      <c r="AJ217" s="2" t="n">
        <v>0.0001</v>
      </c>
      <c r="AL217" s="2" t="n">
        <v>-0.01</v>
      </c>
      <c r="AM217" s="2" t="n">
        <v>0.975</v>
      </c>
      <c r="AN217" s="2" t="n">
        <v>0.01</v>
      </c>
      <c r="AP217" s="2" t="n">
        <v>70</v>
      </c>
      <c r="AQ217" s="2" t="n">
        <v>0.35</v>
      </c>
      <c r="BQ217" s="2" t="n">
        <v>43313</v>
      </c>
      <c r="BR217" s="2" t="n">
        <v>5.1975</v>
      </c>
      <c r="BS217" s="2" t="n">
        <v>5.2025</v>
      </c>
      <c r="BT217" s="2" t="n">
        <v>5.2075</v>
      </c>
      <c r="BU217" s="2" t="n">
        <v>0.1625</v>
      </c>
      <c r="BV217" s="2" t="n">
        <v>0.17</v>
      </c>
      <c r="BW217" s="2" t="n">
        <v>0.1775</v>
      </c>
      <c r="BX217" s="2" t="n">
        <v>-0.07</v>
      </c>
      <c r="BZ217" s="2" t="n">
        <v>0.07</v>
      </c>
      <c r="CA217" s="2" t="n">
        <v>0</v>
      </c>
      <c r="CB217" s="2" t="n">
        <v>0</v>
      </c>
      <c r="CC217" s="2" t="n">
        <v>5.1975</v>
      </c>
      <c r="CD217" s="2" t="n">
        <v>0.1775</v>
      </c>
    </row>
    <row r="218" customFormat="false" ht="12.75" hidden="false" customHeight="false" outlineLevel="0" collapsed="false">
      <c r="A218" s="1" t="n">
        <v>43435</v>
      </c>
      <c r="B218" s="2" t="n">
        <v>0.066154321607316</v>
      </c>
      <c r="D218" s="1" t="n">
        <v>42309</v>
      </c>
      <c r="E218" s="2" t="n">
        <v>42.1592754503285</v>
      </c>
      <c r="F218" s="2" t="n">
        <v>47.1592754503285</v>
      </c>
      <c r="G218" s="2" t="n">
        <v>52.1592754503285</v>
      </c>
      <c r="I218" s="2" t="n">
        <v>27.372110491052</v>
      </c>
      <c r="J218" s="2" t="n">
        <v>32.372110491052</v>
      </c>
      <c r="K218" s="2" t="n">
        <v>37.372110491052</v>
      </c>
      <c r="M218" s="1" t="n">
        <v>43191</v>
      </c>
      <c r="N218" s="2" t="n">
        <v>58.5</v>
      </c>
      <c r="O218" s="2" t="n">
        <v>63.5</v>
      </c>
      <c r="P218" s="2" t="n">
        <v>68.5</v>
      </c>
      <c r="R218" s="2" t="n">
        <v>42.625</v>
      </c>
      <c r="S218" s="2" t="n">
        <v>47.625</v>
      </c>
      <c r="T218" s="2" t="n">
        <v>52.625</v>
      </c>
      <c r="V218" s="2" t="n">
        <v>0</v>
      </c>
      <c r="W218" s="2" t="n">
        <v>0</v>
      </c>
      <c r="X218" s="2" t="n">
        <v>0</v>
      </c>
      <c r="Z218" s="2" t="n">
        <v>0.0001</v>
      </c>
      <c r="AA218" s="2" t="n">
        <v>0.230107990937256</v>
      </c>
      <c r="AB218" s="2" t="n">
        <v>0.0001</v>
      </c>
      <c r="AD218" s="2" t="n">
        <v>0.0001</v>
      </c>
      <c r="AE218" s="2" t="n">
        <v>0.115053995468628</v>
      </c>
      <c r="AF218" s="2" t="n">
        <v>0.0001</v>
      </c>
      <c r="AH218" s="2" t="n">
        <v>0.0001</v>
      </c>
      <c r="AI218" s="2" t="n">
        <v>2</v>
      </c>
      <c r="AJ218" s="2" t="n">
        <v>0.0001</v>
      </c>
      <c r="AL218" s="2" t="n">
        <v>-0.01</v>
      </c>
      <c r="AM218" s="2" t="n">
        <v>1</v>
      </c>
      <c r="AN218" s="2" t="n">
        <v>0.01</v>
      </c>
      <c r="AP218" s="2" t="n">
        <v>70</v>
      </c>
      <c r="AQ218" s="2" t="n">
        <v>0.35</v>
      </c>
      <c r="BQ218" s="2" t="n">
        <v>43344</v>
      </c>
      <c r="BR218" s="2" t="n">
        <v>5.2145</v>
      </c>
      <c r="BS218" s="2" t="n">
        <v>5.2195</v>
      </c>
      <c r="BT218" s="2" t="n">
        <v>5.2245</v>
      </c>
      <c r="BU218" s="2" t="n">
        <v>0.1625</v>
      </c>
      <c r="BV218" s="2" t="n">
        <v>0.17</v>
      </c>
      <c r="BW218" s="2" t="n">
        <v>0.1775</v>
      </c>
      <c r="BX218" s="2" t="n">
        <v>-0.07</v>
      </c>
      <c r="BZ218" s="2" t="n">
        <v>0.07</v>
      </c>
      <c r="CA218" s="2" t="n">
        <v>0</v>
      </c>
      <c r="CB218" s="2" t="n">
        <v>0</v>
      </c>
      <c r="CC218" s="2" t="n">
        <v>5.2145</v>
      </c>
      <c r="CD218" s="2" t="n">
        <v>0.1775</v>
      </c>
    </row>
    <row r="219" customFormat="false" ht="12.75" hidden="false" customHeight="false" outlineLevel="0" collapsed="false">
      <c r="A219" s="1" t="n">
        <v>43466</v>
      </c>
      <c r="B219" s="2" t="n">
        <v>0.066171873937849</v>
      </c>
      <c r="D219" s="1" t="n">
        <v>42339</v>
      </c>
      <c r="E219" s="2" t="n">
        <v>41.1592754503285</v>
      </c>
      <c r="F219" s="2" t="n">
        <v>46.1592754503285</v>
      </c>
      <c r="G219" s="2" t="n">
        <v>51.1592754503285</v>
      </c>
      <c r="I219" s="2" t="n">
        <v>27.372110491052</v>
      </c>
      <c r="J219" s="2" t="n">
        <v>32.372110491052</v>
      </c>
      <c r="K219" s="2" t="n">
        <v>37.372110491052</v>
      </c>
      <c r="M219" s="1" t="n">
        <v>43221</v>
      </c>
      <c r="N219" s="2" t="n">
        <v>61.8182521293753</v>
      </c>
      <c r="O219" s="2" t="n">
        <v>66.8182521293753</v>
      </c>
      <c r="P219" s="2" t="n">
        <v>71.8182521293753</v>
      </c>
      <c r="R219" s="2" t="n">
        <v>45.1136890970315</v>
      </c>
      <c r="S219" s="2" t="n">
        <v>50.1136890970315</v>
      </c>
      <c r="T219" s="2" t="n">
        <v>55.1136890970315</v>
      </c>
      <c r="V219" s="2" t="n">
        <v>0</v>
      </c>
      <c r="W219" s="2" t="n">
        <v>0</v>
      </c>
      <c r="X219" s="2" t="n">
        <v>0</v>
      </c>
      <c r="Z219" s="2" t="n">
        <v>0.0001</v>
      </c>
      <c r="AA219" s="2" t="n">
        <v>0.230052602155376</v>
      </c>
      <c r="AB219" s="2" t="n">
        <v>0.0001</v>
      </c>
      <c r="AD219" s="2" t="n">
        <v>0.0001</v>
      </c>
      <c r="AE219" s="2" t="n">
        <v>0.115026301077688</v>
      </c>
      <c r="AF219" s="2" t="n">
        <v>0.0001</v>
      </c>
      <c r="AH219" s="2" t="n">
        <v>0.0001</v>
      </c>
      <c r="AI219" s="2" t="n">
        <v>2.15</v>
      </c>
      <c r="AJ219" s="2" t="n">
        <v>0.0001</v>
      </c>
      <c r="AL219" s="2" t="n">
        <v>-0.01</v>
      </c>
      <c r="AM219" s="2" t="n">
        <v>1.075</v>
      </c>
      <c r="AN219" s="2" t="n">
        <v>0.01</v>
      </c>
      <c r="AP219" s="2" t="n">
        <v>70</v>
      </c>
      <c r="AQ219" s="2" t="n">
        <v>0.35</v>
      </c>
      <c r="BQ219" s="2" t="n">
        <v>43374</v>
      </c>
      <c r="BR219" s="2" t="n">
        <v>5.2245</v>
      </c>
      <c r="BS219" s="2" t="n">
        <v>5.2295</v>
      </c>
      <c r="BT219" s="2" t="n">
        <v>5.2345</v>
      </c>
      <c r="BU219" s="2" t="n">
        <v>0.1625</v>
      </c>
      <c r="BV219" s="2" t="n">
        <v>0.17</v>
      </c>
      <c r="BW219" s="2" t="n">
        <v>0.1775</v>
      </c>
      <c r="BX219" s="2" t="n">
        <v>-0.07</v>
      </c>
      <c r="BZ219" s="2" t="n">
        <v>0.07</v>
      </c>
      <c r="CA219" s="2" t="n">
        <v>0</v>
      </c>
      <c r="CB219" s="2" t="n">
        <v>0</v>
      </c>
      <c r="CC219" s="2" t="n">
        <v>5.2245</v>
      </c>
      <c r="CD219" s="2" t="n">
        <v>0.1775</v>
      </c>
    </row>
    <row r="220" customFormat="false" ht="12.75" hidden="false" customHeight="false" outlineLevel="0" collapsed="false">
      <c r="A220" s="1" t="n">
        <v>43497</v>
      </c>
      <c r="B220" s="2" t="n">
        <v>0.066189426268482</v>
      </c>
      <c r="D220" s="1" t="n">
        <v>42370</v>
      </c>
      <c r="E220" s="2" t="n">
        <v>43.25</v>
      </c>
      <c r="F220" s="2" t="n">
        <v>48.25</v>
      </c>
      <c r="G220" s="2" t="n">
        <v>53.25</v>
      </c>
      <c r="I220" s="2" t="n">
        <v>28.5550781345717</v>
      </c>
      <c r="J220" s="2" t="n">
        <v>33.5550781345717</v>
      </c>
      <c r="K220" s="2" t="n">
        <v>38.5550781345717</v>
      </c>
      <c r="M220" s="1" t="n">
        <v>43252</v>
      </c>
      <c r="N220" s="2" t="n">
        <v>85.8182521293753</v>
      </c>
      <c r="O220" s="2" t="n">
        <v>90.8182521293753</v>
      </c>
      <c r="P220" s="2" t="n">
        <v>95.8182521293753</v>
      </c>
      <c r="R220" s="2" t="n">
        <v>63.1136890970315</v>
      </c>
      <c r="S220" s="2" t="n">
        <v>68.1136890970315</v>
      </c>
      <c r="T220" s="2" t="n">
        <v>73.1136890970315</v>
      </c>
      <c r="V220" s="2" t="n">
        <v>0</v>
      </c>
      <c r="W220" s="2" t="n">
        <v>0</v>
      </c>
      <c r="X220" s="2" t="n">
        <v>0</v>
      </c>
      <c r="Z220" s="2" t="n">
        <v>0.0001</v>
      </c>
      <c r="AA220" s="2" t="n">
        <v>0.255137927716896</v>
      </c>
      <c r="AB220" s="2" t="n">
        <v>0.0001</v>
      </c>
      <c r="AD220" s="2" t="n">
        <v>0.0001</v>
      </c>
      <c r="AE220" s="2" t="n">
        <v>0.127568963858448</v>
      </c>
      <c r="AF220" s="2" t="n">
        <v>0.0001</v>
      </c>
      <c r="AH220" s="2" t="n">
        <v>0.0001</v>
      </c>
      <c r="AI220" s="2" t="n">
        <v>1.95</v>
      </c>
      <c r="AJ220" s="2" t="n">
        <v>0.0001</v>
      </c>
      <c r="AL220" s="2" t="n">
        <v>-0.01</v>
      </c>
      <c r="AM220" s="2" t="n">
        <v>0.975</v>
      </c>
      <c r="AN220" s="2" t="n">
        <v>0.01</v>
      </c>
      <c r="AP220" s="2" t="n">
        <v>71</v>
      </c>
      <c r="AQ220" s="2" t="n">
        <v>0.35</v>
      </c>
      <c r="BQ220" s="2" t="n">
        <v>43405</v>
      </c>
      <c r="BR220" s="2" t="n">
        <v>5.3695</v>
      </c>
      <c r="BS220" s="2" t="n">
        <v>5.3745</v>
      </c>
      <c r="BT220" s="2" t="n">
        <v>5.3795</v>
      </c>
      <c r="BU220" s="2" t="n">
        <v>0.1625</v>
      </c>
      <c r="BV220" s="2" t="n">
        <v>0.17</v>
      </c>
      <c r="BW220" s="2" t="n">
        <v>0.1775</v>
      </c>
      <c r="BX220" s="2" t="n">
        <v>-0.07</v>
      </c>
      <c r="BZ220" s="2" t="n">
        <v>0.07</v>
      </c>
      <c r="CA220" s="2" t="n">
        <v>0</v>
      </c>
      <c r="CB220" s="2" t="n">
        <v>0</v>
      </c>
      <c r="CC220" s="2" t="n">
        <v>5.3695</v>
      </c>
      <c r="CD220" s="2" t="n">
        <v>0.1775</v>
      </c>
    </row>
    <row r="221" customFormat="false" ht="12.75" hidden="false" customHeight="false" outlineLevel="0" collapsed="false">
      <c r="A221" s="1" t="n">
        <v>43525</v>
      </c>
      <c r="B221" s="2" t="n">
        <v>0.066205279986562</v>
      </c>
      <c r="D221" s="1" t="n">
        <v>42401</v>
      </c>
      <c r="E221" s="2" t="n">
        <v>43.9422901299331</v>
      </c>
      <c r="F221" s="2" t="n">
        <v>48.9422901299331</v>
      </c>
      <c r="G221" s="2" t="n">
        <v>53.9422901299331</v>
      </c>
      <c r="I221" s="2" t="n">
        <v>27.6050781345717</v>
      </c>
      <c r="J221" s="2" t="n">
        <v>32.6050781345717</v>
      </c>
      <c r="K221" s="2" t="n">
        <v>37.6050781345717</v>
      </c>
      <c r="M221" s="1" t="n">
        <v>43282</v>
      </c>
      <c r="N221" s="2" t="n">
        <v>106.25</v>
      </c>
      <c r="O221" s="2" t="n">
        <v>111.25</v>
      </c>
      <c r="P221" s="2" t="n">
        <v>116.25</v>
      </c>
      <c r="R221" s="2" t="n">
        <v>78.4375</v>
      </c>
      <c r="S221" s="2" t="n">
        <v>83.4375</v>
      </c>
      <c r="T221" s="2" t="n">
        <v>88.4375</v>
      </c>
      <c r="V221" s="2" t="n">
        <v>0</v>
      </c>
      <c r="W221" s="2" t="n">
        <v>0</v>
      </c>
      <c r="X221" s="2" t="n">
        <v>0</v>
      </c>
      <c r="Z221" s="2" t="n">
        <v>0.0001</v>
      </c>
      <c r="AA221" s="2" t="n">
        <v>0.255275104905198</v>
      </c>
      <c r="AB221" s="2" t="n">
        <v>0.0001</v>
      </c>
      <c r="AD221" s="2" t="n">
        <v>0.0001</v>
      </c>
      <c r="AE221" s="2" t="n">
        <v>0.127637552452599</v>
      </c>
      <c r="AF221" s="2" t="n">
        <v>0.0001</v>
      </c>
      <c r="AH221" s="2" t="n">
        <v>0.0001</v>
      </c>
      <c r="AI221" s="2" t="n">
        <v>2.1</v>
      </c>
      <c r="AJ221" s="2" t="n">
        <v>0.0001</v>
      </c>
      <c r="AL221" s="2" t="n">
        <v>-0.01</v>
      </c>
      <c r="AM221" s="2" t="n">
        <v>1.05</v>
      </c>
      <c r="AN221" s="2" t="n">
        <v>0.01</v>
      </c>
      <c r="AP221" s="2" t="n">
        <v>71</v>
      </c>
      <c r="AQ221" s="2" t="n">
        <v>0.35</v>
      </c>
      <c r="BQ221" s="2" t="n">
        <v>43435</v>
      </c>
      <c r="BR221" s="2" t="n">
        <v>5.5095</v>
      </c>
      <c r="BS221" s="2" t="n">
        <v>5.5145</v>
      </c>
      <c r="BT221" s="2" t="n">
        <v>5.5195</v>
      </c>
      <c r="BU221" s="2" t="n">
        <v>0.1625</v>
      </c>
      <c r="BV221" s="2" t="n">
        <v>0.17</v>
      </c>
      <c r="BW221" s="2" t="n">
        <v>0.1775</v>
      </c>
      <c r="BX221" s="2" t="n">
        <v>-0.07</v>
      </c>
      <c r="BZ221" s="2" t="n">
        <v>0.07</v>
      </c>
      <c r="CA221" s="2" t="n">
        <v>0</v>
      </c>
      <c r="CB221" s="2" t="n">
        <v>0</v>
      </c>
      <c r="CC221" s="2" t="n">
        <v>5.5095</v>
      </c>
      <c r="CD221" s="2" t="n">
        <v>0.1775</v>
      </c>
    </row>
    <row r="222" customFormat="false" ht="12.75" hidden="false" customHeight="false" outlineLevel="0" collapsed="false">
      <c r="A222" s="1" t="n">
        <v>43556</v>
      </c>
      <c r="B222" s="2" t="n">
        <v>0.06622283231739</v>
      </c>
      <c r="D222" s="1" t="n">
        <v>42430</v>
      </c>
      <c r="E222" s="2" t="n">
        <v>42.9422901299331</v>
      </c>
      <c r="F222" s="2" t="n">
        <v>47.9422901299331</v>
      </c>
      <c r="G222" s="2" t="n">
        <v>52.9422901299331</v>
      </c>
      <c r="I222" s="2" t="n">
        <v>27.6050781345717</v>
      </c>
      <c r="J222" s="2" t="n">
        <v>32.6050781345717</v>
      </c>
      <c r="K222" s="2" t="n">
        <v>37.6050781345717</v>
      </c>
      <c r="M222" s="1" t="n">
        <v>43313</v>
      </c>
      <c r="N222" s="2" t="n">
        <v>107.299428708279</v>
      </c>
      <c r="O222" s="2" t="n">
        <v>112.299428708279</v>
      </c>
      <c r="P222" s="2" t="n">
        <v>117.299428708279</v>
      </c>
      <c r="R222" s="2" t="n">
        <v>79.2245715312093</v>
      </c>
      <c r="S222" s="2" t="n">
        <v>84.2245715312093</v>
      </c>
      <c r="T222" s="2" t="n">
        <v>89.2245715312093</v>
      </c>
      <c r="V222" s="2" t="n">
        <v>0</v>
      </c>
      <c r="W222" s="2" t="n">
        <v>0</v>
      </c>
      <c r="X222" s="2" t="n">
        <v>0</v>
      </c>
      <c r="Z222" s="2" t="n">
        <v>0.0001</v>
      </c>
      <c r="AA222" s="2" t="n">
        <v>0.274473542233558</v>
      </c>
      <c r="AB222" s="2" t="n">
        <v>0.0001</v>
      </c>
      <c r="AD222" s="2" t="n">
        <v>0.0001</v>
      </c>
      <c r="AE222" s="2" t="n">
        <v>0.137236771116779</v>
      </c>
      <c r="AF222" s="2" t="n">
        <v>0.0001</v>
      </c>
      <c r="AH222" s="2" t="n">
        <v>0.0001</v>
      </c>
      <c r="AI222" s="2" t="n">
        <v>2.85</v>
      </c>
      <c r="AJ222" s="2" t="n">
        <v>0.0001</v>
      </c>
      <c r="AL222" s="2" t="n">
        <v>-0.01</v>
      </c>
      <c r="AM222" s="2" t="n">
        <v>1.425</v>
      </c>
      <c r="AN222" s="2" t="n">
        <v>0.01</v>
      </c>
      <c r="AP222" s="2" t="n">
        <v>71</v>
      </c>
      <c r="AQ222" s="2" t="n">
        <v>0.35</v>
      </c>
      <c r="BQ222" s="2" t="n">
        <v>43466</v>
      </c>
      <c r="BR222" s="2" t="n">
        <v>5.825</v>
      </c>
      <c r="BS222" s="2" t="n">
        <v>5.83</v>
      </c>
      <c r="BT222" s="2" t="n">
        <v>5.835</v>
      </c>
      <c r="BU222" s="2" t="n">
        <v>0.1625</v>
      </c>
      <c r="BV222" s="2" t="n">
        <v>0.17</v>
      </c>
      <c r="BW222" s="2" t="n">
        <v>0.1775</v>
      </c>
      <c r="BX222" s="2" t="n">
        <v>-0.07</v>
      </c>
      <c r="BZ222" s="2" t="n">
        <v>0.07</v>
      </c>
      <c r="CA222" s="2" t="n">
        <v>0</v>
      </c>
      <c r="CB222" s="2" t="n">
        <v>0</v>
      </c>
      <c r="CC222" s="2" t="n">
        <v>5.825</v>
      </c>
      <c r="CD222" s="2" t="n">
        <v>0.1775</v>
      </c>
    </row>
    <row r="223" customFormat="false" ht="12.75" hidden="false" customHeight="false" outlineLevel="0" collapsed="false">
      <c r="A223" s="1" t="n">
        <v>43586</v>
      </c>
      <c r="B223" s="2" t="n">
        <v>0.066239818444096</v>
      </c>
      <c r="D223" s="1" t="n">
        <v>42461</v>
      </c>
      <c r="E223" s="2" t="n">
        <v>41</v>
      </c>
      <c r="F223" s="2" t="n">
        <v>46</v>
      </c>
      <c r="G223" s="2" t="n">
        <v>51</v>
      </c>
      <c r="I223" s="2" t="n">
        <v>26.9823246850255</v>
      </c>
      <c r="J223" s="2" t="n">
        <v>31.9823246850255</v>
      </c>
      <c r="K223" s="2" t="n">
        <v>36.9823246850255</v>
      </c>
      <c r="M223" s="1" t="n">
        <v>43344</v>
      </c>
      <c r="N223" s="2" t="n">
        <v>100.299428708279</v>
      </c>
      <c r="O223" s="2" t="n">
        <v>105.299428708279</v>
      </c>
      <c r="P223" s="2" t="n">
        <v>110.299428708279</v>
      </c>
      <c r="R223" s="2" t="n">
        <v>73.9745715312093</v>
      </c>
      <c r="S223" s="2" t="n">
        <v>78.9745715312093</v>
      </c>
      <c r="T223" s="2" t="n">
        <v>83.9745715312093</v>
      </c>
      <c r="V223" s="2" t="n">
        <v>0</v>
      </c>
      <c r="W223" s="2" t="n">
        <v>0</v>
      </c>
      <c r="X223" s="2" t="n">
        <v>0</v>
      </c>
      <c r="Z223" s="2" t="n">
        <v>0.0001</v>
      </c>
      <c r="AA223" s="2" t="n">
        <v>0.261618896628437</v>
      </c>
      <c r="AB223" s="2" t="n">
        <v>0.0001</v>
      </c>
      <c r="AD223" s="2" t="n">
        <v>0.0001</v>
      </c>
      <c r="AE223" s="2" t="n">
        <v>0.130809448314219</v>
      </c>
      <c r="AF223" s="2" t="n">
        <v>0.0001</v>
      </c>
      <c r="AH223" s="2" t="n">
        <v>0.0001</v>
      </c>
      <c r="AI223" s="2" t="n">
        <v>2.95</v>
      </c>
      <c r="AJ223" s="2" t="n">
        <v>0.0001</v>
      </c>
      <c r="AL223" s="2" t="n">
        <v>-0.01</v>
      </c>
      <c r="AM223" s="2" t="n">
        <v>1.475</v>
      </c>
      <c r="AN223" s="2" t="n">
        <v>0.01</v>
      </c>
      <c r="AP223" s="2" t="n">
        <v>72</v>
      </c>
      <c r="AQ223" s="2" t="n">
        <v>0.35</v>
      </c>
      <c r="BQ223" s="2" t="n">
        <v>43497</v>
      </c>
      <c r="BR223" s="2" t="n">
        <v>5.68</v>
      </c>
      <c r="BS223" s="2" t="n">
        <v>5.685</v>
      </c>
      <c r="BT223" s="2" t="n">
        <v>5.69</v>
      </c>
      <c r="BU223" s="2" t="n">
        <v>0.1625</v>
      </c>
      <c r="BV223" s="2" t="n">
        <v>0.17</v>
      </c>
      <c r="BW223" s="2" t="n">
        <v>0.1775</v>
      </c>
      <c r="BX223" s="2" t="n">
        <v>-0.07</v>
      </c>
      <c r="BZ223" s="2" t="n">
        <v>0.07</v>
      </c>
      <c r="CA223" s="2" t="n">
        <v>0</v>
      </c>
      <c r="CB223" s="2" t="n">
        <v>0</v>
      </c>
      <c r="CC223" s="2" t="n">
        <v>5.68</v>
      </c>
      <c r="CD223" s="2" t="n">
        <v>0.1775</v>
      </c>
    </row>
    <row r="224" customFormat="false" ht="12.75" hidden="false" customHeight="false" outlineLevel="0" collapsed="false">
      <c r="A224" s="1" t="n">
        <v>43617</v>
      </c>
      <c r="B224" s="2" t="n">
        <v>0.066257370775125</v>
      </c>
      <c r="D224" s="1" t="n">
        <v>42491</v>
      </c>
      <c r="E224" s="2" t="n">
        <v>44.364578040304</v>
      </c>
      <c r="F224" s="2" t="n">
        <v>49.364578040304</v>
      </c>
      <c r="G224" s="2" t="n">
        <v>54.364578040304</v>
      </c>
      <c r="I224" s="2" t="n">
        <v>26.9823246850255</v>
      </c>
      <c r="J224" s="2" t="n">
        <v>31.9823246850255</v>
      </c>
      <c r="K224" s="2" t="n">
        <v>36.9823246850255</v>
      </c>
      <c r="M224" s="1" t="n">
        <v>43374</v>
      </c>
      <c r="N224" s="2" t="n">
        <v>82.65</v>
      </c>
      <c r="O224" s="2" t="n">
        <v>87.65</v>
      </c>
      <c r="P224" s="2" t="n">
        <v>92.65</v>
      </c>
      <c r="R224" s="2" t="n">
        <v>60.7375</v>
      </c>
      <c r="S224" s="2" t="n">
        <v>65.7375</v>
      </c>
      <c r="T224" s="2" t="n">
        <v>70.7375</v>
      </c>
      <c r="V224" s="2" t="n">
        <v>0</v>
      </c>
      <c r="W224" s="2" t="n">
        <v>0</v>
      </c>
      <c r="X224" s="2" t="n">
        <v>0</v>
      </c>
      <c r="Z224" s="2" t="n">
        <v>0.0001</v>
      </c>
      <c r="AA224" s="2" t="n">
        <v>0.244821800262866</v>
      </c>
      <c r="AB224" s="2" t="n">
        <v>0.0001</v>
      </c>
      <c r="AD224" s="2" t="n">
        <v>0.0001</v>
      </c>
      <c r="AE224" s="2" t="n">
        <v>0.122410900131433</v>
      </c>
      <c r="AF224" s="2" t="n">
        <v>0.0001</v>
      </c>
      <c r="AH224" s="2" t="n">
        <v>0.0001</v>
      </c>
      <c r="AI224" s="2" t="n">
        <v>2.65</v>
      </c>
      <c r="AJ224" s="2" t="n">
        <v>0.0001</v>
      </c>
      <c r="AL224" s="2" t="n">
        <v>-0.01</v>
      </c>
      <c r="AM224" s="2" t="n">
        <v>1.325</v>
      </c>
      <c r="AN224" s="2" t="n">
        <v>0.01</v>
      </c>
      <c r="AP224" s="2" t="n">
        <v>72</v>
      </c>
      <c r="AQ224" s="2" t="n">
        <v>0.35</v>
      </c>
      <c r="BQ224" s="2" t="n">
        <v>43525</v>
      </c>
      <c r="BR224" s="2" t="n">
        <v>5.545</v>
      </c>
      <c r="BS224" s="2" t="n">
        <v>5.55</v>
      </c>
      <c r="BT224" s="2" t="n">
        <v>5.555</v>
      </c>
      <c r="BU224" s="2" t="n">
        <v>0.1625</v>
      </c>
      <c r="BV224" s="2" t="n">
        <v>0.17</v>
      </c>
      <c r="BW224" s="2" t="n">
        <v>0.1775</v>
      </c>
      <c r="BX224" s="2" t="n">
        <v>-0.07</v>
      </c>
      <c r="BZ224" s="2" t="n">
        <v>0.07</v>
      </c>
      <c r="CA224" s="2" t="n">
        <v>0</v>
      </c>
      <c r="CB224" s="2" t="n">
        <v>0</v>
      </c>
      <c r="CC224" s="2" t="n">
        <v>5.545</v>
      </c>
      <c r="CD224" s="2" t="n">
        <v>0.1775</v>
      </c>
    </row>
    <row r="225" customFormat="false" ht="12.75" hidden="false" customHeight="false" outlineLevel="0" collapsed="false">
      <c r="A225" s="1" t="n">
        <v>43647</v>
      </c>
      <c r="B225" s="2" t="n">
        <v>0.066274356902024</v>
      </c>
      <c r="D225" s="1" t="n">
        <v>42522</v>
      </c>
      <c r="E225" s="2" t="n">
        <v>60.364578040304</v>
      </c>
      <c r="F225" s="2" t="n">
        <v>65.364578040304</v>
      </c>
      <c r="G225" s="2" t="n">
        <v>70.364578040304</v>
      </c>
      <c r="I225" s="2" t="n">
        <v>24.9823246850255</v>
      </c>
      <c r="J225" s="2" t="n">
        <v>29.9823246850255</v>
      </c>
      <c r="K225" s="2" t="n">
        <v>34.9823246850255</v>
      </c>
      <c r="M225" s="1" t="n">
        <v>43405</v>
      </c>
      <c r="N225" s="2" t="n">
        <v>63.8280156625088</v>
      </c>
      <c r="O225" s="2" t="n">
        <v>68.8280156625088</v>
      </c>
      <c r="P225" s="2" t="n">
        <v>73.8280156625088</v>
      </c>
      <c r="R225" s="2" t="n">
        <v>46.6210117468816</v>
      </c>
      <c r="S225" s="2" t="n">
        <v>51.6210117468816</v>
      </c>
      <c r="T225" s="2" t="n">
        <v>56.6210117468816</v>
      </c>
      <c r="V225" s="2" t="n">
        <v>0</v>
      </c>
      <c r="W225" s="2" t="n">
        <v>0</v>
      </c>
      <c r="X225" s="2" t="n">
        <v>0</v>
      </c>
      <c r="Z225" s="2" t="n">
        <v>0.0001</v>
      </c>
      <c r="AA225" s="2" t="n">
        <v>0.243523854663946</v>
      </c>
      <c r="AB225" s="2" t="n">
        <v>0.0001</v>
      </c>
      <c r="AD225" s="2" t="n">
        <v>0.0001</v>
      </c>
      <c r="AE225" s="2" t="n">
        <v>0.121761927331973</v>
      </c>
      <c r="AF225" s="2" t="n">
        <v>0.0001</v>
      </c>
      <c r="AH225" s="2" t="n">
        <v>0.0001</v>
      </c>
      <c r="AI225" s="2" t="n">
        <v>1.9</v>
      </c>
      <c r="AJ225" s="2" t="n">
        <v>0.0001</v>
      </c>
      <c r="AL225" s="2" t="n">
        <v>-0.01</v>
      </c>
      <c r="AM225" s="2" t="n">
        <v>0.95</v>
      </c>
      <c r="AN225" s="2" t="n">
        <v>0.01</v>
      </c>
      <c r="AP225" s="2" t="n">
        <v>72</v>
      </c>
      <c r="AQ225" s="2" t="n">
        <v>0.35</v>
      </c>
      <c r="BQ225" s="2" t="n">
        <v>43556</v>
      </c>
      <c r="BR225" s="2" t="n">
        <v>5.385</v>
      </c>
      <c r="BS225" s="2" t="n">
        <v>5.39</v>
      </c>
      <c r="BT225" s="2" t="n">
        <v>5.395</v>
      </c>
      <c r="BU225" s="2" t="n">
        <v>0.1625</v>
      </c>
      <c r="BV225" s="2" t="n">
        <v>0.17</v>
      </c>
      <c r="BW225" s="2" t="n">
        <v>0.1775</v>
      </c>
      <c r="BX225" s="2" t="n">
        <v>-0.07</v>
      </c>
      <c r="BZ225" s="2" t="n">
        <v>0.07</v>
      </c>
      <c r="CA225" s="2" t="n">
        <v>0</v>
      </c>
      <c r="CB225" s="2" t="n">
        <v>0</v>
      </c>
      <c r="CC225" s="2" t="n">
        <v>5.385</v>
      </c>
      <c r="CD225" s="2" t="n">
        <v>0.1775</v>
      </c>
    </row>
    <row r="226" customFormat="false" ht="12.75" hidden="false" customHeight="false" outlineLevel="0" collapsed="false">
      <c r="A226" s="1" t="n">
        <v>43678</v>
      </c>
      <c r="B226" s="2" t="n">
        <v>0.066291909233254</v>
      </c>
      <c r="D226" s="1" t="n">
        <v>42552</v>
      </c>
      <c r="E226" s="2" t="n">
        <v>72.75</v>
      </c>
      <c r="F226" s="2" t="n">
        <v>77.75</v>
      </c>
      <c r="G226" s="2" t="n">
        <v>82.75</v>
      </c>
      <c r="I226" s="2" t="n">
        <v>37.9595961716176</v>
      </c>
      <c r="J226" s="2" t="n">
        <v>42.9595961716176</v>
      </c>
      <c r="K226" s="2" t="n">
        <v>47.9595961716176</v>
      </c>
      <c r="M226" s="1" t="n">
        <v>43435</v>
      </c>
      <c r="N226" s="2" t="n">
        <v>61.8280156625088</v>
      </c>
      <c r="O226" s="2" t="n">
        <v>66.8280156625088</v>
      </c>
      <c r="P226" s="2" t="n">
        <v>71.8280156625088</v>
      </c>
      <c r="R226" s="2" t="n">
        <v>45.1210117468816</v>
      </c>
      <c r="S226" s="2" t="n">
        <v>50.1210117468816</v>
      </c>
      <c r="T226" s="2" t="n">
        <v>55.1210117468816</v>
      </c>
      <c r="V226" s="2" t="n">
        <v>0</v>
      </c>
      <c r="W226" s="2" t="n">
        <v>0</v>
      </c>
      <c r="X226" s="2" t="n">
        <v>0</v>
      </c>
      <c r="Z226" s="2" t="n">
        <v>0.0001</v>
      </c>
      <c r="AA226" s="2" t="n">
        <v>0.246921016345912</v>
      </c>
      <c r="AB226" s="2" t="n">
        <v>0.0001</v>
      </c>
      <c r="AD226" s="2" t="n">
        <v>0.0001</v>
      </c>
      <c r="AE226" s="2" t="n">
        <v>0.123460508172956</v>
      </c>
      <c r="AF226" s="2" t="n">
        <v>0.0001</v>
      </c>
      <c r="AH226" s="2" t="n">
        <v>0.0001</v>
      </c>
      <c r="AI226" s="2" t="n">
        <v>1.7</v>
      </c>
      <c r="AJ226" s="2" t="n">
        <v>0.0001</v>
      </c>
      <c r="AL226" s="2" t="n">
        <v>-0.01</v>
      </c>
      <c r="AM226" s="2" t="n">
        <v>0.85</v>
      </c>
      <c r="AN226" s="2" t="n">
        <v>0.01</v>
      </c>
      <c r="AP226" s="2" t="n">
        <v>73</v>
      </c>
      <c r="AQ226" s="2" t="n">
        <v>0.35</v>
      </c>
      <c r="BQ226" s="2" t="n">
        <v>43586</v>
      </c>
      <c r="BR226" s="2" t="n">
        <v>5.35</v>
      </c>
      <c r="BS226" s="2" t="n">
        <v>5.355</v>
      </c>
      <c r="BT226" s="2" t="n">
        <v>5.36</v>
      </c>
      <c r="BU226" s="2" t="n">
        <v>0.1625</v>
      </c>
      <c r="BV226" s="2" t="n">
        <v>0.17</v>
      </c>
      <c r="BW226" s="2" t="n">
        <v>0.1775</v>
      </c>
      <c r="BX226" s="2" t="n">
        <v>-0.07</v>
      </c>
      <c r="BZ226" s="2" t="n">
        <v>0.07</v>
      </c>
      <c r="CA226" s="2" t="n">
        <v>0</v>
      </c>
      <c r="CB226" s="2" t="n">
        <v>0</v>
      </c>
      <c r="CC226" s="2" t="n">
        <v>5.35</v>
      </c>
      <c r="CD226" s="2" t="n">
        <v>0.1775</v>
      </c>
    </row>
    <row r="227" customFormat="false" ht="12.75" hidden="false" customHeight="false" outlineLevel="0" collapsed="false">
      <c r="A227" s="1" t="n">
        <v>43709</v>
      </c>
      <c r="B227" s="2" t="n">
        <v>0.066309461564586</v>
      </c>
      <c r="D227" s="1" t="n">
        <v>42583</v>
      </c>
      <c r="E227" s="2" t="n">
        <v>76.6357505819696</v>
      </c>
      <c r="F227" s="2" t="n">
        <v>81.6357505819696</v>
      </c>
      <c r="G227" s="2" t="n">
        <v>86.6357505819696</v>
      </c>
      <c r="I227" s="2" t="n">
        <v>41.9595961716176</v>
      </c>
      <c r="J227" s="2" t="n">
        <v>46.9595961716176</v>
      </c>
      <c r="K227" s="2" t="n">
        <v>51.9595961716176</v>
      </c>
      <c r="M227" s="1" t="n">
        <v>43466</v>
      </c>
      <c r="N227" s="2" t="n">
        <v>75</v>
      </c>
      <c r="O227" s="2" t="n">
        <v>80</v>
      </c>
      <c r="P227" s="2" t="n">
        <v>85</v>
      </c>
      <c r="R227" s="2" t="n">
        <v>55</v>
      </c>
      <c r="S227" s="2" t="n">
        <v>60</v>
      </c>
      <c r="T227" s="2" t="n">
        <v>65</v>
      </c>
      <c r="V227" s="2" t="n">
        <v>0</v>
      </c>
      <c r="W227" s="2" t="n">
        <v>0</v>
      </c>
      <c r="X227" s="2" t="n">
        <v>0</v>
      </c>
      <c r="Z227" s="2" t="n">
        <v>0.0001</v>
      </c>
      <c r="AA227" s="2" t="n">
        <v>0.232594686468522</v>
      </c>
      <c r="AB227" s="2" t="n">
        <v>0.0001</v>
      </c>
      <c r="AD227" s="2" t="n">
        <v>0.0001</v>
      </c>
      <c r="AE227" s="2" t="n">
        <v>0.116297343234261</v>
      </c>
      <c r="AF227" s="2" t="n">
        <v>0.0001</v>
      </c>
      <c r="AH227" s="2" t="n">
        <v>0.0001</v>
      </c>
      <c r="AI227" s="2" t="n">
        <v>1.6</v>
      </c>
      <c r="AJ227" s="2" t="n">
        <v>0.0001</v>
      </c>
      <c r="AL227" s="2" t="n">
        <v>-0.01</v>
      </c>
      <c r="AM227" s="2" t="n">
        <v>0.8</v>
      </c>
      <c r="AN227" s="2" t="n">
        <v>0.01</v>
      </c>
      <c r="AP227" s="2" t="n">
        <v>73</v>
      </c>
      <c r="AQ227" s="2" t="n">
        <v>0.35</v>
      </c>
      <c r="BQ227" s="2" t="n">
        <v>43617</v>
      </c>
      <c r="BR227" s="2" t="n">
        <v>5.37</v>
      </c>
      <c r="BS227" s="2" t="n">
        <v>5.375</v>
      </c>
      <c r="BT227" s="2" t="n">
        <v>5.38</v>
      </c>
      <c r="BU227" s="2" t="n">
        <v>0.1625</v>
      </c>
      <c r="BV227" s="2" t="n">
        <v>0.17</v>
      </c>
      <c r="BW227" s="2" t="n">
        <v>0.1775</v>
      </c>
      <c r="BX227" s="2" t="n">
        <v>-0.07</v>
      </c>
      <c r="BZ227" s="2" t="n">
        <v>0.07</v>
      </c>
      <c r="CA227" s="2" t="n">
        <v>0</v>
      </c>
      <c r="CB227" s="2" t="n">
        <v>0</v>
      </c>
      <c r="CC227" s="2" t="n">
        <v>5.37</v>
      </c>
      <c r="CD227" s="2" t="n">
        <v>0.1775</v>
      </c>
    </row>
    <row r="228" customFormat="false" ht="12.75" hidden="false" customHeight="false" outlineLevel="0" collapsed="false">
      <c r="A228" s="1" t="n">
        <v>43739</v>
      </c>
      <c r="B228" s="2" t="n">
        <v>0.066326447691779</v>
      </c>
      <c r="D228" s="1" t="n">
        <v>42614</v>
      </c>
      <c r="E228" s="2" t="n">
        <v>68.6357505819696</v>
      </c>
      <c r="F228" s="2" t="n">
        <v>73.6357505819696</v>
      </c>
      <c r="G228" s="2" t="n">
        <v>78.6357505819696</v>
      </c>
      <c r="I228" s="2" t="n">
        <v>38.9595961716176</v>
      </c>
      <c r="J228" s="2" t="n">
        <v>43.9595961716176</v>
      </c>
      <c r="K228" s="2" t="n">
        <v>48.9595961716176</v>
      </c>
      <c r="M228" s="1" t="n">
        <v>43497</v>
      </c>
      <c r="N228" s="2" t="n">
        <v>68.6223432955628</v>
      </c>
      <c r="O228" s="2" t="n">
        <v>73.6223432955628</v>
      </c>
      <c r="P228" s="2" t="n">
        <v>78.6223432955628</v>
      </c>
      <c r="R228" s="2" t="n">
        <v>50.2167574716721</v>
      </c>
      <c r="S228" s="2" t="n">
        <v>55.2167574716721</v>
      </c>
      <c r="T228" s="2" t="n">
        <v>60.2167574716721</v>
      </c>
      <c r="V228" s="2" t="n">
        <v>0</v>
      </c>
      <c r="W228" s="2" t="n">
        <v>0</v>
      </c>
      <c r="X228" s="2" t="n">
        <v>0</v>
      </c>
      <c r="Z228" s="2" t="n">
        <v>0.0001</v>
      </c>
      <c r="AA228" s="2" t="n">
        <v>0.235027419298335</v>
      </c>
      <c r="AB228" s="2" t="n">
        <v>0.0001</v>
      </c>
      <c r="AD228" s="2" t="n">
        <v>0.0001</v>
      </c>
      <c r="AE228" s="2" t="n">
        <v>0.117513709649168</v>
      </c>
      <c r="AF228" s="2" t="n">
        <v>0.0001</v>
      </c>
      <c r="AH228" s="2" t="n">
        <v>0.0001</v>
      </c>
      <c r="AI228" s="2" t="n">
        <v>1.8</v>
      </c>
      <c r="AJ228" s="2" t="n">
        <v>0.0001</v>
      </c>
      <c r="AL228" s="2" t="n">
        <v>-0.01</v>
      </c>
      <c r="AM228" s="2" t="n">
        <v>0.9</v>
      </c>
      <c r="AN228" s="2" t="n">
        <v>0.01</v>
      </c>
      <c r="AP228" s="2" t="n">
        <v>73</v>
      </c>
      <c r="AQ228" s="2" t="n">
        <v>0.35</v>
      </c>
      <c r="BQ228" s="2" t="n">
        <v>43647</v>
      </c>
      <c r="BR228" s="2" t="n">
        <v>5.363</v>
      </c>
      <c r="BS228" s="2" t="n">
        <v>5.368</v>
      </c>
      <c r="BT228" s="2" t="n">
        <v>5.373</v>
      </c>
      <c r="BU228" s="2" t="n">
        <v>0.1625</v>
      </c>
      <c r="BV228" s="2" t="n">
        <v>0.17</v>
      </c>
      <c r="BW228" s="2" t="n">
        <v>0.1775</v>
      </c>
      <c r="BX228" s="2" t="n">
        <v>-0.07</v>
      </c>
      <c r="BZ228" s="2" t="n">
        <v>0.07</v>
      </c>
      <c r="CA228" s="2" t="n">
        <v>0</v>
      </c>
      <c r="CB228" s="2" t="n">
        <v>0</v>
      </c>
      <c r="CC228" s="2" t="n">
        <v>5.363</v>
      </c>
      <c r="CD228" s="2" t="n">
        <v>0.1775</v>
      </c>
    </row>
    <row r="229" customFormat="false" ht="12.75" hidden="false" customHeight="false" outlineLevel="0" collapsed="false">
      <c r="A229" s="1" t="n">
        <v>43770</v>
      </c>
      <c r="B229" s="2" t="n">
        <v>0.066344000023312</v>
      </c>
      <c r="D229" s="1" t="n">
        <v>42644</v>
      </c>
      <c r="E229" s="2" t="n">
        <v>52.15</v>
      </c>
      <c r="F229" s="2" t="n">
        <v>57.15</v>
      </c>
      <c r="G229" s="2" t="n">
        <v>62.15</v>
      </c>
      <c r="I229" s="2" t="n">
        <v>32.622110491052</v>
      </c>
      <c r="J229" s="2" t="n">
        <v>37.622110491052</v>
      </c>
      <c r="K229" s="2" t="n">
        <v>42.622110491052</v>
      </c>
      <c r="M229" s="1" t="n">
        <v>43525</v>
      </c>
      <c r="N229" s="2" t="n">
        <v>66.6223432955628</v>
      </c>
      <c r="O229" s="2" t="n">
        <v>71.6223432955628</v>
      </c>
      <c r="P229" s="2" t="n">
        <v>76.6223432955628</v>
      </c>
      <c r="R229" s="2" t="n">
        <v>48.7167574716721</v>
      </c>
      <c r="S229" s="2" t="n">
        <v>53.7167574716721</v>
      </c>
      <c r="T229" s="2" t="n">
        <v>58.7167574716721</v>
      </c>
      <c r="V229" s="2" t="n">
        <v>0</v>
      </c>
      <c r="W229" s="2" t="n">
        <v>0</v>
      </c>
      <c r="X229" s="2" t="n">
        <v>0</v>
      </c>
      <c r="Z229" s="2" t="n">
        <v>0.0001</v>
      </c>
      <c r="AA229" s="2" t="n">
        <v>0.238529100495749</v>
      </c>
      <c r="AB229" s="2" t="n">
        <v>0.0001</v>
      </c>
      <c r="AD229" s="2" t="n">
        <v>0.0001</v>
      </c>
      <c r="AE229" s="2" t="n">
        <v>0.119264550247874</v>
      </c>
      <c r="AF229" s="2" t="n">
        <v>0.0001</v>
      </c>
      <c r="AH229" s="2" t="n">
        <v>0.0001</v>
      </c>
      <c r="AI229" s="2" t="n">
        <v>1.95</v>
      </c>
      <c r="AJ229" s="2" t="n">
        <v>0.0001</v>
      </c>
      <c r="AL229" s="2" t="n">
        <v>-0.01</v>
      </c>
      <c r="AM229" s="2" t="n">
        <v>0.975</v>
      </c>
      <c r="AN229" s="2" t="n">
        <v>0.01</v>
      </c>
      <c r="AP229" s="2" t="n">
        <v>74</v>
      </c>
      <c r="AQ229" s="2" t="n">
        <v>0.35</v>
      </c>
      <c r="BQ229" s="2" t="n">
        <v>43678</v>
      </c>
      <c r="BR229" s="2" t="n">
        <v>5.365</v>
      </c>
      <c r="BS229" s="2" t="n">
        <v>5.37</v>
      </c>
      <c r="BT229" s="2" t="n">
        <v>5.375</v>
      </c>
      <c r="BU229" s="2" t="n">
        <v>0.1625</v>
      </c>
      <c r="BV229" s="2" t="n">
        <v>0.17</v>
      </c>
      <c r="BW229" s="2" t="n">
        <v>0.1775</v>
      </c>
      <c r="BX229" s="2" t="n">
        <v>-0.07</v>
      </c>
      <c r="BZ229" s="2" t="n">
        <v>0.07</v>
      </c>
      <c r="CA229" s="2" t="n">
        <v>0</v>
      </c>
      <c r="CB229" s="2" t="n">
        <v>0</v>
      </c>
      <c r="CC229" s="2" t="n">
        <v>5.365</v>
      </c>
      <c r="CD229" s="2" t="n">
        <v>0.1775</v>
      </c>
    </row>
    <row r="230" customFormat="false" ht="12.75" hidden="false" customHeight="false" outlineLevel="0" collapsed="false">
      <c r="A230" s="1" t="n">
        <v>43800</v>
      </c>
      <c r="B230" s="2" t="n">
        <v>0.066360986150699</v>
      </c>
      <c r="D230" s="1" t="n">
        <v>42675</v>
      </c>
      <c r="E230" s="2" t="n">
        <v>42.3821888543886</v>
      </c>
      <c r="F230" s="2" t="n">
        <v>47.3821888543886</v>
      </c>
      <c r="G230" s="2" t="n">
        <v>52.3821888543886</v>
      </c>
      <c r="I230" s="2" t="n">
        <v>27.622110491052</v>
      </c>
      <c r="J230" s="2" t="n">
        <v>32.622110491052</v>
      </c>
      <c r="K230" s="2" t="n">
        <v>37.622110491052</v>
      </c>
      <c r="M230" s="1" t="n">
        <v>43556</v>
      </c>
      <c r="N230" s="2" t="n">
        <v>58.75</v>
      </c>
      <c r="O230" s="2" t="n">
        <v>63.75</v>
      </c>
      <c r="P230" s="2" t="n">
        <v>68.75</v>
      </c>
      <c r="R230" s="2" t="n">
        <v>42.8125</v>
      </c>
      <c r="S230" s="2" t="n">
        <v>47.8125</v>
      </c>
      <c r="T230" s="2" t="n">
        <v>52.8125</v>
      </c>
      <c r="V230" s="2" t="n">
        <v>0</v>
      </c>
      <c r="W230" s="2" t="n">
        <v>0</v>
      </c>
      <c r="X230" s="2" t="n">
        <v>0</v>
      </c>
      <c r="Z230" s="2" t="n">
        <v>0.0001</v>
      </c>
      <c r="AA230" s="2" t="n">
        <v>0.230860232296283</v>
      </c>
      <c r="AB230" s="2" t="n">
        <v>0.0001</v>
      </c>
      <c r="AD230" s="2" t="n">
        <v>0.0001</v>
      </c>
      <c r="AE230" s="2" t="n">
        <v>0.115430116148142</v>
      </c>
      <c r="AF230" s="2" t="n">
        <v>0.0001</v>
      </c>
      <c r="AH230" s="2" t="n">
        <v>0.0001</v>
      </c>
      <c r="AI230" s="2" t="n">
        <v>2</v>
      </c>
      <c r="AJ230" s="2" t="n">
        <v>0.0001</v>
      </c>
      <c r="AL230" s="2" t="n">
        <v>-0.01</v>
      </c>
      <c r="AM230" s="2" t="n">
        <v>1</v>
      </c>
      <c r="AN230" s="2" t="n">
        <v>0.01</v>
      </c>
      <c r="AP230" s="2" t="n">
        <v>74</v>
      </c>
      <c r="AQ230" s="2" t="n">
        <v>0.35</v>
      </c>
      <c r="BQ230" s="2" t="n">
        <v>43709</v>
      </c>
      <c r="BR230" s="2" t="n">
        <v>5.382</v>
      </c>
      <c r="BS230" s="2" t="n">
        <v>5.387</v>
      </c>
      <c r="BT230" s="2" t="n">
        <v>5.392</v>
      </c>
      <c r="BU230" s="2" t="n">
        <v>0.1625</v>
      </c>
      <c r="BV230" s="2" t="n">
        <v>0.17</v>
      </c>
      <c r="BW230" s="2" t="n">
        <v>0.1775</v>
      </c>
      <c r="BX230" s="2" t="n">
        <v>-0.07</v>
      </c>
      <c r="BZ230" s="2" t="n">
        <v>0.07</v>
      </c>
      <c r="CA230" s="2" t="n">
        <v>0</v>
      </c>
      <c r="CB230" s="2" t="n">
        <v>0</v>
      </c>
      <c r="CC230" s="2" t="n">
        <v>5.382</v>
      </c>
      <c r="CD230" s="2" t="n">
        <v>0.1775</v>
      </c>
    </row>
    <row r="231" customFormat="false" ht="12.75" hidden="false" customHeight="false" outlineLevel="0" collapsed="false">
      <c r="A231" s="1" t="n">
        <v>43831</v>
      </c>
      <c r="B231" s="2" t="n">
        <v>0.066378538482432</v>
      </c>
      <c r="D231" s="1" t="n">
        <v>42705</v>
      </c>
      <c r="E231" s="2" t="n">
        <v>41.3821888543886</v>
      </c>
      <c r="F231" s="2" t="n">
        <v>46.3821888543886</v>
      </c>
      <c r="G231" s="2" t="n">
        <v>51.3821888543886</v>
      </c>
      <c r="I231" s="2" t="n">
        <v>27.622110491052</v>
      </c>
      <c r="J231" s="2" t="n">
        <v>32.622110491052</v>
      </c>
      <c r="K231" s="2" t="n">
        <v>37.622110491052</v>
      </c>
      <c r="M231" s="1" t="n">
        <v>43586</v>
      </c>
      <c r="N231" s="2" t="n">
        <v>62.0450891739109</v>
      </c>
      <c r="O231" s="2" t="n">
        <v>67.0450891739109</v>
      </c>
      <c r="P231" s="2" t="n">
        <v>72.0450891739109</v>
      </c>
      <c r="R231" s="2" t="n">
        <v>45.2838168804332</v>
      </c>
      <c r="S231" s="2" t="n">
        <v>50.2838168804332</v>
      </c>
      <c r="T231" s="2" t="n">
        <v>55.2838168804332</v>
      </c>
      <c r="V231" s="2" t="n">
        <v>0</v>
      </c>
      <c r="W231" s="2" t="n">
        <v>0</v>
      </c>
      <c r="X231" s="2" t="n">
        <v>0</v>
      </c>
      <c r="Z231" s="2" t="n">
        <v>0.0001</v>
      </c>
      <c r="AA231" s="2" t="n">
        <v>0.230807612953497</v>
      </c>
      <c r="AB231" s="2" t="n">
        <v>0.0001</v>
      </c>
      <c r="AD231" s="2" t="n">
        <v>0.0001</v>
      </c>
      <c r="AE231" s="2" t="n">
        <v>0.115403806476749</v>
      </c>
      <c r="AF231" s="2" t="n">
        <v>0.0001</v>
      </c>
      <c r="AH231" s="2" t="n">
        <v>0.0001</v>
      </c>
      <c r="AI231" s="2" t="n">
        <v>2.15</v>
      </c>
      <c r="AJ231" s="2" t="n">
        <v>0.0001</v>
      </c>
      <c r="AL231" s="2" t="n">
        <v>-0.01</v>
      </c>
      <c r="AM231" s="2" t="n">
        <v>1.075</v>
      </c>
      <c r="AN231" s="2" t="n">
        <v>0.01</v>
      </c>
      <c r="AP231" s="2" t="n">
        <v>74</v>
      </c>
      <c r="AQ231" s="2" t="n">
        <v>0.35</v>
      </c>
      <c r="BQ231" s="2" t="n">
        <v>43739</v>
      </c>
      <c r="BR231" s="2" t="n">
        <v>5.392</v>
      </c>
      <c r="BS231" s="2" t="n">
        <v>5.397</v>
      </c>
      <c r="BT231" s="2" t="n">
        <v>5.402</v>
      </c>
      <c r="BU231" s="2" t="n">
        <v>0.1625</v>
      </c>
      <c r="BV231" s="2" t="n">
        <v>0.17</v>
      </c>
      <c r="BW231" s="2" t="n">
        <v>0.1775</v>
      </c>
      <c r="BX231" s="2" t="n">
        <v>-0.07</v>
      </c>
      <c r="BZ231" s="2" t="n">
        <v>0.07</v>
      </c>
      <c r="CA231" s="2" t="n">
        <v>0</v>
      </c>
      <c r="CB231" s="2" t="n">
        <v>0</v>
      </c>
      <c r="CC231" s="2" t="n">
        <v>5.392</v>
      </c>
      <c r="CD231" s="2" t="n">
        <v>0.1775</v>
      </c>
    </row>
    <row r="232" customFormat="false" ht="12.75" hidden="false" customHeight="false" outlineLevel="0" collapsed="false">
      <c r="A232" s="1" t="n">
        <v>43862</v>
      </c>
      <c r="B232" s="2" t="n">
        <v>0.066396090814268</v>
      </c>
      <c r="D232" s="1" t="n">
        <v>42736</v>
      </c>
      <c r="E232" s="2" t="n">
        <v>43.5</v>
      </c>
      <c r="F232" s="2" t="n">
        <v>48.5</v>
      </c>
      <c r="G232" s="2" t="n">
        <v>53.5</v>
      </c>
      <c r="I232" s="2" t="n">
        <v>28.8050781345717</v>
      </c>
      <c r="J232" s="2" t="n">
        <v>33.8050781345717</v>
      </c>
      <c r="K232" s="2" t="n">
        <v>38.8050781345717</v>
      </c>
      <c r="M232" s="1" t="n">
        <v>43617</v>
      </c>
      <c r="N232" s="2" t="n">
        <v>86.0450891739109</v>
      </c>
      <c r="O232" s="2" t="n">
        <v>91.0450891739109</v>
      </c>
      <c r="P232" s="2" t="n">
        <v>96.0450891739109</v>
      </c>
      <c r="R232" s="2" t="n">
        <v>63.2838168804332</v>
      </c>
      <c r="S232" s="2" t="n">
        <v>68.2838168804332</v>
      </c>
      <c r="T232" s="2" t="n">
        <v>73.2838168804332</v>
      </c>
      <c r="V232" s="2" t="n">
        <v>0</v>
      </c>
      <c r="W232" s="2" t="n">
        <v>0</v>
      </c>
      <c r="X232" s="2" t="n">
        <v>0</v>
      </c>
      <c r="Z232" s="2" t="n">
        <v>0.0001</v>
      </c>
      <c r="AA232" s="2" t="n">
        <v>0.25463867223694</v>
      </c>
      <c r="AB232" s="2" t="n">
        <v>0.0001</v>
      </c>
      <c r="AD232" s="2" t="n">
        <v>0.0001</v>
      </c>
      <c r="AE232" s="2" t="n">
        <v>0.12731933611847</v>
      </c>
      <c r="AF232" s="2" t="n">
        <v>0.0001</v>
      </c>
      <c r="AH232" s="2" t="n">
        <v>0.0001</v>
      </c>
      <c r="AI232" s="2" t="n">
        <v>1.95</v>
      </c>
      <c r="AJ232" s="2" t="n">
        <v>0.0001</v>
      </c>
      <c r="AL232" s="2" t="n">
        <v>-0.01</v>
      </c>
      <c r="AM232" s="2" t="n">
        <v>0.975</v>
      </c>
      <c r="AN232" s="2" t="n">
        <v>0.01</v>
      </c>
      <c r="AP232" s="2" t="n">
        <v>75</v>
      </c>
      <c r="AQ232" s="2" t="n">
        <v>0.35</v>
      </c>
      <c r="BQ232" s="2" t="n">
        <v>43770</v>
      </c>
      <c r="BR232" s="2" t="n">
        <v>5.537</v>
      </c>
      <c r="BS232" s="2" t="n">
        <v>5.542</v>
      </c>
      <c r="BT232" s="2" t="n">
        <v>5.547</v>
      </c>
      <c r="BU232" s="2" t="n">
        <v>0.1625</v>
      </c>
      <c r="BV232" s="2" t="n">
        <v>0.17</v>
      </c>
      <c r="BW232" s="2" t="n">
        <v>0.1775</v>
      </c>
      <c r="BX232" s="2" t="n">
        <v>-0.07</v>
      </c>
      <c r="BZ232" s="2" t="n">
        <v>0.07</v>
      </c>
      <c r="CA232" s="2" t="n">
        <v>0</v>
      </c>
      <c r="CB232" s="2" t="n">
        <v>0</v>
      </c>
      <c r="CC232" s="2" t="n">
        <v>5.537</v>
      </c>
      <c r="CD232" s="2" t="n">
        <v>0.1775</v>
      </c>
    </row>
    <row r="233" customFormat="false" ht="12.75" hidden="false" customHeight="false" outlineLevel="0" collapsed="false">
      <c r="A233" s="1" t="n">
        <v>43891</v>
      </c>
      <c r="B233" s="2" t="n">
        <v>0.06641251073769</v>
      </c>
      <c r="D233" s="1" t="n">
        <v>42767</v>
      </c>
      <c r="E233" s="2" t="n">
        <v>44.1689745184763</v>
      </c>
      <c r="F233" s="2" t="n">
        <v>49.1689745184763</v>
      </c>
      <c r="G233" s="2" t="n">
        <v>54.1689745184763</v>
      </c>
      <c r="I233" s="2" t="n">
        <v>27.8550781345717</v>
      </c>
      <c r="J233" s="2" t="n">
        <v>32.8550781345717</v>
      </c>
      <c r="K233" s="2" t="n">
        <v>37.8550781345717</v>
      </c>
      <c r="M233" s="1" t="n">
        <v>43647</v>
      </c>
      <c r="N233" s="2" t="n">
        <v>106.5</v>
      </c>
      <c r="O233" s="2" t="n">
        <v>111.5</v>
      </c>
      <c r="P233" s="2" t="n">
        <v>116.5</v>
      </c>
      <c r="R233" s="2" t="n">
        <v>78.625</v>
      </c>
      <c r="S233" s="2" t="n">
        <v>83.625</v>
      </c>
      <c r="T233" s="2" t="n">
        <v>88.625</v>
      </c>
      <c r="V233" s="2" t="n">
        <v>0</v>
      </c>
      <c r="W233" s="2" t="n">
        <v>0</v>
      </c>
      <c r="X233" s="2" t="n">
        <v>0</v>
      </c>
      <c r="Z233" s="2" t="n">
        <v>0.0001</v>
      </c>
      <c r="AA233" s="2" t="n">
        <v>0.254768990565827</v>
      </c>
      <c r="AB233" s="2" t="n">
        <v>0.0001</v>
      </c>
      <c r="AD233" s="2" t="n">
        <v>0.0001</v>
      </c>
      <c r="AE233" s="2" t="n">
        <v>0.127384495282914</v>
      </c>
      <c r="AF233" s="2" t="n">
        <v>0.0001</v>
      </c>
      <c r="AH233" s="2" t="n">
        <v>0.0001</v>
      </c>
      <c r="AI233" s="2" t="n">
        <v>2.1</v>
      </c>
      <c r="AJ233" s="2" t="n">
        <v>0.0001</v>
      </c>
      <c r="AL233" s="2" t="n">
        <v>-0.01</v>
      </c>
      <c r="AM233" s="2" t="n">
        <v>1.05</v>
      </c>
      <c r="AN233" s="2" t="n">
        <v>0.01</v>
      </c>
      <c r="AP233" s="2" t="n">
        <v>75</v>
      </c>
      <c r="AQ233" s="2" t="n">
        <v>0.35</v>
      </c>
      <c r="BQ233" s="2" t="n">
        <v>43800</v>
      </c>
      <c r="BR233" s="2" t="n">
        <v>5.677</v>
      </c>
      <c r="BS233" s="2" t="n">
        <v>5.682</v>
      </c>
      <c r="BT233" s="2" t="n">
        <v>5.687</v>
      </c>
      <c r="BU233" s="2" t="n">
        <v>0.1625</v>
      </c>
      <c r="BV233" s="2" t="n">
        <v>0.17</v>
      </c>
      <c r="BW233" s="2" t="n">
        <v>0.1775</v>
      </c>
      <c r="BX233" s="2" t="n">
        <v>-0.07</v>
      </c>
      <c r="BZ233" s="2" t="n">
        <v>0.07</v>
      </c>
      <c r="CA233" s="2" t="n">
        <v>0</v>
      </c>
      <c r="CB233" s="2" t="n">
        <v>0</v>
      </c>
      <c r="CC233" s="2" t="n">
        <v>5.677</v>
      </c>
      <c r="CD233" s="2" t="n">
        <v>0.1775</v>
      </c>
    </row>
    <row r="234" customFormat="false" ht="12.75" hidden="false" customHeight="false" outlineLevel="0" collapsed="false">
      <c r="A234" s="1" t="n">
        <v>43922</v>
      </c>
      <c r="B234" s="2" t="n">
        <v>0.066430063069723</v>
      </c>
      <c r="D234" s="1" t="n">
        <v>42795</v>
      </c>
      <c r="E234" s="2" t="n">
        <v>43.1689745184763</v>
      </c>
      <c r="F234" s="2" t="n">
        <v>48.1689745184763</v>
      </c>
      <c r="G234" s="2" t="n">
        <v>53.1689745184763</v>
      </c>
      <c r="I234" s="2" t="n">
        <v>27.8550781345717</v>
      </c>
      <c r="J234" s="2" t="n">
        <v>32.8550781345717</v>
      </c>
      <c r="K234" s="2" t="n">
        <v>37.8550781345717</v>
      </c>
      <c r="M234" s="1" t="n">
        <v>43678</v>
      </c>
      <c r="N234" s="2" t="n">
        <v>107.631267771434</v>
      </c>
      <c r="O234" s="2" t="n">
        <v>112.631267771434</v>
      </c>
      <c r="P234" s="2" t="n">
        <v>117.631267771434</v>
      </c>
      <c r="R234" s="2" t="n">
        <v>79.4734508285754</v>
      </c>
      <c r="S234" s="2" t="n">
        <v>84.4734508285754</v>
      </c>
      <c r="T234" s="2" t="n">
        <v>89.4734508285754</v>
      </c>
      <c r="V234" s="2" t="n">
        <v>0</v>
      </c>
      <c r="W234" s="2" t="n">
        <v>0</v>
      </c>
      <c r="X234" s="2" t="n">
        <v>0</v>
      </c>
      <c r="Z234" s="2" t="n">
        <v>0.0001</v>
      </c>
      <c r="AA234" s="2" t="n">
        <v>0.27300750602777</v>
      </c>
      <c r="AB234" s="2" t="n">
        <v>0.0001</v>
      </c>
      <c r="AD234" s="2" t="n">
        <v>0.0001</v>
      </c>
      <c r="AE234" s="2" t="n">
        <v>0.136503753013885</v>
      </c>
      <c r="AF234" s="2" t="n">
        <v>0.0001</v>
      </c>
      <c r="AH234" s="2" t="n">
        <v>0.0001</v>
      </c>
      <c r="AI234" s="2" t="n">
        <v>2.85</v>
      </c>
      <c r="AJ234" s="2" t="n">
        <v>0.0001</v>
      </c>
      <c r="AL234" s="2" t="n">
        <v>-0.01</v>
      </c>
      <c r="AM234" s="2" t="n">
        <v>1.425</v>
      </c>
      <c r="AN234" s="2" t="n">
        <v>0.01</v>
      </c>
      <c r="AP234" s="2" t="n">
        <v>75</v>
      </c>
      <c r="AQ234" s="2" t="n">
        <v>0.35</v>
      </c>
      <c r="BQ234" s="2" t="n">
        <v>43831</v>
      </c>
      <c r="BR234" s="2" t="n">
        <v>5.995</v>
      </c>
      <c r="BS234" s="2" t="n">
        <v>6</v>
      </c>
      <c r="BT234" s="2" t="n">
        <v>6.005</v>
      </c>
      <c r="BU234" s="2" t="n">
        <v>0.1625</v>
      </c>
      <c r="BV234" s="2" t="n">
        <v>0.17</v>
      </c>
      <c r="BW234" s="2" t="n">
        <v>0.1775</v>
      </c>
      <c r="BX234" s="2" t="n">
        <v>-0.07</v>
      </c>
      <c r="BZ234" s="2" t="n">
        <v>0.07</v>
      </c>
      <c r="CA234" s="2" t="n">
        <v>0</v>
      </c>
      <c r="CB234" s="2" t="n">
        <v>0</v>
      </c>
      <c r="CC234" s="2" t="n">
        <v>5.995</v>
      </c>
      <c r="CD234" s="2" t="n">
        <v>0.1775</v>
      </c>
    </row>
    <row r="235" customFormat="false" ht="12.75" hidden="false" customHeight="false" outlineLevel="0" collapsed="false">
      <c r="A235" s="1" t="n">
        <v>43952</v>
      </c>
      <c r="B235" s="2" t="n">
        <v>0.066447049197595</v>
      </c>
      <c r="D235" s="1" t="n">
        <v>42826</v>
      </c>
      <c r="E235" s="2" t="n">
        <v>41.25</v>
      </c>
      <c r="F235" s="2" t="n">
        <v>46.25</v>
      </c>
      <c r="G235" s="2" t="n">
        <v>51.25</v>
      </c>
      <c r="I235" s="2" t="n">
        <v>27.2323246850255</v>
      </c>
      <c r="J235" s="2" t="n">
        <v>32.2323246850255</v>
      </c>
      <c r="K235" s="2" t="n">
        <v>37.2323246850255</v>
      </c>
      <c r="M235" s="1" t="n">
        <v>43709</v>
      </c>
      <c r="N235" s="2" t="n">
        <v>100.631267771434</v>
      </c>
      <c r="O235" s="2" t="n">
        <v>105.631267771434</v>
      </c>
      <c r="P235" s="2" t="n">
        <v>110.631267771434</v>
      </c>
      <c r="R235" s="2" t="n">
        <v>74.2234508285754</v>
      </c>
      <c r="S235" s="2" t="n">
        <v>79.2234508285754</v>
      </c>
      <c r="T235" s="2" t="n">
        <v>84.2234508285754</v>
      </c>
      <c r="V235" s="2" t="n">
        <v>0</v>
      </c>
      <c r="W235" s="2" t="n">
        <v>0</v>
      </c>
      <c r="X235" s="2" t="n">
        <v>0</v>
      </c>
      <c r="Z235" s="2" t="n">
        <v>0.0001</v>
      </c>
      <c r="AA235" s="2" t="n">
        <v>0.260795592702905</v>
      </c>
      <c r="AB235" s="2" t="n">
        <v>0.0001</v>
      </c>
      <c r="AD235" s="2" t="n">
        <v>0.0001</v>
      </c>
      <c r="AE235" s="2" t="n">
        <v>0.130397796351453</v>
      </c>
      <c r="AF235" s="2" t="n">
        <v>0.0001</v>
      </c>
      <c r="AH235" s="2" t="n">
        <v>0.0001</v>
      </c>
      <c r="AI235" s="2" t="n">
        <v>2.95</v>
      </c>
      <c r="AJ235" s="2" t="n">
        <v>0.0001</v>
      </c>
      <c r="AL235" s="2" t="n">
        <v>-0.01</v>
      </c>
      <c r="AM235" s="2" t="n">
        <v>1.475</v>
      </c>
      <c r="AN235" s="2" t="n">
        <v>0.01</v>
      </c>
      <c r="AP235" s="2" t="n">
        <v>76</v>
      </c>
      <c r="AQ235" s="2" t="n">
        <v>0.35</v>
      </c>
      <c r="BQ235" s="2" t="n">
        <v>43862</v>
      </c>
      <c r="BR235" s="2" t="n">
        <v>5.85</v>
      </c>
      <c r="BS235" s="2" t="n">
        <v>5.855</v>
      </c>
      <c r="BT235" s="2" t="n">
        <v>5.86</v>
      </c>
      <c r="BU235" s="2" t="n">
        <v>0.1625</v>
      </c>
      <c r="BV235" s="2" t="n">
        <v>0.17</v>
      </c>
      <c r="BW235" s="2" t="n">
        <v>0.1775</v>
      </c>
      <c r="BX235" s="2" t="n">
        <v>-0.07</v>
      </c>
      <c r="BZ235" s="2" t="n">
        <v>0.07</v>
      </c>
      <c r="CA235" s="2" t="n">
        <v>0</v>
      </c>
      <c r="CB235" s="2" t="n">
        <v>0</v>
      </c>
      <c r="CC235" s="2" t="n">
        <v>5.85</v>
      </c>
      <c r="CD235" s="2" t="n">
        <v>0.1775</v>
      </c>
    </row>
    <row r="236" customFormat="false" ht="12.75" hidden="false" customHeight="false" outlineLevel="0" collapsed="false">
      <c r="A236" s="1" t="n">
        <v>43983</v>
      </c>
      <c r="B236" s="2" t="n">
        <v>0.066464601529828</v>
      </c>
      <c r="D236" s="1" t="n">
        <v>42856</v>
      </c>
      <c r="E236" s="2" t="n">
        <v>44.5914150848397</v>
      </c>
      <c r="F236" s="2" t="n">
        <v>49.5914150848397</v>
      </c>
      <c r="G236" s="2" t="n">
        <v>54.5914150848397</v>
      </c>
      <c r="I236" s="2" t="n">
        <v>27.2323246850255</v>
      </c>
      <c r="J236" s="2" t="n">
        <v>32.2323246850255</v>
      </c>
      <c r="K236" s="2" t="n">
        <v>37.2323246850255</v>
      </c>
      <c r="M236" s="1" t="n">
        <v>43739</v>
      </c>
      <c r="N236" s="2" t="n">
        <v>82.9</v>
      </c>
      <c r="O236" s="2" t="n">
        <v>87.9</v>
      </c>
      <c r="P236" s="2" t="n">
        <v>92.9</v>
      </c>
      <c r="R236" s="2" t="n">
        <v>60.925</v>
      </c>
      <c r="S236" s="2" t="n">
        <v>65.925</v>
      </c>
      <c r="T236" s="2" t="n">
        <v>70.925</v>
      </c>
      <c r="V236" s="2" t="n">
        <v>0</v>
      </c>
      <c r="W236" s="2" t="n">
        <v>0</v>
      </c>
      <c r="X236" s="2" t="n">
        <v>0</v>
      </c>
      <c r="Z236" s="2" t="n">
        <v>0.0001</v>
      </c>
      <c r="AA236" s="2" t="n">
        <v>0.244838351155612</v>
      </c>
      <c r="AB236" s="2" t="n">
        <v>0.0001</v>
      </c>
      <c r="AD236" s="2" t="n">
        <v>0.0001</v>
      </c>
      <c r="AE236" s="2" t="n">
        <v>0.122419175577806</v>
      </c>
      <c r="AF236" s="2" t="n">
        <v>0.0001</v>
      </c>
      <c r="AH236" s="2" t="n">
        <v>0.0001</v>
      </c>
      <c r="AI236" s="2" t="n">
        <v>2.65</v>
      </c>
      <c r="AJ236" s="2" t="n">
        <v>0.0001</v>
      </c>
      <c r="AL236" s="2" t="n">
        <v>-0.01</v>
      </c>
      <c r="AM236" s="2" t="n">
        <v>1.325</v>
      </c>
      <c r="AN236" s="2" t="n">
        <v>0.01</v>
      </c>
      <c r="AP236" s="2" t="n">
        <v>76</v>
      </c>
      <c r="AQ236" s="2" t="n">
        <v>0.35</v>
      </c>
      <c r="BQ236" s="2" t="n">
        <v>43891</v>
      </c>
      <c r="BR236" s="2" t="n">
        <v>5.715</v>
      </c>
      <c r="BS236" s="2" t="n">
        <v>5.72</v>
      </c>
      <c r="BT236" s="2" t="n">
        <v>5.725</v>
      </c>
      <c r="BU236" s="2" t="n">
        <v>0.1625</v>
      </c>
      <c r="BV236" s="2" t="n">
        <v>0.17</v>
      </c>
      <c r="BW236" s="2" t="n">
        <v>0.1775</v>
      </c>
      <c r="BX236" s="2" t="n">
        <v>-0.07</v>
      </c>
      <c r="BZ236" s="2" t="n">
        <v>0.07</v>
      </c>
      <c r="CA236" s="2" t="n">
        <v>0</v>
      </c>
      <c r="CB236" s="2" t="n">
        <v>0</v>
      </c>
      <c r="CC236" s="2" t="n">
        <v>5.715</v>
      </c>
      <c r="CD236" s="2" t="n">
        <v>0.1775</v>
      </c>
    </row>
    <row r="237" customFormat="false" ht="12.75" hidden="false" customHeight="false" outlineLevel="0" collapsed="false">
      <c r="A237" s="1" t="n">
        <v>44013</v>
      </c>
      <c r="B237" s="2" t="n">
        <v>0.066481587657894</v>
      </c>
      <c r="D237" s="1" t="n">
        <v>42887</v>
      </c>
      <c r="E237" s="2" t="n">
        <v>60.5914150848396</v>
      </c>
      <c r="F237" s="2" t="n">
        <v>65.5914150848396</v>
      </c>
      <c r="G237" s="2" t="n">
        <v>70.5914150848396</v>
      </c>
      <c r="I237" s="2" t="n">
        <v>25.2323246850255</v>
      </c>
      <c r="J237" s="2" t="n">
        <v>30.2323246850255</v>
      </c>
      <c r="K237" s="2" t="n">
        <v>35.2323246850255</v>
      </c>
      <c r="M237" s="1" t="n">
        <v>43770</v>
      </c>
      <c r="N237" s="2" t="n">
        <v>64.0509290665689</v>
      </c>
      <c r="O237" s="2" t="n">
        <v>69.0509290665689</v>
      </c>
      <c r="P237" s="2" t="n">
        <v>74.0509290665689</v>
      </c>
      <c r="R237" s="2" t="n">
        <v>46.7881967999267</v>
      </c>
      <c r="S237" s="2" t="n">
        <v>51.7881967999267</v>
      </c>
      <c r="T237" s="2" t="n">
        <v>56.7881967999267</v>
      </c>
      <c r="V237" s="2" t="n">
        <v>0</v>
      </c>
      <c r="W237" s="2" t="n">
        <v>0</v>
      </c>
      <c r="X237" s="2" t="n">
        <v>0</v>
      </c>
      <c r="Z237" s="2" t="n">
        <v>0.0001</v>
      </c>
      <c r="AA237" s="2" t="n">
        <v>0.243605302836638</v>
      </c>
      <c r="AB237" s="2" t="n">
        <v>0.0001</v>
      </c>
      <c r="AD237" s="2" t="n">
        <v>0.0001</v>
      </c>
      <c r="AE237" s="2" t="n">
        <v>0.121802651418319</v>
      </c>
      <c r="AF237" s="2" t="n">
        <v>0.0001</v>
      </c>
      <c r="AH237" s="2" t="n">
        <v>0.0001</v>
      </c>
      <c r="AI237" s="2" t="n">
        <v>1.9</v>
      </c>
      <c r="AJ237" s="2" t="n">
        <v>0.0001</v>
      </c>
      <c r="AL237" s="2" t="n">
        <v>-0.01</v>
      </c>
      <c r="AM237" s="2" t="n">
        <v>0.95</v>
      </c>
      <c r="AN237" s="2" t="n">
        <v>0.01</v>
      </c>
      <c r="AP237" s="2" t="n">
        <v>76</v>
      </c>
      <c r="AQ237" s="2" t="n">
        <v>0.35</v>
      </c>
      <c r="BQ237" s="2" t="n">
        <v>43922</v>
      </c>
      <c r="BR237" s="2" t="n">
        <v>5.555</v>
      </c>
      <c r="BS237" s="2" t="n">
        <v>5.56</v>
      </c>
      <c r="BT237" s="2" t="n">
        <v>5.565</v>
      </c>
      <c r="BU237" s="2" t="n">
        <v>0.1625</v>
      </c>
      <c r="BV237" s="2" t="n">
        <v>0.17</v>
      </c>
      <c r="BW237" s="2" t="n">
        <v>0.1775</v>
      </c>
      <c r="BX237" s="2" t="n">
        <v>-0.07</v>
      </c>
      <c r="BZ237" s="2" t="n">
        <v>0.07</v>
      </c>
      <c r="CA237" s="2" t="n">
        <v>0</v>
      </c>
      <c r="CB237" s="2" t="n">
        <v>0</v>
      </c>
      <c r="CC237" s="2" t="n">
        <v>5.555</v>
      </c>
      <c r="CD237" s="2" t="n">
        <v>0.1775</v>
      </c>
    </row>
    <row r="238" customFormat="false" ht="12.75" hidden="false" customHeight="false" outlineLevel="0" collapsed="false">
      <c r="A238" s="1" t="n">
        <v>44044</v>
      </c>
      <c r="B238" s="2" t="n">
        <v>0.066499139990329</v>
      </c>
      <c r="D238" s="1" t="n">
        <v>42917</v>
      </c>
      <c r="E238" s="2" t="n">
        <v>73</v>
      </c>
      <c r="F238" s="2" t="n">
        <v>78</v>
      </c>
      <c r="G238" s="2" t="n">
        <v>83</v>
      </c>
      <c r="I238" s="2" t="n">
        <v>38.2095961716176</v>
      </c>
      <c r="J238" s="2" t="n">
        <v>43.2095961716176</v>
      </c>
      <c r="K238" s="2" t="n">
        <v>48.2095961716176</v>
      </c>
      <c r="M238" s="1" t="n">
        <v>43800</v>
      </c>
      <c r="N238" s="2" t="n">
        <v>62.0509290665689</v>
      </c>
      <c r="O238" s="2" t="n">
        <v>67.0509290665689</v>
      </c>
      <c r="P238" s="2" t="n">
        <v>72.0509290665689</v>
      </c>
      <c r="R238" s="2" t="n">
        <v>45.2881967999267</v>
      </c>
      <c r="S238" s="2" t="n">
        <v>50.2881967999267</v>
      </c>
      <c r="T238" s="2" t="n">
        <v>55.2881967999267</v>
      </c>
      <c r="V238" s="2" t="n">
        <v>0</v>
      </c>
      <c r="W238" s="2" t="n">
        <v>0</v>
      </c>
      <c r="X238" s="2" t="n">
        <v>0</v>
      </c>
      <c r="Z238" s="2" t="n">
        <v>0.0001</v>
      </c>
      <c r="AA238" s="2" t="n">
        <v>0.246832606434507</v>
      </c>
      <c r="AB238" s="2" t="n">
        <v>0.0001</v>
      </c>
      <c r="AD238" s="2" t="n">
        <v>0.0001</v>
      </c>
      <c r="AE238" s="2" t="n">
        <v>0.123416303217253</v>
      </c>
      <c r="AF238" s="2" t="n">
        <v>0.0001</v>
      </c>
      <c r="AH238" s="2" t="n">
        <v>0.0001</v>
      </c>
      <c r="AI238" s="2" t="n">
        <v>1.7</v>
      </c>
      <c r="AJ238" s="2" t="n">
        <v>0.0001</v>
      </c>
      <c r="AL238" s="2" t="n">
        <v>-0.01</v>
      </c>
      <c r="AM238" s="2" t="n">
        <v>0.85</v>
      </c>
      <c r="AN238" s="2" t="n">
        <v>0.01</v>
      </c>
      <c r="AP238" s="2" t="n">
        <v>77</v>
      </c>
      <c r="AQ238" s="2" t="n">
        <v>0.35</v>
      </c>
      <c r="BQ238" s="2" t="n">
        <v>43952</v>
      </c>
      <c r="BR238" s="2" t="n">
        <v>5.52</v>
      </c>
      <c r="BS238" s="2" t="n">
        <v>5.525</v>
      </c>
      <c r="BT238" s="2" t="n">
        <v>5.53</v>
      </c>
      <c r="BU238" s="2" t="n">
        <v>0.1625</v>
      </c>
      <c r="BV238" s="2" t="n">
        <v>0.17</v>
      </c>
      <c r="BW238" s="2" t="n">
        <v>0.1775</v>
      </c>
      <c r="BX238" s="2" t="n">
        <v>-0.07</v>
      </c>
      <c r="BZ238" s="2" t="n">
        <v>0.07</v>
      </c>
      <c r="CA238" s="2" t="n">
        <v>0</v>
      </c>
      <c r="CB238" s="2" t="n">
        <v>0</v>
      </c>
      <c r="CC238" s="2" t="n">
        <v>5.52</v>
      </c>
      <c r="CD238" s="2" t="n">
        <v>0.1775</v>
      </c>
    </row>
    <row r="239" customFormat="false" ht="12.75" hidden="false" customHeight="false" outlineLevel="0" collapsed="false">
      <c r="A239" s="1" t="n">
        <v>44075</v>
      </c>
      <c r="B239" s="2" t="n">
        <v>0.066516692322866</v>
      </c>
      <c r="D239" s="1" t="n">
        <v>42948</v>
      </c>
      <c r="E239" s="2" t="n">
        <v>76.9675896451244</v>
      </c>
      <c r="F239" s="2" t="n">
        <v>81.9675896451244</v>
      </c>
      <c r="G239" s="2" t="n">
        <v>86.9675896451244</v>
      </c>
      <c r="I239" s="2" t="n">
        <v>42.2095961716176</v>
      </c>
      <c r="J239" s="2" t="n">
        <v>47.2095961716176</v>
      </c>
      <c r="K239" s="2" t="n">
        <v>52.2095961716176</v>
      </c>
      <c r="M239" s="1" t="n">
        <v>43831</v>
      </c>
      <c r="N239" s="2" t="n">
        <v>75.25</v>
      </c>
      <c r="O239" s="2" t="n">
        <v>80.25</v>
      </c>
      <c r="P239" s="2" t="n">
        <v>85.25</v>
      </c>
      <c r="R239" s="2" t="n">
        <v>55.1875</v>
      </c>
      <c r="S239" s="2" t="n">
        <v>60.1875</v>
      </c>
      <c r="T239" s="2" t="n">
        <v>65.1875</v>
      </c>
      <c r="V239" s="2" t="n">
        <v>0</v>
      </c>
      <c r="W239" s="2" t="n">
        <v>0</v>
      </c>
      <c r="X239" s="2" t="n">
        <v>0</v>
      </c>
      <c r="Z239" s="2" t="n">
        <v>0.0001</v>
      </c>
      <c r="AA239" s="2" t="n">
        <v>0.330398673488896</v>
      </c>
      <c r="AB239" s="2" t="n">
        <v>0.0001</v>
      </c>
      <c r="AD239" s="2" t="n">
        <v>0.0001</v>
      </c>
      <c r="AE239" s="2" t="n">
        <v>0.165199336744448</v>
      </c>
      <c r="AF239" s="2" t="n">
        <v>0.0001</v>
      </c>
      <c r="AH239" s="2" t="n">
        <v>0.0001</v>
      </c>
      <c r="AI239" s="2" t="n">
        <v>1.6</v>
      </c>
      <c r="AJ239" s="2" t="n">
        <v>0.0001</v>
      </c>
      <c r="AL239" s="2" t="n">
        <v>-0.01</v>
      </c>
      <c r="AM239" s="2" t="n">
        <v>0.8</v>
      </c>
      <c r="AN239" s="2" t="n">
        <v>0.01</v>
      </c>
      <c r="AP239" s="2" t="n">
        <v>77</v>
      </c>
      <c r="AQ239" s="2" t="n">
        <v>0.35</v>
      </c>
      <c r="BQ239" s="2" t="n">
        <v>43983</v>
      </c>
      <c r="BR239" s="2" t="n">
        <v>5.54</v>
      </c>
      <c r="BS239" s="2" t="n">
        <v>5.545</v>
      </c>
      <c r="BT239" s="2" t="n">
        <v>5.55</v>
      </c>
      <c r="BU239" s="2" t="n">
        <v>0.1625</v>
      </c>
      <c r="BV239" s="2" t="n">
        <v>0.17</v>
      </c>
      <c r="BW239" s="2" t="n">
        <v>0.1775</v>
      </c>
      <c r="BX239" s="2" t="n">
        <v>-0.07</v>
      </c>
      <c r="BZ239" s="2" t="n">
        <v>0.07</v>
      </c>
      <c r="CA239" s="2" t="n">
        <v>0</v>
      </c>
      <c r="CB239" s="2" t="n">
        <v>0</v>
      </c>
      <c r="CC239" s="2" t="n">
        <v>5.54</v>
      </c>
      <c r="CD239" s="2" t="n">
        <v>0.1775</v>
      </c>
    </row>
    <row r="240" customFormat="false" ht="12.75" hidden="false" customHeight="false" outlineLevel="0" collapsed="false">
      <c r="A240" s="1" t="n">
        <v>44105</v>
      </c>
      <c r="B240" s="2" t="n">
        <v>0.066533678451224</v>
      </c>
      <c r="D240" s="1" t="n">
        <v>42979</v>
      </c>
      <c r="E240" s="2" t="n">
        <v>68.9675896451244</v>
      </c>
      <c r="F240" s="2" t="n">
        <v>73.9675896451244</v>
      </c>
      <c r="G240" s="2" t="n">
        <v>78.9675896451244</v>
      </c>
      <c r="I240" s="2" t="n">
        <v>39.2095961716176</v>
      </c>
      <c r="J240" s="2" t="n">
        <v>44.2095961716176</v>
      </c>
      <c r="K240" s="2" t="n">
        <v>49.2095961716176</v>
      </c>
      <c r="M240" s="1" t="n">
        <v>43862</v>
      </c>
      <c r="N240" s="2" t="n">
        <v>68.849027684106</v>
      </c>
      <c r="O240" s="2" t="n">
        <v>73.849027684106</v>
      </c>
      <c r="P240" s="2" t="n">
        <v>78.849027684106</v>
      </c>
      <c r="R240" s="2" t="n">
        <v>50.3867707630795</v>
      </c>
      <c r="S240" s="2" t="n">
        <v>55.3867707630795</v>
      </c>
      <c r="T240" s="2" t="n">
        <v>60.3867707630795</v>
      </c>
      <c r="V240" s="2" t="n">
        <v>0</v>
      </c>
      <c r="W240" s="2" t="n">
        <v>0</v>
      </c>
      <c r="X240" s="2" t="n">
        <v>0</v>
      </c>
      <c r="Z240" s="2" t="n">
        <v>0.0001</v>
      </c>
      <c r="AA240" s="2" t="n">
        <v>0.314044918985744</v>
      </c>
      <c r="AB240" s="2" t="n">
        <v>0.0001</v>
      </c>
      <c r="AD240" s="2" t="n">
        <v>0.0001</v>
      </c>
      <c r="AE240" s="2" t="n">
        <v>0.157022459492872</v>
      </c>
      <c r="AF240" s="2" t="n">
        <v>0.0001</v>
      </c>
      <c r="AH240" s="2" t="n">
        <v>0.0001</v>
      </c>
      <c r="AI240" s="2" t="n">
        <v>1.8</v>
      </c>
      <c r="AJ240" s="2" t="n">
        <v>0.0001</v>
      </c>
      <c r="AL240" s="2" t="n">
        <v>-0.01</v>
      </c>
      <c r="AM240" s="2" t="n">
        <v>0.9</v>
      </c>
      <c r="AN240" s="2" t="n">
        <v>0.01</v>
      </c>
      <c r="AP240" s="2" t="n">
        <v>77</v>
      </c>
      <c r="AQ240" s="2" t="n">
        <v>0.35</v>
      </c>
      <c r="BQ240" s="2" t="n">
        <v>44013</v>
      </c>
      <c r="BR240" s="2" t="n">
        <v>5.533</v>
      </c>
      <c r="BS240" s="2" t="n">
        <v>5.538</v>
      </c>
      <c r="BT240" s="2" t="n">
        <v>5.543</v>
      </c>
      <c r="BU240" s="2" t="n">
        <v>0.1625</v>
      </c>
      <c r="BV240" s="2" t="n">
        <v>0.17</v>
      </c>
      <c r="BW240" s="2" t="n">
        <v>0.1775</v>
      </c>
      <c r="BX240" s="2" t="n">
        <v>-0.07</v>
      </c>
      <c r="BZ240" s="2" t="n">
        <v>0.07</v>
      </c>
      <c r="CA240" s="2" t="n">
        <v>0</v>
      </c>
      <c r="CB240" s="2" t="n">
        <v>0</v>
      </c>
      <c r="CC240" s="2" t="n">
        <v>5.533</v>
      </c>
      <c r="CD240" s="2" t="n">
        <v>0.1775</v>
      </c>
    </row>
    <row r="241" customFormat="false" ht="12.75" hidden="false" customHeight="false" outlineLevel="0" collapsed="false">
      <c r="A241" s="1" t="n">
        <v>44136</v>
      </c>
      <c r="B241" s="2" t="n">
        <v>0.066551230783962</v>
      </c>
      <c r="D241" s="1" t="n">
        <v>43009</v>
      </c>
      <c r="E241" s="2" t="n">
        <v>52.4</v>
      </c>
      <c r="F241" s="2" t="n">
        <v>57.4</v>
      </c>
      <c r="G241" s="2" t="n">
        <v>62.4</v>
      </c>
      <c r="I241" s="2" t="n">
        <v>32.872110491052</v>
      </c>
      <c r="J241" s="2" t="n">
        <v>37.872110491052</v>
      </c>
      <c r="K241" s="2" t="n">
        <v>42.872110491052</v>
      </c>
      <c r="M241" s="1" t="n">
        <v>43891</v>
      </c>
      <c r="N241" s="2" t="n">
        <v>66.849027684106</v>
      </c>
      <c r="O241" s="2" t="n">
        <v>71.849027684106</v>
      </c>
      <c r="P241" s="2" t="n">
        <v>76.849027684106</v>
      </c>
      <c r="R241" s="2" t="n">
        <v>48.8867707630795</v>
      </c>
      <c r="S241" s="2" t="n">
        <v>53.8867707630795</v>
      </c>
      <c r="T241" s="2" t="n">
        <v>58.8867707630795</v>
      </c>
      <c r="V241" s="2" t="n">
        <v>0</v>
      </c>
      <c r="W241" s="2" t="n">
        <v>0</v>
      </c>
      <c r="X241" s="2" t="n">
        <v>0</v>
      </c>
      <c r="Z241" s="2" t="n">
        <v>0.0001</v>
      </c>
      <c r="AA241" s="2" t="n">
        <v>0.298575357971064</v>
      </c>
      <c r="AB241" s="2" t="n">
        <v>0.0001</v>
      </c>
      <c r="AD241" s="2" t="n">
        <v>0.0001</v>
      </c>
      <c r="AE241" s="2" t="n">
        <v>0.149287678985532</v>
      </c>
      <c r="AF241" s="2" t="n">
        <v>0.0001</v>
      </c>
      <c r="AH241" s="2" t="n">
        <v>0.0001</v>
      </c>
      <c r="AI241" s="2" t="n">
        <v>1.95</v>
      </c>
      <c r="AJ241" s="2" t="n">
        <v>0.0001</v>
      </c>
      <c r="AL241" s="2" t="n">
        <v>-0.01</v>
      </c>
      <c r="AM241" s="2" t="n">
        <v>0.975</v>
      </c>
      <c r="AN241" s="2" t="n">
        <v>0.01</v>
      </c>
      <c r="AP241" s="2" t="n">
        <v>78</v>
      </c>
      <c r="AQ241" s="2" t="n">
        <v>0.35</v>
      </c>
      <c r="BQ241" s="2" t="n">
        <v>44044</v>
      </c>
      <c r="BR241" s="2" t="n">
        <v>5.535</v>
      </c>
      <c r="BS241" s="2" t="n">
        <v>5.54</v>
      </c>
      <c r="BT241" s="2" t="n">
        <v>5.545</v>
      </c>
      <c r="BU241" s="2" t="n">
        <v>0.1625</v>
      </c>
      <c r="BV241" s="2" t="n">
        <v>0.17</v>
      </c>
      <c r="BW241" s="2" t="n">
        <v>0.1775</v>
      </c>
      <c r="BX241" s="2" t="n">
        <v>-0.07</v>
      </c>
      <c r="BZ241" s="2" t="n">
        <v>0.07</v>
      </c>
      <c r="CA241" s="2" t="n">
        <v>0</v>
      </c>
      <c r="CB241" s="2" t="n">
        <v>0</v>
      </c>
      <c r="CC241" s="2" t="n">
        <v>5.535</v>
      </c>
      <c r="CD241" s="2" t="n">
        <v>0.1775</v>
      </c>
    </row>
    <row r="242" customFormat="false" ht="12.75" hidden="false" customHeight="false" outlineLevel="0" collapsed="false">
      <c r="A242" s="1" t="n">
        <v>44166</v>
      </c>
      <c r="B242" s="2" t="n">
        <v>0.066568216912515</v>
      </c>
      <c r="D242" s="1" t="n">
        <v>43040</v>
      </c>
      <c r="E242" s="2" t="n">
        <v>42.6051022584487</v>
      </c>
      <c r="F242" s="2" t="n">
        <v>47.6051022584487</v>
      </c>
      <c r="G242" s="2" t="n">
        <v>52.6051022584487</v>
      </c>
      <c r="I242" s="2" t="n">
        <v>27.872110491052</v>
      </c>
      <c r="J242" s="2" t="n">
        <v>32.872110491052</v>
      </c>
      <c r="K242" s="2" t="n">
        <v>37.872110491052</v>
      </c>
      <c r="M242" s="1" t="n">
        <v>43922</v>
      </c>
      <c r="N242" s="2" t="n">
        <v>59</v>
      </c>
      <c r="O242" s="2" t="n">
        <v>64</v>
      </c>
      <c r="P242" s="2" t="n">
        <v>69</v>
      </c>
      <c r="R242" s="2" t="n">
        <v>43</v>
      </c>
      <c r="S242" s="2" t="n">
        <v>48</v>
      </c>
      <c r="T242" s="2" t="n">
        <v>53</v>
      </c>
      <c r="V242" s="2" t="n">
        <v>0</v>
      </c>
      <c r="W242" s="2" t="n">
        <v>0</v>
      </c>
      <c r="X242" s="2" t="n">
        <v>0</v>
      </c>
      <c r="Z242" s="2" t="n">
        <v>0.0001</v>
      </c>
      <c r="AA242" s="2" t="n">
        <v>0.270170671851918</v>
      </c>
      <c r="AB242" s="2" t="n">
        <v>0.0001</v>
      </c>
      <c r="AD242" s="2" t="n">
        <v>0.0001</v>
      </c>
      <c r="AE242" s="2" t="n">
        <v>0.135085335925959</v>
      </c>
      <c r="AF242" s="2" t="n">
        <v>0.0001</v>
      </c>
      <c r="AH242" s="2" t="n">
        <v>0.0001</v>
      </c>
      <c r="AI242" s="2" t="n">
        <v>2</v>
      </c>
      <c r="AJ242" s="2" t="n">
        <v>0.0001</v>
      </c>
      <c r="AL242" s="2" t="n">
        <v>-0.01</v>
      </c>
      <c r="AM242" s="2" t="n">
        <v>1</v>
      </c>
      <c r="AN242" s="2" t="n">
        <v>0.01</v>
      </c>
      <c r="AP242" s="2" t="n">
        <v>78</v>
      </c>
      <c r="AQ242" s="2" t="n">
        <v>0.35</v>
      </c>
      <c r="BQ242" s="2" t="n">
        <v>44075</v>
      </c>
      <c r="BR242" s="2" t="n">
        <v>5.552</v>
      </c>
      <c r="BS242" s="2" t="n">
        <v>5.557</v>
      </c>
      <c r="BT242" s="2" t="n">
        <v>5.562</v>
      </c>
      <c r="BU242" s="2" t="n">
        <v>0.1625</v>
      </c>
      <c r="BV242" s="2" t="n">
        <v>0.17</v>
      </c>
      <c r="BW242" s="2" t="n">
        <v>0.1775</v>
      </c>
      <c r="BX242" s="2" t="n">
        <v>-0.07</v>
      </c>
      <c r="BZ242" s="2" t="n">
        <v>0.07</v>
      </c>
      <c r="CA242" s="2" t="n">
        <v>0</v>
      </c>
      <c r="CB242" s="2" t="n">
        <v>0</v>
      </c>
      <c r="CC242" s="2" t="n">
        <v>5.552</v>
      </c>
      <c r="CD242" s="2" t="n">
        <v>0.1775</v>
      </c>
    </row>
    <row r="243" customFormat="false" ht="12.75" hidden="false" customHeight="false" outlineLevel="0" collapsed="false">
      <c r="A243" s="1" t="n">
        <v>44197</v>
      </c>
      <c r="B243" s="2" t="n">
        <v>0.066569186761889</v>
      </c>
      <c r="D243" s="1" t="n">
        <v>43070</v>
      </c>
      <c r="E243" s="2" t="n">
        <v>41.6051022584487</v>
      </c>
      <c r="F243" s="2" t="n">
        <v>46.6051022584487</v>
      </c>
      <c r="G243" s="2" t="n">
        <v>51.6051022584487</v>
      </c>
      <c r="I243" s="2" t="n">
        <v>27.872110491052</v>
      </c>
      <c r="J243" s="2" t="n">
        <v>32.872110491052</v>
      </c>
      <c r="K243" s="2" t="n">
        <v>37.872110491052</v>
      </c>
      <c r="M243" s="1" t="n">
        <v>43952</v>
      </c>
      <c r="N243" s="2" t="n">
        <v>62.2719262184465</v>
      </c>
      <c r="O243" s="2" t="n">
        <v>67.2719262184465</v>
      </c>
      <c r="P243" s="2" t="n">
        <v>72.2719262184465</v>
      </c>
      <c r="R243" s="2" t="n">
        <v>45.453944663835</v>
      </c>
      <c r="S243" s="2" t="n">
        <v>50.453944663835</v>
      </c>
      <c r="T243" s="2" t="n">
        <v>55.453944663835</v>
      </c>
      <c r="V243" s="2" t="n">
        <v>0</v>
      </c>
      <c r="W243" s="2" t="n">
        <v>0</v>
      </c>
      <c r="X243" s="2" t="n">
        <v>0</v>
      </c>
      <c r="Z243" s="2" t="n">
        <v>0.0001</v>
      </c>
      <c r="AA243" s="2" t="n">
        <v>0.250818612646021</v>
      </c>
      <c r="AB243" s="2" t="n">
        <v>0.0001</v>
      </c>
      <c r="AD243" s="2" t="n">
        <v>0.0001</v>
      </c>
      <c r="AE243" s="2" t="n">
        <v>0.125409306323011</v>
      </c>
      <c r="AF243" s="2" t="n">
        <v>0.0001</v>
      </c>
      <c r="AH243" s="2" t="n">
        <v>0.0001</v>
      </c>
      <c r="AI243" s="2" t="n">
        <v>2.15</v>
      </c>
      <c r="AJ243" s="2" t="n">
        <v>0.0001</v>
      </c>
      <c r="AL243" s="2" t="n">
        <v>-0.01</v>
      </c>
      <c r="AM243" s="2" t="n">
        <v>1.075</v>
      </c>
      <c r="AN243" s="2" t="n">
        <v>0.01</v>
      </c>
      <c r="AP243" s="2" t="n">
        <v>78</v>
      </c>
      <c r="AQ243" s="2" t="n">
        <v>0.35</v>
      </c>
      <c r="BQ243" s="2" t="n">
        <v>44105</v>
      </c>
      <c r="BR243" s="2" t="n">
        <v>5.562</v>
      </c>
      <c r="BS243" s="2" t="n">
        <v>5.567</v>
      </c>
      <c r="BT243" s="2" t="n">
        <v>5.572</v>
      </c>
      <c r="BU243" s="2" t="n">
        <v>0.1625</v>
      </c>
      <c r="BV243" s="2" t="n">
        <v>0.17</v>
      </c>
      <c r="BW243" s="2" t="n">
        <v>0.1775</v>
      </c>
      <c r="BX243" s="2" t="n">
        <v>-0.07</v>
      </c>
      <c r="BZ243" s="2" t="n">
        <v>0.07</v>
      </c>
      <c r="CA243" s="2" t="n">
        <v>0</v>
      </c>
      <c r="CB243" s="2" t="n">
        <v>0</v>
      </c>
      <c r="CC243" s="2" t="n">
        <v>5.562</v>
      </c>
      <c r="CD243" s="2" t="n">
        <v>0.1775</v>
      </c>
    </row>
    <row r="244" customFormat="false" ht="12.75" hidden="false" customHeight="false" outlineLevel="0" collapsed="false">
      <c r="A244" s="1" t="n">
        <v>44228</v>
      </c>
      <c r="B244" s="2" t="n">
        <v>0.066565320053574</v>
      </c>
      <c r="D244" s="1" t="n">
        <v>43101</v>
      </c>
      <c r="E244" s="2" t="n">
        <v>43.75</v>
      </c>
      <c r="F244" s="2" t="n">
        <v>48.75</v>
      </c>
      <c r="G244" s="2" t="n">
        <v>53.75</v>
      </c>
      <c r="I244" s="2" t="n">
        <v>29.0550781345717</v>
      </c>
      <c r="J244" s="2" t="n">
        <v>34.0550781345717</v>
      </c>
      <c r="K244" s="2" t="n">
        <v>39.0550781345717</v>
      </c>
      <c r="M244" s="1" t="n">
        <v>43983</v>
      </c>
      <c r="N244" s="2" t="n">
        <v>86.2719262184466</v>
      </c>
      <c r="O244" s="2" t="n">
        <v>91.2719262184466</v>
      </c>
      <c r="P244" s="2" t="n">
        <v>96.2719262184466</v>
      </c>
      <c r="R244" s="2" t="n">
        <v>63.453944663835</v>
      </c>
      <c r="S244" s="2" t="n">
        <v>68.453944663835</v>
      </c>
      <c r="T244" s="2" t="n">
        <v>73.453944663835</v>
      </c>
      <c r="V244" s="2" t="n">
        <v>0</v>
      </c>
      <c r="W244" s="2" t="n">
        <v>0</v>
      </c>
      <c r="X244" s="2" t="n">
        <v>0</v>
      </c>
      <c r="Z244" s="2" t="n">
        <v>0.0001</v>
      </c>
      <c r="AA244" s="2" t="n">
        <v>0.254164379530983</v>
      </c>
      <c r="AB244" s="2" t="n">
        <v>0.0001</v>
      </c>
      <c r="AD244" s="2" t="n">
        <v>0.0001</v>
      </c>
      <c r="AE244" s="2" t="n">
        <v>0.127082189765491</v>
      </c>
      <c r="AF244" s="2" t="n">
        <v>0.0001</v>
      </c>
      <c r="AH244" s="2" t="n">
        <v>0.0001</v>
      </c>
      <c r="AI244" s="2" t="n">
        <v>1.95</v>
      </c>
      <c r="AJ244" s="2" t="n">
        <v>0.0001</v>
      </c>
      <c r="AL244" s="2" t="n">
        <v>-0.01</v>
      </c>
      <c r="AM244" s="2" t="n">
        <v>0.975</v>
      </c>
      <c r="AN244" s="2" t="n">
        <v>0.01</v>
      </c>
      <c r="AP244" s="2" t="n">
        <v>79</v>
      </c>
      <c r="AQ244" s="2" t="n">
        <v>0.35</v>
      </c>
      <c r="BQ244" s="2" t="n">
        <v>44136</v>
      </c>
      <c r="BR244" s="2" t="n">
        <v>5.707</v>
      </c>
      <c r="BS244" s="2" t="n">
        <v>5.712</v>
      </c>
      <c r="BT244" s="2" t="n">
        <v>5.717</v>
      </c>
      <c r="BU244" s="2" t="n">
        <v>0.1625</v>
      </c>
      <c r="BV244" s="2" t="n">
        <v>0.17</v>
      </c>
      <c r="BW244" s="2" t="n">
        <v>0.1775</v>
      </c>
      <c r="BX244" s="2" t="n">
        <v>-0.07</v>
      </c>
      <c r="BZ244" s="2" t="n">
        <v>0.07</v>
      </c>
      <c r="CA244" s="2" t="n">
        <v>0</v>
      </c>
      <c r="CB244" s="2" t="n">
        <v>0</v>
      </c>
      <c r="CC244" s="2" t="n">
        <v>5.707</v>
      </c>
      <c r="CD244" s="2" t="n">
        <v>0.1775</v>
      </c>
    </row>
    <row r="245" customFormat="false" ht="12.75" hidden="false" customHeight="false" outlineLevel="0" collapsed="false">
      <c r="A245" s="1" t="n">
        <v>44256</v>
      </c>
      <c r="B245" s="2" t="n">
        <v>0.066561827542841</v>
      </c>
      <c r="D245" s="1" t="n">
        <v>43132</v>
      </c>
      <c r="E245" s="2" t="n">
        <v>44.3956589070195</v>
      </c>
      <c r="F245" s="2" t="n">
        <v>49.3956589070195</v>
      </c>
      <c r="G245" s="2" t="n">
        <v>54.3956589070195</v>
      </c>
      <c r="I245" s="2" t="n">
        <v>28.1050781345717</v>
      </c>
      <c r="J245" s="2" t="n">
        <v>33.1050781345717</v>
      </c>
      <c r="K245" s="2" t="n">
        <v>38.1050781345717</v>
      </c>
      <c r="M245" s="1" t="n">
        <v>44013</v>
      </c>
      <c r="N245" s="2" t="n">
        <v>106.75</v>
      </c>
      <c r="O245" s="2" t="n">
        <v>111.75</v>
      </c>
      <c r="P245" s="2" t="n">
        <v>116.75</v>
      </c>
      <c r="R245" s="2" t="n">
        <v>78.8125</v>
      </c>
      <c r="S245" s="2" t="n">
        <v>83.8125</v>
      </c>
      <c r="T245" s="2" t="n">
        <v>88.8125</v>
      </c>
      <c r="V245" s="2" t="n">
        <v>0</v>
      </c>
      <c r="W245" s="2" t="n">
        <v>0</v>
      </c>
      <c r="X245" s="2" t="n">
        <v>0</v>
      </c>
      <c r="Z245" s="2" t="n">
        <v>0.0001</v>
      </c>
      <c r="AA245" s="2" t="n">
        <v>0.233097500114807</v>
      </c>
      <c r="AB245" s="2" t="n">
        <v>0.0001</v>
      </c>
      <c r="AD245" s="2" t="n">
        <v>0.0001</v>
      </c>
      <c r="AE245" s="2" t="n">
        <v>0.116548750057403</v>
      </c>
      <c r="AF245" s="2" t="n">
        <v>0.0001</v>
      </c>
      <c r="AH245" s="2" t="n">
        <v>0.0001</v>
      </c>
      <c r="AI245" s="2" t="n">
        <v>2.1</v>
      </c>
      <c r="AJ245" s="2" t="n">
        <v>0.0001</v>
      </c>
      <c r="AL245" s="2" t="n">
        <v>-0.01</v>
      </c>
      <c r="AM245" s="2" t="n">
        <v>1.05</v>
      </c>
      <c r="AN245" s="2" t="n">
        <v>0.01</v>
      </c>
      <c r="AP245" s="2" t="n">
        <v>79</v>
      </c>
      <c r="AQ245" s="2" t="n">
        <v>0.35</v>
      </c>
      <c r="BQ245" s="2" t="n">
        <v>44166</v>
      </c>
      <c r="BR245" s="2" t="n">
        <v>5.847</v>
      </c>
      <c r="BS245" s="2" t="n">
        <v>5.852</v>
      </c>
      <c r="BT245" s="2" t="n">
        <v>5.857</v>
      </c>
      <c r="BU245" s="2" t="n">
        <v>0.1625</v>
      </c>
      <c r="BV245" s="2" t="n">
        <v>0.17</v>
      </c>
      <c r="BW245" s="2" t="n">
        <v>0.1775</v>
      </c>
      <c r="BX245" s="2" t="n">
        <v>-0.07</v>
      </c>
      <c r="BZ245" s="2" t="n">
        <v>0.07</v>
      </c>
      <c r="CA245" s="2" t="n">
        <v>0</v>
      </c>
      <c r="CB245" s="2" t="n">
        <v>0</v>
      </c>
      <c r="CC245" s="2" t="n">
        <v>5.847</v>
      </c>
      <c r="CD245" s="2" t="n">
        <v>0.1775</v>
      </c>
    </row>
    <row r="246" customFormat="false" ht="12.75" hidden="false" customHeight="false" outlineLevel="0" collapsed="false">
      <c r="A246" s="1" t="n">
        <v>44287</v>
      </c>
      <c r="B246" s="2" t="n">
        <v>0.066557960834535</v>
      </c>
      <c r="D246" s="1" t="n">
        <v>43160</v>
      </c>
      <c r="E246" s="2" t="n">
        <v>43.3956589070195</v>
      </c>
      <c r="F246" s="2" t="n">
        <v>48.3956589070195</v>
      </c>
      <c r="G246" s="2" t="n">
        <v>53.3956589070195</v>
      </c>
      <c r="I246" s="2" t="n">
        <v>28.1050781345717</v>
      </c>
      <c r="J246" s="2" t="n">
        <v>33.1050781345717</v>
      </c>
      <c r="K246" s="2" t="n">
        <v>38.1050781345717</v>
      </c>
      <c r="M246" s="1" t="n">
        <v>44044</v>
      </c>
      <c r="N246" s="2" t="n">
        <v>107.963106834589</v>
      </c>
      <c r="O246" s="2" t="n">
        <v>112.963106834589</v>
      </c>
      <c r="P246" s="2" t="n">
        <v>117.963106834589</v>
      </c>
      <c r="R246" s="2" t="n">
        <v>79.7223301259415</v>
      </c>
      <c r="S246" s="2" t="n">
        <v>84.7223301259415</v>
      </c>
      <c r="T246" s="2" t="n">
        <v>89.7223301259415</v>
      </c>
      <c r="V246" s="2" t="n">
        <v>0</v>
      </c>
      <c r="W246" s="2" t="n">
        <v>0</v>
      </c>
      <c r="X246" s="2" t="n">
        <v>0</v>
      </c>
      <c r="Z246" s="2" t="n">
        <v>0.0001</v>
      </c>
      <c r="AA246" s="2" t="n">
        <v>0.226345643026892</v>
      </c>
      <c r="AB246" s="2" t="n">
        <v>0.0001</v>
      </c>
      <c r="AD246" s="2" t="n">
        <v>0.0001</v>
      </c>
      <c r="AE246" s="2" t="n">
        <v>0.113172821513446</v>
      </c>
      <c r="AF246" s="2" t="n">
        <v>0.0001</v>
      </c>
      <c r="AH246" s="2" t="n">
        <v>0.0001</v>
      </c>
      <c r="AI246" s="2" t="n">
        <v>2.85</v>
      </c>
      <c r="AJ246" s="2" t="n">
        <v>0.0001</v>
      </c>
      <c r="AL246" s="2" t="n">
        <v>-0.01</v>
      </c>
      <c r="AM246" s="2" t="n">
        <v>1.425</v>
      </c>
      <c r="AN246" s="2" t="n">
        <v>0.01</v>
      </c>
      <c r="AP246" s="2" t="n">
        <v>79</v>
      </c>
      <c r="AQ246" s="2" t="n">
        <v>0.35</v>
      </c>
      <c r="BQ246" s="2" t="n">
        <v>44197</v>
      </c>
      <c r="BR246" s="2" t="n">
        <v>6.1675</v>
      </c>
      <c r="BS246" s="2" t="n">
        <v>6.1725</v>
      </c>
      <c r="BT246" s="2" t="n">
        <v>6.1775</v>
      </c>
      <c r="BU246" s="2" t="n">
        <v>0.1625</v>
      </c>
      <c r="BV246" s="2" t="n">
        <v>0.17</v>
      </c>
      <c r="BW246" s="2" t="n">
        <v>0.1775</v>
      </c>
      <c r="BX246" s="2" t="n">
        <v>-0.07</v>
      </c>
      <c r="BZ246" s="2" t="n">
        <v>0.07</v>
      </c>
      <c r="CA246" s="2" t="n">
        <v>0</v>
      </c>
      <c r="CB246" s="2" t="n">
        <v>0</v>
      </c>
      <c r="CC246" s="2" t="n">
        <v>6.1675</v>
      </c>
      <c r="CD246" s="2" t="n">
        <v>0.1775</v>
      </c>
    </row>
    <row r="247" customFormat="false" ht="12.75" hidden="false" customHeight="false" outlineLevel="0" collapsed="false">
      <c r="A247" s="1" t="n">
        <v>44317</v>
      </c>
      <c r="B247" s="2" t="n">
        <v>0.06655421885876</v>
      </c>
      <c r="D247" s="1" t="n">
        <v>43191</v>
      </c>
      <c r="E247" s="2" t="n">
        <v>41.5</v>
      </c>
      <c r="F247" s="2" t="n">
        <v>46.5</v>
      </c>
      <c r="G247" s="2" t="n">
        <v>51.5</v>
      </c>
      <c r="I247" s="2" t="n">
        <v>27.4823246850255</v>
      </c>
      <c r="J247" s="2" t="n">
        <v>32.4823246850255</v>
      </c>
      <c r="K247" s="2" t="n">
        <v>37.4823246850255</v>
      </c>
      <c r="M247" s="1" t="n">
        <v>44075</v>
      </c>
      <c r="N247" s="2" t="n">
        <v>100.963106834589</v>
      </c>
      <c r="O247" s="2" t="n">
        <v>105.963106834589</v>
      </c>
      <c r="P247" s="2" t="n">
        <v>110.963106834589</v>
      </c>
      <c r="R247" s="2" t="n">
        <v>74.4723301259415</v>
      </c>
      <c r="S247" s="2" t="n">
        <v>79.4723301259415</v>
      </c>
      <c r="T247" s="2" t="n">
        <v>84.4723301259415</v>
      </c>
      <c r="V247" s="2" t="n">
        <v>0</v>
      </c>
      <c r="W247" s="2" t="n">
        <v>0</v>
      </c>
      <c r="X247" s="2" t="n">
        <v>0</v>
      </c>
      <c r="Z247" s="2" t="n">
        <v>0.0001</v>
      </c>
      <c r="AA247" s="2" t="n">
        <v>0.195010090480237</v>
      </c>
      <c r="AB247" s="2" t="n">
        <v>0.0001</v>
      </c>
      <c r="AD247" s="2" t="n">
        <v>0.0001</v>
      </c>
      <c r="AE247" s="2" t="n">
        <v>0.0975050452401186</v>
      </c>
      <c r="AF247" s="2" t="n">
        <v>0.0001</v>
      </c>
      <c r="AH247" s="2" t="n">
        <v>0.0001</v>
      </c>
      <c r="AI247" s="2" t="n">
        <v>2.95</v>
      </c>
      <c r="AJ247" s="2" t="n">
        <v>0.0001</v>
      </c>
      <c r="AL247" s="2" t="n">
        <v>-0.01</v>
      </c>
      <c r="AM247" s="2" t="n">
        <v>1.475</v>
      </c>
      <c r="AN247" s="2" t="n">
        <v>0.01</v>
      </c>
      <c r="AP247" s="2" t="n">
        <v>80</v>
      </c>
      <c r="AQ247" s="2" t="n">
        <v>0.35</v>
      </c>
      <c r="BQ247" s="2" t="n">
        <v>44228</v>
      </c>
      <c r="BR247" s="2" t="n">
        <v>6.0225</v>
      </c>
      <c r="BS247" s="2" t="n">
        <v>6.0275</v>
      </c>
      <c r="BT247" s="2" t="n">
        <v>6.0325</v>
      </c>
      <c r="BU247" s="2" t="n">
        <v>0.1625</v>
      </c>
      <c r="BV247" s="2" t="n">
        <v>0.17</v>
      </c>
      <c r="BW247" s="2" t="n">
        <v>0.1775</v>
      </c>
      <c r="BX247" s="2" t="n">
        <v>-0.07</v>
      </c>
      <c r="BZ247" s="2" t="n">
        <v>0.07</v>
      </c>
      <c r="CA247" s="2" t="n">
        <v>0</v>
      </c>
      <c r="CB247" s="2" t="n">
        <v>0</v>
      </c>
      <c r="CC247" s="2" t="n">
        <v>6.0225</v>
      </c>
      <c r="CD247" s="2" t="n">
        <v>0.1775</v>
      </c>
    </row>
    <row r="248" customFormat="false" ht="12.75" hidden="false" customHeight="false" outlineLevel="0" collapsed="false">
      <c r="A248" s="1" t="n">
        <v>44348</v>
      </c>
      <c r="B248" s="2" t="n">
        <v>0.066550352150464</v>
      </c>
      <c r="D248" s="1" t="n">
        <v>43221</v>
      </c>
      <c r="E248" s="2" t="n">
        <v>44.8182521293753</v>
      </c>
      <c r="F248" s="2" t="n">
        <v>49.8182521293753</v>
      </c>
      <c r="G248" s="2" t="n">
        <v>54.8182521293753</v>
      </c>
      <c r="I248" s="2" t="n">
        <v>27.4823246850255</v>
      </c>
      <c r="J248" s="2" t="n">
        <v>32.4823246850255</v>
      </c>
      <c r="K248" s="2" t="n">
        <v>37.4823246850255</v>
      </c>
      <c r="M248" s="1" t="n">
        <v>44105</v>
      </c>
      <c r="N248" s="2" t="n">
        <v>83.15</v>
      </c>
      <c r="O248" s="2" t="n">
        <v>88.15</v>
      </c>
      <c r="P248" s="2" t="n">
        <v>93.15</v>
      </c>
      <c r="R248" s="2" t="n">
        <v>61.1125</v>
      </c>
      <c r="S248" s="2" t="n">
        <v>66.1125</v>
      </c>
      <c r="T248" s="2" t="n">
        <v>71.1125</v>
      </c>
      <c r="V248" s="2" t="n">
        <v>0</v>
      </c>
      <c r="W248" s="2" t="n">
        <v>0</v>
      </c>
      <c r="X248" s="2" t="n">
        <v>0</v>
      </c>
      <c r="Z248" s="2" t="n">
        <v>0.0001</v>
      </c>
      <c r="AA248" s="2" t="n">
        <v>0.163236049669148</v>
      </c>
      <c r="AB248" s="2" t="n">
        <v>0.0001</v>
      </c>
      <c r="AD248" s="2" t="n">
        <v>0.0001</v>
      </c>
      <c r="AE248" s="2" t="n">
        <v>0.0816180248345738</v>
      </c>
      <c r="AF248" s="2" t="n">
        <v>0.0001</v>
      </c>
      <c r="AH248" s="2" t="n">
        <v>0.0001</v>
      </c>
      <c r="AI248" s="2" t="n">
        <v>2.65</v>
      </c>
      <c r="AJ248" s="2" t="n">
        <v>0.0001</v>
      </c>
      <c r="AL248" s="2" t="n">
        <v>-0.01</v>
      </c>
      <c r="AM248" s="2" t="n">
        <v>1.325</v>
      </c>
      <c r="AN248" s="2" t="n">
        <v>0.01</v>
      </c>
      <c r="AP248" s="2" t="n">
        <v>80</v>
      </c>
      <c r="AQ248" s="2" t="n">
        <v>0.35</v>
      </c>
      <c r="BQ248" s="2" t="n">
        <v>44256</v>
      </c>
      <c r="BR248" s="2" t="n">
        <v>5.8875</v>
      </c>
      <c r="BS248" s="2" t="n">
        <v>5.8925</v>
      </c>
      <c r="BT248" s="2" t="n">
        <v>5.8975</v>
      </c>
      <c r="BU248" s="2" t="n">
        <v>0.1625</v>
      </c>
      <c r="BV248" s="2" t="n">
        <v>0.17</v>
      </c>
      <c r="BW248" s="2" t="n">
        <v>0.1775</v>
      </c>
      <c r="BX248" s="2" t="n">
        <v>-0.07</v>
      </c>
      <c r="BZ248" s="2" t="n">
        <v>0.07</v>
      </c>
      <c r="CA248" s="2" t="n">
        <v>0</v>
      </c>
      <c r="CB248" s="2" t="n">
        <v>0</v>
      </c>
      <c r="CC248" s="2" t="n">
        <v>5.8875</v>
      </c>
      <c r="CD248" s="2" t="n">
        <v>0.1775</v>
      </c>
    </row>
    <row r="249" customFormat="false" ht="12.75" hidden="false" customHeight="false" outlineLevel="0" collapsed="false">
      <c r="A249" s="1" t="n">
        <v>44378</v>
      </c>
      <c r="B249" s="2" t="n">
        <v>0.066546610174698</v>
      </c>
      <c r="D249" s="1" t="n">
        <v>43252</v>
      </c>
      <c r="E249" s="2" t="n">
        <v>60.8182521293753</v>
      </c>
      <c r="F249" s="2" t="n">
        <v>65.8182521293753</v>
      </c>
      <c r="G249" s="2" t="n">
        <v>70.8182521293753</v>
      </c>
      <c r="I249" s="2" t="n">
        <v>25.4823246850255</v>
      </c>
      <c r="J249" s="2" t="n">
        <v>30.4823246850255</v>
      </c>
      <c r="K249" s="2" t="n">
        <v>35.4823246850255</v>
      </c>
      <c r="M249" s="1" t="n">
        <v>44136</v>
      </c>
      <c r="N249" s="2" t="n">
        <v>64.273842470629</v>
      </c>
      <c r="O249" s="2" t="n">
        <v>69.273842470629</v>
      </c>
      <c r="P249" s="2" t="n">
        <v>74.273842470629</v>
      </c>
      <c r="R249" s="2" t="n">
        <v>46.9553818529718</v>
      </c>
      <c r="S249" s="2" t="n">
        <v>51.9553818529718</v>
      </c>
      <c r="T249" s="2" t="n">
        <v>56.9553818529718</v>
      </c>
      <c r="V249" s="2" t="n">
        <v>0</v>
      </c>
      <c r="W249" s="2" t="n">
        <v>0</v>
      </c>
      <c r="X249" s="2" t="n">
        <v>0</v>
      </c>
      <c r="Z249" s="2" t="n">
        <v>0.0001</v>
      </c>
      <c r="AA249" s="2" t="n">
        <v>0.142148229183739</v>
      </c>
      <c r="AB249" s="2" t="n">
        <v>0.0001</v>
      </c>
      <c r="AD249" s="2" t="n">
        <v>0.0001</v>
      </c>
      <c r="AE249" s="2" t="n">
        <v>0.0710741145918697</v>
      </c>
      <c r="AF249" s="2" t="n">
        <v>0.0001</v>
      </c>
      <c r="AH249" s="2" t="n">
        <v>0.0001</v>
      </c>
      <c r="AI249" s="2" t="n">
        <v>1.9</v>
      </c>
      <c r="AJ249" s="2" t="n">
        <v>0.0001</v>
      </c>
      <c r="AL249" s="2" t="n">
        <v>-0.01</v>
      </c>
      <c r="AM249" s="2" t="n">
        <v>0.95</v>
      </c>
      <c r="AN249" s="2" t="n">
        <v>0.01</v>
      </c>
      <c r="AP249" s="2" t="n">
        <v>80</v>
      </c>
      <c r="AQ249" s="2" t="n">
        <v>0.35</v>
      </c>
      <c r="BQ249" s="2" t="n">
        <v>44287</v>
      </c>
      <c r="BR249" s="2" t="n">
        <v>5.7275</v>
      </c>
      <c r="BS249" s="2" t="n">
        <v>5.7325</v>
      </c>
      <c r="BT249" s="2" t="n">
        <v>5.7375</v>
      </c>
      <c r="BU249" s="2" t="n">
        <v>0.1625</v>
      </c>
      <c r="BV249" s="2" t="n">
        <v>0.17</v>
      </c>
      <c r="BW249" s="2" t="n">
        <v>0.1775</v>
      </c>
      <c r="BX249" s="2" t="n">
        <v>-0.07</v>
      </c>
      <c r="BZ249" s="2" t="n">
        <v>0.07</v>
      </c>
      <c r="CA249" s="2" t="n">
        <v>0</v>
      </c>
      <c r="CB249" s="2" t="n">
        <v>0</v>
      </c>
      <c r="CC249" s="2" t="n">
        <v>5.7275</v>
      </c>
      <c r="CD249" s="2" t="n">
        <v>0.1775</v>
      </c>
    </row>
    <row r="250" customFormat="false" ht="12.75" hidden="false" customHeight="false" outlineLevel="0" collapsed="false">
      <c r="A250" s="1" t="n">
        <v>44409</v>
      </c>
      <c r="B250" s="2" t="n">
        <v>0.066542743466411</v>
      </c>
      <c r="D250" s="1" t="n">
        <v>43282</v>
      </c>
      <c r="E250" s="2" t="n">
        <v>73.25</v>
      </c>
      <c r="F250" s="2" t="n">
        <v>78.25</v>
      </c>
      <c r="G250" s="2" t="n">
        <v>83.25</v>
      </c>
      <c r="I250" s="2" t="n">
        <v>38.4595961716176</v>
      </c>
      <c r="J250" s="2" t="n">
        <v>43.4595961716176</v>
      </c>
      <c r="K250" s="2" t="n">
        <v>48.4595961716176</v>
      </c>
      <c r="M250" s="1" t="n">
        <v>44166</v>
      </c>
      <c r="N250" s="2" t="n">
        <v>62.273842470629</v>
      </c>
      <c r="O250" s="2" t="n">
        <v>67.273842470629</v>
      </c>
      <c r="P250" s="2" t="n">
        <v>72.273842470629</v>
      </c>
      <c r="R250" s="2" t="n">
        <v>45.4553818529718</v>
      </c>
      <c r="S250" s="2" t="n">
        <v>50.4553818529718</v>
      </c>
      <c r="T250" s="2" t="n">
        <v>55.4553818529718</v>
      </c>
      <c r="V250" s="2" t="n">
        <v>0</v>
      </c>
      <c r="W250" s="2" t="n">
        <v>0</v>
      </c>
      <c r="X250" s="2" t="n">
        <v>0</v>
      </c>
      <c r="Z250" s="2" t="n">
        <v>0.0001</v>
      </c>
      <c r="AA250" s="2" t="n">
        <v>0.155880027223325</v>
      </c>
      <c r="AB250" s="2" t="n">
        <v>0.0001</v>
      </c>
      <c r="AD250" s="2" t="n">
        <v>0.0001</v>
      </c>
      <c r="AE250" s="2" t="n">
        <v>0.0779400136116624</v>
      </c>
      <c r="AF250" s="2" t="n">
        <v>0.0001</v>
      </c>
      <c r="AH250" s="2" t="n">
        <v>0.0001</v>
      </c>
      <c r="AI250" s="2" t="n">
        <v>1.7</v>
      </c>
      <c r="AJ250" s="2" t="n">
        <v>0.0001</v>
      </c>
      <c r="AL250" s="2" t="n">
        <v>-0.01</v>
      </c>
      <c r="AM250" s="2" t="n">
        <v>0.85</v>
      </c>
      <c r="AN250" s="2" t="n">
        <v>0.01</v>
      </c>
      <c r="AP250" s="2" t="n">
        <v>81</v>
      </c>
      <c r="AQ250" s="2" t="n">
        <v>0.35</v>
      </c>
      <c r="BQ250" s="2" t="n">
        <v>44317</v>
      </c>
      <c r="BR250" s="2" t="n">
        <v>5.6925</v>
      </c>
      <c r="BS250" s="2" t="n">
        <v>5.6975</v>
      </c>
      <c r="BT250" s="2" t="n">
        <v>5.7025</v>
      </c>
      <c r="BU250" s="2" t="n">
        <v>0.1625</v>
      </c>
      <c r="BV250" s="2" t="n">
        <v>0.17</v>
      </c>
      <c r="BW250" s="2" t="n">
        <v>0.1775</v>
      </c>
      <c r="BX250" s="2" t="n">
        <v>-0.07</v>
      </c>
      <c r="BZ250" s="2" t="n">
        <v>0.07</v>
      </c>
      <c r="CA250" s="2" t="n">
        <v>0</v>
      </c>
      <c r="CB250" s="2" t="n">
        <v>0</v>
      </c>
      <c r="CC250" s="2" t="n">
        <v>5.6925</v>
      </c>
      <c r="CD250" s="2" t="n">
        <v>0.1775</v>
      </c>
    </row>
    <row r="251" customFormat="false" ht="12.75" hidden="false" customHeight="false" outlineLevel="0" collapsed="false">
      <c r="A251" s="1" t="n">
        <v>44440</v>
      </c>
      <c r="B251" s="2" t="n">
        <v>0.06653887675813</v>
      </c>
      <c r="D251" s="1" t="n">
        <v>43313</v>
      </c>
      <c r="E251" s="2" t="n">
        <v>77.2994287082791</v>
      </c>
      <c r="F251" s="2" t="n">
        <v>82.2994287082791</v>
      </c>
      <c r="G251" s="2" t="n">
        <v>87.2994287082791</v>
      </c>
      <c r="I251" s="2" t="n">
        <v>42.4595961716176</v>
      </c>
      <c r="J251" s="2" t="n">
        <v>47.4595961716176</v>
      </c>
      <c r="K251" s="2" t="n">
        <v>52.4595961716176</v>
      </c>
      <c r="M251" s="1" t="n">
        <v>44197</v>
      </c>
      <c r="N251" s="2" t="n">
        <v>75.5</v>
      </c>
      <c r="O251" s="2" t="n">
        <v>80.5</v>
      </c>
      <c r="P251" s="2" t="n">
        <v>85.5</v>
      </c>
      <c r="R251" s="2" t="n">
        <v>55.375</v>
      </c>
      <c r="S251" s="2" t="n">
        <v>60.375</v>
      </c>
      <c r="T251" s="2" t="n">
        <v>65.375</v>
      </c>
      <c r="V251" s="2" t="n">
        <v>0</v>
      </c>
      <c r="W251" s="2" t="n">
        <v>0</v>
      </c>
      <c r="X251" s="2" t="n">
        <v>0</v>
      </c>
      <c r="Z251" s="2" t="n">
        <v>0.0001</v>
      </c>
      <c r="AA251" s="2" t="n">
        <v>0.155880027223325</v>
      </c>
      <c r="AB251" s="2" t="n">
        <v>0.0001</v>
      </c>
      <c r="AD251" s="2" t="n">
        <v>0.0001</v>
      </c>
      <c r="AE251" s="2" t="n">
        <v>0.0779400136116624</v>
      </c>
      <c r="AF251" s="2" t="n">
        <v>0.0001</v>
      </c>
      <c r="AH251" s="2" t="n">
        <v>0.0001</v>
      </c>
      <c r="AI251" s="2" t="n">
        <v>1.6</v>
      </c>
      <c r="AJ251" s="2" t="n">
        <v>0.0001</v>
      </c>
      <c r="AL251" s="2" t="n">
        <v>-0.01</v>
      </c>
      <c r="AM251" s="2" t="n">
        <v>0.8</v>
      </c>
      <c r="AN251" s="2" t="n">
        <v>0.01</v>
      </c>
      <c r="AP251" s="2" t="n">
        <v>81</v>
      </c>
      <c r="AQ251" s="2" t="n">
        <v>0.35</v>
      </c>
      <c r="BQ251" s="2" t="n">
        <v>44348</v>
      </c>
      <c r="BR251" s="2" t="n">
        <v>5.7125</v>
      </c>
      <c r="BS251" s="2" t="n">
        <v>5.7175</v>
      </c>
      <c r="BT251" s="2" t="n">
        <v>5.7225</v>
      </c>
      <c r="BU251" s="2" t="n">
        <v>0.1625</v>
      </c>
      <c r="BV251" s="2" t="n">
        <v>0.17</v>
      </c>
      <c r="BW251" s="2" t="n">
        <v>0.1775</v>
      </c>
      <c r="BX251" s="2" t="n">
        <v>-0.07</v>
      </c>
      <c r="BZ251" s="2" t="n">
        <v>0.07</v>
      </c>
      <c r="CA251" s="2" t="n">
        <v>0</v>
      </c>
      <c r="CB251" s="2" t="n">
        <v>0</v>
      </c>
      <c r="CC251" s="2" t="n">
        <v>5.7125</v>
      </c>
      <c r="CD251" s="2" t="n">
        <v>0.1775</v>
      </c>
    </row>
    <row r="252" customFormat="false" ht="12.75" hidden="false" customHeight="false" outlineLevel="0" collapsed="false">
      <c r="A252" s="1" t="n">
        <v>44470</v>
      </c>
      <c r="B252" s="2" t="n">
        <v>0.066535134782377</v>
      </c>
      <c r="D252" s="1" t="n">
        <v>43344</v>
      </c>
      <c r="E252" s="2" t="n">
        <v>69.2994287082791</v>
      </c>
      <c r="F252" s="2" t="n">
        <v>74.2994287082791</v>
      </c>
      <c r="G252" s="2" t="n">
        <v>79.2994287082791</v>
      </c>
      <c r="I252" s="2" t="n">
        <v>39.4595961716176</v>
      </c>
      <c r="J252" s="2" t="n">
        <v>44.4595961716176</v>
      </c>
      <c r="K252" s="2" t="n">
        <v>49.4595961716176</v>
      </c>
      <c r="M252" s="1" t="n">
        <v>44228</v>
      </c>
      <c r="N252" s="2" t="n">
        <v>69.0757120726492</v>
      </c>
      <c r="O252" s="2" t="n">
        <v>74.0757120726492</v>
      </c>
      <c r="P252" s="2" t="n">
        <v>79.0757120726492</v>
      </c>
      <c r="R252" s="2" t="n">
        <v>50.556784054487</v>
      </c>
      <c r="S252" s="2" t="n">
        <v>55.556784054487</v>
      </c>
      <c r="T252" s="2" t="n">
        <v>60.556784054487</v>
      </c>
      <c r="V252" s="2" t="n">
        <v>0</v>
      </c>
      <c r="W252" s="2" t="n">
        <v>0</v>
      </c>
      <c r="X252" s="2" t="n">
        <v>0</v>
      </c>
      <c r="Z252" s="2" t="n">
        <v>0.0001</v>
      </c>
      <c r="AA252" s="2" t="n">
        <v>0.155880027223325</v>
      </c>
      <c r="AB252" s="2" t="n">
        <v>0.0001</v>
      </c>
      <c r="AD252" s="2" t="n">
        <v>0.0001</v>
      </c>
      <c r="AE252" s="2" t="n">
        <v>0.0779400136116624</v>
      </c>
      <c r="AF252" s="2" t="n">
        <v>0.0001</v>
      </c>
      <c r="AH252" s="2" t="n">
        <v>0.0001</v>
      </c>
      <c r="AI252" s="2" t="n">
        <v>1.8</v>
      </c>
      <c r="AJ252" s="2" t="n">
        <v>0.0001</v>
      </c>
      <c r="AL252" s="2" t="n">
        <v>-0.01</v>
      </c>
      <c r="AM252" s="2" t="n">
        <v>0.9</v>
      </c>
      <c r="AN252" s="2" t="n">
        <v>0.01</v>
      </c>
      <c r="AP252" s="2" t="n">
        <v>81</v>
      </c>
      <c r="AQ252" s="2" t="n">
        <v>0.35</v>
      </c>
      <c r="BQ252" s="2" t="n">
        <v>44378</v>
      </c>
      <c r="BR252" s="2" t="n">
        <v>5.7055</v>
      </c>
      <c r="BS252" s="2" t="n">
        <v>5.7105</v>
      </c>
      <c r="BT252" s="2" t="n">
        <v>5.7155</v>
      </c>
      <c r="BU252" s="2" t="n">
        <v>0.1625</v>
      </c>
      <c r="BV252" s="2" t="n">
        <v>0.17</v>
      </c>
      <c r="BW252" s="2" t="n">
        <v>0.1775</v>
      </c>
      <c r="BX252" s="2" t="n">
        <v>-0.07</v>
      </c>
      <c r="BZ252" s="2" t="n">
        <v>0.07</v>
      </c>
      <c r="CA252" s="2" t="n">
        <v>0</v>
      </c>
      <c r="CB252" s="2" t="n">
        <v>0</v>
      </c>
      <c r="CC252" s="2" t="n">
        <v>5.7055</v>
      </c>
      <c r="CD252" s="2" t="n">
        <v>0.1775</v>
      </c>
    </row>
    <row r="253" customFormat="false" ht="12.75" hidden="false" customHeight="false" outlineLevel="0" collapsed="false">
      <c r="A253" s="1" t="n">
        <v>44501</v>
      </c>
      <c r="B253" s="2" t="n">
        <v>0.066531268074106</v>
      </c>
      <c r="D253" s="1" t="n">
        <v>43374</v>
      </c>
      <c r="E253" s="2" t="n">
        <v>52.65</v>
      </c>
      <c r="F253" s="2" t="n">
        <v>57.65</v>
      </c>
      <c r="G253" s="2" t="n">
        <v>62.65</v>
      </c>
      <c r="I253" s="2" t="n">
        <v>33.122110491052</v>
      </c>
      <c r="J253" s="2" t="n">
        <v>38.122110491052</v>
      </c>
      <c r="K253" s="2" t="n">
        <v>43.122110491052</v>
      </c>
      <c r="M253" s="1" t="n">
        <v>44256</v>
      </c>
      <c r="N253" s="2" t="n">
        <v>67.0757120726492</v>
      </c>
      <c r="O253" s="2" t="n">
        <v>72.0757120726492</v>
      </c>
      <c r="P253" s="2" t="n">
        <v>77.0757120726492</v>
      </c>
      <c r="R253" s="2" t="n">
        <v>49.056784054487</v>
      </c>
      <c r="S253" s="2" t="n">
        <v>54.056784054487</v>
      </c>
      <c r="T253" s="2" t="n">
        <v>59.056784054487</v>
      </c>
      <c r="V253" s="2" t="n">
        <v>0</v>
      </c>
      <c r="W253" s="2" t="n">
        <v>0</v>
      </c>
      <c r="X253" s="2" t="n">
        <v>0</v>
      </c>
      <c r="Z253" s="2" t="n">
        <v>0.0001</v>
      </c>
      <c r="AA253" s="2" t="n">
        <v>0.155880027223325</v>
      </c>
      <c r="AB253" s="2" t="n">
        <v>0.0001</v>
      </c>
      <c r="AD253" s="2" t="n">
        <v>0.0001</v>
      </c>
      <c r="AE253" s="2" t="n">
        <v>0.0779400136116624</v>
      </c>
      <c r="AF253" s="2" t="n">
        <v>0.0001</v>
      </c>
      <c r="AH253" s="2" t="n">
        <v>0.0001</v>
      </c>
      <c r="AI253" s="2" t="n">
        <v>1.95</v>
      </c>
      <c r="AJ253" s="2" t="n">
        <v>0.0001</v>
      </c>
      <c r="AL253" s="2" t="n">
        <v>-0.01</v>
      </c>
      <c r="AM253" s="2" t="n">
        <v>0.975</v>
      </c>
      <c r="AN253" s="2" t="n">
        <v>0.01</v>
      </c>
      <c r="AP253" s="2" t="n">
        <v>82</v>
      </c>
      <c r="AQ253" s="2" t="n">
        <v>0.35</v>
      </c>
      <c r="BQ253" s="2" t="n">
        <v>44409</v>
      </c>
      <c r="BR253" s="2" t="n">
        <v>5.7075</v>
      </c>
      <c r="BS253" s="2" t="n">
        <v>5.7125</v>
      </c>
      <c r="BT253" s="2" t="n">
        <v>5.7175</v>
      </c>
      <c r="BU253" s="2" t="n">
        <v>0.1625</v>
      </c>
      <c r="BV253" s="2" t="n">
        <v>0.17</v>
      </c>
      <c r="BW253" s="2" t="n">
        <v>0.1775</v>
      </c>
      <c r="BX253" s="2" t="n">
        <v>-0.07</v>
      </c>
      <c r="BZ253" s="2" t="n">
        <v>0.07</v>
      </c>
      <c r="CA253" s="2" t="n">
        <v>0</v>
      </c>
      <c r="CB253" s="2" t="n">
        <v>0</v>
      </c>
      <c r="CC253" s="2" t="n">
        <v>5.7075</v>
      </c>
      <c r="CD253" s="2" t="n">
        <v>0.1775</v>
      </c>
    </row>
    <row r="254" customFormat="false" ht="12.75" hidden="false" customHeight="false" outlineLevel="0" collapsed="false">
      <c r="A254" s="1" t="n">
        <v>44531</v>
      </c>
      <c r="B254" s="2" t="n">
        <v>0.066527526098363</v>
      </c>
      <c r="D254" s="1" t="n">
        <v>43405</v>
      </c>
      <c r="E254" s="2" t="n">
        <v>42.8280156625088</v>
      </c>
      <c r="F254" s="2" t="n">
        <v>47.8280156625088</v>
      </c>
      <c r="G254" s="2" t="n">
        <v>52.8280156625088</v>
      </c>
      <c r="I254" s="2" t="n">
        <v>28.122110491052</v>
      </c>
      <c r="J254" s="2" t="n">
        <v>33.122110491052</v>
      </c>
      <c r="K254" s="2" t="n">
        <v>38.122110491052</v>
      </c>
      <c r="M254" s="1" t="n">
        <v>44287</v>
      </c>
      <c r="N254" s="2" t="n">
        <v>59.25</v>
      </c>
      <c r="O254" s="2" t="n">
        <v>64.25</v>
      </c>
      <c r="P254" s="2" t="n">
        <v>69.25</v>
      </c>
      <c r="R254" s="2" t="n">
        <v>43.1875</v>
      </c>
      <c r="S254" s="2" t="n">
        <v>48.1875</v>
      </c>
      <c r="T254" s="2" t="n">
        <v>53.1875</v>
      </c>
      <c r="V254" s="2" t="n">
        <v>0</v>
      </c>
      <c r="W254" s="2" t="n">
        <v>0</v>
      </c>
      <c r="X254" s="2" t="n">
        <v>0</v>
      </c>
      <c r="Z254" s="2" t="n">
        <v>0.0001</v>
      </c>
      <c r="AA254" s="2" t="n">
        <v>0.155880027223325</v>
      </c>
      <c r="AB254" s="2" t="n">
        <v>0.0001</v>
      </c>
      <c r="AD254" s="2" t="n">
        <v>0.0001</v>
      </c>
      <c r="AE254" s="2" t="n">
        <v>0.0779400136116624</v>
      </c>
      <c r="AF254" s="2" t="n">
        <v>0.0001</v>
      </c>
      <c r="AH254" s="2" t="n">
        <v>0.0001</v>
      </c>
      <c r="AI254" s="2" t="n">
        <v>2</v>
      </c>
      <c r="AJ254" s="2" t="n">
        <v>0.0001</v>
      </c>
      <c r="AL254" s="2" t="n">
        <v>-0.01</v>
      </c>
      <c r="AM254" s="2" t="n">
        <v>1</v>
      </c>
      <c r="AN254" s="2" t="n">
        <v>0.01</v>
      </c>
      <c r="AP254" s="2" t="n">
        <v>82</v>
      </c>
      <c r="AQ254" s="2" t="n">
        <v>0.35</v>
      </c>
      <c r="BQ254" s="2" t="n">
        <v>44440</v>
      </c>
      <c r="BR254" s="2" t="n">
        <v>5.7245</v>
      </c>
      <c r="BS254" s="2" t="n">
        <v>5.7295</v>
      </c>
      <c r="BT254" s="2" t="n">
        <v>5.7345</v>
      </c>
      <c r="BU254" s="2" t="n">
        <v>0.1625</v>
      </c>
      <c r="BV254" s="2" t="n">
        <v>0.17</v>
      </c>
      <c r="BW254" s="2" t="n">
        <v>0.1775</v>
      </c>
      <c r="BX254" s="2" t="n">
        <v>-0.07</v>
      </c>
      <c r="BZ254" s="2" t="n">
        <v>0.07</v>
      </c>
      <c r="CA254" s="2" t="n">
        <v>0</v>
      </c>
      <c r="CB254" s="2" t="n">
        <v>0</v>
      </c>
      <c r="CC254" s="2" t="n">
        <v>5.7245</v>
      </c>
      <c r="CD254" s="2" t="n">
        <v>0.1775</v>
      </c>
    </row>
    <row r="255" customFormat="false" ht="12.75" hidden="false" customHeight="false" outlineLevel="0" collapsed="false">
      <c r="A255" s="1" t="n">
        <v>44562</v>
      </c>
      <c r="B255" s="2" t="n">
        <v>0.066523659390101</v>
      </c>
      <c r="D255" s="1" t="n">
        <v>43435</v>
      </c>
      <c r="E255" s="2" t="n">
        <v>41.8280156625088</v>
      </c>
      <c r="F255" s="2" t="n">
        <v>46.8280156625088</v>
      </c>
      <c r="G255" s="2" t="n">
        <v>51.8280156625088</v>
      </c>
      <c r="I255" s="2" t="n">
        <v>28.122110491052</v>
      </c>
      <c r="J255" s="2" t="n">
        <v>33.122110491052</v>
      </c>
      <c r="K255" s="2" t="n">
        <v>38.122110491052</v>
      </c>
      <c r="M255" s="1" t="n">
        <v>44317</v>
      </c>
      <c r="N255" s="2" t="n">
        <v>62.4987632629822</v>
      </c>
      <c r="O255" s="2" t="n">
        <v>67.4987632629822</v>
      </c>
      <c r="P255" s="2" t="n">
        <v>72.4987632629822</v>
      </c>
      <c r="R255" s="2" t="n">
        <v>45.6240724472367</v>
      </c>
      <c r="S255" s="2" t="n">
        <v>50.6240724472367</v>
      </c>
      <c r="T255" s="2" t="n">
        <v>55.6240724472367</v>
      </c>
      <c r="V255" s="2" t="n">
        <v>0</v>
      </c>
      <c r="W255" s="2" t="n">
        <v>0</v>
      </c>
      <c r="X255" s="2" t="n">
        <v>0</v>
      </c>
      <c r="Z255" s="2" t="n">
        <v>0.0001</v>
      </c>
      <c r="AA255" s="2" t="n">
        <v>0.155880027223325</v>
      </c>
      <c r="AB255" s="2" t="n">
        <v>0.0001</v>
      </c>
      <c r="AD255" s="2" t="n">
        <v>0.0001</v>
      </c>
      <c r="AE255" s="2" t="n">
        <v>0.0779400136116624</v>
      </c>
      <c r="AF255" s="2" t="n">
        <v>0.0001</v>
      </c>
      <c r="AH255" s="2" t="n">
        <v>0.0001</v>
      </c>
      <c r="AI255" s="2" t="n">
        <v>2.15</v>
      </c>
      <c r="AJ255" s="2" t="n">
        <v>0.0001</v>
      </c>
      <c r="AL255" s="2" t="n">
        <v>-0.01</v>
      </c>
      <c r="AM255" s="2" t="n">
        <v>1.075</v>
      </c>
      <c r="AN255" s="2" t="n">
        <v>0.01</v>
      </c>
      <c r="AP255" s="2" t="n">
        <v>82</v>
      </c>
      <c r="AQ255" s="2" t="n">
        <v>0.35</v>
      </c>
      <c r="BQ255" s="2" t="n">
        <v>44470</v>
      </c>
      <c r="BR255" s="2" t="n">
        <v>5.7345</v>
      </c>
      <c r="BS255" s="2" t="n">
        <v>5.7395</v>
      </c>
      <c r="BT255" s="2" t="n">
        <v>5.7445</v>
      </c>
      <c r="BU255" s="2" t="n">
        <v>0.1625</v>
      </c>
      <c r="BV255" s="2" t="n">
        <v>0.17</v>
      </c>
      <c r="BW255" s="2" t="n">
        <v>0.1775</v>
      </c>
      <c r="BX255" s="2" t="n">
        <v>-0.07</v>
      </c>
      <c r="BZ255" s="2" t="n">
        <v>0.07</v>
      </c>
      <c r="CA255" s="2" t="n">
        <v>0</v>
      </c>
      <c r="CB255" s="2" t="n">
        <v>0</v>
      </c>
      <c r="CC255" s="2" t="n">
        <v>5.7345</v>
      </c>
      <c r="CD255" s="2" t="n">
        <v>0.1775</v>
      </c>
    </row>
    <row r="256" customFormat="false" ht="12.75" hidden="false" customHeight="false" outlineLevel="0" collapsed="false">
      <c r="A256" s="1" t="n">
        <v>44593</v>
      </c>
      <c r="B256" s="2" t="n">
        <v>0.066519792681844</v>
      </c>
      <c r="D256" s="1" t="n">
        <v>43466</v>
      </c>
      <c r="E256" s="2" t="n">
        <v>44</v>
      </c>
      <c r="F256" s="2" t="n">
        <v>49</v>
      </c>
      <c r="G256" s="2" t="n">
        <v>54</v>
      </c>
      <c r="I256" s="2" t="n">
        <v>29.3050781345717</v>
      </c>
      <c r="J256" s="2" t="n">
        <v>34.3050781345717</v>
      </c>
      <c r="K256" s="2" t="n">
        <v>39.3050781345717</v>
      </c>
      <c r="M256" s="1" t="n">
        <v>44348</v>
      </c>
      <c r="N256" s="2" t="n">
        <v>86.4987632629822</v>
      </c>
      <c r="O256" s="2" t="n">
        <v>91.4987632629822</v>
      </c>
      <c r="P256" s="2" t="n">
        <v>96.4987632629822</v>
      </c>
      <c r="R256" s="2" t="n">
        <v>63.6240724472367</v>
      </c>
      <c r="S256" s="2" t="n">
        <v>68.6240724472367</v>
      </c>
      <c r="T256" s="2" t="n">
        <v>73.6240724472367</v>
      </c>
      <c r="V256" s="2" t="n">
        <v>0</v>
      </c>
      <c r="W256" s="2" t="n">
        <v>0</v>
      </c>
      <c r="X256" s="2" t="n">
        <v>0</v>
      </c>
      <c r="Z256" s="2" t="n">
        <v>0.0001</v>
      </c>
      <c r="AA256" s="2" t="n">
        <v>0.155880027223325</v>
      </c>
      <c r="AB256" s="2" t="n">
        <v>0.0001</v>
      </c>
      <c r="AD256" s="2" t="n">
        <v>0.0001</v>
      </c>
      <c r="AE256" s="2" t="n">
        <v>0.0779400136116624</v>
      </c>
      <c r="AF256" s="2" t="n">
        <v>0.0001</v>
      </c>
      <c r="AH256" s="2" t="n">
        <v>0.0001</v>
      </c>
      <c r="AI256" s="2" t="n">
        <v>1.95</v>
      </c>
      <c r="AJ256" s="2" t="n">
        <v>0.0001</v>
      </c>
      <c r="AL256" s="2" t="n">
        <v>-0.01</v>
      </c>
      <c r="AM256" s="2" t="n">
        <v>0.975</v>
      </c>
      <c r="AN256" s="2" t="n">
        <v>0.01</v>
      </c>
      <c r="AP256" s="2" t="n">
        <v>83</v>
      </c>
      <c r="AQ256" s="2" t="n">
        <v>0.35</v>
      </c>
      <c r="BQ256" s="2" t="n">
        <v>44501</v>
      </c>
      <c r="BR256" s="2" t="n">
        <v>5.8795</v>
      </c>
      <c r="BS256" s="2" t="n">
        <v>5.8845</v>
      </c>
      <c r="BT256" s="2" t="n">
        <v>5.8895</v>
      </c>
      <c r="BU256" s="2" t="n">
        <v>0.1625</v>
      </c>
      <c r="BV256" s="2" t="n">
        <v>0.17</v>
      </c>
      <c r="BW256" s="2" t="n">
        <v>0.1775</v>
      </c>
      <c r="BX256" s="2" t="n">
        <v>-0.07</v>
      </c>
      <c r="BZ256" s="2" t="n">
        <v>0.07</v>
      </c>
      <c r="CA256" s="2" t="n">
        <v>0</v>
      </c>
      <c r="CB256" s="2" t="n">
        <v>0</v>
      </c>
      <c r="CC256" s="2" t="n">
        <v>5.8795</v>
      </c>
      <c r="CD256" s="2" t="n">
        <v>0.1775</v>
      </c>
    </row>
    <row r="257" customFormat="false" ht="12.75" hidden="false" customHeight="false" outlineLevel="0" collapsed="false">
      <c r="A257" s="1" t="n">
        <v>44621</v>
      </c>
      <c r="B257" s="2" t="n">
        <v>0.066516300171164</v>
      </c>
      <c r="D257" s="1" t="n">
        <v>43497</v>
      </c>
      <c r="E257" s="2" t="n">
        <v>44.6223432955628</v>
      </c>
      <c r="F257" s="2" t="n">
        <v>49.6223432955628</v>
      </c>
      <c r="G257" s="2" t="n">
        <v>54.6223432955628</v>
      </c>
      <c r="I257" s="2" t="n">
        <v>28.3550781345717</v>
      </c>
      <c r="J257" s="2" t="n">
        <v>33.3550781345717</v>
      </c>
      <c r="K257" s="2" t="n">
        <v>38.3550781345717</v>
      </c>
      <c r="M257" s="1" t="n">
        <v>44378</v>
      </c>
      <c r="N257" s="2" t="n">
        <v>107</v>
      </c>
      <c r="O257" s="2" t="n">
        <v>112</v>
      </c>
      <c r="P257" s="2" t="n">
        <v>117</v>
      </c>
      <c r="R257" s="2" t="n">
        <v>79</v>
      </c>
      <c r="S257" s="2" t="n">
        <v>84</v>
      </c>
      <c r="T257" s="2" t="n">
        <v>89</v>
      </c>
      <c r="V257" s="2" t="n">
        <v>0</v>
      </c>
      <c r="W257" s="2" t="n">
        <v>0</v>
      </c>
      <c r="X257" s="2" t="n">
        <v>0</v>
      </c>
      <c r="Z257" s="2" t="n">
        <v>0.0001</v>
      </c>
      <c r="AA257" s="2" t="n">
        <v>0.155880027223325</v>
      </c>
      <c r="AB257" s="2" t="n">
        <v>0.0001</v>
      </c>
      <c r="AD257" s="2" t="n">
        <v>0.0001</v>
      </c>
      <c r="AE257" s="2" t="n">
        <v>0.0779400136116624</v>
      </c>
      <c r="AF257" s="2" t="n">
        <v>0.0001</v>
      </c>
      <c r="AH257" s="2" t="n">
        <v>0.0001</v>
      </c>
      <c r="AI257" s="2" t="n">
        <v>2.1</v>
      </c>
      <c r="AJ257" s="2" t="n">
        <v>0.0001</v>
      </c>
      <c r="AL257" s="2" t="n">
        <v>-0.01</v>
      </c>
      <c r="AM257" s="2" t="n">
        <v>1.05</v>
      </c>
      <c r="AN257" s="2" t="n">
        <v>0.01</v>
      </c>
      <c r="AP257" s="2" t="n">
        <v>83</v>
      </c>
      <c r="AQ257" s="2" t="n">
        <v>0.35</v>
      </c>
      <c r="BQ257" s="2" t="n">
        <v>44531</v>
      </c>
      <c r="BR257" s="2" t="n">
        <v>6.0195</v>
      </c>
      <c r="BS257" s="2" t="n">
        <v>6.0245</v>
      </c>
      <c r="BT257" s="2" t="n">
        <v>6.0295</v>
      </c>
      <c r="BU257" s="2" t="n">
        <v>0.1625</v>
      </c>
      <c r="BV257" s="2" t="n">
        <v>0.17</v>
      </c>
      <c r="BW257" s="2" t="n">
        <v>0.1775</v>
      </c>
      <c r="BX257" s="2" t="n">
        <v>-0.07</v>
      </c>
      <c r="BZ257" s="2" t="n">
        <v>0.07</v>
      </c>
      <c r="CA257" s="2" t="n">
        <v>0</v>
      </c>
      <c r="CB257" s="2" t="n">
        <v>0</v>
      </c>
      <c r="CC257" s="2" t="n">
        <v>6.0195</v>
      </c>
      <c r="CD257" s="2" t="n">
        <v>0.1775</v>
      </c>
    </row>
    <row r="258" customFormat="false" ht="12.75" hidden="false" customHeight="false" outlineLevel="0" collapsed="false">
      <c r="A258" s="1" t="n">
        <v>44652</v>
      </c>
      <c r="B258" s="2" t="n">
        <v>0.066512433462917</v>
      </c>
      <c r="D258" s="1" t="n">
        <v>43525</v>
      </c>
      <c r="E258" s="2" t="n">
        <v>43.6223432955628</v>
      </c>
      <c r="F258" s="2" t="n">
        <v>48.6223432955628</v>
      </c>
      <c r="G258" s="2" t="n">
        <v>53.6223432955628</v>
      </c>
      <c r="I258" s="2" t="n">
        <v>28.3550781345717</v>
      </c>
      <c r="J258" s="2" t="n">
        <v>33.3550781345717</v>
      </c>
      <c r="K258" s="2" t="n">
        <v>38.3550781345717</v>
      </c>
      <c r="M258" s="1" t="n">
        <v>44409</v>
      </c>
      <c r="N258" s="2" t="n">
        <v>108.294945897743</v>
      </c>
      <c r="O258" s="2" t="n">
        <v>113.294945897743</v>
      </c>
      <c r="P258" s="2" t="n">
        <v>118.294945897743</v>
      </c>
      <c r="R258" s="2" t="n">
        <v>79.9712094233075</v>
      </c>
      <c r="S258" s="2" t="n">
        <v>84.9712094233075</v>
      </c>
      <c r="T258" s="2" t="n">
        <v>89.9712094233075</v>
      </c>
      <c r="V258" s="2" t="n">
        <v>0</v>
      </c>
      <c r="W258" s="2" t="n">
        <v>0</v>
      </c>
      <c r="X258" s="2" t="n">
        <v>0</v>
      </c>
      <c r="Z258" s="2" t="n">
        <v>0.0001</v>
      </c>
      <c r="AA258" s="2" t="n">
        <v>0.155880027223325</v>
      </c>
      <c r="AB258" s="2" t="n">
        <v>0.0001</v>
      </c>
      <c r="AD258" s="2" t="n">
        <v>0.0001</v>
      </c>
      <c r="AE258" s="2" t="n">
        <v>0.0779400136116624</v>
      </c>
      <c r="AF258" s="2" t="n">
        <v>0.0001</v>
      </c>
      <c r="AH258" s="2" t="n">
        <v>0.0001</v>
      </c>
      <c r="AI258" s="2" t="n">
        <v>2.85</v>
      </c>
      <c r="AJ258" s="2" t="n">
        <v>0.0001</v>
      </c>
      <c r="AL258" s="2" t="n">
        <v>-0.01</v>
      </c>
      <c r="AM258" s="2" t="n">
        <v>1.425</v>
      </c>
      <c r="AN258" s="2" t="n">
        <v>0.01</v>
      </c>
      <c r="AP258" s="2" t="n">
        <v>83</v>
      </c>
      <c r="AQ258" s="2" t="n">
        <v>0.35</v>
      </c>
      <c r="BQ258" s="2" t="n">
        <v>44562</v>
      </c>
      <c r="BR258" s="2" t="n">
        <v>6.3425</v>
      </c>
      <c r="BS258" s="2" t="n">
        <v>6.3475</v>
      </c>
      <c r="BT258" s="2" t="n">
        <v>6.3525</v>
      </c>
      <c r="BU258" s="2" t="n">
        <v>0.1625</v>
      </c>
      <c r="BV258" s="2" t="n">
        <v>0.17</v>
      </c>
      <c r="BW258" s="2" t="n">
        <v>0.1775</v>
      </c>
      <c r="BX258" s="2" t="n">
        <v>-0.07</v>
      </c>
      <c r="BZ258" s="2" t="n">
        <v>0.07</v>
      </c>
      <c r="CA258" s="2" t="n">
        <v>0</v>
      </c>
      <c r="CB258" s="2" t="n">
        <v>0</v>
      </c>
      <c r="CC258" s="2" t="n">
        <v>6.3425</v>
      </c>
      <c r="CD258" s="2" t="n">
        <v>0.1775</v>
      </c>
    </row>
    <row r="259" customFormat="false" ht="12.75" hidden="false" customHeight="false" outlineLevel="0" collapsed="false">
      <c r="A259" s="1" t="n">
        <v>44682</v>
      </c>
      <c r="B259" s="2" t="n">
        <v>0.066508691487198</v>
      </c>
      <c r="D259" s="1" t="n">
        <v>43556</v>
      </c>
      <c r="E259" s="2" t="n">
        <v>41.75</v>
      </c>
      <c r="F259" s="2" t="n">
        <v>46.75</v>
      </c>
      <c r="G259" s="2" t="n">
        <v>51.75</v>
      </c>
      <c r="I259" s="2" t="n">
        <v>27.7323246850255</v>
      </c>
      <c r="J259" s="2" t="n">
        <v>32.7323246850255</v>
      </c>
      <c r="K259" s="2" t="n">
        <v>37.7323246850255</v>
      </c>
      <c r="M259" s="1" t="n">
        <v>44440</v>
      </c>
      <c r="N259" s="2" t="n">
        <v>101.294945897743</v>
      </c>
      <c r="O259" s="2" t="n">
        <v>106.294945897743</v>
      </c>
      <c r="P259" s="2" t="n">
        <v>111.294945897743</v>
      </c>
      <c r="R259" s="2" t="n">
        <v>74.7212094233075</v>
      </c>
      <c r="S259" s="2" t="n">
        <v>79.7212094233075</v>
      </c>
      <c r="T259" s="2" t="n">
        <v>84.7212094233075</v>
      </c>
      <c r="V259" s="2" t="n">
        <v>0</v>
      </c>
      <c r="W259" s="2" t="n">
        <v>0</v>
      </c>
      <c r="X259" s="2" t="n">
        <v>0</v>
      </c>
      <c r="Z259" s="2" t="n">
        <v>0.0001</v>
      </c>
      <c r="AA259" s="2" t="n">
        <v>0.155880027223325</v>
      </c>
      <c r="AB259" s="2" t="n">
        <v>0.0001</v>
      </c>
      <c r="AD259" s="2" t="n">
        <v>0.0001</v>
      </c>
      <c r="AE259" s="2" t="n">
        <v>0.0779400136116624</v>
      </c>
      <c r="AF259" s="2" t="n">
        <v>0.0001</v>
      </c>
      <c r="AH259" s="2" t="n">
        <v>0.0001</v>
      </c>
      <c r="AI259" s="2" t="n">
        <v>2.95</v>
      </c>
      <c r="AJ259" s="2" t="n">
        <v>0.0001</v>
      </c>
      <c r="AL259" s="2" t="n">
        <v>-0.01</v>
      </c>
      <c r="AM259" s="2" t="n">
        <v>1.475</v>
      </c>
      <c r="AN259" s="2" t="n">
        <v>0.01</v>
      </c>
      <c r="AP259" s="2" t="n">
        <v>84</v>
      </c>
      <c r="AQ259" s="2" t="n">
        <v>0.35</v>
      </c>
      <c r="BQ259" s="2" t="n">
        <v>44593</v>
      </c>
      <c r="BR259" s="2" t="n">
        <v>6.1975</v>
      </c>
      <c r="BS259" s="2" t="n">
        <v>6.2025</v>
      </c>
      <c r="BT259" s="2" t="n">
        <v>6.2075</v>
      </c>
      <c r="BU259" s="2" t="n">
        <v>0.1625</v>
      </c>
      <c r="BV259" s="2" t="n">
        <v>0.17</v>
      </c>
      <c r="BW259" s="2" t="n">
        <v>0.1775</v>
      </c>
      <c r="BX259" s="2" t="n">
        <v>-0.07</v>
      </c>
      <c r="BZ259" s="2" t="n">
        <v>0.07</v>
      </c>
      <c r="CA259" s="2" t="n">
        <v>0</v>
      </c>
      <c r="CB259" s="2" t="n">
        <v>0</v>
      </c>
      <c r="CC259" s="2" t="n">
        <v>6.1975</v>
      </c>
      <c r="CD259" s="2" t="n">
        <v>0.1775</v>
      </c>
    </row>
    <row r="260" customFormat="false" ht="12.75" hidden="false" customHeight="false" outlineLevel="0" collapsed="false">
      <c r="A260" s="1" t="n">
        <v>44713</v>
      </c>
      <c r="B260" s="2" t="n">
        <v>0.06650482477896</v>
      </c>
      <c r="D260" s="1" t="n">
        <v>43586</v>
      </c>
      <c r="E260" s="2" t="n">
        <v>45.045089173911</v>
      </c>
      <c r="F260" s="2" t="n">
        <v>50.045089173911</v>
      </c>
      <c r="G260" s="2" t="n">
        <v>55.045089173911</v>
      </c>
      <c r="I260" s="2" t="n">
        <v>27.7323246850255</v>
      </c>
      <c r="J260" s="2" t="n">
        <v>32.7323246850255</v>
      </c>
      <c r="K260" s="2" t="n">
        <v>37.7323246850255</v>
      </c>
      <c r="M260" s="1" t="n">
        <v>44470</v>
      </c>
      <c r="N260" s="2" t="n">
        <v>83.4</v>
      </c>
      <c r="O260" s="2" t="n">
        <v>88.4</v>
      </c>
      <c r="P260" s="2" t="n">
        <v>93.4</v>
      </c>
      <c r="R260" s="2" t="n">
        <v>61.3</v>
      </c>
      <c r="S260" s="2" t="n">
        <v>66.3</v>
      </c>
      <c r="T260" s="2" t="n">
        <v>71.3</v>
      </c>
      <c r="V260" s="2" t="n">
        <v>0</v>
      </c>
      <c r="W260" s="2" t="n">
        <v>0</v>
      </c>
      <c r="X260" s="2" t="n">
        <v>0</v>
      </c>
      <c r="Z260" s="2" t="n">
        <v>0.0001</v>
      </c>
      <c r="AA260" s="2" t="n">
        <v>0.155880027223325</v>
      </c>
      <c r="AB260" s="2" t="n">
        <v>0.0001</v>
      </c>
      <c r="AD260" s="2" t="n">
        <v>0.0001</v>
      </c>
      <c r="AE260" s="2" t="n">
        <v>0.0779400136116624</v>
      </c>
      <c r="AF260" s="2" t="n">
        <v>0.0001</v>
      </c>
      <c r="AH260" s="2" t="n">
        <v>0.0001</v>
      </c>
      <c r="AI260" s="2" t="n">
        <v>2.65</v>
      </c>
      <c r="AJ260" s="2" t="n">
        <v>0.0001</v>
      </c>
      <c r="AL260" s="2" t="n">
        <v>-0.01</v>
      </c>
      <c r="AM260" s="2" t="n">
        <v>1.325</v>
      </c>
      <c r="AN260" s="2" t="n">
        <v>0.01</v>
      </c>
      <c r="AP260" s="2" t="n">
        <v>84</v>
      </c>
      <c r="AQ260" s="2" t="n">
        <v>0.35</v>
      </c>
      <c r="BQ260" s="2" t="n">
        <v>44621</v>
      </c>
      <c r="BR260" s="2" t="n">
        <v>6.0625</v>
      </c>
      <c r="BS260" s="2" t="n">
        <v>6.0675</v>
      </c>
      <c r="BT260" s="2" t="n">
        <v>6.0725</v>
      </c>
      <c r="BU260" s="2" t="n">
        <v>0.1625</v>
      </c>
      <c r="BV260" s="2" t="n">
        <v>0.17</v>
      </c>
      <c r="BW260" s="2" t="n">
        <v>0.1775</v>
      </c>
      <c r="BX260" s="2" t="n">
        <v>-0.07</v>
      </c>
      <c r="BZ260" s="2" t="n">
        <v>0.07</v>
      </c>
      <c r="CA260" s="2" t="n">
        <v>0</v>
      </c>
      <c r="CB260" s="2" t="n">
        <v>0</v>
      </c>
      <c r="CC260" s="2" t="n">
        <v>6.0625</v>
      </c>
      <c r="CD260" s="2" t="n">
        <v>0.1775</v>
      </c>
    </row>
    <row r="261" customFormat="false" ht="12.75" hidden="false" customHeight="false" outlineLevel="0" collapsed="false">
      <c r="A261" s="1" t="n">
        <v>44743</v>
      </c>
      <c r="B261" s="2" t="n">
        <v>0.06650108280325</v>
      </c>
      <c r="D261" s="1" t="n">
        <v>43617</v>
      </c>
      <c r="E261" s="2" t="n">
        <v>61.0450891739109</v>
      </c>
      <c r="F261" s="2" t="n">
        <v>66.0450891739109</v>
      </c>
      <c r="G261" s="2" t="n">
        <v>71.0450891739109</v>
      </c>
      <c r="I261" s="2" t="n">
        <v>25.7323246850255</v>
      </c>
      <c r="J261" s="2" t="n">
        <v>30.7323246850255</v>
      </c>
      <c r="K261" s="2" t="n">
        <v>35.7323246850255</v>
      </c>
      <c r="M261" s="1" t="n">
        <v>44501</v>
      </c>
      <c r="N261" s="2" t="n">
        <v>64.4967558746891</v>
      </c>
      <c r="O261" s="2" t="n">
        <v>69.4967558746891</v>
      </c>
      <c r="P261" s="2" t="n">
        <v>74.4967558746891</v>
      </c>
      <c r="R261" s="2" t="n">
        <v>47.1225669060169</v>
      </c>
      <c r="S261" s="2" t="n">
        <v>52.1225669060169</v>
      </c>
      <c r="T261" s="2" t="n">
        <v>57.1225669060169</v>
      </c>
      <c r="V261" s="2" t="n">
        <v>0</v>
      </c>
      <c r="W261" s="2" t="n">
        <v>0</v>
      </c>
      <c r="X261" s="2" t="n">
        <v>0</v>
      </c>
      <c r="Z261" s="2" t="n">
        <v>0.0001</v>
      </c>
      <c r="AA261" s="2" t="n">
        <v>0.155880027223325</v>
      </c>
      <c r="AB261" s="2" t="n">
        <v>0.0001</v>
      </c>
      <c r="AD261" s="2" t="n">
        <v>0.0001</v>
      </c>
      <c r="AE261" s="2" t="n">
        <v>0.0779400136116624</v>
      </c>
      <c r="AF261" s="2" t="n">
        <v>0.0001</v>
      </c>
      <c r="AH261" s="2" t="n">
        <v>0.0001</v>
      </c>
      <c r="AI261" s="2" t="n">
        <v>1.9</v>
      </c>
      <c r="AJ261" s="2" t="n">
        <v>0.0001</v>
      </c>
      <c r="AL261" s="2" t="n">
        <v>-0.01</v>
      </c>
      <c r="AM261" s="2" t="n">
        <v>0.95</v>
      </c>
      <c r="AN261" s="2" t="n">
        <v>0.01</v>
      </c>
      <c r="AP261" s="2" t="n">
        <v>84</v>
      </c>
      <c r="AQ261" s="2" t="n">
        <v>0.35</v>
      </c>
      <c r="BQ261" s="2" t="n">
        <v>44652</v>
      </c>
      <c r="BR261" s="2" t="n">
        <v>5.9025</v>
      </c>
      <c r="BS261" s="2" t="n">
        <v>5.9075</v>
      </c>
      <c r="BT261" s="2" t="n">
        <v>5.9125</v>
      </c>
      <c r="BU261" s="2" t="n">
        <v>0.1625</v>
      </c>
      <c r="BV261" s="2" t="n">
        <v>0.17</v>
      </c>
      <c r="BW261" s="2" t="n">
        <v>0.1775</v>
      </c>
      <c r="BX261" s="2" t="n">
        <v>-0.07</v>
      </c>
      <c r="BZ261" s="2" t="n">
        <v>0.07</v>
      </c>
      <c r="CA261" s="2" t="n">
        <v>0</v>
      </c>
      <c r="CB261" s="2" t="n">
        <v>0</v>
      </c>
      <c r="CC261" s="2" t="n">
        <v>5.9025</v>
      </c>
      <c r="CD261" s="2" t="n">
        <v>0.1775</v>
      </c>
    </row>
    <row r="262" customFormat="false" ht="12.75" hidden="false" customHeight="false" outlineLevel="0" collapsed="false">
      <c r="A262" s="1" t="n">
        <v>44774</v>
      </c>
      <c r="B262" s="2" t="n">
        <v>0.066497216095021</v>
      </c>
      <c r="D262" s="1" t="n">
        <v>43647</v>
      </c>
      <c r="E262" s="2" t="n">
        <v>73.5</v>
      </c>
      <c r="F262" s="2" t="n">
        <v>78.5</v>
      </c>
      <c r="G262" s="2" t="n">
        <v>83.5</v>
      </c>
      <c r="I262" s="2" t="n">
        <v>38.7095961716176</v>
      </c>
      <c r="J262" s="2" t="n">
        <v>43.7095961716176</v>
      </c>
      <c r="K262" s="2" t="n">
        <v>48.7095961716176</v>
      </c>
      <c r="M262" s="1" t="n">
        <v>44531</v>
      </c>
      <c r="N262" s="2" t="n">
        <v>62.4967558746891</v>
      </c>
      <c r="O262" s="2" t="n">
        <v>67.4967558746891</v>
      </c>
      <c r="P262" s="2" t="n">
        <v>72.4967558746891</v>
      </c>
      <c r="R262" s="2" t="n">
        <v>45.6225669060169</v>
      </c>
      <c r="S262" s="2" t="n">
        <v>50.6225669060169</v>
      </c>
      <c r="T262" s="2" t="n">
        <v>55.6225669060169</v>
      </c>
      <c r="V262" s="2" t="n">
        <v>0</v>
      </c>
      <c r="W262" s="2" t="n">
        <v>0</v>
      </c>
      <c r="X262" s="2" t="n">
        <v>0</v>
      </c>
      <c r="Z262" s="2" t="n">
        <v>0.0001</v>
      </c>
      <c r="AA262" s="2" t="n">
        <v>0.155880027223325</v>
      </c>
      <c r="AB262" s="2" t="n">
        <v>0.0001</v>
      </c>
      <c r="AD262" s="2" t="n">
        <v>0.0001</v>
      </c>
      <c r="AE262" s="2" t="n">
        <v>0.0779400136116624</v>
      </c>
      <c r="AF262" s="2" t="n">
        <v>0.0001</v>
      </c>
      <c r="AH262" s="2" t="n">
        <v>0.0001</v>
      </c>
      <c r="AI262" s="2" t="n">
        <v>1.7</v>
      </c>
      <c r="AJ262" s="2" t="n">
        <v>0.0001</v>
      </c>
      <c r="AL262" s="2" t="n">
        <v>-0.01</v>
      </c>
      <c r="AM262" s="2" t="n">
        <v>0.85</v>
      </c>
      <c r="AN262" s="2" t="n">
        <v>0.01</v>
      </c>
      <c r="AP262" s="2" t="n">
        <v>85</v>
      </c>
      <c r="AQ262" s="2" t="n">
        <v>0.35</v>
      </c>
      <c r="BQ262" s="2" t="n">
        <v>44682</v>
      </c>
      <c r="BR262" s="2" t="n">
        <v>5.8675</v>
      </c>
      <c r="BS262" s="2" t="n">
        <v>5.8725</v>
      </c>
      <c r="BT262" s="2" t="n">
        <v>5.8775</v>
      </c>
      <c r="BU262" s="2" t="n">
        <v>0.1625</v>
      </c>
      <c r="BV262" s="2" t="n">
        <v>0.17</v>
      </c>
      <c r="BW262" s="2" t="n">
        <v>0.1775</v>
      </c>
      <c r="BX262" s="2" t="n">
        <v>-0.07</v>
      </c>
      <c r="BZ262" s="2" t="n">
        <v>0.07</v>
      </c>
      <c r="CA262" s="2" t="n">
        <v>0</v>
      </c>
      <c r="CB262" s="2" t="n">
        <v>0</v>
      </c>
      <c r="CC262" s="2" t="n">
        <v>5.8675</v>
      </c>
      <c r="CD262" s="2" t="n">
        <v>0.1775</v>
      </c>
    </row>
    <row r="263" customFormat="false" ht="12.75" hidden="false" customHeight="false" outlineLevel="0" collapsed="false">
      <c r="A263" s="1" t="n">
        <v>44805</v>
      </c>
      <c r="B263" s="2" t="n">
        <v>0.066493349386798</v>
      </c>
      <c r="D263" s="1" t="n">
        <v>43678</v>
      </c>
      <c r="E263" s="2" t="n">
        <v>77.6312677714339</v>
      </c>
      <c r="F263" s="2" t="n">
        <v>82.6312677714339</v>
      </c>
      <c r="G263" s="2" t="n">
        <v>87.6312677714339</v>
      </c>
      <c r="I263" s="2" t="n">
        <v>42.7095961716176</v>
      </c>
      <c r="J263" s="2" t="n">
        <v>47.7095961716176</v>
      </c>
      <c r="K263" s="2" t="n">
        <v>52.7095961716176</v>
      </c>
      <c r="M263" s="1" t="n">
        <v>44562</v>
      </c>
      <c r="N263" s="2" t="n">
        <v>75.75</v>
      </c>
      <c r="O263" s="2" t="n">
        <v>80.75</v>
      </c>
      <c r="P263" s="2" t="n">
        <v>85.75</v>
      </c>
      <c r="R263" s="2" t="n">
        <v>55.5625</v>
      </c>
      <c r="S263" s="2" t="n">
        <v>60.5625</v>
      </c>
      <c r="T263" s="2" t="n">
        <v>65.5625</v>
      </c>
      <c r="V263" s="2" t="n">
        <v>0</v>
      </c>
      <c r="W263" s="2" t="n">
        <v>0</v>
      </c>
      <c r="X263" s="2" t="n">
        <v>0</v>
      </c>
      <c r="Z263" s="2" t="n">
        <v>0.0001</v>
      </c>
      <c r="AA263" s="2" t="n">
        <v>0.155880027223325</v>
      </c>
      <c r="AB263" s="2" t="n">
        <v>0.0001</v>
      </c>
      <c r="AD263" s="2" t="n">
        <v>0.0001</v>
      </c>
      <c r="AE263" s="2" t="n">
        <v>0.0779400136116624</v>
      </c>
      <c r="AF263" s="2" t="n">
        <v>0.0001</v>
      </c>
      <c r="AH263" s="2" t="n">
        <v>0.0001</v>
      </c>
      <c r="AI263" s="2" t="n">
        <v>1.6</v>
      </c>
      <c r="AJ263" s="2" t="n">
        <v>0.0001</v>
      </c>
      <c r="AL263" s="2" t="n">
        <v>-0.01</v>
      </c>
      <c r="AM263" s="2" t="n">
        <v>0.8</v>
      </c>
      <c r="AN263" s="2" t="n">
        <v>0.01</v>
      </c>
      <c r="AP263" s="2" t="n">
        <v>85</v>
      </c>
      <c r="AQ263" s="2" t="n">
        <v>0.35</v>
      </c>
      <c r="BQ263" s="2" t="n">
        <v>44713</v>
      </c>
      <c r="BR263" s="2" t="n">
        <v>5.8875</v>
      </c>
      <c r="BS263" s="2" t="n">
        <v>5.8925</v>
      </c>
      <c r="BT263" s="2" t="n">
        <v>5.8975</v>
      </c>
      <c r="BU263" s="2" t="n">
        <v>0.1625</v>
      </c>
      <c r="BV263" s="2" t="n">
        <v>0.17</v>
      </c>
      <c r="BW263" s="2" t="n">
        <v>0.1775</v>
      </c>
      <c r="BX263" s="2" t="n">
        <v>-0.07</v>
      </c>
      <c r="BZ263" s="2" t="n">
        <v>0.07</v>
      </c>
      <c r="CA263" s="2" t="n">
        <v>0</v>
      </c>
      <c r="CB263" s="2" t="n">
        <v>0</v>
      </c>
      <c r="CC263" s="2" t="n">
        <v>5.8875</v>
      </c>
      <c r="CD263" s="2" t="n">
        <v>0.1775</v>
      </c>
    </row>
    <row r="264" customFormat="false" ht="12.75" hidden="false" customHeight="false" outlineLevel="0" collapsed="false">
      <c r="A264" s="1" t="n">
        <v>44835</v>
      </c>
      <c r="B264" s="2" t="n">
        <v>0.066489607411103</v>
      </c>
      <c r="D264" s="1" t="n">
        <v>43709</v>
      </c>
      <c r="E264" s="2" t="n">
        <v>69.6312677714339</v>
      </c>
      <c r="F264" s="2" t="n">
        <v>74.6312677714339</v>
      </c>
      <c r="G264" s="2" t="n">
        <v>79.6312677714339</v>
      </c>
      <c r="I264" s="2" t="n">
        <v>39.7095961716176</v>
      </c>
      <c r="J264" s="2" t="n">
        <v>44.7095961716176</v>
      </c>
      <c r="K264" s="2" t="n">
        <v>49.7095961716176</v>
      </c>
      <c r="M264" s="1" t="n">
        <v>44593</v>
      </c>
      <c r="N264" s="2" t="n">
        <v>69.3023964611925</v>
      </c>
      <c r="O264" s="2" t="n">
        <v>74.3023964611925</v>
      </c>
      <c r="P264" s="2" t="n">
        <v>79.3023964611925</v>
      </c>
      <c r="R264" s="2" t="n">
        <v>50.7267973458944</v>
      </c>
      <c r="S264" s="2" t="n">
        <v>55.7267973458944</v>
      </c>
      <c r="T264" s="2" t="n">
        <v>60.7267973458944</v>
      </c>
      <c r="V264" s="2" t="n">
        <v>0</v>
      </c>
      <c r="W264" s="2" t="n">
        <v>0</v>
      </c>
      <c r="X264" s="2" t="n">
        <v>0</v>
      </c>
      <c r="Z264" s="2" t="n">
        <v>0.0001</v>
      </c>
      <c r="AA264" s="2" t="n">
        <v>0.155880027223325</v>
      </c>
      <c r="AB264" s="2" t="n">
        <v>0.0001</v>
      </c>
      <c r="AD264" s="2" t="n">
        <v>0.0001</v>
      </c>
      <c r="AE264" s="2" t="n">
        <v>0.0779400136116624</v>
      </c>
      <c r="AF264" s="2" t="n">
        <v>0.0001</v>
      </c>
      <c r="AH264" s="2" t="n">
        <v>0.0001</v>
      </c>
      <c r="AI264" s="2" t="n">
        <v>1.8</v>
      </c>
      <c r="AJ264" s="2" t="n">
        <v>0.0001</v>
      </c>
      <c r="AL264" s="2" t="n">
        <v>-0.01</v>
      </c>
      <c r="AM264" s="2" t="n">
        <v>0.9</v>
      </c>
      <c r="AN264" s="2" t="n">
        <v>0.01</v>
      </c>
      <c r="AP264" s="2" t="n">
        <v>85</v>
      </c>
      <c r="AQ264" s="2" t="n">
        <v>0.35</v>
      </c>
      <c r="BQ264" s="2" t="n">
        <v>44743</v>
      </c>
      <c r="BR264" s="2" t="n">
        <v>5.8805</v>
      </c>
      <c r="BS264" s="2" t="n">
        <v>5.8855</v>
      </c>
      <c r="BT264" s="2" t="n">
        <v>5.8905</v>
      </c>
      <c r="BU264" s="2" t="n">
        <v>0.1625</v>
      </c>
      <c r="BV264" s="2" t="n">
        <v>0.17</v>
      </c>
      <c r="BW264" s="2" t="n">
        <v>0.1775</v>
      </c>
      <c r="BX264" s="2" t="n">
        <v>-0.07</v>
      </c>
      <c r="BZ264" s="2" t="n">
        <v>0.07</v>
      </c>
      <c r="CA264" s="2" t="n">
        <v>0</v>
      </c>
      <c r="CB264" s="2" t="n">
        <v>0</v>
      </c>
      <c r="CC264" s="2" t="n">
        <v>5.8805</v>
      </c>
      <c r="CD264" s="2" t="n">
        <v>0.1775</v>
      </c>
    </row>
    <row r="265" customFormat="false" ht="12.75" hidden="false" customHeight="false" outlineLevel="0" collapsed="false">
      <c r="A265" s="1" t="n">
        <v>44866</v>
      </c>
      <c r="B265" s="2" t="n">
        <v>0.066485740702889</v>
      </c>
      <c r="D265" s="1" t="n">
        <v>43739</v>
      </c>
      <c r="E265" s="2" t="n">
        <v>52.9</v>
      </c>
      <c r="F265" s="2" t="n">
        <v>57.9</v>
      </c>
      <c r="G265" s="2" t="n">
        <v>62.9</v>
      </c>
      <c r="I265" s="2" t="n">
        <v>33.372110491052</v>
      </c>
      <c r="J265" s="2" t="n">
        <v>38.372110491052</v>
      </c>
      <c r="K265" s="2" t="n">
        <v>43.372110491052</v>
      </c>
      <c r="M265" s="1" t="n">
        <v>44621</v>
      </c>
      <c r="N265" s="2" t="n">
        <v>67.3023964611925</v>
      </c>
      <c r="O265" s="2" t="n">
        <v>72.3023964611925</v>
      </c>
      <c r="P265" s="2" t="n">
        <v>77.3023964611925</v>
      </c>
      <c r="R265" s="2" t="n">
        <v>49.2267973458944</v>
      </c>
      <c r="S265" s="2" t="n">
        <v>54.2267973458944</v>
      </c>
      <c r="T265" s="2" t="n">
        <v>59.2267973458944</v>
      </c>
      <c r="V265" s="2" t="n">
        <v>0</v>
      </c>
      <c r="W265" s="2" t="n">
        <v>0</v>
      </c>
      <c r="X265" s="2" t="n">
        <v>0</v>
      </c>
      <c r="Z265" s="2" t="n">
        <v>0.0001</v>
      </c>
      <c r="AA265" s="2" t="n">
        <v>0.155880027223325</v>
      </c>
      <c r="AB265" s="2" t="n">
        <v>0.0001</v>
      </c>
      <c r="AD265" s="2" t="n">
        <v>0.0001</v>
      </c>
      <c r="AE265" s="2" t="n">
        <v>0.0779400136116624</v>
      </c>
      <c r="AF265" s="2" t="n">
        <v>0.0001</v>
      </c>
      <c r="AH265" s="2" t="n">
        <v>0.0001</v>
      </c>
      <c r="AI265" s="2" t="n">
        <v>1.95</v>
      </c>
      <c r="AJ265" s="2" t="n">
        <v>0.0001</v>
      </c>
      <c r="AL265" s="2" t="n">
        <v>-0.01</v>
      </c>
      <c r="AM265" s="2" t="n">
        <v>0.975</v>
      </c>
      <c r="AN265" s="2" t="n">
        <v>0.01</v>
      </c>
      <c r="AP265" s="2" t="n">
        <v>86</v>
      </c>
      <c r="AQ265" s="2" t="n">
        <v>0.35</v>
      </c>
      <c r="BQ265" s="2" t="n">
        <v>44774</v>
      </c>
      <c r="BR265" s="2" t="n">
        <v>5.8825</v>
      </c>
      <c r="BS265" s="2" t="n">
        <v>5.8875</v>
      </c>
      <c r="BT265" s="2" t="n">
        <v>5.8925</v>
      </c>
      <c r="BU265" s="2" t="n">
        <v>0.1625</v>
      </c>
      <c r="BV265" s="2" t="n">
        <v>0.17</v>
      </c>
      <c r="BW265" s="2" t="n">
        <v>0.1775</v>
      </c>
      <c r="BX265" s="2" t="n">
        <v>-0.07</v>
      </c>
      <c r="BZ265" s="2" t="n">
        <v>0.07</v>
      </c>
      <c r="CA265" s="2" t="n">
        <v>0</v>
      </c>
      <c r="CB265" s="2" t="n">
        <v>0</v>
      </c>
      <c r="CC265" s="2" t="n">
        <v>5.8825</v>
      </c>
      <c r="CD265" s="2" t="n">
        <v>0.1775</v>
      </c>
    </row>
    <row r="266" customFormat="false" ht="12.75" hidden="false" customHeight="false" outlineLevel="0" collapsed="false">
      <c r="A266" s="1" t="n">
        <v>44896</v>
      </c>
      <c r="B266" s="2" t="n">
        <v>0.066481998727204</v>
      </c>
      <c r="D266" s="1" t="n">
        <v>43770</v>
      </c>
      <c r="E266" s="2" t="n">
        <v>43.0509290665689</v>
      </c>
      <c r="F266" s="2" t="n">
        <v>48.0509290665689</v>
      </c>
      <c r="G266" s="2" t="n">
        <v>53.0509290665689</v>
      </c>
      <c r="I266" s="2" t="n">
        <v>28.372110491052</v>
      </c>
      <c r="J266" s="2" t="n">
        <v>33.372110491052</v>
      </c>
      <c r="K266" s="2" t="n">
        <v>38.372110491052</v>
      </c>
      <c r="M266" s="1" t="n">
        <v>44652</v>
      </c>
      <c r="N266" s="2" t="n">
        <v>59.5</v>
      </c>
      <c r="O266" s="2" t="n">
        <v>64.5</v>
      </c>
      <c r="P266" s="2" t="n">
        <v>69.5</v>
      </c>
      <c r="R266" s="2" t="n">
        <v>43.375</v>
      </c>
      <c r="S266" s="2" t="n">
        <v>48.375</v>
      </c>
      <c r="T266" s="2" t="n">
        <v>53.375</v>
      </c>
      <c r="V266" s="2" t="n">
        <v>0</v>
      </c>
      <c r="W266" s="2" t="n">
        <v>0</v>
      </c>
      <c r="X266" s="2" t="n">
        <v>0</v>
      </c>
      <c r="Z266" s="2" t="n">
        <v>0.0001</v>
      </c>
      <c r="AA266" s="2" t="n">
        <v>0.155880027223325</v>
      </c>
      <c r="AB266" s="2" t="n">
        <v>0.0001</v>
      </c>
      <c r="AD266" s="2" t="n">
        <v>0.0001</v>
      </c>
      <c r="AE266" s="2" t="n">
        <v>0.0779400136116624</v>
      </c>
      <c r="AF266" s="2" t="n">
        <v>0.0001</v>
      </c>
      <c r="AH266" s="2" t="n">
        <v>0.0001</v>
      </c>
      <c r="AI266" s="2" t="n">
        <v>2</v>
      </c>
      <c r="AJ266" s="2" t="n">
        <v>0.0001</v>
      </c>
      <c r="AL266" s="2" t="n">
        <v>-0.01</v>
      </c>
      <c r="AM266" s="2" t="n">
        <v>1</v>
      </c>
      <c r="AN266" s="2" t="n">
        <v>0.01</v>
      </c>
      <c r="AP266" s="2" t="n">
        <v>86</v>
      </c>
      <c r="AQ266" s="2" t="n">
        <v>0.35</v>
      </c>
      <c r="BQ266" s="2" t="n">
        <v>44805</v>
      </c>
      <c r="BR266" s="2" t="n">
        <v>5.8995</v>
      </c>
      <c r="BS266" s="2" t="n">
        <v>5.9045</v>
      </c>
      <c r="BT266" s="2" t="n">
        <v>5.9095</v>
      </c>
      <c r="BU266" s="2" t="n">
        <v>0.1625</v>
      </c>
      <c r="BV266" s="2" t="n">
        <v>0.17</v>
      </c>
      <c r="BW266" s="2" t="n">
        <v>0.1775</v>
      </c>
      <c r="BX266" s="2" t="n">
        <v>-0.07</v>
      </c>
      <c r="BZ266" s="2" t="n">
        <v>0.07</v>
      </c>
      <c r="CA266" s="2" t="n">
        <v>0</v>
      </c>
      <c r="CB266" s="2" t="n">
        <v>0</v>
      </c>
      <c r="CC266" s="2" t="n">
        <v>5.8995</v>
      </c>
      <c r="CD266" s="2" t="n">
        <v>0.1775</v>
      </c>
    </row>
    <row r="267" customFormat="false" ht="12.75" hidden="false" customHeight="false" outlineLevel="0" collapsed="false">
      <c r="A267" s="1" t="n">
        <v>44927</v>
      </c>
      <c r="B267" s="2" t="n">
        <v>0.066478132019</v>
      </c>
      <c r="D267" s="1" t="n">
        <v>43800</v>
      </c>
      <c r="E267" s="2" t="n">
        <v>42.0509290665689</v>
      </c>
      <c r="F267" s="2" t="n">
        <v>47.0509290665689</v>
      </c>
      <c r="G267" s="2" t="n">
        <v>52.0509290665689</v>
      </c>
      <c r="I267" s="2" t="n">
        <v>28.372110491052</v>
      </c>
      <c r="J267" s="2" t="n">
        <v>33.372110491052</v>
      </c>
      <c r="K267" s="2" t="n">
        <v>38.372110491052</v>
      </c>
      <c r="M267" s="1" t="n">
        <v>44682</v>
      </c>
      <c r="N267" s="2" t="n">
        <v>62.7256003075178</v>
      </c>
      <c r="O267" s="2" t="n">
        <v>67.7256003075178</v>
      </c>
      <c r="P267" s="2" t="n">
        <v>72.7256003075178</v>
      </c>
      <c r="R267" s="2" t="n">
        <v>45.7942002306384</v>
      </c>
      <c r="S267" s="2" t="n">
        <v>50.7942002306384</v>
      </c>
      <c r="T267" s="2" t="n">
        <v>55.7942002306384</v>
      </c>
      <c r="V267" s="2" t="n">
        <v>0</v>
      </c>
      <c r="W267" s="2" t="n">
        <v>0</v>
      </c>
      <c r="X267" s="2" t="n">
        <v>0</v>
      </c>
      <c r="Z267" s="2" t="n">
        <v>0.0001</v>
      </c>
      <c r="AA267" s="2" t="n">
        <v>0.155880027223325</v>
      </c>
      <c r="AB267" s="2" t="n">
        <v>0.0001</v>
      </c>
      <c r="AD267" s="2" t="n">
        <v>0.0001</v>
      </c>
      <c r="AE267" s="2" t="n">
        <v>0.0779400136116624</v>
      </c>
      <c r="AF267" s="2" t="n">
        <v>0.0001</v>
      </c>
      <c r="AH267" s="2" t="n">
        <v>0.0001</v>
      </c>
      <c r="AI267" s="2" t="n">
        <v>2.15</v>
      </c>
      <c r="AJ267" s="2" t="n">
        <v>0.0001</v>
      </c>
      <c r="AL267" s="2" t="n">
        <v>-0.01</v>
      </c>
      <c r="AM267" s="2" t="n">
        <v>1.075</v>
      </c>
      <c r="AN267" s="2" t="n">
        <v>0.01</v>
      </c>
      <c r="AP267" s="2" t="n">
        <v>86</v>
      </c>
      <c r="AQ267" s="2" t="n">
        <v>0.35</v>
      </c>
      <c r="BQ267" s="2" t="n">
        <v>44835</v>
      </c>
      <c r="BR267" s="2" t="n">
        <v>5.9095</v>
      </c>
      <c r="BS267" s="2" t="n">
        <v>5.9145</v>
      </c>
      <c r="BT267" s="2" t="n">
        <v>5.9195</v>
      </c>
      <c r="BU267" s="2" t="n">
        <v>0.1625</v>
      </c>
      <c r="BV267" s="2" t="n">
        <v>0.17</v>
      </c>
      <c r="BW267" s="2" t="n">
        <v>0.1775</v>
      </c>
      <c r="BX267" s="2" t="n">
        <v>-0.07</v>
      </c>
      <c r="BZ267" s="2" t="n">
        <v>0.07</v>
      </c>
      <c r="CA267" s="2" t="n">
        <v>0</v>
      </c>
      <c r="CB267" s="2" t="n">
        <v>0</v>
      </c>
      <c r="CC267" s="2" t="n">
        <v>5.9095</v>
      </c>
      <c r="CD267" s="2" t="n">
        <v>0.1775</v>
      </c>
    </row>
    <row r="268" customFormat="false" ht="12.75" hidden="false" customHeight="false" outlineLevel="0" collapsed="false">
      <c r="A268" s="1" t="n">
        <v>44958</v>
      </c>
      <c r="B268" s="2" t="n">
        <v>0.066474265310801</v>
      </c>
      <c r="D268" s="1" t="n">
        <v>43831</v>
      </c>
      <c r="E268" s="2" t="n">
        <v>44.25</v>
      </c>
      <c r="F268" s="2" t="n">
        <v>49.25</v>
      </c>
      <c r="G268" s="2" t="n">
        <v>54.25</v>
      </c>
      <c r="I268" s="2" t="n">
        <v>29.5550781345717</v>
      </c>
      <c r="J268" s="2" t="n">
        <v>34.5550781345717</v>
      </c>
      <c r="K268" s="2" t="n">
        <v>39.5550781345717</v>
      </c>
      <c r="M268" s="1" t="n">
        <v>44713</v>
      </c>
      <c r="N268" s="2" t="n">
        <v>86.7256003075179</v>
      </c>
      <c r="O268" s="2" t="n">
        <v>91.7256003075179</v>
      </c>
      <c r="P268" s="2" t="n">
        <v>96.7256003075179</v>
      </c>
      <c r="R268" s="2" t="n">
        <v>63.7942002306384</v>
      </c>
      <c r="S268" s="2" t="n">
        <v>68.7942002306384</v>
      </c>
      <c r="T268" s="2" t="n">
        <v>73.7942002306384</v>
      </c>
      <c r="V268" s="2" t="n">
        <v>0</v>
      </c>
      <c r="W268" s="2" t="n">
        <v>0</v>
      </c>
      <c r="X268" s="2" t="n">
        <v>0</v>
      </c>
      <c r="Z268" s="2" t="n">
        <v>0.0001</v>
      </c>
      <c r="AA268" s="2" t="n">
        <v>0.155880027223325</v>
      </c>
      <c r="AB268" s="2" t="n">
        <v>0.0001</v>
      </c>
      <c r="AD268" s="2" t="n">
        <v>0.0001</v>
      </c>
      <c r="AE268" s="2" t="n">
        <v>0.0779400136116624</v>
      </c>
      <c r="AF268" s="2" t="n">
        <v>0.0001</v>
      </c>
      <c r="AH268" s="2" t="n">
        <v>0.0001</v>
      </c>
      <c r="AI268" s="2" t="n">
        <v>1.95</v>
      </c>
      <c r="AJ268" s="2" t="n">
        <v>0.0001</v>
      </c>
      <c r="AL268" s="2" t="n">
        <v>-0.01</v>
      </c>
      <c r="AM268" s="2" t="n">
        <v>0.975</v>
      </c>
      <c r="AN268" s="2" t="n">
        <v>0.01</v>
      </c>
      <c r="AP268" s="2" t="n">
        <v>87</v>
      </c>
      <c r="AQ268" s="2" t="n">
        <v>0.35</v>
      </c>
      <c r="BQ268" s="2" t="n">
        <v>44866</v>
      </c>
      <c r="BR268" s="2" t="n">
        <v>6.0545</v>
      </c>
      <c r="BS268" s="2" t="n">
        <v>6.0595</v>
      </c>
      <c r="BT268" s="2" t="n">
        <v>6.0645</v>
      </c>
      <c r="BU268" s="2" t="n">
        <v>0.1625</v>
      </c>
      <c r="BV268" s="2" t="n">
        <v>0.17</v>
      </c>
      <c r="BW268" s="2" t="n">
        <v>0.1775</v>
      </c>
      <c r="BX268" s="2" t="n">
        <v>-0.07</v>
      </c>
      <c r="BZ268" s="2" t="n">
        <v>0.07</v>
      </c>
      <c r="CA268" s="2" t="n">
        <v>0</v>
      </c>
      <c r="CB268" s="2" t="n">
        <v>0</v>
      </c>
      <c r="CC268" s="2" t="n">
        <v>6.0545</v>
      </c>
      <c r="CD268" s="2" t="n">
        <v>0.1775</v>
      </c>
    </row>
    <row r="269" customFormat="false" ht="12.75" hidden="false" customHeight="false" outlineLevel="0" collapsed="false">
      <c r="A269" s="1" t="n">
        <v>44986</v>
      </c>
      <c r="B269" s="2" t="n">
        <v>0.066470772800173</v>
      </c>
      <c r="D269" s="1" t="n">
        <v>43862</v>
      </c>
      <c r="E269" s="2" t="n">
        <v>44.849027684106</v>
      </c>
      <c r="F269" s="2" t="n">
        <v>49.849027684106</v>
      </c>
      <c r="G269" s="2" t="n">
        <v>54.849027684106</v>
      </c>
      <c r="I269" s="2" t="n">
        <v>28.6050781345717</v>
      </c>
      <c r="J269" s="2" t="n">
        <v>33.6050781345717</v>
      </c>
      <c r="K269" s="2" t="n">
        <v>38.6050781345717</v>
      </c>
      <c r="M269" s="1" t="n">
        <v>44743</v>
      </c>
      <c r="N269" s="2" t="n">
        <v>107.25</v>
      </c>
      <c r="O269" s="2" t="n">
        <v>112.25</v>
      </c>
      <c r="P269" s="2" t="n">
        <v>117.25</v>
      </c>
      <c r="R269" s="2" t="n">
        <v>79.1875</v>
      </c>
      <c r="S269" s="2" t="n">
        <v>84.1875</v>
      </c>
      <c r="T269" s="2" t="n">
        <v>89.1875</v>
      </c>
      <c r="V269" s="2" t="n">
        <v>0</v>
      </c>
      <c r="W269" s="2" t="n">
        <v>0</v>
      </c>
      <c r="X269" s="2" t="n">
        <v>0</v>
      </c>
      <c r="Z269" s="2" t="n">
        <v>0.0001</v>
      </c>
      <c r="AA269" s="2" t="n">
        <v>0.155880027223325</v>
      </c>
      <c r="AB269" s="2" t="n">
        <v>0.0001</v>
      </c>
      <c r="AD269" s="2" t="n">
        <v>0.0001</v>
      </c>
      <c r="AE269" s="2" t="n">
        <v>0.0779400136116624</v>
      </c>
      <c r="AF269" s="2" t="n">
        <v>0.0001</v>
      </c>
      <c r="AH269" s="2" t="n">
        <v>0.0001</v>
      </c>
      <c r="AI269" s="2" t="n">
        <v>2.1</v>
      </c>
      <c r="AJ269" s="2" t="n">
        <v>0.0001</v>
      </c>
      <c r="AL269" s="2" t="n">
        <v>-0.01</v>
      </c>
      <c r="AM269" s="2" t="n">
        <v>1.05</v>
      </c>
      <c r="AN269" s="2" t="n">
        <v>0.01</v>
      </c>
      <c r="AP269" s="2" t="n">
        <v>87</v>
      </c>
      <c r="AQ269" s="2" t="n">
        <v>0.35</v>
      </c>
      <c r="BQ269" s="2" t="n">
        <v>44896</v>
      </c>
      <c r="BR269" s="2" t="n">
        <v>6.1945</v>
      </c>
      <c r="BS269" s="2" t="n">
        <v>6.1995</v>
      </c>
      <c r="BT269" s="2" t="n">
        <v>6.2045</v>
      </c>
      <c r="BU269" s="2" t="n">
        <v>0.1625</v>
      </c>
      <c r="BV269" s="2" t="n">
        <v>0.17</v>
      </c>
      <c r="BW269" s="2" t="n">
        <v>0.1775</v>
      </c>
      <c r="BX269" s="2" t="n">
        <v>-0.07</v>
      </c>
      <c r="BZ269" s="2" t="n">
        <v>0.07</v>
      </c>
      <c r="CA269" s="2" t="n">
        <v>0</v>
      </c>
      <c r="CB269" s="2" t="n">
        <v>0</v>
      </c>
      <c r="CC269" s="2" t="n">
        <v>6.1945</v>
      </c>
      <c r="CD269" s="2" t="n">
        <v>0.1775</v>
      </c>
    </row>
    <row r="270" customFormat="false" ht="12.75" hidden="false" customHeight="false" outlineLevel="0" collapsed="false">
      <c r="A270" s="1" t="n">
        <v>45017</v>
      </c>
      <c r="B270" s="2" t="n">
        <v>0.066466906091985</v>
      </c>
      <c r="D270" s="1" t="n">
        <v>43891</v>
      </c>
      <c r="E270" s="2" t="n">
        <v>43.849027684106</v>
      </c>
      <c r="F270" s="2" t="n">
        <v>48.849027684106</v>
      </c>
      <c r="G270" s="2" t="n">
        <v>53.849027684106</v>
      </c>
      <c r="I270" s="2" t="n">
        <v>28.6050781345717</v>
      </c>
      <c r="J270" s="2" t="n">
        <v>33.6050781345717</v>
      </c>
      <c r="K270" s="2" t="n">
        <v>38.6050781345717</v>
      </c>
      <c r="M270" s="1" t="n">
        <v>44774</v>
      </c>
      <c r="N270" s="2" t="n">
        <v>108.626784960898</v>
      </c>
      <c r="O270" s="2" t="n">
        <v>113.626784960898</v>
      </c>
      <c r="P270" s="2" t="n">
        <v>118.626784960898</v>
      </c>
      <c r="R270" s="2" t="n">
        <v>80.2200887206736</v>
      </c>
      <c r="S270" s="2" t="n">
        <v>85.2200887206736</v>
      </c>
      <c r="T270" s="2" t="n">
        <v>90.2200887206736</v>
      </c>
      <c r="V270" s="2" t="n">
        <v>0</v>
      </c>
      <c r="W270" s="2" t="n">
        <v>0</v>
      </c>
      <c r="X270" s="2" t="n">
        <v>0</v>
      </c>
      <c r="Z270" s="2" t="n">
        <v>0.0001</v>
      </c>
      <c r="AA270" s="2" t="n">
        <v>0.155880027223325</v>
      </c>
      <c r="AB270" s="2" t="n">
        <v>0.0001</v>
      </c>
      <c r="AD270" s="2" t="n">
        <v>0.0001</v>
      </c>
      <c r="AE270" s="2" t="n">
        <v>0.0779400136116624</v>
      </c>
      <c r="AF270" s="2" t="n">
        <v>0.0001</v>
      </c>
      <c r="AH270" s="2" t="n">
        <v>0.0001</v>
      </c>
      <c r="AI270" s="2" t="n">
        <v>2.85</v>
      </c>
      <c r="AJ270" s="2" t="n">
        <v>0.0001</v>
      </c>
      <c r="AL270" s="2" t="n">
        <v>-0.01</v>
      </c>
      <c r="AM270" s="2" t="n">
        <v>1.425</v>
      </c>
      <c r="AN270" s="2" t="n">
        <v>0.01</v>
      </c>
      <c r="AP270" s="2" t="n">
        <v>87</v>
      </c>
      <c r="AQ270" s="2" t="n">
        <v>0.35</v>
      </c>
      <c r="BQ270" s="2" t="n">
        <v>44927</v>
      </c>
      <c r="BR270" s="2" t="n">
        <v>6.52</v>
      </c>
      <c r="BS270" s="2" t="n">
        <v>6.525</v>
      </c>
      <c r="BT270" s="2" t="n">
        <v>6.53</v>
      </c>
      <c r="BU270" s="2" t="n">
        <v>0.1625</v>
      </c>
      <c r="BV270" s="2" t="n">
        <v>0.17</v>
      </c>
      <c r="BW270" s="2" t="n">
        <v>0.1775</v>
      </c>
      <c r="BX270" s="2" t="n">
        <v>-0.07</v>
      </c>
      <c r="BZ270" s="2" t="n">
        <v>0.07</v>
      </c>
      <c r="CA270" s="2" t="n">
        <v>0</v>
      </c>
      <c r="CB270" s="2" t="n">
        <v>0</v>
      </c>
      <c r="CC270" s="2" t="n">
        <v>6.52</v>
      </c>
      <c r="CD270" s="2" t="n">
        <v>0.1775</v>
      </c>
    </row>
    <row r="271" customFormat="false" ht="12.75" hidden="false" customHeight="false" outlineLevel="0" collapsed="false">
      <c r="A271" s="1" t="n">
        <v>45047</v>
      </c>
      <c r="B271" s="2" t="n">
        <v>0.066463164116321</v>
      </c>
      <c r="D271" s="1" t="n">
        <v>43922</v>
      </c>
      <c r="E271" s="2" t="n">
        <v>42</v>
      </c>
      <c r="F271" s="2" t="n">
        <v>47</v>
      </c>
      <c r="G271" s="2" t="n">
        <v>52</v>
      </c>
      <c r="I271" s="2" t="n">
        <v>27.9823246850255</v>
      </c>
      <c r="J271" s="2" t="n">
        <v>32.9823246850255</v>
      </c>
      <c r="K271" s="2" t="n">
        <v>37.9823246850255</v>
      </c>
      <c r="M271" s="1" t="n">
        <v>44805</v>
      </c>
      <c r="N271" s="2" t="n">
        <v>101.626784960898</v>
      </c>
      <c r="O271" s="2" t="n">
        <v>106.626784960898</v>
      </c>
      <c r="P271" s="2" t="n">
        <v>111.626784960898</v>
      </c>
      <c r="R271" s="2" t="n">
        <v>74.9700887206736</v>
      </c>
      <c r="S271" s="2" t="n">
        <v>79.9700887206736</v>
      </c>
      <c r="T271" s="2" t="n">
        <v>84.9700887206736</v>
      </c>
      <c r="V271" s="2" t="n">
        <v>0</v>
      </c>
      <c r="W271" s="2" t="n">
        <v>0</v>
      </c>
      <c r="X271" s="2" t="n">
        <v>0</v>
      </c>
      <c r="Z271" s="2" t="n">
        <v>0.0001</v>
      </c>
      <c r="AA271" s="2" t="n">
        <v>0.155880027223325</v>
      </c>
      <c r="AB271" s="2" t="n">
        <v>0.0001</v>
      </c>
      <c r="AD271" s="2" t="n">
        <v>0.0001</v>
      </c>
      <c r="AE271" s="2" t="n">
        <v>0.0779400136116624</v>
      </c>
      <c r="AF271" s="2" t="n">
        <v>0.0001</v>
      </c>
      <c r="AH271" s="2" t="n">
        <v>0.0001</v>
      </c>
      <c r="AI271" s="2" t="n">
        <v>2.95</v>
      </c>
      <c r="AJ271" s="2" t="n">
        <v>0.0001</v>
      </c>
      <c r="AL271" s="2" t="n">
        <v>-0.01</v>
      </c>
      <c r="AM271" s="2" t="n">
        <v>1.475</v>
      </c>
      <c r="AN271" s="2" t="n">
        <v>0.01</v>
      </c>
      <c r="AP271" s="2" t="n">
        <v>88</v>
      </c>
      <c r="AQ271" s="2" t="n">
        <v>0.35</v>
      </c>
      <c r="BQ271" s="2" t="n">
        <v>44958</v>
      </c>
      <c r="BR271" s="2" t="n">
        <v>6.375</v>
      </c>
      <c r="BS271" s="2" t="n">
        <v>6.38</v>
      </c>
      <c r="BT271" s="2" t="n">
        <v>6.385</v>
      </c>
      <c r="BU271" s="2" t="n">
        <v>0.1625</v>
      </c>
      <c r="BV271" s="2" t="n">
        <v>0.17</v>
      </c>
      <c r="BW271" s="2" t="n">
        <v>0.1775</v>
      </c>
      <c r="BX271" s="2" t="n">
        <v>-0.07</v>
      </c>
      <c r="BZ271" s="2" t="n">
        <v>0.07</v>
      </c>
      <c r="CA271" s="2" t="n">
        <v>0</v>
      </c>
      <c r="CB271" s="2" t="n">
        <v>0</v>
      </c>
      <c r="CC271" s="2" t="n">
        <v>6.375</v>
      </c>
      <c r="CD271" s="2" t="n">
        <v>0.1775</v>
      </c>
    </row>
    <row r="272" customFormat="false" ht="12.75" hidden="false" customHeight="false" outlineLevel="0" collapsed="false">
      <c r="A272" s="1" t="n">
        <v>45078</v>
      </c>
      <c r="B272" s="2" t="n">
        <v>0.066459297408142</v>
      </c>
      <c r="D272" s="1" t="n">
        <v>43952</v>
      </c>
      <c r="E272" s="2" t="n">
        <v>45.2719262184466</v>
      </c>
      <c r="F272" s="2" t="n">
        <v>50.2719262184466</v>
      </c>
      <c r="G272" s="2" t="n">
        <v>55.2719262184466</v>
      </c>
      <c r="I272" s="2" t="n">
        <v>27.9823246850255</v>
      </c>
      <c r="J272" s="2" t="n">
        <v>32.9823246850255</v>
      </c>
      <c r="K272" s="2" t="n">
        <v>37.9823246850255</v>
      </c>
      <c r="M272" s="1" t="n">
        <v>44835</v>
      </c>
      <c r="N272" s="2" t="n">
        <v>83.65</v>
      </c>
      <c r="O272" s="2" t="n">
        <v>88.65</v>
      </c>
      <c r="P272" s="2" t="n">
        <v>93.65</v>
      </c>
      <c r="R272" s="2" t="n">
        <v>61.4875</v>
      </c>
      <c r="S272" s="2" t="n">
        <v>66.4875</v>
      </c>
      <c r="T272" s="2" t="n">
        <v>71.4875</v>
      </c>
      <c r="V272" s="2" t="n">
        <v>0</v>
      </c>
      <c r="W272" s="2" t="n">
        <v>0</v>
      </c>
      <c r="X272" s="2" t="n">
        <v>0</v>
      </c>
      <c r="Z272" s="2" t="n">
        <v>0.0001</v>
      </c>
      <c r="AA272" s="2" t="n">
        <v>0.155880027223325</v>
      </c>
      <c r="AB272" s="2" t="n">
        <v>0.0001</v>
      </c>
      <c r="AD272" s="2" t="n">
        <v>0.0001</v>
      </c>
      <c r="AE272" s="2" t="n">
        <v>0.0779400136116624</v>
      </c>
      <c r="AF272" s="2" t="n">
        <v>0.0001</v>
      </c>
      <c r="AH272" s="2" t="n">
        <v>0.0001</v>
      </c>
      <c r="AI272" s="2" t="n">
        <v>2.65</v>
      </c>
      <c r="AJ272" s="2" t="n">
        <v>0.0001</v>
      </c>
      <c r="AL272" s="2" t="n">
        <v>-0.01</v>
      </c>
      <c r="AM272" s="2" t="n">
        <v>1.325</v>
      </c>
      <c r="AN272" s="2" t="n">
        <v>0.01</v>
      </c>
      <c r="AP272" s="2" t="n">
        <v>88</v>
      </c>
      <c r="AQ272" s="2" t="n">
        <v>0.35</v>
      </c>
      <c r="BQ272" s="2" t="n">
        <v>44986</v>
      </c>
      <c r="BR272" s="2" t="n">
        <v>6.24</v>
      </c>
      <c r="BS272" s="2" t="n">
        <v>6.245</v>
      </c>
      <c r="BT272" s="2" t="n">
        <v>6.25</v>
      </c>
      <c r="BU272" s="2" t="n">
        <v>0.1625</v>
      </c>
      <c r="BV272" s="2" t="n">
        <v>0.17</v>
      </c>
      <c r="BW272" s="2" t="n">
        <v>0.1775</v>
      </c>
      <c r="BX272" s="2" t="n">
        <v>-0.07</v>
      </c>
      <c r="BZ272" s="2" t="n">
        <v>0.07</v>
      </c>
      <c r="CA272" s="2" t="n">
        <v>0</v>
      </c>
      <c r="CB272" s="2" t="n">
        <v>0</v>
      </c>
      <c r="CC272" s="2" t="n">
        <v>6.24</v>
      </c>
      <c r="CD272" s="2" t="n">
        <v>0.1775</v>
      </c>
    </row>
    <row r="273" customFormat="false" ht="12.75" hidden="false" customHeight="false" outlineLevel="0" collapsed="false">
      <c r="A273" s="1" t="n">
        <v>45108</v>
      </c>
      <c r="B273" s="2" t="n">
        <v>0.066455555432489</v>
      </c>
      <c r="D273" s="1" t="n">
        <v>43983</v>
      </c>
      <c r="E273" s="2" t="n">
        <v>61.2719262184465</v>
      </c>
      <c r="F273" s="2" t="n">
        <v>66.2719262184465</v>
      </c>
      <c r="G273" s="2" t="n">
        <v>71.2719262184465</v>
      </c>
      <c r="I273" s="2" t="n">
        <v>25.9823246850255</v>
      </c>
      <c r="J273" s="2" t="n">
        <v>30.9823246850255</v>
      </c>
      <c r="K273" s="2" t="n">
        <v>35.9823246850255</v>
      </c>
      <c r="M273" s="1" t="n">
        <v>44866</v>
      </c>
      <c r="N273" s="2" t="n">
        <v>64.7196692787492</v>
      </c>
      <c r="O273" s="2" t="n">
        <v>69.7196692787492</v>
      </c>
      <c r="P273" s="2" t="n">
        <v>74.7196692787492</v>
      </c>
      <c r="R273" s="2" t="n">
        <v>47.289751959062</v>
      </c>
      <c r="S273" s="2" t="n">
        <v>52.289751959062</v>
      </c>
      <c r="T273" s="2" t="n">
        <v>57.289751959062</v>
      </c>
      <c r="V273" s="2" t="n">
        <v>0</v>
      </c>
      <c r="W273" s="2" t="n">
        <v>0</v>
      </c>
      <c r="X273" s="2" t="n">
        <v>0</v>
      </c>
      <c r="Z273" s="2" t="n">
        <v>0.0001</v>
      </c>
      <c r="AA273" s="2" t="n">
        <v>0.155880027223325</v>
      </c>
      <c r="AB273" s="2" t="n">
        <v>0.0001</v>
      </c>
      <c r="AD273" s="2" t="n">
        <v>0.0001</v>
      </c>
      <c r="AE273" s="2" t="n">
        <v>0.0779400136116624</v>
      </c>
      <c r="AF273" s="2" t="n">
        <v>0.0001</v>
      </c>
      <c r="AH273" s="2" t="n">
        <v>0.0001</v>
      </c>
      <c r="AI273" s="2" t="n">
        <v>1.9</v>
      </c>
      <c r="AJ273" s="2" t="n">
        <v>0.0001</v>
      </c>
      <c r="AL273" s="2" t="n">
        <v>-0.01</v>
      </c>
      <c r="AM273" s="2" t="n">
        <v>0.95</v>
      </c>
      <c r="AN273" s="2" t="n">
        <v>0.01</v>
      </c>
      <c r="AP273" s="2" t="n">
        <v>88</v>
      </c>
      <c r="AQ273" s="2" t="n">
        <v>0.35</v>
      </c>
      <c r="BQ273" s="2" t="n">
        <v>45017</v>
      </c>
      <c r="BR273" s="2" t="n">
        <v>6.08</v>
      </c>
      <c r="BS273" s="2" t="n">
        <v>6.085</v>
      </c>
      <c r="BT273" s="2" t="n">
        <v>6.09</v>
      </c>
      <c r="BU273" s="2" t="n">
        <v>0.1625</v>
      </c>
      <c r="BV273" s="2" t="n">
        <v>0.17</v>
      </c>
      <c r="BW273" s="2" t="n">
        <v>0.1775</v>
      </c>
      <c r="BX273" s="2" t="n">
        <v>-0.07</v>
      </c>
      <c r="BZ273" s="2" t="n">
        <v>0.07</v>
      </c>
      <c r="CA273" s="2" t="n">
        <v>0</v>
      </c>
      <c r="CB273" s="2" t="n">
        <v>0</v>
      </c>
      <c r="CC273" s="2" t="n">
        <v>6.08</v>
      </c>
      <c r="CD273" s="2" t="n">
        <v>0.1775</v>
      </c>
    </row>
    <row r="274" customFormat="false" ht="12.75" hidden="false" customHeight="false" outlineLevel="0" collapsed="false">
      <c r="A274" s="1" t="n">
        <v>45139</v>
      </c>
      <c r="B274" s="2" t="n">
        <v>0.066451688724319</v>
      </c>
      <c r="D274" s="1" t="n">
        <v>44013</v>
      </c>
      <c r="E274" s="2" t="n">
        <v>73.75</v>
      </c>
      <c r="F274" s="2" t="n">
        <v>78.75</v>
      </c>
      <c r="G274" s="2" t="n">
        <v>83.75</v>
      </c>
      <c r="I274" s="2" t="n">
        <v>38.9595961716176</v>
      </c>
      <c r="J274" s="2" t="n">
        <v>43.9595961716176</v>
      </c>
      <c r="K274" s="2" t="n">
        <v>48.9595961716176</v>
      </c>
      <c r="M274" s="1" t="n">
        <v>44896</v>
      </c>
      <c r="N274" s="2" t="n">
        <v>62.7196692787492</v>
      </c>
      <c r="O274" s="2" t="n">
        <v>67.7196692787492</v>
      </c>
      <c r="P274" s="2" t="n">
        <v>72.7196692787492</v>
      </c>
      <c r="R274" s="2" t="n">
        <v>45.789751959062</v>
      </c>
      <c r="S274" s="2" t="n">
        <v>50.789751959062</v>
      </c>
      <c r="T274" s="2" t="n">
        <v>55.789751959062</v>
      </c>
      <c r="V274" s="2" t="n">
        <v>0</v>
      </c>
      <c r="W274" s="2" t="n">
        <v>0</v>
      </c>
      <c r="X274" s="2" t="n">
        <v>0</v>
      </c>
      <c r="Z274" s="2" t="n">
        <v>0.0001</v>
      </c>
      <c r="AA274" s="2" t="n">
        <v>0.155880027223325</v>
      </c>
      <c r="AB274" s="2" t="n">
        <v>0.0001</v>
      </c>
      <c r="AD274" s="2" t="n">
        <v>0.0001</v>
      </c>
      <c r="AE274" s="2" t="n">
        <v>0.0779400136116624</v>
      </c>
      <c r="AF274" s="2" t="n">
        <v>0.0001</v>
      </c>
      <c r="AH274" s="2" t="n">
        <v>0.0001</v>
      </c>
      <c r="AI274" s="2" t="n">
        <v>1.7</v>
      </c>
      <c r="AJ274" s="2" t="n">
        <v>0.0001</v>
      </c>
      <c r="AL274" s="2" t="n">
        <v>-0.01</v>
      </c>
      <c r="AM274" s="2" t="n">
        <v>0.85</v>
      </c>
      <c r="AN274" s="2" t="n">
        <v>0.01</v>
      </c>
      <c r="AP274" s="2" t="n">
        <v>89</v>
      </c>
      <c r="AQ274" s="2" t="n">
        <v>0.35</v>
      </c>
      <c r="BQ274" s="2" t="n">
        <v>45047</v>
      </c>
      <c r="BR274" s="2" t="n">
        <v>6.045</v>
      </c>
      <c r="BS274" s="2" t="n">
        <v>6.05</v>
      </c>
      <c r="BT274" s="2" t="n">
        <v>6.055</v>
      </c>
      <c r="BU274" s="2" t="n">
        <v>0.1625</v>
      </c>
      <c r="BV274" s="2" t="n">
        <v>0.17</v>
      </c>
      <c r="BW274" s="2" t="n">
        <v>0.1775</v>
      </c>
      <c r="BX274" s="2" t="n">
        <v>-0.07</v>
      </c>
      <c r="BZ274" s="2" t="n">
        <v>0.07</v>
      </c>
      <c r="CA274" s="2" t="n">
        <v>0</v>
      </c>
      <c r="CB274" s="2" t="n">
        <v>0</v>
      </c>
      <c r="CC274" s="2" t="n">
        <v>6.045</v>
      </c>
      <c r="CD274" s="2" t="n">
        <v>0.1775</v>
      </c>
    </row>
    <row r="275" customFormat="false" ht="12.75" hidden="false" customHeight="false" outlineLevel="0" collapsed="false">
      <c r="A275" s="1" t="n">
        <v>45170</v>
      </c>
      <c r="B275" s="2" t="n">
        <v>0.066447822016154</v>
      </c>
      <c r="D275" s="1" t="n">
        <v>44044</v>
      </c>
      <c r="E275" s="2" t="n">
        <v>77.9631068345887</v>
      </c>
      <c r="F275" s="2" t="n">
        <v>82.9631068345887</v>
      </c>
      <c r="G275" s="2" t="n">
        <v>87.9631068345887</v>
      </c>
      <c r="I275" s="2" t="n">
        <v>42.9595961716176</v>
      </c>
      <c r="J275" s="2" t="n">
        <v>47.9595961716176</v>
      </c>
      <c r="K275" s="2" t="n">
        <v>52.9595961716176</v>
      </c>
      <c r="M275" s="1" t="n">
        <v>44927</v>
      </c>
      <c r="N275" s="2" t="n">
        <v>76</v>
      </c>
      <c r="O275" s="2" t="n">
        <v>81</v>
      </c>
      <c r="P275" s="2" t="n">
        <v>86</v>
      </c>
      <c r="R275" s="2" t="n">
        <v>55.75</v>
      </c>
      <c r="S275" s="2" t="n">
        <v>60.75</v>
      </c>
      <c r="T275" s="2" t="n">
        <v>65.75</v>
      </c>
      <c r="V275" s="2" t="n">
        <v>0</v>
      </c>
      <c r="W275" s="2" t="n">
        <v>0</v>
      </c>
      <c r="X275" s="2" t="n">
        <v>0</v>
      </c>
      <c r="Z275" s="2" t="n">
        <v>0.0001</v>
      </c>
      <c r="AA275" s="2" t="n">
        <v>0.155880027223325</v>
      </c>
      <c r="AB275" s="2" t="n">
        <v>0.0001</v>
      </c>
      <c r="AD275" s="2" t="n">
        <v>0.0001</v>
      </c>
      <c r="AE275" s="2" t="n">
        <v>0.0779400136116624</v>
      </c>
      <c r="AF275" s="2" t="n">
        <v>0.0001</v>
      </c>
      <c r="AH275" s="2" t="n">
        <v>0.0001</v>
      </c>
      <c r="AI275" s="2" t="n">
        <v>1.6</v>
      </c>
      <c r="AJ275" s="2" t="n">
        <v>0.0001</v>
      </c>
      <c r="AL275" s="2" t="n">
        <v>-0.01</v>
      </c>
      <c r="AM275" s="2" t="n">
        <v>0.8</v>
      </c>
      <c r="AN275" s="2" t="n">
        <v>0.01</v>
      </c>
      <c r="AP275" s="2" t="n">
        <v>89</v>
      </c>
      <c r="AQ275" s="2" t="n">
        <v>0.35</v>
      </c>
      <c r="BQ275" s="2" t="n">
        <v>45078</v>
      </c>
      <c r="BR275" s="2" t="n">
        <v>6.065</v>
      </c>
      <c r="BS275" s="2" t="n">
        <v>6.07</v>
      </c>
      <c r="BT275" s="2" t="n">
        <v>6.075</v>
      </c>
      <c r="BU275" s="2" t="n">
        <v>0.1625</v>
      </c>
      <c r="BV275" s="2" t="n">
        <v>0.17</v>
      </c>
      <c r="BW275" s="2" t="n">
        <v>0.1775</v>
      </c>
      <c r="BX275" s="2" t="n">
        <v>-0.07</v>
      </c>
      <c r="BZ275" s="2" t="n">
        <v>0.07</v>
      </c>
      <c r="CA275" s="2" t="n">
        <v>0</v>
      </c>
      <c r="CB275" s="2" t="n">
        <v>0</v>
      </c>
      <c r="CC275" s="2" t="n">
        <v>6.065</v>
      </c>
      <c r="CD275" s="2" t="n">
        <v>0.1775</v>
      </c>
    </row>
    <row r="276" customFormat="false" ht="12.75" hidden="false" customHeight="false" outlineLevel="0" collapsed="false">
      <c r="A276" s="1" t="n">
        <v>45200</v>
      </c>
      <c r="B276" s="2" t="n">
        <v>0.066444080040515</v>
      </c>
      <c r="D276" s="1" t="n">
        <v>44075</v>
      </c>
      <c r="E276" s="2" t="n">
        <v>69.9631068345887</v>
      </c>
      <c r="F276" s="2" t="n">
        <v>74.9631068345887</v>
      </c>
      <c r="G276" s="2" t="n">
        <v>79.9631068345887</v>
      </c>
      <c r="I276" s="2" t="n">
        <v>39.9595961716176</v>
      </c>
      <c r="J276" s="2" t="n">
        <v>44.9595961716176</v>
      </c>
      <c r="K276" s="2" t="n">
        <v>49.9595961716176</v>
      </c>
      <c r="M276" s="1" t="n">
        <v>44958</v>
      </c>
      <c r="N276" s="2" t="n">
        <v>69.5290808497357</v>
      </c>
      <c r="O276" s="2" t="n">
        <v>74.5290808497357</v>
      </c>
      <c r="P276" s="2" t="n">
        <v>79.5290808497357</v>
      </c>
      <c r="R276" s="2" t="n">
        <v>50.8968106373018</v>
      </c>
      <c r="S276" s="2" t="n">
        <v>55.8968106373018</v>
      </c>
      <c r="T276" s="2" t="n">
        <v>60.8968106373018</v>
      </c>
      <c r="V276" s="2" t="n">
        <v>0</v>
      </c>
      <c r="W276" s="2" t="n">
        <v>0</v>
      </c>
      <c r="X276" s="2" t="n">
        <v>0</v>
      </c>
      <c r="Z276" s="2" t="n">
        <v>0.0001</v>
      </c>
      <c r="AA276" s="2" t="n">
        <v>0.155880027223325</v>
      </c>
      <c r="AB276" s="2" t="n">
        <v>0.0001</v>
      </c>
      <c r="AD276" s="2" t="n">
        <v>0.0001</v>
      </c>
      <c r="AE276" s="2" t="n">
        <v>0.0779400136116624</v>
      </c>
      <c r="AF276" s="2" t="n">
        <v>0.0001</v>
      </c>
      <c r="AH276" s="2" t="n">
        <v>0.0001</v>
      </c>
      <c r="AI276" s="2" t="n">
        <v>1.8</v>
      </c>
      <c r="AJ276" s="2" t="n">
        <v>0.0001</v>
      </c>
      <c r="AL276" s="2" t="n">
        <v>-0.01</v>
      </c>
      <c r="AM276" s="2" t="n">
        <v>0.9</v>
      </c>
      <c r="AN276" s="2" t="n">
        <v>0.01</v>
      </c>
      <c r="AP276" s="2" t="n">
        <v>89</v>
      </c>
      <c r="AQ276" s="2" t="n">
        <v>0.35</v>
      </c>
      <c r="BQ276" s="2" t="n">
        <v>45108</v>
      </c>
      <c r="BR276" s="2" t="n">
        <v>6.058</v>
      </c>
      <c r="BS276" s="2" t="n">
        <v>6.063</v>
      </c>
      <c r="BT276" s="2" t="n">
        <v>6.068</v>
      </c>
      <c r="BU276" s="2" t="n">
        <v>0.1625</v>
      </c>
      <c r="BV276" s="2" t="n">
        <v>0.17</v>
      </c>
      <c r="BW276" s="2" t="n">
        <v>0.1775</v>
      </c>
      <c r="BX276" s="2" t="n">
        <v>-0.07</v>
      </c>
      <c r="BZ276" s="2" t="n">
        <v>0.07</v>
      </c>
      <c r="CA276" s="2" t="n">
        <v>0</v>
      </c>
      <c r="CB276" s="2" t="n">
        <v>0</v>
      </c>
      <c r="CC276" s="2" t="n">
        <v>6.058</v>
      </c>
      <c r="CD276" s="2" t="n">
        <v>0.1775</v>
      </c>
    </row>
    <row r="277" customFormat="false" ht="12.75" hidden="false" customHeight="false" outlineLevel="0" collapsed="false">
      <c r="A277" s="1" t="n">
        <v>45231</v>
      </c>
      <c r="B277" s="2" t="n">
        <v>0.06644021333236</v>
      </c>
      <c r="D277" s="1" t="n">
        <v>44105</v>
      </c>
      <c r="E277" s="2" t="n">
        <v>53.15</v>
      </c>
      <c r="F277" s="2" t="n">
        <v>58.15</v>
      </c>
      <c r="G277" s="2" t="n">
        <v>63.15</v>
      </c>
      <c r="I277" s="2" t="n">
        <v>33.622110491052</v>
      </c>
      <c r="J277" s="2" t="n">
        <v>38.622110491052</v>
      </c>
      <c r="K277" s="2" t="n">
        <v>43.622110491052</v>
      </c>
      <c r="M277" s="1" t="n">
        <v>44986</v>
      </c>
      <c r="N277" s="2" t="n">
        <v>67.5290808497357</v>
      </c>
      <c r="O277" s="2" t="n">
        <v>72.5290808497357</v>
      </c>
      <c r="P277" s="2" t="n">
        <v>77.5290808497357</v>
      </c>
      <c r="R277" s="2" t="n">
        <v>49.3968106373018</v>
      </c>
      <c r="S277" s="2" t="n">
        <v>54.3968106373018</v>
      </c>
      <c r="T277" s="2" t="n">
        <v>59.3968106373018</v>
      </c>
      <c r="V277" s="2" t="n">
        <v>0</v>
      </c>
      <c r="W277" s="2" t="n">
        <v>0</v>
      </c>
      <c r="X277" s="2" t="n">
        <v>0</v>
      </c>
      <c r="Z277" s="2" t="n">
        <v>0.0001</v>
      </c>
      <c r="AA277" s="2" t="n">
        <v>0.155880027223325</v>
      </c>
      <c r="AB277" s="2" t="n">
        <v>0.0001</v>
      </c>
      <c r="AD277" s="2" t="n">
        <v>0.0001</v>
      </c>
      <c r="AE277" s="2" t="n">
        <v>0.0779400136116624</v>
      </c>
      <c r="AF277" s="2" t="n">
        <v>0.0001</v>
      </c>
      <c r="AH277" s="2" t="n">
        <v>0.0001</v>
      </c>
      <c r="AI277" s="2" t="n">
        <v>1.95</v>
      </c>
      <c r="AJ277" s="2" t="n">
        <v>0.0001</v>
      </c>
      <c r="AL277" s="2" t="n">
        <v>-0.01</v>
      </c>
      <c r="AM277" s="2" t="n">
        <v>0.975</v>
      </c>
      <c r="AN277" s="2" t="n">
        <v>0.01</v>
      </c>
      <c r="AP277" s="2" t="n">
        <v>90</v>
      </c>
      <c r="AQ277" s="2" t="n">
        <v>0.35</v>
      </c>
      <c r="BQ277" s="2" t="n">
        <v>45139</v>
      </c>
      <c r="BR277" s="2" t="n">
        <v>6.06</v>
      </c>
      <c r="BS277" s="2" t="n">
        <v>6.065</v>
      </c>
      <c r="BT277" s="2" t="n">
        <v>6.07</v>
      </c>
      <c r="BU277" s="2" t="n">
        <v>0.1625</v>
      </c>
      <c r="BV277" s="2" t="n">
        <v>0.17</v>
      </c>
      <c r="BW277" s="2" t="n">
        <v>0.1775</v>
      </c>
      <c r="BX277" s="2" t="n">
        <v>-0.07</v>
      </c>
      <c r="BZ277" s="2" t="n">
        <v>0.07</v>
      </c>
      <c r="CA277" s="2" t="n">
        <v>0</v>
      </c>
      <c r="CB277" s="2" t="n">
        <v>0</v>
      </c>
      <c r="CC277" s="2" t="n">
        <v>6.06</v>
      </c>
      <c r="CD277" s="2" t="n">
        <v>0.1775</v>
      </c>
    </row>
    <row r="278" customFormat="false" ht="12.75" hidden="false" customHeight="false" outlineLevel="0" collapsed="false">
      <c r="A278" s="1" t="n">
        <v>45261</v>
      </c>
      <c r="B278" s="2" t="n">
        <v>0.06643647135673</v>
      </c>
      <c r="D278" s="1" t="n">
        <v>44136</v>
      </c>
      <c r="E278" s="2" t="n">
        <v>43.2738424706291</v>
      </c>
      <c r="F278" s="2" t="n">
        <v>48.2738424706291</v>
      </c>
      <c r="G278" s="2" t="n">
        <v>53.2738424706291</v>
      </c>
      <c r="I278" s="2" t="n">
        <v>28.622110491052</v>
      </c>
      <c r="J278" s="2" t="n">
        <v>33.622110491052</v>
      </c>
      <c r="K278" s="2" t="n">
        <v>38.622110491052</v>
      </c>
      <c r="M278" s="1" t="n">
        <v>45017</v>
      </c>
      <c r="N278" s="2" t="n">
        <v>59.75</v>
      </c>
      <c r="O278" s="2" t="n">
        <v>64.75</v>
      </c>
      <c r="P278" s="2" t="n">
        <v>69.75</v>
      </c>
      <c r="R278" s="2" t="n">
        <v>43.5625</v>
      </c>
      <c r="S278" s="2" t="n">
        <v>48.5625</v>
      </c>
      <c r="T278" s="2" t="n">
        <v>53.5625</v>
      </c>
      <c r="V278" s="2" t="n">
        <v>0</v>
      </c>
      <c r="W278" s="2" t="n">
        <v>0</v>
      </c>
      <c r="X278" s="2" t="n">
        <v>0</v>
      </c>
      <c r="Z278" s="2" t="n">
        <v>0.0001</v>
      </c>
      <c r="AA278" s="2" t="n">
        <v>0.155880027223325</v>
      </c>
      <c r="AB278" s="2" t="n">
        <v>0.0001</v>
      </c>
      <c r="AD278" s="2" t="n">
        <v>0.0001</v>
      </c>
      <c r="AE278" s="2" t="n">
        <v>0.0779400136116624</v>
      </c>
      <c r="AF278" s="2" t="n">
        <v>0.0001</v>
      </c>
      <c r="AH278" s="2" t="n">
        <v>0.0001</v>
      </c>
      <c r="AI278" s="2" t="n">
        <v>2</v>
      </c>
      <c r="AJ278" s="2" t="n">
        <v>0.0001</v>
      </c>
      <c r="AL278" s="2" t="n">
        <v>-0.01</v>
      </c>
      <c r="AM278" s="2" t="n">
        <v>1</v>
      </c>
      <c r="AN278" s="2" t="n">
        <v>0.01</v>
      </c>
      <c r="AP278" s="2" t="n">
        <v>90</v>
      </c>
      <c r="AQ278" s="2" t="n">
        <v>0.35</v>
      </c>
      <c r="BQ278" s="2" t="n">
        <v>45170</v>
      </c>
      <c r="BR278" s="2" t="n">
        <v>6.077</v>
      </c>
      <c r="BS278" s="2" t="n">
        <v>6.082</v>
      </c>
      <c r="BT278" s="2" t="n">
        <v>6.087</v>
      </c>
      <c r="BU278" s="2" t="n">
        <v>0.1625</v>
      </c>
      <c r="BV278" s="2" t="n">
        <v>0.17</v>
      </c>
      <c r="BW278" s="2" t="n">
        <v>0.1775</v>
      </c>
      <c r="BX278" s="2" t="n">
        <v>-0.07</v>
      </c>
      <c r="BZ278" s="2" t="n">
        <v>0.07</v>
      </c>
      <c r="CA278" s="2" t="n">
        <v>0</v>
      </c>
      <c r="CB278" s="2" t="n">
        <v>0</v>
      </c>
      <c r="CC278" s="2" t="n">
        <v>6.077</v>
      </c>
      <c r="CD278" s="2" t="n">
        <v>0.1775</v>
      </c>
    </row>
    <row r="279" customFormat="false" ht="12.75" hidden="false" customHeight="false" outlineLevel="0" collapsed="false">
      <c r="A279" s="1" t="n">
        <v>45292</v>
      </c>
      <c r="B279" s="2" t="n">
        <v>0.066432604648585</v>
      </c>
      <c r="D279" s="1" t="n">
        <v>44166</v>
      </c>
      <c r="E279" s="2" t="n">
        <v>42.2738424706291</v>
      </c>
      <c r="F279" s="2" t="n">
        <v>47.2738424706291</v>
      </c>
      <c r="G279" s="2" t="n">
        <v>52.2738424706291</v>
      </c>
      <c r="I279" s="2" t="n">
        <v>28.622110491052</v>
      </c>
      <c r="J279" s="2" t="n">
        <v>33.622110491052</v>
      </c>
      <c r="K279" s="2" t="n">
        <v>38.622110491052</v>
      </c>
      <c r="M279" s="1" t="n">
        <v>45047</v>
      </c>
      <c r="N279" s="2" t="n">
        <v>62.9524373520535</v>
      </c>
      <c r="O279" s="2" t="n">
        <v>67.9524373520535</v>
      </c>
      <c r="P279" s="2" t="n">
        <v>72.9524373520535</v>
      </c>
      <c r="R279" s="2" t="n">
        <v>45.9643280140402</v>
      </c>
      <c r="S279" s="2" t="n">
        <v>50.9643280140402</v>
      </c>
      <c r="T279" s="2" t="n">
        <v>55.9643280140402</v>
      </c>
      <c r="V279" s="2" t="n">
        <v>0</v>
      </c>
      <c r="W279" s="2" t="n">
        <v>0</v>
      </c>
      <c r="X279" s="2" t="n">
        <v>0</v>
      </c>
      <c r="Z279" s="2" t="n">
        <v>0.0001</v>
      </c>
      <c r="AA279" s="2" t="n">
        <v>0.155880027223325</v>
      </c>
      <c r="AB279" s="2" t="n">
        <v>0.0001</v>
      </c>
      <c r="AD279" s="2" t="n">
        <v>0.0001</v>
      </c>
      <c r="AE279" s="2" t="n">
        <v>0.0779400136116624</v>
      </c>
      <c r="AF279" s="2" t="n">
        <v>0.0001</v>
      </c>
      <c r="AH279" s="2" t="n">
        <v>0.0001</v>
      </c>
      <c r="AI279" s="2" t="n">
        <v>2.15</v>
      </c>
      <c r="AJ279" s="2" t="n">
        <v>0.0001</v>
      </c>
      <c r="AL279" s="2" t="n">
        <v>-0.01</v>
      </c>
      <c r="AM279" s="2" t="n">
        <v>1.075</v>
      </c>
      <c r="AN279" s="2" t="n">
        <v>0.01</v>
      </c>
      <c r="AP279" s="2" t="n">
        <v>90</v>
      </c>
      <c r="AQ279" s="2" t="n">
        <v>0.35</v>
      </c>
      <c r="BQ279" s="2" t="n">
        <v>45200</v>
      </c>
      <c r="BR279" s="2" t="n">
        <v>6.087</v>
      </c>
      <c r="BS279" s="2" t="n">
        <v>6.092</v>
      </c>
      <c r="BT279" s="2" t="n">
        <v>6.097</v>
      </c>
      <c r="BU279" s="2" t="n">
        <v>0.1625</v>
      </c>
      <c r="BV279" s="2" t="n">
        <v>0.17</v>
      </c>
      <c r="BW279" s="2" t="n">
        <v>0.1775</v>
      </c>
      <c r="BX279" s="2" t="n">
        <v>-0.07</v>
      </c>
      <c r="BZ279" s="2" t="n">
        <v>0.07</v>
      </c>
      <c r="CA279" s="2" t="n">
        <v>0</v>
      </c>
      <c r="CB279" s="2" t="n">
        <v>0</v>
      </c>
      <c r="CC279" s="2" t="n">
        <v>6.087</v>
      </c>
      <c r="CD279" s="2" t="n">
        <v>0.1775</v>
      </c>
    </row>
    <row r="280" customFormat="false" ht="12.75" hidden="false" customHeight="false" outlineLevel="0" collapsed="false">
      <c r="B280" s="2" t="n">
        <v>0.066428737940444</v>
      </c>
      <c r="D280" s="1" t="n">
        <v>44197</v>
      </c>
      <c r="E280" s="2" t="n">
        <v>44.5</v>
      </c>
      <c r="F280" s="2" t="n">
        <v>49.5</v>
      </c>
      <c r="G280" s="2" t="n">
        <v>54.5</v>
      </c>
      <c r="I280" s="2" t="n">
        <v>29.8050781345717</v>
      </c>
      <c r="J280" s="2" t="n">
        <v>34.8050781345717</v>
      </c>
      <c r="K280" s="2" t="n">
        <v>39.8050781345717</v>
      </c>
      <c r="M280" s="1" t="n">
        <v>45078</v>
      </c>
      <c r="N280" s="2" t="n">
        <v>86.9524373520535</v>
      </c>
      <c r="O280" s="2" t="n">
        <v>91.9524373520535</v>
      </c>
      <c r="P280" s="2" t="n">
        <v>96.9524373520535</v>
      </c>
      <c r="R280" s="2" t="n">
        <v>63.9643280140402</v>
      </c>
      <c r="S280" s="2" t="n">
        <v>68.9643280140402</v>
      </c>
      <c r="T280" s="2" t="n">
        <v>73.9643280140402</v>
      </c>
      <c r="V280" s="2" t="n">
        <v>0</v>
      </c>
      <c r="W280" s="2" t="n">
        <v>0</v>
      </c>
      <c r="X280" s="2" t="n">
        <v>0</v>
      </c>
      <c r="Z280" s="2" t="n">
        <v>0.0001</v>
      </c>
      <c r="AA280" s="2" t="n">
        <v>0.155880027223325</v>
      </c>
      <c r="AB280" s="2" t="n">
        <v>0.0001</v>
      </c>
      <c r="AD280" s="2" t="n">
        <v>0.0001</v>
      </c>
      <c r="AE280" s="2" t="n">
        <v>0.0779400136116624</v>
      </c>
      <c r="AF280" s="2" t="n">
        <v>0.0001</v>
      </c>
      <c r="AH280" s="2" t="n">
        <v>0.0001</v>
      </c>
      <c r="AI280" s="2" t="n">
        <v>1.95</v>
      </c>
      <c r="AJ280" s="2" t="n">
        <v>0.0001</v>
      </c>
      <c r="AL280" s="2" t="n">
        <v>-0.01</v>
      </c>
      <c r="AM280" s="2" t="n">
        <v>0.975</v>
      </c>
      <c r="AN280" s="2" t="n">
        <v>0.01</v>
      </c>
      <c r="AP280" s="2" t="n">
        <v>91</v>
      </c>
      <c r="AQ280" s="2" t="n">
        <v>0.35</v>
      </c>
      <c r="BQ280" s="2" t="n">
        <v>45231</v>
      </c>
      <c r="BR280" s="2" t="n">
        <v>6.232</v>
      </c>
      <c r="BS280" s="2" t="n">
        <v>6.237</v>
      </c>
      <c r="BT280" s="2" t="n">
        <v>6.242</v>
      </c>
      <c r="BU280" s="2" t="n">
        <v>0.1625</v>
      </c>
      <c r="BV280" s="2" t="n">
        <v>0.17</v>
      </c>
      <c r="BW280" s="2" t="n">
        <v>0.1775</v>
      </c>
      <c r="BX280" s="2" t="n">
        <v>-0.07</v>
      </c>
      <c r="BZ280" s="2" t="n">
        <v>0.07</v>
      </c>
      <c r="CA280" s="2" t="n">
        <v>0</v>
      </c>
      <c r="CB280" s="2" t="n">
        <v>0</v>
      </c>
      <c r="CC280" s="2" t="n">
        <v>6.232</v>
      </c>
      <c r="CD280" s="2" t="n">
        <v>0.1775</v>
      </c>
    </row>
    <row r="281" customFormat="false" ht="12.75" hidden="false" customHeight="false" outlineLevel="0" collapsed="false">
      <c r="B281" s="2" t="n">
        <v>0.06642512069735</v>
      </c>
      <c r="D281" s="1" t="n">
        <v>44228</v>
      </c>
      <c r="E281" s="2" t="n">
        <v>45.0757120726492</v>
      </c>
      <c r="F281" s="2" t="n">
        <v>50.0757120726492</v>
      </c>
      <c r="G281" s="2" t="n">
        <v>55.0757120726492</v>
      </c>
      <c r="I281" s="2" t="n">
        <v>28.8550781345717</v>
      </c>
      <c r="J281" s="2" t="n">
        <v>33.8550781345717</v>
      </c>
      <c r="K281" s="2" t="n">
        <v>38.8550781345717</v>
      </c>
      <c r="M281" s="1" t="n">
        <v>45108</v>
      </c>
      <c r="N281" s="2" t="n">
        <v>107.5</v>
      </c>
      <c r="O281" s="2" t="n">
        <v>112.5</v>
      </c>
      <c r="P281" s="2" t="n">
        <v>117.5</v>
      </c>
      <c r="R281" s="2" t="n">
        <v>79.375</v>
      </c>
      <c r="S281" s="2" t="n">
        <v>84.375</v>
      </c>
      <c r="T281" s="2" t="n">
        <v>89.375</v>
      </c>
      <c r="V281" s="2" t="n">
        <v>0</v>
      </c>
      <c r="W281" s="2" t="n">
        <v>0</v>
      </c>
      <c r="X281" s="2" t="n">
        <v>0</v>
      </c>
      <c r="Z281" s="2" t="n">
        <v>0.0001</v>
      </c>
      <c r="AA281" s="2" t="n">
        <v>0.155880027223325</v>
      </c>
      <c r="AB281" s="2" t="n">
        <v>0.0001</v>
      </c>
      <c r="AD281" s="2" t="n">
        <v>0.0001</v>
      </c>
      <c r="AE281" s="2" t="n">
        <v>0.0779400136116624</v>
      </c>
      <c r="AF281" s="2" t="n">
        <v>0.0001</v>
      </c>
      <c r="AH281" s="2" t="n">
        <v>0.0001</v>
      </c>
      <c r="AI281" s="2" t="n">
        <v>2.1</v>
      </c>
      <c r="AJ281" s="2" t="n">
        <v>0.0001</v>
      </c>
      <c r="AL281" s="2" t="n">
        <v>-0.01</v>
      </c>
      <c r="AM281" s="2" t="n">
        <v>1.05</v>
      </c>
      <c r="AN281" s="2" t="n">
        <v>0.01</v>
      </c>
      <c r="AP281" s="2" t="n">
        <v>91</v>
      </c>
      <c r="AQ281" s="2" t="n">
        <v>0.35</v>
      </c>
      <c r="BQ281" s="2" t="n">
        <v>45261</v>
      </c>
      <c r="BR281" s="2" t="n">
        <v>6.372</v>
      </c>
      <c r="BS281" s="2" t="n">
        <v>6.377</v>
      </c>
      <c r="BT281" s="2" t="n">
        <v>6.382</v>
      </c>
      <c r="BU281" s="2" t="n">
        <v>0.1625</v>
      </c>
      <c r="BV281" s="2" t="n">
        <v>0.17</v>
      </c>
      <c r="BW281" s="2" t="n">
        <v>0.1775</v>
      </c>
      <c r="BX281" s="2" t="n">
        <v>-0.07</v>
      </c>
      <c r="BZ281" s="2" t="n">
        <v>0.07</v>
      </c>
      <c r="CA281" s="2" t="n">
        <v>0</v>
      </c>
      <c r="CB281" s="2" t="n">
        <v>0</v>
      </c>
      <c r="CC281" s="2" t="n">
        <v>6.372</v>
      </c>
      <c r="CD281" s="2" t="n">
        <v>0.1775</v>
      </c>
    </row>
    <row r="282" customFormat="false" ht="12.75" hidden="false" customHeight="false" outlineLevel="0" collapsed="false">
      <c r="B282" s="2" t="n">
        <v>0.066421253989219</v>
      </c>
      <c r="D282" s="1" t="n">
        <v>44256</v>
      </c>
      <c r="E282" s="2" t="n">
        <v>44.0757120726492</v>
      </c>
      <c r="F282" s="2" t="n">
        <v>49.0757120726492</v>
      </c>
      <c r="G282" s="2" t="n">
        <v>54.0757120726492</v>
      </c>
      <c r="I282" s="2" t="n">
        <v>28.8550781345717</v>
      </c>
      <c r="J282" s="2" t="n">
        <v>33.8550781345717</v>
      </c>
      <c r="K282" s="2" t="n">
        <v>38.8550781345717</v>
      </c>
      <c r="M282" s="1" t="n">
        <v>45139</v>
      </c>
      <c r="N282" s="2" t="n">
        <v>108.958624024053</v>
      </c>
      <c r="O282" s="2" t="n">
        <v>113.958624024053</v>
      </c>
      <c r="P282" s="2" t="n">
        <v>118.958624024053</v>
      </c>
      <c r="R282" s="2" t="n">
        <v>80.4689680180397</v>
      </c>
      <c r="S282" s="2" t="n">
        <v>85.4689680180397</v>
      </c>
      <c r="T282" s="2" t="n">
        <v>90.4689680180397</v>
      </c>
      <c r="V282" s="2" t="n">
        <v>0</v>
      </c>
      <c r="W282" s="2" t="n">
        <v>0</v>
      </c>
      <c r="X282" s="2" t="n">
        <v>0</v>
      </c>
      <c r="Z282" s="2" t="n">
        <v>0.0001</v>
      </c>
      <c r="AA282" s="2" t="n">
        <v>0.155880027223325</v>
      </c>
      <c r="AB282" s="2" t="n">
        <v>0.0001</v>
      </c>
      <c r="AD282" s="2" t="n">
        <v>0.0001</v>
      </c>
      <c r="AE282" s="2" t="n">
        <v>0.0779400136116624</v>
      </c>
      <c r="AF282" s="2" t="n">
        <v>0.0001</v>
      </c>
      <c r="AH282" s="2" t="n">
        <v>0.0001</v>
      </c>
      <c r="AI282" s="2" t="n">
        <v>2.85</v>
      </c>
      <c r="AJ282" s="2" t="n">
        <v>0.0001</v>
      </c>
      <c r="AL282" s="2" t="n">
        <v>-0.01</v>
      </c>
      <c r="AM282" s="2" t="n">
        <v>1.425</v>
      </c>
      <c r="AN282" s="2" t="n">
        <v>0.01</v>
      </c>
      <c r="AP282" s="2" t="n">
        <v>91</v>
      </c>
      <c r="AQ282" s="2" t="n">
        <v>0.35</v>
      </c>
      <c r="BQ282" s="2" t="n">
        <v>45292</v>
      </c>
      <c r="BX282" s="2" t="n">
        <v>-0.07</v>
      </c>
      <c r="BZ282" s="2" t="n">
        <v>0.07</v>
      </c>
      <c r="CA282" s="2" t="n">
        <v>0</v>
      </c>
      <c r="CB282" s="2" t="n">
        <v>0</v>
      </c>
      <c r="CC282" s="2" t="n">
        <v>0</v>
      </c>
      <c r="CD282" s="2" t="n">
        <v>0.1775</v>
      </c>
    </row>
    <row r="283" customFormat="false" ht="12.75" hidden="false" customHeight="false" outlineLevel="0" collapsed="false">
      <c r="B283" s="2" t="n">
        <v>0.066417512013612</v>
      </c>
      <c r="D283" s="1" t="n">
        <v>44287</v>
      </c>
      <c r="E283" s="2" t="n">
        <v>42.25</v>
      </c>
      <c r="F283" s="2" t="n">
        <v>47.25</v>
      </c>
      <c r="G283" s="2" t="n">
        <v>52.25</v>
      </c>
      <c r="I283" s="2" t="n">
        <v>28.2323246850255</v>
      </c>
      <c r="J283" s="2" t="n">
        <v>33.2323246850255</v>
      </c>
      <c r="K283" s="2" t="n">
        <v>38.2323246850255</v>
      </c>
      <c r="M283" s="1" t="n">
        <v>45170</v>
      </c>
      <c r="N283" s="2" t="n">
        <v>101.958624024053</v>
      </c>
      <c r="O283" s="2" t="n">
        <v>106.958624024053</v>
      </c>
      <c r="P283" s="2" t="n">
        <v>111.958624024053</v>
      </c>
      <c r="R283" s="2" t="n">
        <v>75.2189680180397</v>
      </c>
      <c r="S283" s="2" t="n">
        <v>80.2189680180397</v>
      </c>
      <c r="T283" s="2" t="n">
        <v>85.2189680180397</v>
      </c>
      <c r="V283" s="2" t="n">
        <v>0</v>
      </c>
      <c r="W283" s="2" t="n">
        <v>0</v>
      </c>
      <c r="X283" s="2" t="n">
        <v>0</v>
      </c>
      <c r="Z283" s="2" t="n">
        <v>0.0001</v>
      </c>
      <c r="AA283" s="2" t="n">
        <v>0.155880027223325</v>
      </c>
      <c r="AB283" s="2" t="n">
        <v>0.0001</v>
      </c>
      <c r="AD283" s="2" t="n">
        <v>0.0001</v>
      </c>
      <c r="AE283" s="2" t="n">
        <v>0.0779400136116624</v>
      </c>
      <c r="AF283" s="2" t="n">
        <v>0.0001</v>
      </c>
      <c r="AH283" s="2" t="n">
        <v>0.0001</v>
      </c>
      <c r="AI283" s="2" t="n">
        <v>2.95</v>
      </c>
      <c r="AJ283" s="2" t="n">
        <v>0.0001</v>
      </c>
      <c r="AL283" s="2" t="n">
        <v>-0.01</v>
      </c>
      <c r="AM283" s="2" t="n">
        <v>1.475</v>
      </c>
      <c r="AN283" s="2" t="n">
        <v>0.01</v>
      </c>
      <c r="AP283" s="2" t="n">
        <v>92</v>
      </c>
      <c r="AQ283" s="2" t="n">
        <v>0.35</v>
      </c>
      <c r="BQ283" s="2" t="n">
        <v>45323</v>
      </c>
      <c r="BX283" s="2" t="n">
        <v>-0.07</v>
      </c>
      <c r="BZ283" s="2" t="n">
        <v>0.07</v>
      </c>
      <c r="CA283" s="2" t="n">
        <v>0</v>
      </c>
      <c r="CB283" s="2" t="n">
        <v>0</v>
      </c>
      <c r="CC283" s="2" t="n">
        <v>0</v>
      </c>
      <c r="CD283" s="2" t="n">
        <v>0.1775</v>
      </c>
    </row>
    <row r="284" customFormat="false" ht="12.75" hidden="false" customHeight="false" outlineLevel="0" collapsed="false">
      <c r="B284" s="2" t="n">
        <v>0.066413645305491</v>
      </c>
      <c r="D284" s="1" t="n">
        <v>44317</v>
      </c>
      <c r="E284" s="2" t="n">
        <v>45.4987632629823</v>
      </c>
      <c r="F284" s="2" t="n">
        <v>50.4987632629823</v>
      </c>
      <c r="G284" s="2" t="n">
        <v>55.4987632629823</v>
      </c>
      <c r="I284" s="2" t="n">
        <v>28.2323246850255</v>
      </c>
      <c r="J284" s="2" t="n">
        <v>33.2323246850255</v>
      </c>
      <c r="K284" s="2" t="n">
        <v>38.2323246850255</v>
      </c>
      <c r="M284" s="1" t="n">
        <v>45200</v>
      </c>
      <c r="N284" s="2" t="n">
        <v>83.9</v>
      </c>
      <c r="O284" s="2" t="n">
        <v>88.9</v>
      </c>
      <c r="P284" s="2" t="n">
        <v>93.9</v>
      </c>
      <c r="R284" s="2" t="n">
        <v>61.675</v>
      </c>
      <c r="S284" s="2" t="n">
        <v>66.675</v>
      </c>
      <c r="T284" s="2" t="n">
        <v>71.675</v>
      </c>
      <c r="V284" s="2" t="n">
        <v>0</v>
      </c>
      <c r="W284" s="2" t="n">
        <v>0</v>
      </c>
      <c r="X284" s="2" t="n">
        <v>0</v>
      </c>
      <c r="Z284" s="2" t="n">
        <v>0.0001</v>
      </c>
      <c r="AA284" s="2" t="n">
        <v>0.155880027223325</v>
      </c>
      <c r="AB284" s="2" t="n">
        <v>0.0001</v>
      </c>
      <c r="AD284" s="2" t="n">
        <v>0.0001</v>
      </c>
      <c r="AE284" s="2" t="n">
        <v>0.0779400136116624</v>
      </c>
      <c r="AF284" s="2" t="n">
        <v>0.0001</v>
      </c>
      <c r="AH284" s="2" t="n">
        <v>0.0001</v>
      </c>
      <c r="AI284" s="2" t="n">
        <v>2.65</v>
      </c>
      <c r="AJ284" s="2" t="n">
        <v>0.0001</v>
      </c>
      <c r="AL284" s="2" t="n">
        <v>-0.01</v>
      </c>
      <c r="AM284" s="2" t="n">
        <v>1.325</v>
      </c>
      <c r="AN284" s="2" t="n">
        <v>0.01</v>
      </c>
      <c r="AP284" s="2" t="n">
        <v>92</v>
      </c>
      <c r="AQ284" s="2" t="n">
        <v>0.35</v>
      </c>
    </row>
    <row r="285" customFormat="false" ht="12.75" hidden="false" customHeight="false" outlineLevel="0" collapsed="false">
      <c r="B285" s="2" t="n">
        <v>0.066409903329895</v>
      </c>
      <c r="D285" s="1" t="n">
        <v>44348</v>
      </c>
      <c r="E285" s="2" t="n">
        <v>61.4987632629822</v>
      </c>
      <c r="F285" s="2" t="n">
        <v>66.4987632629822</v>
      </c>
      <c r="G285" s="2" t="n">
        <v>71.4987632629822</v>
      </c>
      <c r="I285" s="2" t="n">
        <v>26.2323246850255</v>
      </c>
      <c r="J285" s="2" t="n">
        <v>31.2323246850255</v>
      </c>
      <c r="K285" s="2" t="n">
        <v>36.2323246850255</v>
      </c>
      <c r="M285" s="1" t="n">
        <v>45231</v>
      </c>
      <c r="N285" s="2" t="n">
        <v>64.9425826828093</v>
      </c>
      <c r="O285" s="2" t="n">
        <v>69.9425826828093</v>
      </c>
      <c r="P285" s="2" t="n">
        <v>74.9425826828093</v>
      </c>
      <c r="R285" s="2" t="n">
        <v>47.4569370121071</v>
      </c>
      <c r="S285" s="2" t="n">
        <v>52.4569370121071</v>
      </c>
      <c r="T285" s="2" t="n">
        <v>57.4569370121071</v>
      </c>
      <c r="V285" s="2" t="n">
        <v>0</v>
      </c>
      <c r="W285" s="2" t="n">
        <v>0</v>
      </c>
      <c r="X285" s="2" t="n">
        <v>0</v>
      </c>
      <c r="Z285" s="2" t="n">
        <v>0.0001</v>
      </c>
      <c r="AA285" s="2" t="n">
        <v>0.155880027223325</v>
      </c>
      <c r="AB285" s="2" t="n">
        <v>0.0001</v>
      </c>
      <c r="AD285" s="2" t="n">
        <v>0.0001</v>
      </c>
      <c r="AE285" s="2" t="n">
        <v>0.0779400136116624</v>
      </c>
      <c r="AF285" s="2" t="n">
        <v>0.0001</v>
      </c>
      <c r="AH285" s="2" t="n">
        <v>0.0001</v>
      </c>
      <c r="AI285" s="2" t="n">
        <v>1.9</v>
      </c>
      <c r="AJ285" s="2" t="n">
        <v>0.0001</v>
      </c>
      <c r="AL285" s="2" t="n">
        <v>-0.01</v>
      </c>
      <c r="AM285" s="2" t="n">
        <v>0.95</v>
      </c>
      <c r="AN285" s="2" t="n">
        <v>0.01</v>
      </c>
      <c r="AP285" s="2" t="n">
        <v>92</v>
      </c>
      <c r="AQ285" s="2" t="n">
        <v>0.35</v>
      </c>
    </row>
    <row r="286" customFormat="false" ht="12.75" hidden="false" customHeight="false" outlineLevel="0" collapsed="false">
      <c r="B286" s="2" t="n">
        <v>0.066406036621783</v>
      </c>
      <c r="D286" s="1" t="n">
        <v>44378</v>
      </c>
      <c r="E286" s="2" t="n">
        <v>74</v>
      </c>
      <c r="F286" s="2" t="n">
        <v>79</v>
      </c>
      <c r="G286" s="2" t="n">
        <v>84</v>
      </c>
      <c r="I286" s="2" t="n">
        <v>39.2095961716176</v>
      </c>
      <c r="J286" s="2" t="n">
        <v>44.2095961716176</v>
      </c>
      <c r="K286" s="2" t="n">
        <v>49.2095961716176</v>
      </c>
      <c r="M286" s="1" t="n">
        <v>45261</v>
      </c>
      <c r="N286" s="2" t="n">
        <v>62.9425826828093</v>
      </c>
      <c r="O286" s="2" t="n">
        <v>67.9425826828093</v>
      </c>
      <c r="P286" s="2" t="n">
        <v>72.9425826828093</v>
      </c>
      <c r="R286" s="2" t="n">
        <v>45.9569370121071</v>
      </c>
      <c r="S286" s="2" t="n">
        <v>50.9569370121071</v>
      </c>
      <c r="T286" s="2" t="n">
        <v>55.9569370121071</v>
      </c>
      <c r="V286" s="2" t="n">
        <v>0</v>
      </c>
      <c r="W286" s="2" t="n">
        <v>0</v>
      </c>
      <c r="X286" s="2" t="n">
        <v>0</v>
      </c>
      <c r="Z286" s="2" t="n">
        <v>0.0001</v>
      </c>
      <c r="AA286" s="2" t="n">
        <v>0.155880027223325</v>
      </c>
      <c r="AB286" s="2" t="n">
        <v>0.0001</v>
      </c>
      <c r="AD286" s="2" t="n">
        <v>0.0001</v>
      </c>
      <c r="AE286" s="2" t="n">
        <v>0.0779400136116624</v>
      </c>
      <c r="AF286" s="2" t="n">
        <v>0.0001</v>
      </c>
      <c r="AH286" s="2" t="n">
        <v>0.0001</v>
      </c>
      <c r="AI286" s="2" t="n">
        <v>1.7</v>
      </c>
      <c r="AJ286" s="2" t="n">
        <v>0.0001</v>
      </c>
      <c r="AL286" s="2" t="n">
        <v>-0.01</v>
      </c>
      <c r="AM286" s="2" t="n">
        <v>0.85</v>
      </c>
      <c r="AN286" s="2" t="n">
        <v>0.01</v>
      </c>
      <c r="AP286" s="2" t="n">
        <v>93</v>
      </c>
      <c r="AQ286" s="2" t="n">
        <v>0.35</v>
      </c>
    </row>
    <row r="287" customFormat="false" ht="12.75" hidden="false" customHeight="false" outlineLevel="0" collapsed="false">
      <c r="B287" s="2" t="n">
        <v>0.066402169913677</v>
      </c>
      <c r="D287" s="1" t="n">
        <v>44409</v>
      </c>
      <c r="E287" s="2" t="n">
        <v>78.2949458977435</v>
      </c>
      <c r="F287" s="2" t="n">
        <v>83.2949458977435</v>
      </c>
      <c r="G287" s="2" t="n">
        <v>88.2949458977435</v>
      </c>
      <c r="I287" s="2" t="n">
        <v>43.2095961716176</v>
      </c>
      <c r="J287" s="2" t="n">
        <v>48.2095961716176</v>
      </c>
      <c r="K287" s="2" t="n">
        <v>53.2095961716176</v>
      </c>
      <c r="M287" s="1" t="n">
        <v>45292</v>
      </c>
      <c r="N287" s="2" t="n">
        <v>76.25</v>
      </c>
      <c r="O287" s="2" t="n">
        <v>81.25</v>
      </c>
      <c r="P287" s="2" t="n">
        <v>86.25</v>
      </c>
      <c r="R287" s="2" t="n">
        <v>55.9375</v>
      </c>
      <c r="S287" s="2" t="n">
        <v>60.9375</v>
      </c>
      <c r="T287" s="2" t="n">
        <v>65.9375</v>
      </c>
      <c r="V287" s="2" t="n">
        <v>0</v>
      </c>
      <c r="W287" s="2" t="n">
        <v>0</v>
      </c>
      <c r="X287" s="2" t="n">
        <v>0</v>
      </c>
      <c r="Z287" s="2" t="n">
        <v>0.0001</v>
      </c>
      <c r="AA287" s="2" t="n">
        <v>0.155880027223325</v>
      </c>
      <c r="AB287" s="2" t="n">
        <v>0.0001</v>
      </c>
      <c r="AD287" s="2" t="n">
        <v>0.0001</v>
      </c>
      <c r="AE287" s="2" t="n">
        <v>0.0779400136116624</v>
      </c>
      <c r="AF287" s="2" t="n">
        <v>0.0001</v>
      </c>
      <c r="AH287" s="2" t="n">
        <v>0.0001</v>
      </c>
      <c r="AI287" s="2" t="n">
        <v>1.6</v>
      </c>
      <c r="AJ287" s="2" t="n">
        <v>0.0001</v>
      </c>
      <c r="AL287" s="2" t="n">
        <v>-0.01</v>
      </c>
      <c r="AM287" s="2" t="n">
        <v>0.8</v>
      </c>
      <c r="AN287" s="2" t="n">
        <v>0.01</v>
      </c>
      <c r="AP287" s="2" t="n">
        <v>93</v>
      </c>
      <c r="AQ287" s="2" t="n">
        <v>0.35</v>
      </c>
    </row>
    <row r="288" customFormat="false" ht="12.75" hidden="false" customHeight="false" outlineLevel="0" collapsed="false">
      <c r="B288" s="2" t="n">
        <v>0.066398427938094</v>
      </c>
      <c r="D288" s="1" t="n">
        <v>44440</v>
      </c>
      <c r="E288" s="2" t="n">
        <v>70.2949458977435</v>
      </c>
      <c r="F288" s="2" t="n">
        <v>75.2949458977435</v>
      </c>
      <c r="G288" s="2" t="n">
        <v>80.2949458977435</v>
      </c>
      <c r="I288" s="2" t="n">
        <v>40.2095961716176</v>
      </c>
      <c r="J288" s="2" t="n">
        <v>45.2095961716176</v>
      </c>
      <c r="K288" s="2" t="n">
        <v>50.2095961716176</v>
      </c>
    </row>
    <row r="289" customFormat="false" ht="12.75" hidden="false" customHeight="false" outlineLevel="0" collapsed="false">
      <c r="B289" s="2" t="n">
        <v>0.06639456123</v>
      </c>
      <c r="D289" s="1" t="n">
        <v>44470</v>
      </c>
      <c r="E289" s="2" t="n">
        <v>53.4</v>
      </c>
      <c r="F289" s="2" t="n">
        <v>58.4</v>
      </c>
      <c r="G289" s="2" t="n">
        <v>63.4</v>
      </c>
      <c r="I289" s="2" t="n">
        <v>33.872110491052</v>
      </c>
      <c r="J289" s="2" t="n">
        <v>38.872110491052</v>
      </c>
      <c r="K289" s="2" t="n">
        <v>43.872110491052</v>
      </c>
    </row>
    <row r="290" customFormat="false" ht="12.75" hidden="false" customHeight="false" outlineLevel="0" collapsed="false">
      <c r="B290" s="2" t="n">
        <v>0.066390819254424</v>
      </c>
      <c r="D290" s="1" t="n">
        <v>44501</v>
      </c>
      <c r="E290" s="2" t="n">
        <v>43.4967558746892</v>
      </c>
      <c r="F290" s="2" t="n">
        <v>48.4967558746892</v>
      </c>
      <c r="G290" s="2" t="n">
        <v>53.4967558746892</v>
      </c>
      <c r="I290" s="2" t="n">
        <v>28.872110491052</v>
      </c>
      <c r="J290" s="2" t="n">
        <v>33.872110491052</v>
      </c>
      <c r="K290" s="2" t="n">
        <v>38.872110491052</v>
      </c>
    </row>
    <row r="291" customFormat="false" ht="12.75" hidden="false" customHeight="false" outlineLevel="0" collapsed="false">
      <c r="B291" s="2" t="n">
        <v>0.066386952546337</v>
      </c>
      <c r="D291" s="1" t="n">
        <v>44531</v>
      </c>
      <c r="E291" s="2" t="n">
        <v>42.4967558746892</v>
      </c>
      <c r="F291" s="2" t="n">
        <v>47.4967558746892</v>
      </c>
      <c r="G291" s="2" t="n">
        <v>52.4967558746892</v>
      </c>
      <c r="I291" s="2" t="n">
        <v>28.872110491052</v>
      </c>
      <c r="J291" s="2" t="n">
        <v>33.872110491052</v>
      </c>
      <c r="K291" s="2" t="n">
        <v>38.872110491052</v>
      </c>
    </row>
    <row r="292" customFormat="false" ht="12.75" hidden="false" customHeight="false" outlineLevel="0" collapsed="false">
      <c r="B292" s="2" t="n">
        <v>0.066383085838255</v>
      </c>
      <c r="D292" s="1" t="n">
        <v>44562</v>
      </c>
      <c r="E292" s="2" t="n">
        <v>44.75</v>
      </c>
      <c r="F292" s="2" t="n">
        <v>49.75</v>
      </c>
      <c r="G292" s="2" t="n">
        <v>54.75</v>
      </c>
      <c r="I292" s="2" t="n">
        <v>30.0550781345717</v>
      </c>
      <c r="J292" s="2" t="n">
        <v>35.0550781345717</v>
      </c>
      <c r="K292" s="2" t="n">
        <v>40.0550781345717</v>
      </c>
    </row>
    <row r="293" customFormat="false" ht="12.75" hidden="false" customHeight="false" outlineLevel="0" collapsed="false">
      <c r="B293" s="2" t="n">
        <v>0.066379593327733</v>
      </c>
      <c r="D293" s="1" t="n">
        <v>44593</v>
      </c>
      <c r="E293" s="2" t="n">
        <v>45.3023964611925</v>
      </c>
      <c r="F293" s="2" t="n">
        <v>50.3023964611925</v>
      </c>
      <c r="G293" s="2" t="n">
        <v>55.3023964611925</v>
      </c>
      <c r="I293" s="2" t="n">
        <v>29.1050781345717</v>
      </c>
      <c r="J293" s="2" t="n">
        <v>34.1050781345717</v>
      </c>
      <c r="K293" s="2" t="n">
        <v>39.1050781345717</v>
      </c>
    </row>
    <row r="294" customFormat="false" ht="12.75" hidden="false" customHeight="false" outlineLevel="0" collapsed="false">
      <c r="B294" s="2" t="n">
        <v>0.066375726619661</v>
      </c>
      <c r="D294" s="1" t="n">
        <v>44621</v>
      </c>
      <c r="E294" s="2" t="n">
        <v>44.3023964611925</v>
      </c>
      <c r="F294" s="2" t="n">
        <v>49.3023964611925</v>
      </c>
      <c r="G294" s="2" t="n">
        <v>54.3023964611925</v>
      </c>
      <c r="I294" s="2" t="n">
        <v>29.1050781345717</v>
      </c>
      <c r="J294" s="2" t="n">
        <v>34.1050781345717</v>
      </c>
      <c r="K294" s="2" t="n">
        <v>39.1050781345717</v>
      </c>
    </row>
    <row r="295" customFormat="false" ht="12.75" hidden="false" customHeight="false" outlineLevel="0" collapsed="false">
      <c r="B295" s="2" t="n">
        <v>0.066371984644112</v>
      </c>
      <c r="D295" s="1" t="n">
        <v>44652</v>
      </c>
      <c r="E295" s="2" t="n">
        <v>42.5</v>
      </c>
      <c r="F295" s="2" t="n">
        <v>47.5</v>
      </c>
      <c r="G295" s="2" t="n">
        <v>52.5</v>
      </c>
      <c r="I295" s="2" t="n">
        <v>28.4823246850255</v>
      </c>
      <c r="J295" s="2" t="n">
        <v>33.4823246850255</v>
      </c>
      <c r="K295" s="2" t="n">
        <v>38.4823246850255</v>
      </c>
    </row>
    <row r="296" customFormat="false" ht="12.75" hidden="false" customHeight="false" outlineLevel="0" collapsed="false">
      <c r="B296" s="2" t="n">
        <v>0.066368117936049</v>
      </c>
      <c r="D296" s="1" t="n">
        <v>44682</v>
      </c>
      <c r="E296" s="2" t="n">
        <v>45.7256003075179</v>
      </c>
      <c r="F296" s="2" t="n">
        <v>50.7256003075179</v>
      </c>
      <c r="G296" s="2" t="n">
        <v>55.7256003075179</v>
      </c>
      <c r="I296" s="2" t="n">
        <v>28.4823246850255</v>
      </c>
      <c r="J296" s="2" t="n">
        <v>33.4823246850255</v>
      </c>
      <c r="K296" s="2" t="n">
        <v>38.4823246850255</v>
      </c>
    </row>
    <row r="297" customFormat="false" ht="12.75" hidden="false" customHeight="false" outlineLevel="0" collapsed="false">
      <c r="B297" s="2" t="n">
        <v>0.066364375960508</v>
      </c>
      <c r="D297" s="1" t="n">
        <v>44713</v>
      </c>
      <c r="E297" s="2" t="n">
        <v>61.7256003075178</v>
      </c>
      <c r="F297" s="2" t="n">
        <v>66.7256003075178</v>
      </c>
      <c r="G297" s="2" t="n">
        <v>71.7256003075178</v>
      </c>
      <c r="I297" s="2" t="n">
        <v>26.4823246850255</v>
      </c>
      <c r="J297" s="2" t="n">
        <v>31.4823246850255</v>
      </c>
      <c r="K297" s="2" t="n">
        <v>36.4823246850255</v>
      </c>
    </row>
    <row r="298" customFormat="false" ht="12.75" hidden="false" customHeight="false" outlineLevel="0" collapsed="false">
      <c r="B298" s="2" t="n">
        <v>0.066360509252455</v>
      </c>
      <c r="D298" s="1" t="n">
        <v>44743</v>
      </c>
      <c r="E298" s="2" t="n">
        <v>74.25</v>
      </c>
      <c r="F298" s="2" t="n">
        <v>79.25</v>
      </c>
      <c r="G298" s="2" t="n">
        <v>84.25</v>
      </c>
      <c r="I298" s="2" t="n">
        <v>39.4595961716176</v>
      </c>
      <c r="J298" s="2" t="n">
        <v>44.4595961716176</v>
      </c>
      <c r="K298" s="2" t="n">
        <v>49.4595961716176</v>
      </c>
    </row>
    <row r="299" customFormat="false" ht="12.75" hidden="false" customHeight="false" outlineLevel="0" collapsed="false">
      <c r="B299" s="2" t="n">
        <v>0.066356642544407</v>
      </c>
      <c r="D299" s="1" t="n">
        <v>44774</v>
      </c>
      <c r="E299" s="2" t="n">
        <v>78.6267849608982</v>
      </c>
      <c r="F299" s="2" t="n">
        <v>83.6267849608982</v>
      </c>
      <c r="G299" s="2" t="n">
        <v>88.6267849608982</v>
      </c>
      <c r="I299" s="2" t="n">
        <v>43.4595961716176</v>
      </c>
      <c r="J299" s="2" t="n">
        <v>48.4595961716176</v>
      </c>
      <c r="K299" s="2" t="n">
        <v>53.4595961716176</v>
      </c>
    </row>
    <row r="300" customFormat="false" ht="12.75" hidden="false" customHeight="false" outlineLevel="0" collapsed="false">
      <c r="B300" s="2" t="n">
        <v>0.066352900568881</v>
      </c>
      <c r="D300" s="1" t="n">
        <v>44805</v>
      </c>
      <c r="E300" s="2" t="n">
        <v>70.6267849608982</v>
      </c>
      <c r="F300" s="2" t="n">
        <v>75.6267849608982</v>
      </c>
      <c r="G300" s="2" t="n">
        <v>80.6267849608982</v>
      </c>
      <c r="I300" s="2" t="n">
        <v>40.4595961716176</v>
      </c>
      <c r="J300" s="2" t="n">
        <v>45.4595961716176</v>
      </c>
      <c r="K300" s="2" t="n">
        <v>50.4595961716176</v>
      </c>
    </row>
    <row r="301" customFormat="false" ht="12.75" hidden="false" customHeight="false" outlineLevel="0" collapsed="false">
      <c r="B301" s="2" t="n">
        <v>0.066349033860842</v>
      </c>
      <c r="D301" s="1" t="n">
        <v>44835</v>
      </c>
      <c r="E301" s="2" t="n">
        <v>53.65</v>
      </c>
      <c r="F301" s="2" t="n">
        <v>58.65</v>
      </c>
      <c r="G301" s="2" t="n">
        <v>63.65</v>
      </c>
      <c r="I301" s="2" t="n">
        <v>34.122110491052</v>
      </c>
      <c r="J301" s="2" t="n">
        <v>39.122110491052</v>
      </c>
      <c r="K301" s="2" t="n">
        <v>44.122110491052</v>
      </c>
    </row>
    <row r="302" customFormat="false" ht="12.75" hidden="false" customHeight="false" outlineLevel="0" collapsed="false">
      <c r="B302" s="2" t="n">
        <v>0.066345291885326</v>
      </c>
      <c r="D302" s="1" t="n">
        <v>44866</v>
      </c>
      <c r="E302" s="2" t="n">
        <v>43.7196692787493</v>
      </c>
      <c r="F302" s="2" t="n">
        <v>48.7196692787493</v>
      </c>
      <c r="G302" s="2" t="n">
        <v>53.7196692787493</v>
      </c>
      <c r="I302" s="2" t="n">
        <v>29.122110491052</v>
      </c>
      <c r="J302" s="2" t="n">
        <v>34.122110491052</v>
      </c>
      <c r="K302" s="2" t="n">
        <v>39.122110491052</v>
      </c>
    </row>
    <row r="303" customFormat="false" ht="12.75" hidden="false" customHeight="false" outlineLevel="0" collapsed="false">
      <c r="B303" s="2" t="n">
        <v>0.066341425177297</v>
      </c>
      <c r="D303" s="1" t="n">
        <v>44896</v>
      </c>
      <c r="E303" s="2" t="n">
        <v>42.7196692787493</v>
      </c>
      <c r="F303" s="2" t="n">
        <v>47.7196692787493</v>
      </c>
      <c r="G303" s="2" t="n">
        <v>52.7196692787493</v>
      </c>
      <c r="I303" s="2" t="n">
        <v>29.122110491052</v>
      </c>
      <c r="J303" s="2" t="n">
        <v>34.122110491052</v>
      </c>
      <c r="K303" s="2" t="n">
        <v>39.122110491052</v>
      </c>
    </row>
    <row r="304" customFormat="false" ht="12.75" hidden="false" customHeight="false" outlineLevel="0" collapsed="false">
      <c r="B304" s="2" t="n">
        <v>0.066337558469274</v>
      </c>
      <c r="D304" s="1" t="n">
        <v>44927</v>
      </c>
      <c r="E304" s="2" t="n">
        <v>45</v>
      </c>
      <c r="F304" s="2" t="n">
        <v>50</v>
      </c>
      <c r="G304" s="2" t="n">
        <v>55</v>
      </c>
      <c r="I304" s="2" t="n">
        <v>30.3050781345717</v>
      </c>
      <c r="J304" s="2" t="n">
        <v>35.3050781345717</v>
      </c>
      <c r="K304" s="2" t="n">
        <v>40.3050781345717</v>
      </c>
    </row>
    <row r="305" customFormat="false" ht="12.75" hidden="false" customHeight="false" outlineLevel="0" collapsed="false">
      <c r="B305" s="2" t="n">
        <v>0.066334065958805</v>
      </c>
      <c r="D305" s="1" t="n">
        <v>44958</v>
      </c>
      <c r="E305" s="2" t="n">
        <v>45.5290808497357</v>
      </c>
      <c r="F305" s="2" t="n">
        <v>50.5290808497357</v>
      </c>
      <c r="G305" s="2" t="n">
        <v>55.5290808497357</v>
      </c>
      <c r="I305" s="2" t="n">
        <v>29.3550781345717</v>
      </c>
      <c r="J305" s="2" t="n">
        <v>34.3550781345717</v>
      </c>
      <c r="K305" s="2" t="n">
        <v>39.3550781345717</v>
      </c>
    </row>
    <row r="306" customFormat="false" ht="12.75" hidden="false" customHeight="false" outlineLevel="0" collapsed="false">
      <c r="B306" s="2" t="n">
        <v>0.06633019925079</v>
      </c>
      <c r="D306" s="1" t="n">
        <v>44986</v>
      </c>
      <c r="E306" s="2" t="n">
        <v>44.5290808497357</v>
      </c>
      <c r="F306" s="2" t="n">
        <v>49.5290808497357</v>
      </c>
      <c r="G306" s="2" t="n">
        <v>54.5290808497357</v>
      </c>
      <c r="I306" s="2" t="n">
        <v>29.3550781345717</v>
      </c>
      <c r="J306" s="2" t="n">
        <v>34.3550781345717</v>
      </c>
      <c r="K306" s="2" t="n">
        <v>39.3550781345717</v>
      </c>
    </row>
    <row r="307" customFormat="false" ht="12.75" hidden="false" customHeight="false" outlineLevel="0" collapsed="false">
      <c r="B307" s="2" t="n">
        <v>0.066326457275297</v>
      </c>
      <c r="D307" s="1" t="n">
        <v>45017</v>
      </c>
      <c r="E307" s="2" t="n">
        <v>42.75</v>
      </c>
      <c r="F307" s="2" t="n">
        <v>47.75</v>
      </c>
      <c r="G307" s="2" t="n">
        <v>52.75</v>
      </c>
      <c r="I307" s="2" t="n">
        <v>28.7323246850255</v>
      </c>
      <c r="J307" s="2" t="n">
        <v>33.7323246850255</v>
      </c>
      <c r="K307" s="2" t="n">
        <v>38.7323246850255</v>
      </c>
    </row>
    <row r="308" customFormat="false" ht="12.75" hidden="false" customHeight="false" outlineLevel="0" collapsed="false">
      <c r="B308" s="2" t="n">
        <v>0.066322590567292</v>
      </c>
      <c r="D308" s="1" t="n">
        <v>45047</v>
      </c>
      <c r="E308" s="2" t="n">
        <v>45.9524373520536</v>
      </c>
      <c r="F308" s="2" t="n">
        <v>50.9524373520536</v>
      </c>
      <c r="G308" s="2" t="n">
        <v>55.9524373520536</v>
      </c>
      <c r="I308" s="2" t="n">
        <v>28.7323246850255</v>
      </c>
      <c r="J308" s="2" t="n">
        <v>33.7323246850255</v>
      </c>
      <c r="K308" s="2" t="n">
        <v>38.7323246850255</v>
      </c>
    </row>
    <row r="309" customFormat="false" ht="12.75" hidden="false" customHeight="false" outlineLevel="0" collapsed="false">
      <c r="B309" s="2" t="n">
        <v>0.066318848591809</v>
      </c>
      <c r="D309" s="1" t="n">
        <v>45078</v>
      </c>
      <c r="E309" s="2" t="n">
        <v>61.9524373520535</v>
      </c>
      <c r="F309" s="2" t="n">
        <v>66.9524373520535</v>
      </c>
      <c r="G309" s="2" t="n">
        <v>71.9524373520535</v>
      </c>
      <c r="I309" s="2" t="n">
        <v>26.7323246850255</v>
      </c>
      <c r="J309" s="2" t="n">
        <v>31.7323246850255</v>
      </c>
      <c r="K309" s="2" t="n">
        <v>36.7323246850255</v>
      </c>
    </row>
    <row r="310" customFormat="false" ht="12.75" hidden="false" customHeight="false" outlineLevel="0" collapsed="false">
      <c r="B310" s="2" t="n">
        <v>0.066314981883814</v>
      </c>
      <c r="D310" s="1" t="n">
        <v>45108</v>
      </c>
      <c r="E310" s="2" t="n">
        <v>74.5</v>
      </c>
      <c r="F310" s="2" t="n">
        <v>79.5</v>
      </c>
      <c r="G310" s="2" t="n">
        <v>84.5</v>
      </c>
      <c r="I310" s="2" t="n">
        <v>39.7095961716176</v>
      </c>
      <c r="J310" s="2" t="n">
        <v>44.7095961716176</v>
      </c>
      <c r="K310" s="2" t="n">
        <v>49.7095961716176</v>
      </c>
    </row>
    <row r="311" customFormat="false" ht="12.75" hidden="false" customHeight="false" outlineLevel="0" collapsed="false">
      <c r="B311" s="2" t="n">
        <v>0.066311115175824</v>
      </c>
      <c r="D311" s="1" t="n">
        <v>45139</v>
      </c>
      <c r="E311" s="2" t="n">
        <v>78.958624024053</v>
      </c>
      <c r="F311" s="2" t="n">
        <v>83.958624024053</v>
      </c>
      <c r="G311" s="2" t="n">
        <v>88.958624024053</v>
      </c>
      <c r="I311" s="2" t="n">
        <v>43.7095961716176</v>
      </c>
      <c r="J311" s="2" t="n">
        <v>48.7095961716176</v>
      </c>
      <c r="K311" s="2" t="n">
        <v>53.7095961716176</v>
      </c>
    </row>
    <row r="312" customFormat="false" ht="12.75" hidden="false" customHeight="false" outlineLevel="0" collapsed="false">
      <c r="B312" s="2" t="n">
        <v>0.066307373200355</v>
      </c>
      <c r="D312" s="1" t="n">
        <v>45170</v>
      </c>
      <c r="E312" s="2" t="n">
        <v>70.958624024053</v>
      </c>
      <c r="F312" s="2" t="n">
        <v>75.958624024053</v>
      </c>
      <c r="G312" s="2" t="n">
        <v>80.958624024053</v>
      </c>
      <c r="I312" s="2" t="n">
        <v>40.7095961716176</v>
      </c>
      <c r="J312" s="2" t="n">
        <v>45.7095961716176</v>
      </c>
      <c r="K312" s="2" t="n">
        <v>50.7095961716176</v>
      </c>
    </row>
    <row r="313" customFormat="false" ht="12.75" hidden="false" customHeight="false" outlineLevel="0" collapsed="false">
      <c r="B313" s="2" t="n">
        <v>0.066303506492375</v>
      </c>
      <c r="D313" s="1" t="n">
        <v>45200</v>
      </c>
      <c r="E313" s="2" t="n">
        <v>53.9</v>
      </c>
      <c r="F313" s="2" t="n">
        <v>58.9</v>
      </c>
      <c r="G313" s="2" t="n">
        <v>63.9</v>
      </c>
      <c r="I313" s="2" t="n">
        <v>34.372110491052</v>
      </c>
      <c r="J313" s="2" t="n">
        <v>39.372110491052</v>
      </c>
      <c r="K313" s="2" t="n">
        <v>44.372110491052</v>
      </c>
    </row>
    <row r="314" customFormat="false" ht="12.75" hidden="false" customHeight="false" outlineLevel="0" collapsed="false">
      <c r="B314" s="2" t="n">
        <v>0.066299764516914</v>
      </c>
      <c r="D314" s="1" t="n">
        <v>45231</v>
      </c>
      <c r="E314" s="2" t="n">
        <v>43.9425826828094</v>
      </c>
      <c r="F314" s="2" t="n">
        <v>48.9425826828094</v>
      </c>
      <c r="G314" s="2" t="n">
        <v>53.9425826828094</v>
      </c>
      <c r="I314" s="2" t="n">
        <v>29.372110491052</v>
      </c>
      <c r="J314" s="2" t="n">
        <v>34.372110491052</v>
      </c>
      <c r="K314" s="2" t="n">
        <v>39.372110491052</v>
      </c>
    </row>
    <row r="315" customFormat="false" ht="12.75" hidden="false" customHeight="false" outlineLevel="0" collapsed="false">
      <c r="B315" s="2" t="n">
        <v>0.066295897808944</v>
      </c>
      <c r="D315" s="1" t="n">
        <v>45261</v>
      </c>
      <c r="E315" s="2" t="n">
        <v>42.9425826828094</v>
      </c>
      <c r="F315" s="2" t="n">
        <v>47.9425826828094</v>
      </c>
      <c r="G315" s="2" t="n">
        <v>52.9425826828094</v>
      </c>
      <c r="I315" s="2" t="n">
        <v>29.372110491052</v>
      </c>
      <c r="J315" s="2" t="n">
        <v>34.372110491052</v>
      </c>
      <c r="K315" s="2" t="n">
        <v>39.372110491052</v>
      </c>
    </row>
    <row r="316" customFormat="false" ht="12.75" hidden="false" customHeight="false" outlineLevel="0" collapsed="false">
      <c r="B316" s="2" t="n">
        <v>0.066292031100978</v>
      </c>
      <c r="D316" s="1" t="n">
        <v>45292</v>
      </c>
      <c r="E316" s="2" t="n">
        <v>45.25</v>
      </c>
      <c r="F316" s="2" t="n">
        <v>50.25</v>
      </c>
      <c r="G316" s="2" t="n">
        <v>55.25</v>
      </c>
      <c r="I316" s="2" t="n">
        <v>30.5550781345717</v>
      </c>
      <c r="J316" s="2" t="n">
        <v>35.5550781345717</v>
      </c>
      <c r="K316" s="2" t="n">
        <v>40.5550781345717</v>
      </c>
    </row>
    <row r="317" customFormat="false" ht="12.75" hidden="false" customHeight="false" outlineLevel="0" collapsed="false">
      <c r="B317" s="2" t="n">
        <v>0.066288538590562</v>
      </c>
    </row>
    <row r="318" customFormat="false" ht="12.75" hidden="false" customHeight="false" outlineLevel="0" collapsed="false">
      <c r="B318" s="2" t="n">
        <v>0.066284671882606</v>
      </c>
    </row>
    <row r="319" customFormat="false" ht="12.75" hidden="false" customHeight="false" outlineLevel="0" collapsed="false">
      <c r="B319" s="2" t="n">
        <v>0.06628092990717</v>
      </c>
    </row>
    <row r="320" customFormat="false" ht="12.75" hidden="false" customHeight="false" outlineLevel="0" collapsed="false">
      <c r="B320" s="2" t="n">
        <v>0.066277063199223</v>
      </c>
    </row>
    <row r="321" customFormat="false" ht="12.75" hidden="false" customHeight="false" outlineLevel="0" collapsed="false">
      <c r="B321" s="2" t="n">
        <v>0.066273321223796</v>
      </c>
    </row>
    <row r="322" customFormat="false" ht="12.75" hidden="false" customHeight="false" outlineLevel="0" collapsed="false">
      <c r="B322" s="2" t="n">
        <v>0.06626945451586</v>
      </c>
    </row>
    <row r="323" customFormat="false" ht="12.75" hidden="false" customHeight="false" outlineLevel="0" collapsed="false">
      <c r="B323" s="2" t="n">
        <v>0.066265587807928</v>
      </c>
    </row>
    <row r="324" customFormat="false" ht="12.75" hidden="false" customHeight="false" outlineLevel="0" collapsed="false">
      <c r="B324" s="2" t="n">
        <v>0.066261845832514</v>
      </c>
    </row>
    <row r="325" customFormat="false" ht="12.75" hidden="false" customHeight="false" outlineLevel="0" collapsed="false">
      <c r="B325" s="2" t="n">
        <v>0.066257979124593</v>
      </c>
    </row>
    <row r="326" customFormat="false" ht="12.75" hidden="false" customHeight="false" outlineLevel="0" collapsed="false">
      <c r="B326" s="2" t="n">
        <v>0.066254237149189</v>
      </c>
    </row>
    <row r="327" customFormat="false" ht="12.75" hidden="false" customHeight="false" outlineLevel="0" collapsed="false">
      <c r="B327" s="2" t="n">
        <v>0.066250370441277</v>
      </c>
    </row>
    <row r="328" customFormat="false" ht="12.75" hidden="false" customHeight="false" outlineLevel="0" collapsed="false">
      <c r="B328" s="2" t="n">
        <v>0.06624650373337</v>
      </c>
    </row>
    <row r="329" customFormat="false" ht="12.75" hidden="false" customHeight="false" outlineLevel="0" collapsed="false">
      <c r="B329" s="2" t="n">
        <v>0.066242886490493</v>
      </c>
    </row>
    <row r="330" customFormat="false" ht="12.75" hidden="false" customHeight="false" outlineLevel="0" collapsed="false">
      <c r="B330" s="2" t="n">
        <v>0.066239019782596</v>
      </c>
    </row>
    <row r="331" customFormat="false" ht="12.75" hidden="false" customHeight="false" outlineLevel="0" collapsed="false">
      <c r="B331" s="2" t="n">
        <v>0.066235277807216</v>
      </c>
    </row>
    <row r="332" customFormat="false" ht="12.75" hidden="false" customHeight="false" outlineLevel="0" collapsed="false">
      <c r="B332" s="2" t="n">
        <v>0.066231411099328</v>
      </c>
    </row>
    <row r="333" customFormat="false" ht="12.75" hidden="false" customHeight="false" outlineLevel="0" collapsed="false">
      <c r="B333" s="2" t="n">
        <v>0.066227669123958</v>
      </c>
    </row>
    <row r="334" customFormat="false" ht="12.75" hidden="false" customHeight="false" outlineLevel="0" collapsed="false">
      <c r="B334" s="2" t="n">
        <v>0.066223802416079</v>
      </c>
    </row>
    <row r="335" customFormat="false" ht="12.75" hidden="false" customHeight="false" outlineLevel="0" collapsed="false">
      <c r="B335" s="2" t="n">
        <v>0.066219935708206</v>
      </c>
    </row>
    <row r="336" customFormat="false" ht="12.75" hidden="false" customHeight="false" outlineLevel="0" collapsed="false">
      <c r="B336" s="2" t="n">
        <v>0.066216193732849</v>
      </c>
    </row>
    <row r="337" customFormat="false" ht="12.75" hidden="false" customHeight="false" outlineLevel="0" collapsed="false">
      <c r="B337" s="2" t="n">
        <v>0.066212327024986</v>
      </c>
    </row>
    <row r="338" customFormat="false" ht="12.75" hidden="false" customHeight="false" outlineLevel="0" collapsed="false">
      <c r="B338" s="2" t="n">
        <v>0.066208585049639</v>
      </c>
    </row>
    <row r="339" customFormat="false" ht="12.75" hidden="false" customHeight="false" outlineLevel="0" collapsed="false">
      <c r="B339" s="2" t="n">
        <v>0.066204718341786</v>
      </c>
    </row>
    <row r="340" customFormat="false" ht="12.75" hidden="false" customHeight="false" outlineLevel="0" collapsed="false">
      <c r="B340" s="2" t="n">
        <v>0.066200851633937</v>
      </c>
    </row>
    <row r="341" customFormat="false" ht="12.75" hidden="false" customHeight="false" outlineLevel="0" collapsed="false">
      <c r="B341" s="2" t="n">
        <v>0.066197359123626</v>
      </c>
    </row>
    <row r="342" customFormat="false" ht="12.75" hidden="false" customHeight="false" outlineLevel="0" collapsed="false">
      <c r="B342" s="2" t="n">
        <v>0.066193492415787</v>
      </c>
    </row>
    <row r="343" customFormat="false" ht="12.75" hidden="false" customHeight="false" outlineLevel="0" collapsed="false">
      <c r="B343" s="2" t="n">
        <v>0.066189750440463</v>
      </c>
    </row>
    <row r="344" customFormat="false" ht="12.75" hidden="false" customHeight="false" outlineLevel="0" collapsed="false">
      <c r="B344" s="2" t="n">
        <v>0.066185883732634</v>
      </c>
    </row>
    <row r="345" customFormat="false" ht="12.75" hidden="false" customHeight="false" outlineLevel="0" collapsed="false">
      <c r="B345" s="2" t="n">
        <v>0.06618214175732</v>
      </c>
    </row>
    <row r="346" customFormat="false" ht="12.75" hidden="false" customHeight="false" outlineLevel="0" collapsed="false">
      <c r="B346" s="2" t="n">
        <v>0.066178275049499</v>
      </c>
    </row>
    <row r="347" customFormat="false" ht="12.75" hidden="false" customHeight="false" outlineLevel="0" collapsed="false">
      <c r="B347" s="2" t="n">
        <v>0.066174408341685</v>
      </c>
    </row>
    <row r="348" customFormat="false" ht="12.75" hidden="false" customHeight="false" outlineLevel="0" collapsed="false">
      <c r="B348" s="2" t="n">
        <v>0.066170666366385</v>
      </c>
    </row>
    <row r="349" customFormat="false" ht="12.75" hidden="false" customHeight="false" outlineLevel="0" collapsed="false">
      <c r="B349" s="2" t="n">
        <v>0.06616679965858</v>
      </c>
    </row>
    <row r="350" customFormat="false" ht="12.75" hidden="false" customHeight="false" outlineLevel="0" collapsed="false">
      <c r="B350" s="2" t="n">
        <v>0.066163057683289</v>
      </c>
    </row>
    <row r="351" customFormat="false" ht="12.75" hidden="false" customHeight="false" outlineLevel="0" collapsed="false">
      <c r="B351" s="2" t="n">
        <v>0.066159190975494</v>
      </c>
    </row>
    <row r="352" customFormat="false" ht="12.75" hidden="false" customHeight="false" outlineLevel="0" collapsed="false">
      <c r="B352" s="2" t="n">
        <v>0.066155324267704</v>
      </c>
    </row>
    <row r="353" customFormat="false" ht="12.75" hidden="false" customHeight="false" outlineLevel="0" collapsed="false">
      <c r="B353" s="2" t="n">
        <v>0.066151831757445</v>
      </c>
    </row>
    <row r="354" customFormat="false" ht="12.75" hidden="false" customHeight="false" outlineLevel="0" collapsed="false">
      <c r="B354" s="2" t="n">
        <v>0.066147965049664</v>
      </c>
    </row>
    <row r="355" customFormat="false" ht="12.75" hidden="false" customHeight="false" outlineLevel="0" collapsed="false">
      <c r="B355" s="2" t="n">
        <v>0.066144223074397</v>
      </c>
    </row>
    <row r="356" customFormat="false" ht="12.75" hidden="false" customHeight="false" outlineLevel="0" collapsed="false">
      <c r="B356" s="2" t="n">
        <v>0.066140356366626</v>
      </c>
    </row>
    <row r="357" customFormat="false" ht="12.75" hidden="false" customHeight="false" outlineLevel="0" collapsed="false">
      <c r="B357" s="2" t="n">
        <v>0.066136614391369</v>
      </c>
    </row>
    <row r="358" customFormat="false" ht="12.75" hidden="false" customHeight="false" outlineLevel="0" collapsed="false">
      <c r="B358" s="2" t="n">
        <v>0.066132747683607</v>
      </c>
    </row>
    <row r="359" customFormat="false" ht="12.75" hidden="false" customHeight="false" outlineLevel="0" collapsed="false">
      <c r="B359" s="2" t="n">
        <v>0.06612888097585</v>
      </c>
    </row>
    <row r="360" customFormat="false" ht="12.75" hidden="false" customHeight="false" outlineLevel="0" collapsed="false">
      <c r="B360" s="2" t="n">
        <v>0.066125139000606</v>
      </c>
    </row>
    <row r="361" customFormat="false" ht="12.75" hidden="false" customHeight="false" outlineLevel="0" collapsed="false">
      <c r="B361" s="2" t="n">
        <v>0.06612127229286</v>
      </c>
    </row>
    <row r="362" customFormat="false" ht="12.75" hidden="false" customHeight="false" outlineLevel="0" collapsed="false">
      <c r="B362" s="2" t="n">
        <v>0.066117530317626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D36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L6" activeCellId="0" sqref="L6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1" width="9.14"/>
    <col collapsed="false" customWidth="true" hidden="false" outlineLevel="0" max="4" min="4" style="1" width="9.14"/>
    <col collapsed="false" customWidth="true" hidden="false" outlineLevel="0" max="13" min="13" style="1" width="9.14"/>
  </cols>
  <sheetData>
    <row r="1" customFormat="false" ht="12.75" hidden="false" customHeight="false" outlineLevel="0" collapsed="false">
      <c r="A1" s="1" t="s">
        <v>0</v>
      </c>
      <c r="D1" s="1" t="s">
        <v>1</v>
      </c>
      <c r="BQ1" s="2" t="s">
        <v>2</v>
      </c>
    </row>
    <row r="2" customFormat="false" ht="12.75" hidden="false" customHeight="false" outlineLevel="0" collapsed="false">
      <c r="BH2" s="2" t="s">
        <v>3</v>
      </c>
      <c r="BQ2" s="2" t="s">
        <v>4</v>
      </c>
    </row>
    <row r="3" customFormat="false" ht="12.75" hidden="false" customHeight="false" outlineLevel="0" collapsed="false">
      <c r="A3" s="1" t="n">
        <v>36892</v>
      </c>
      <c r="B3" s="2" t="n">
        <v>0.069292865168008</v>
      </c>
      <c r="D3" s="1" t="s">
        <v>61</v>
      </c>
      <c r="E3" s="2" t="s">
        <v>62</v>
      </c>
      <c r="G3" s="2" t="n">
        <v>36866</v>
      </c>
      <c r="BH3" s="2" t="s">
        <v>7</v>
      </c>
      <c r="BR3" s="2" t="s">
        <v>8</v>
      </c>
      <c r="BX3" s="2" t="s">
        <v>9</v>
      </c>
      <c r="CA3" s="2" t="s">
        <v>10</v>
      </c>
      <c r="CC3" s="2" t="s">
        <v>11</v>
      </c>
      <c r="CD3" s="2" t="s">
        <v>11</v>
      </c>
    </row>
    <row r="4" customFormat="false" ht="12.75" hidden="false" customHeight="false" outlineLevel="0" collapsed="false">
      <c r="A4" s="1" t="n">
        <v>36923</v>
      </c>
      <c r="B4" s="2" t="n">
        <v>0.06855376600988</v>
      </c>
      <c r="Z4" s="2" t="s">
        <v>12</v>
      </c>
      <c r="AH4" s="2" t="s">
        <v>13</v>
      </c>
      <c r="BH4" s="2" t="s">
        <v>14</v>
      </c>
      <c r="BI4" s="2" t="s">
        <v>15</v>
      </c>
      <c r="BQ4" s="2" t="s">
        <v>16</v>
      </c>
      <c r="BR4" s="2" t="s">
        <v>17</v>
      </c>
      <c r="BU4" s="2" t="s">
        <v>18</v>
      </c>
      <c r="BX4" s="2" t="n">
        <v>0.07</v>
      </c>
      <c r="BY4" s="2" t="s">
        <v>19</v>
      </c>
      <c r="BZ4" s="2" t="n">
        <v>0.07</v>
      </c>
      <c r="CA4" s="2" t="s">
        <v>20</v>
      </c>
      <c r="CB4" s="2" t="s">
        <v>21</v>
      </c>
      <c r="CC4" s="2" t="s">
        <v>22</v>
      </c>
      <c r="CD4" s="2" t="s">
        <v>22</v>
      </c>
    </row>
    <row r="5" customFormat="false" ht="12.75" hidden="false" customHeight="false" outlineLevel="0" collapsed="false">
      <c r="A5" s="1" t="n">
        <v>36951</v>
      </c>
      <c r="B5" s="2" t="n">
        <v>0.067857337125635</v>
      </c>
      <c r="F5" s="2" t="s">
        <v>23</v>
      </c>
      <c r="J5" s="2" t="s">
        <v>24</v>
      </c>
      <c r="O5" s="2" t="s">
        <v>25</v>
      </c>
      <c r="S5" s="2" t="s">
        <v>26</v>
      </c>
      <c r="W5" s="2" t="s">
        <v>27</v>
      </c>
      <c r="AA5" s="2" t="s">
        <v>28</v>
      </c>
      <c r="AE5" s="2" t="s">
        <v>29</v>
      </c>
      <c r="AI5" s="2" t="s">
        <v>28</v>
      </c>
      <c r="AM5" s="2" t="s">
        <v>29</v>
      </c>
      <c r="AP5" s="2" t="s">
        <v>30</v>
      </c>
      <c r="AQ5" s="2" t="s">
        <v>31</v>
      </c>
      <c r="BH5" s="2" t="n">
        <v>-5</v>
      </c>
      <c r="BI5" s="2" t="n">
        <v>0.035</v>
      </c>
      <c r="BR5" s="2" t="s">
        <v>32</v>
      </c>
      <c r="BS5" s="2" t="s">
        <v>33</v>
      </c>
      <c r="BT5" s="2" t="s">
        <v>34</v>
      </c>
      <c r="BU5" s="2" t="s">
        <v>32</v>
      </c>
      <c r="BV5" s="2" t="s">
        <v>33</v>
      </c>
      <c r="BW5" s="2" t="s">
        <v>34</v>
      </c>
      <c r="BX5" s="2" t="s">
        <v>32</v>
      </c>
      <c r="BY5" s="2" t="s">
        <v>33</v>
      </c>
      <c r="BZ5" s="2" t="s">
        <v>34</v>
      </c>
      <c r="CA5" s="2" t="s">
        <v>35</v>
      </c>
      <c r="CC5" s="2" t="s">
        <v>17</v>
      </c>
      <c r="CD5" s="2" t="s">
        <v>36</v>
      </c>
    </row>
    <row r="6" customFormat="false" ht="12.75" hidden="false" customHeight="false" outlineLevel="0" collapsed="false">
      <c r="A6" s="1" t="n">
        <v>36982</v>
      </c>
      <c r="B6" s="2" t="n">
        <v>0.067052942170931</v>
      </c>
      <c r="E6" s="2" t="s">
        <v>32</v>
      </c>
      <c r="F6" s="2" t="s">
        <v>33</v>
      </c>
      <c r="G6" s="2" t="s">
        <v>34</v>
      </c>
      <c r="I6" s="2" t="s">
        <v>32</v>
      </c>
      <c r="J6" s="2" t="s">
        <v>33</v>
      </c>
      <c r="K6" s="2" t="s">
        <v>34</v>
      </c>
      <c r="N6" s="2" t="s">
        <v>32</v>
      </c>
      <c r="O6" s="2" t="s">
        <v>33</v>
      </c>
      <c r="P6" s="2" t="s">
        <v>34</v>
      </c>
      <c r="R6" s="2" t="s">
        <v>32</v>
      </c>
      <c r="S6" s="2" t="s">
        <v>33</v>
      </c>
      <c r="T6" s="2" t="s">
        <v>34</v>
      </c>
      <c r="V6" s="2" t="s">
        <v>32</v>
      </c>
      <c r="W6" s="2" t="s">
        <v>33</v>
      </c>
      <c r="X6" s="2" t="s">
        <v>34</v>
      </c>
      <c r="Z6" s="2" t="s">
        <v>32</v>
      </c>
      <c r="AA6" s="2" t="s">
        <v>33</v>
      </c>
      <c r="AB6" s="2" t="s">
        <v>34</v>
      </c>
      <c r="AD6" s="2" t="s">
        <v>32</v>
      </c>
      <c r="AE6" s="2" t="s">
        <v>33</v>
      </c>
      <c r="AF6" s="2" t="s">
        <v>34</v>
      </c>
      <c r="AH6" s="2" t="s">
        <v>32</v>
      </c>
      <c r="AI6" s="2" t="s">
        <v>33</v>
      </c>
      <c r="AJ6" s="2" t="s">
        <v>34</v>
      </c>
      <c r="AL6" s="2" t="s">
        <v>32</v>
      </c>
      <c r="AM6" s="2" t="s">
        <v>33</v>
      </c>
      <c r="AN6" s="2" t="s">
        <v>34</v>
      </c>
      <c r="AP6" s="2" t="s">
        <v>37</v>
      </c>
      <c r="AQ6" s="2" t="s">
        <v>38</v>
      </c>
      <c r="AT6" s="2" t="s">
        <v>39</v>
      </c>
      <c r="AU6" s="2" t="s">
        <v>40</v>
      </c>
      <c r="BH6" s="2" t="n">
        <v>-4.5</v>
      </c>
      <c r="BI6" s="2" t="n">
        <v>0.0275</v>
      </c>
      <c r="BQ6" s="2" t="n">
        <v>36892</v>
      </c>
      <c r="BR6" s="2" t="n">
        <v>8.48</v>
      </c>
      <c r="BS6" s="2" t="n">
        <v>8.485</v>
      </c>
      <c r="BT6" s="2" t="n">
        <v>8.49</v>
      </c>
      <c r="BU6" s="2" t="n">
        <v>1.1925</v>
      </c>
      <c r="BV6" s="2" t="n">
        <v>1.2</v>
      </c>
      <c r="BW6" s="2" t="n">
        <v>1.2075</v>
      </c>
      <c r="BX6" s="2" t="n">
        <v>-0.07</v>
      </c>
      <c r="BZ6" s="2" t="n">
        <v>0.07</v>
      </c>
      <c r="CA6" s="2" t="n">
        <v>0</v>
      </c>
      <c r="CB6" s="2" t="n">
        <v>0</v>
      </c>
      <c r="CC6" s="2" t="n">
        <v>8.48</v>
      </c>
      <c r="CD6" s="2" t="n">
        <v>1.2075</v>
      </c>
    </row>
    <row r="7" customFormat="false" ht="12.75" hidden="false" customHeight="false" outlineLevel="0" collapsed="false">
      <c r="A7" s="1" t="n">
        <v>37012</v>
      </c>
      <c r="B7" s="2" t="n">
        <v>0.066354333276798</v>
      </c>
      <c r="E7" s="2" t="s">
        <v>41</v>
      </c>
      <c r="F7" s="2" t="s">
        <v>41</v>
      </c>
      <c r="G7" s="2" t="s">
        <v>41</v>
      </c>
      <c r="I7" s="2" t="s">
        <v>41</v>
      </c>
      <c r="J7" s="2" t="s">
        <v>41</v>
      </c>
      <c r="K7" s="2" t="s">
        <v>41</v>
      </c>
      <c r="N7" s="2" t="s">
        <v>41</v>
      </c>
      <c r="O7" s="2" t="s">
        <v>41</v>
      </c>
      <c r="P7" s="2" t="s">
        <v>41</v>
      </c>
      <c r="R7" s="2" t="s">
        <v>41</v>
      </c>
      <c r="S7" s="2" t="s">
        <v>41</v>
      </c>
      <c r="T7" s="2" t="s">
        <v>41</v>
      </c>
      <c r="V7" s="2" t="s">
        <v>41</v>
      </c>
      <c r="W7" s="2" t="s">
        <v>41</v>
      </c>
      <c r="X7" s="2" t="s">
        <v>41</v>
      </c>
      <c r="AS7" s="2" t="s">
        <v>28</v>
      </c>
      <c r="AT7" s="2" t="n">
        <v>700</v>
      </c>
      <c r="AU7" s="2" t="n">
        <v>2200</v>
      </c>
      <c r="BH7" s="2" t="n">
        <v>-4</v>
      </c>
      <c r="BI7" s="2" t="n">
        <v>0.02</v>
      </c>
      <c r="BQ7" s="2" t="n">
        <v>36923</v>
      </c>
      <c r="BR7" s="2" t="n">
        <v>7.997</v>
      </c>
      <c r="BS7" s="2" t="n">
        <v>8.002</v>
      </c>
      <c r="BT7" s="2" t="n">
        <v>8.007</v>
      </c>
      <c r="BU7" s="2" t="n">
        <v>1.1125</v>
      </c>
      <c r="BV7" s="2" t="n">
        <v>1.12</v>
      </c>
      <c r="BW7" s="2" t="n">
        <v>1.1275</v>
      </c>
      <c r="BX7" s="2" t="n">
        <v>-0.07</v>
      </c>
      <c r="BZ7" s="2" t="n">
        <v>0.07</v>
      </c>
      <c r="CA7" s="2" t="n">
        <v>0</v>
      </c>
      <c r="CB7" s="2" t="n">
        <v>0</v>
      </c>
      <c r="CC7" s="2" t="n">
        <v>7.997</v>
      </c>
      <c r="CD7" s="2" t="n">
        <v>1.1275</v>
      </c>
    </row>
    <row r="8" customFormat="false" ht="12.75" hidden="false" customHeight="false" outlineLevel="0" collapsed="false">
      <c r="A8" s="1" t="n">
        <v>37043</v>
      </c>
      <c r="B8" s="2" t="n">
        <v>0.065632437589364</v>
      </c>
      <c r="D8" s="1" t="s">
        <v>16</v>
      </c>
      <c r="M8" s="1" t="s">
        <v>16</v>
      </c>
      <c r="AS8" s="2" t="s">
        <v>42</v>
      </c>
      <c r="BH8" s="2" t="n">
        <v>-3.5</v>
      </c>
      <c r="BI8" s="2" t="n">
        <v>0.015</v>
      </c>
      <c r="BQ8" s="2" t="n">
        <v>36951</v>
      </c>
      <c r="BR8" s="2" t="n">
        <v>7.195</v>
      </c>
      <c r="BS8" s="2" t="n">
        <v>7.2</v>
      </c>
      <c r="BT8" s="2" t="n">
        <v>7.205</v>
      </c>
      <c r="BU8" s="2" t="n">
        <v>1.0225</v>
      </c>
      <c r="BV8" s="2" t="n">
        <v>1.03</v>
      </c>
      <c r="BW8" s="2" t="n">
        <v>1.0375</v>
      </c>
      <c r="BX8" s="2" t="n">
        <v>-0.07</v>
      </c>
      <c r="BZ8" s="2" t="n">
        <v>0.07</v>
      </c>
      <c r="CA8" s="2" t="n">
        <v>0</v>
      </c>
      <c r="CB8" s="2" t="n">
        <v>0</v>
      </c>
      <c r="CC8" s="2" t="n">
        <v>7.195</v>
      </c>
      <c r="CD8" s="2" t="n">
        <v>1.0375</v>
      </c>
    </row>
    <row r="9" customFormat="false" ht="12.75" hidden="false" customHeight="false" outlineLevel="0" collapsed="false">
      <c r="A9" s="1" t="n">
        <v>37073</v>
      </c>
      <c r="B9" s="2" t="n">
        <v>0.065011049558179</v>
      </c>
      <c r="D9" s="1" t="n">
        <v>36867</v>
      </c>
      <c r="E9" s="2" t="n">
        <v>249.25</v>
      </c>
      <c r="F9" s="2" t="n">
        <v>250</v>
      </c>
      <c r="G9" s="2" t="n">
        <v>251.25</v>
      </c>
      <c r="I9" s="2" t="n">
        <v>249</v>
      </c>
      <c r="J9" s="2" t="n">
        <v>250</v>
      </c>
      <c r="K9" s="2" t="n">
        <v>252</v>
      </c>
      <c r="M9" s="1" t="n">
        <v>36831</v>
      </c>
      <c r="N9" s="2" t="n">
        <v>0</v>
      </c>
      <c r="O9" s="2" t="n">
        <v>0</v>
      </c>
      <c r="P9" s="2" t="n">
        <v>0</v>
      </c>
      <c r="R9" s="2" t="n">
        <v>0</v>
      </c>
      <c r="S9" s="2" t="n">
        <v>0</v>
      </c>
      <c r="T9" s="2" t="n">
        <v>0</v>
      </c>
      <c r="V9" s="2" t="n">
        <v>0</v>
      </c>
      <c r="W9" s="2" t="n">
        <v>0</v>
      </c>
      <c r="X9" s="2" t="n">
        <v>0</v>
      </c>
      <c r="Z9" s="2" t="n">
        <v>0.0001</v>
      </c>
      <c r="AA9" s="2" t="n">
        <v>0.321990656605588</v>
      </c>
      <c r="AB9" s="2" t="n">
        <v>0.0001</v>
      </c>
      <c r="AD9" s="2" t="n">
        <v>0.0001</v>
      </c>
      <c r="AE9" s="2" t="n">
        <v>0.160995328302794</v>
      </c>
      <c r="AF9" s="2" t="n">
        <v>0.0001</v>
      </c>
      <c r="AH9" s="2" t="n">
        <v>0.0001</v>
      </c>
      <c r="AI9" s="2" t="n">
        <v>1</v>
      </c>
      <c r="AJ9" s="2" t="n">
        <v>0.0001</v>
      </c>
      <c r="AL9" s="2" t="n">
        <v>0.0001</v>
      </c>
      <c r="AM9" s="2" t="n">
        <v>0.16</v>
      </c>
      <c r="AN9" s="2" t="n">
        <v>0.0001</v>
      </c>
      <c r="AP9" s="2" t="n">
        <v>1</v>
      </c>
      <c r="AQ9" s="2" t="n">
        <v>0</v>
      </c>
      <c r="AT9" s="2" t="s">
        <v>43</v>
      </c>
      <c r="AU9" s="2" t="s">
        <v>44</v>
      </c>
      <c r="AV9" s="2" t="s">
        <v>45</v>
      </c>
      <c r="AW9" s="2" t="s">
        <v>46</v>
      </c>
      <c r="AX9" s="2" t="s">
        <v>47</v>
      </c>
      <c r="AY9" s="2" t="s">
        <v>48</v>
      </c>
      <c r="AZ9" s="2" t="s">
        <v>49</v>
      </c>
      <c r="BA9" s="2" t="s">
        <v>50</v>
      </c>
      <c r="BB9" s="2" t="s">
        <v>51</v>
      </c>
      <c r="BC9" s="2" t="s">
        <v>52</v>
      </c>
      <c r="BD9" s="2" t="s">
        <v>53</v>
      </c>
      <c r="BE9" s="2" t="s">
        <v>54</v>
      </c>
      <c r="BH9" s="2" t="n">
        <v>-3</v>
      </c>
      <c r="BI9" s="2" t="n">
        <v>0.0125</v>
      </c>
      <c r="BQ9" s="2" t="n">
        <v>36982</v>
      </c>
      <c r="BR9" s="2" t="n">
        <v>5.845</v>
      </c>
      <c r="BS9" s="2" t="n">
        <v>5.85</v>
      </c>
      <c r="BT9" s="2" t="n">
        <v>5.855</v>
      </c>
      <c r="BU9" s="2" t="n">
        <v>0.8125</v>
      </c>
      <c r="BV9" s="2" t="n">
        <v>0.82</v>
      </c>
      <c r="BW9" s="2" t="n">
        <v>0.8275</v>
      </c>
      <c r="BX9" s="2" t="n">
        <v>-0.07</v>
      </c>
      <c r="BZ9" s="2" t="n">
        <v>0.07</v>
      </c>
      <c r="CA9" s="2" t="n">
        <v>0</v>
      </c>
      <c r="CB9" s="2" t="n">
        <v>0</v>
      </c>
      <c r="CC9" s="2" t="n">
        <v>5.845</v>
      </c>
      <c r="CD9" s="2" t="n">
        <v>0.8275</v>
      </c>
    </row>
    <row r="10" customFormat="false" ht="12.75" hidden="false" customHeight="false" outlineLevel="0" collapsed="false">
      <c r="A10" s="1" t="n">
        <v>37104</v>
      </c>
      <c r="B10" s="2" t="n">
        <v>0.06451212186364</v>
      </c>
      <c r="D10" s="1" t="n">
        <v>36868</v>
      </c>
      <c r="E10" s="2" t="n">
        <v>399.25</v>
      </c>
      <c r="F10" s="2" t="n">
        <v>400</v>
      </c>
      <c r="G10" s="2" t="n">
        <v>401.25</v>
      </c>
      <c r="I10" s="2" t="n">
        <v>274</v>
      </c>
      <c r="J10" s="2" t="n">
        <v>275</v>
      </c>
      <c r="K10" s="2" t="n">
        <v>277</v>
      </c>
      <c r="M10" s="1" t="n">
        <v>36861</v>
      </c>
      <c r="N10" s="2" t="n">
        <v>0</v>
      </c>
      <c r="O10" s="2" t="n">
        <v>0</v>
      </c>
      <c r="P10" s="2" t="n">
        <v>0</v>
      </c>
      <c r="R10" s="2" t="n">
        <v>0</v>
      </c>
      <c r="S10" s="2" t="n">
        <v>0</v>
      </c>
      <c r="T10" s="2" t="n">
        <v>0</v>
      </c>
      <c r="V10" s="2" t="n">
        <v>0</v>
      </c>
      <c r="W10" s="2" t="n">
        <v>0</v>
      </c>
      <c r="X10" s="2" t="n">
        <v>0</v>
      </c>
      <c r="Z10" s="2" t="n">
        <v>0.0001</v>
      </c>
      <c r="AA10" s="2" t="n">
        <v>0.75</v>
      </c>
      <c r="AB10" s="2" t="n">
        <v>0.0001</v>
      </c>
      <c r="AD10" s="2" t="n">
        <v>0.0001</v>
      </c>
      <c r="AE10" s="2" t="n">
        <v>0.375</v>
      </c>
      <c r="AF10" s="2" t="n">
        <v>0.0001</v>
      </c>
      <c r="AH10" s="2" t="n">
        <v>0.0001</v>
      </c>
      <c r="AI10" s="2" t="n">
        <v>1.1</v>
      </c>
      <c r="AJ10" s="2" t="n">
        <v>0.0001</v>
      </c>
      <c r="AL10" s="2" t="n">
        <v>0.0001</v>
      </c>
      <c r="AM10" s="2" t="n">
        <v>0.16</v>
      </c>
      <c r="AN10" s="2" t="n">
        <v>0.0001</v>
      </c>
      <c r="AP10" s="2" t="n">
        <v>1</v>
      </c>
      <c r="AQ10" s="2" t="n">
        <v>0</v>
      </c>
      <c r="AS10" s="2" t="s">
        <v>55</v>
      </c>
      <c r="BF10" s="2" t="s">
        <v>56</v>
      </c>
      <c r="BH10" s="2" t="n">
        <v>-2.5</v>
      </c>
      <c r="BI10" s="2" t="n">
        <v>0.01</v>
      </c>
      <c r="BQ10" s="2" t="n">
        <v>37012</v>
      </c>
      <c r="BR10" s="2" t="n">
        <v>5.285</v>
      </c>
      <c r="BS10" s="2" t="n">
        <v>5.29</v>
      </c>
      <c r="BT10" s="2" t="n">
        <v>5.295</v>
      </c>
      <c r="BU10" s="2" t="n">
        <v>0.6175</v>
      </c>
      <c r="BV10" s="2" t="n">
        <v>0.625</v>
      </c>
      <c r="BW10" s="2" t="n">
        <v>0.6325</v>
      </c>
      <c r="BX10" s="2" t="n">
        <v>-0.07</v>
      </c>
      <c r="BZ10" s="2" t="n">
        <v>0.07</v>
      </c>
      <c r="CA10" s="2" t="n">
        <v>0</v>
      </c>
      <c r="CB10" s="2" t="n">
        <v>0</v>
      </c>
      <c r="CC10" s="2" t="n">
        <v>5.285</v>
      </c>
      <c r="CD10" s="2" t="n">
        <v>0.6325</v>
      </c>
    </row>
    <row r="11" customFormat="false" ht="12.75" hidden="false" customHeight="false" outlineLevel="0" collapsed="false">
      <c r="A11" s="1" t="n">
        <v>37135</v>
      </c>
      <c r="B11" s="2" t="n">
        <v>0.06401319425163</v>
      </c>
      <c r="D11" s="1" t="n">
        <v>36869</v>
      </c>
      <c r="E11" s="2" t="n">
        <v>399.25</v>
      </c>
      <c r="F11" s="2" t="n">
        <v>400</v>
      </c>
      <c r="G11" s="2" t="n">
        <v>401.25</v>
      </c>
      <c r="I11" s="2" t="n">
        <v>274</v>
      </c>
      <c r="J11" s="2" t="n">
        <v>275</v>
      </c>
      <c r="K11" s="2" t="n">
        <v>277</v>
      </c>
      <c r="M11" s="1" t="n">
        <v>36892</v>
      </c>
      <c r="N11" s="2" t="n">
        <v>259</v>
      </c>
      <c r="O11" s="2" t="n">
        <v>260</v>
      </c>
      <c r="P11" s="2" t="n">
        <v>263.5</v>
      </c>
      <c r="R11" s="2" t="n">
        <v>194</v>
      </c>
      <c r="S11" s="2" t="n">
        <v>195</v>
      </c>
      <c r="T11" s="2" t="n">
        <v>198.5</v>
      </c>
      <c r="V11" s="2" t="n">
        <v>0</v>
      </c>
      <c r="W11" s="2" t="n">
        <v>0</v>
      </c>
      <c r="X11" s="2" t="n">
        <v>0</v>
      </c>
      <c r="Z11" s="2" t="n">
        <v>0.0001</v>
      </c>
      <c r="AA11" s="2" t="n">
        <v>1.34449803619516</v>
      </c>
      <c r="AB11" s="2" t="n">
        <v>0.0001</v>
      </c>
      <c r="AD11" s="2" t="n">
        <v>0.0001</v>
      </c>
      <c r="AE11" s="2" t="n">
        <v>0.672249018097582</v>
      </c>
      <c r="AF11" s="2" t="n">
        <v>0.0001</v>
      </c>
      <c r="AH11" s="2" t="n">
        <v>0.0001</v>
      </c>
      <c r="AI11" s="2" t="n">
        <v>3</v>
      </c>
      <c r="AJ11" s="2" t="n">
        <v>0.0001</v>
      </c>
      <c r="AL11" s="2" t="n">
        <v>0.0001</v>
      </c>
      <c r="AM11" s="2" t="n">
        <v>1.5</v>
      </c>
      <c r="AN11" s="2" t="n">
        <v>0.0001</v>
      </c>
      <c r="AP11" s="2" t="n">
        <v>1</v>
      </c>
      <c r="AQ11" s="2" t="n">
        <v>0.1</v>
      </c>
      <c r="AS11" s="2" t="n">
        <v>100</v>
      </c>
      <c r="AT11" s="2" t="n">
        <v>0.96699290507633</v>
      </c>
      <c r="AU11" s="2" t="n">
        <v>0.947634640423919</v>
      </c>
      <c r="AV11" s="2" t="n">
        <v>0.951507368581018</v>
      </c>
      <c r="AW11" s="2" t="n">
        <v>0.982808463920731</v>
      </c>
      <c r="AX11" s="2" t="n">
        <v>0.984701131712973</v>
      </c>
      <c r="AY11" s="2" t="n">
        <v>0.98806265515506</v>
      </c>
      <c r="AZ11" s="2" t="n">
        <v>1.00987712448013</v>
      </c>
      <c r="BA11" s="2" t="n">
        <v>0.984925200649911</v>
      </c>
      <c r="BB11" s="2" t="n">
        <v>0.9859412405692</v>
      </c>
      <c r="BC11" s="2" t="n">
        <v>1.00233482056182</v>
      </c>
      <c r="BD11" s="2" t="n">
        <v>0.988235419919294</v>
      </c>
      <c r="BE11" s="2" t="n">
        <v>0.954235610214122</v>
      </c>
      <c r="BF11" s="2" t="s">
        <v>57</v>
      </c>
      <c r="BH11" s="2" t="n">
        <v>-2</v>
      </c>
      <c r="BI11" s="2" t="n">
        <v>0.0075</v>
      </c>
      <c r="BQ11" s="2" t="n">
        <v>37043</v>
      </c>
      <c r="BR11" s="2" t="n">
        <v>5.2</v>
      </c>
      <c r="BS11" s="2" t="n">
        <v>5.205</v>
      </c>
      <c r="BT11" s="2" t="n">
        <v>5.21</v>
      </c>
      <c r="BU11" s="2" t="n">
        <v>0.5475</v>
      </c>
      <c r="BV11" s="2" t="n">
        <v>0.555</v>
      </c>
      <c r="BW11" s="2" t="n">
        <v>0.5625</v>
      </c>
      <c r="BX11" s="2" t="n">
        <v>-0.07</v>
      </c>
      <c r="BZ11" s="2" t="n">
        <v>0.07</v>
      </c>
      <c r="CA11" s="2" t="n">
        <v>0</v>
      </c>
      <c r="CB11" s="2" t="n">
        <v>0</v>
      </c>
      <c r="CC11" s="2" t="n">
        <v>5.2</v>
      </c>
      <c r="CD11" s="2" t="n">
        <v>0.5625</v>
      </c>
    </row>
    <row r="12" customFormat="false" ht="12.75" hidden="false" customHeight="false" outlineLevel="0" collapsed="false">
      <c r="A12" s="1" t="n">
        <v>37165</v>
      </c>
      <c r="B12" s="2" t="n">
        <v>0.063586774946564</v>
      </c>
      <c r="D12" s="1" t="n">
        <v>36870</v>
      </c>
      <c r="E12" s="2" t="n">
        <v>274.25</v>
      </c>
      <c r="F12" s="2" t="n">
        <v>275</v>
      </c>
      <c r="G12" s="2" t="n">
        <v>276.25</v>
      </c>
      <c r="I12" s="2" t="n">
        <v>274</v>
      </c>
      <c r="J12" s="2" t="n">
        <v>275</v>
      </c>
      <c r="K12" s="2" t="n">
        <v>277</v>
      </c>
      <c r="M12" s="1" t="n">
        <v>36923</v>
      </c>
      <c r="N12" s="2" t="n">
        <v>179</v>
      </c>
      <c r="O12" s="2" t="n">
        <v>180</v>
      </c>
      <c r="P12" s="2" t="n">
        <v>183.5</v>
      </c>
      <c r="R12" s="2" t="n">
        <v>134</v>
      </c>
      <c r="S12" s="2" t="n">
        <v>135</v>
      </c>
      <c r="T12" s="2" t="n">
        <v>138.5</v>
      </c>
      <c r="V12" s="2" t="n">
        <v>0</v>
      </c>
      <c r="W12" s="2" t="n">
        <v>0</v>
      </c>
      <c r="X12" s="2" t="n">
        <v>0</v>
      </c>
      <c r="Z12" s="2" t="n">
        <v>0.0001</v>
      </c>
      <c r="AA12" s="2" t="n">
        <v>0.815363600377248</v>
      </c>
      <c r="AB12" s="2" t="n">
        <v>0.0001</v>
      </c>
      <c r="AD12" s="2" t="n">
        <v>0.0001</v>
      </c>
      <c r="AE12" s="2" t="n">
        <v>0.407681800188624</v>
      </c>
      <c r="AF12" s="2" t="n">
        <v>0.0001</v>
      </c>
      <c r="AH12" s="2" t="n">
        <v>0.0001</v>
      </c>
      <c r="AI12" s="2" t="n">
        <v>2.5</v>
      </c>
      <c r="AJ12" s="2" t="n">
        <v>0.0001</v>
      </c>
      <c r="AL12" s="2" t="n">
        <v>0.0001</v>
      </c>
      <c r="AM12" s="2" t="n">
        <v>1.25</v>
      </c>
      <c r="AN12" s="2" t="n">
        <v>0.0001</v>
      </c>
      <c r="AP12" s="2" t="n">
        <v>1</v>
      </c>
      <c r="AQ12" s="2" t="n">
        <v>0.1</v>
      </c>
      <c r="AS12" s="2" t="n">
        <v>200</v>
      </c>
      <c r="AT12" s="2" t="n">
        <v>0.925923708335637</v>
      </c>
      <c r="AU12" s="2" t="n">
        <v>0.91875934667139</v>
      </c>
      <c r="AV12" s="2" t="n">
        <v>0.92433511190158</v>
      </c>
      <c r="AW12" s="2" t="n">
        <v>0.938717201429352</v>
      </c>
      <c r="AX12" s="2" t="n">
        <v>0.947810311216521</v>
      </c>
      <c r="AY12" s="2" t="n">
        <v>0.94781163368185</v>
      </c>
      <c r="AZ12" s="2" t="n">
        <v>0.958352781394414</v>
      </c>
      <c r="BA12" s="2" t="n">
        <v>0.935656386226275</v>
      </c>
      <c r="BB12" s="2" t="n">
        <v>0.945698740954131</v>
      </c>
      <c r="BC12" s="2" t="n">
        <v>0.946036530121525</v>
      </c>
      <c r="BD12" s="2" t="n">
        <v>0.939974486564858</v>
      </c>
      <c r="BE12" s="2" t="n">
        <v>0.921330933999842</v>
      </c>
      <c r="BF12" s="2" t="s">
        <v>57</v>
      </c>
      <c r="BH12" s="2" t="n">
        <v>-1.5</v>
      </c>
      <c r="BI12" s="2" t="n">
        <v>0.005</v>
      </c>
      <c r="BQ12" s="2" t="n">
        <v>37073</v>
      </c>
      <c r="BR12" s="2" t="n">
        <v>5.165</v>
      </c>
      <c r="BS12" s="2" t="n">
        <v>5.17</v>
      </c>
      <c r="BT12" s="2" t="n">
        <v>5.175</v>
      </c>
      <c r="BU12" s="2" t="n">
        <v>0.5275</v>
      </c>
      <c r="BV12" s="2" t="n">
        <v>0.535</v>
      </c>
      <c r="BW12" s="2" t="n">
        <v>0.5425</v>
      </c>
      <c r="BX12" s="2" t="n">
        <v>-0.07</v>
      </c>
      <c r="BZ12" s="2" t="n">
        <v>0.07</v>
      </c>
      <c r="CA12" s="2" t="n">
        <v>0</v>
      </c>
      <c r="CB12" s="2" t="n">
        <v>0</v>
      </c>
      <c r="CC12" s="2" t="n">
        <v>5.165</v>
      </c>
      <c r="CD12" s="2" t="n">
        <v>0.5425</v>
      </c>
    </row>
    <row r="13" customFormat="false" ht="12.75" hidden="false" customHeight="false" outlineLevel="0" collapsed="false">
      <c r="A13" s="1" t="n">
        <v>37196</v>
      </c>
      <c r="B13" s="2" t="n">
        <v>0.063237865937501</v>
      </c>
      <c r="D13" s="1" t="n">
        <v>36871</v>
      </c>
      <c r="E13" s="2" t="n">
        <v>399.25</v>
      </c>
      <c r="F13" s="2" t="n">
        <v>400</v>
      </c>
      <c r="G13" s="2" t="n">
        <v>401.25</v>
      </c>
      <c r="I13" s="2" t="n">
        <v>274</v>
      </c>
      <c r="J13" s="2" t="n">
        <v>275</v>
      </c>
      <c r="K13" s="2" t="n">
        <v>277</v>
      </c>
      <c r="M13" s="1" t="n">
        <v>36951</v>
      </c>
      <c r="N13" s="2" t="n">
        <v>174</v>
      </c>
      <c r="O13" s="2" t="n">
        <v>175</v>
      </c>
      <c r="P13" s="2" t="n">
        <v>178.5</v>
      </c>
      <c r="R13" s="2" t="n">
        <v>130.25</v>
      </c>
      <c r="S13" s="2" t="n">
        <v>131.25</v>
      </c>
      <c r="T13" s="2" t="n">
        <v>134.75</v>
      </c>
      <c r="V13" s="2" t="n">
        <v>0</v>
      </c>
      <c r="W13" s="2" t="n">
        <v>0</v>
      </c>
      <c r="X13" s="2" t="n">
        <v>0</v>
      </c>
      <c r="Z13" s="2" t="n">
        <v>0.0001</v>
      </c>
      <c r="AA13" s="2" t="n">
        <v>0.689431229904072</v>
      </c>
      <c r="AB13" s="2" t="n">
        <v>0.0001</v>
      </c>
      <c r="AD13" s="2" t="n">
        <v>0.0001</v>
      </c>
      <c r="AE13" s="2" t="n">
        <v>0.344715614952036</v>
      </c>
      <c r="AF13" s="2" t="n">
        <v>0.0001</v>
      </c>
      <c r="AH13" s="2" t="n">
        <v>0.0001</v>
      </c>
      <c r="AI13" s="2" t="n">
        <v>2</v>
      </c>
      <c r="AJ13" s="2" t="n">
        <v>0.0001</v>
      </c>
      <c r="AL13" s="2" t="n">
        <v>0.0001</v>
      </c>
      <c r="AM13" s="2" t="n">
        <v>1</v>
      </c>
      <c r="AN13" s="2" t="n">
        <v>0.0001</v>
      </c>
      <c r="AP13" s="2" t="n">
        <v>2</v>
      </c>
      <c r="AQ13" s="2" t="n">
        <v>0.1</v>
      </c>
      <c r="AS13" s="2" t="n">
        <v>300</v>
      </c>
      <c r="AT13" s="2" t="n">
        <v>0.908887380895758</v>
      </c>
      <c r="AU13" s="2" t="n">
        <v>0.903009186442737</v>
      </c>
      <c r="AV13" s="2" t="n">
        <v>0.919551263894637</v>
      </c>
      <c r="AW13" s="2" t="n">
        <v>0.904038884196911</v>
      </c>
      <c r="AX13" s="2" t="n">
        <v>0.916595001565678</v>
      </c>
      <c r="AY13" s="2" t="n">
        <v>0.927797511703651</v>
      </c>
      <c r="AZ13" s="2" t="n">
        <v>0.908274735658467</v>
      </c>
      <c r="BA13" s="2" t="n">
        <v>0.920068795905064</v>
      </c>
      <c r="BB13" s="2" t="n">
        <v>0.923091578766549</v>
      </c>
      <c r="BC13" s="2" t="n">
        <v>0.926006440721558</v>
      </c>
      <c r="BD13" s="2" t="n">
        <v>0.923640016814126</v>
      </c>
      <c r="BE13" s="2" t="n">
        <v>0.913287568703018</v>
      </c>
      <c r="BF13" s="2" t="s">
        <v>57</v>
      </c>
      <c r="BH13" s="2" t="n">
        <v>-1</v>
      </c>
      <c r="BI13" s="2" t="n">
        <v>0.0033</v>
      </c>
      <c r="BQ13" s="2" t="n">
        <v>37104</v>
      </c>
      <c r="BR13" s="2" t="n">
        <v>5.127</v>
      </c>
      <c r="BS13" s="2" t="n">
        <v>5.132</v>
      </c>
      <c r="BT13" s="2" t="n">
        <v>5.137</v>
      </c>
      <c r="BU13" s="2" t="n">
        <v>0.5225</v>
      </c>
      <c r="BV13" s="2" t="n">
        <v>0.53</v>
      </c>
      <c r="BW13" s="2" t="n">
        <v>0.5375</v>
      </c>
      <c r="BX13" s="2" t="n">
        <v>-0.07</v>
      </c>
      <c r="BZ13" s="2" t="n">
        <v>0.07</v>
      </c>
      <c r="CA13" s="2" t="n">
        <v>0</v>
      </c>
      <c r="CB13" s="2" t="n">
        <v>0</v>
      </c>
      <c r="CC13" s="2" t="n">
        <v>5.127</v>
      </c>
      <c r="CD13" s="2" t="n">
        <v>0.5375</v>
      </c>
    </row>
    <row r="14" customFormat="false" ht="12.75" hidden="false" customHeight="false" outlineLevel="0" collapsed="false">
      <c r="A14" s="1" t="n">
        <v>37226</v>
      </c>
      <c r="B14" s="2" t="n">
        <v>0.062900212096216</v>
      </c>
      <c r="D14" s="1" t="n">
        <v>36872</v>
      </c>
      <c r="E14" s="2" t="n">
        <v>399.25</v>
      </c>
      <c r="F14" s="2" t="n">
        <v>400</v>
      </c>
      <c r="G14" s="2" t="n">
        <v>401.25</v>
      </c>
      <c r="I14" s="2" t="n">
        <v>274</v>
      </c>
      <c r="J14" s="2" t="n">
        <v>275</v>
      </c>
      <c r="K14" s="2" t="n">
        <v>277</v>
      </c>
      <c r="M14" s="1" t="n">
        <v>36982</v>
      </c>
      <c r="N14" s="2" t="n">
        <v>143</v>
      </c>
      <c r="O14" s="2" t="n">
        <v>144</v>
      </c>
      <c r="P14" s="2" t="n">
        <v>147.5</v>
      </c>
      <c r="R14" s="2" t="n">
        <v>107</v>
      </c>
      <c r="S14" s="2" t="n">
        <v>108</v>
      </c>
      <c r="T14" s="2" t="n">
        <v>111.5</v>
      </c>
      <c r="V14" s="2" t="n">
        <v>0</v>
      </c>
      <c r="W14" s="2" t="n">
        <v>0</v>
      </c>
      <c r="X14" s="2" t="n">
        <v>0</v>
      </c>
      <c r="Z14" s="2" t="n">
        <v>0.0001</v>
      </c>
      <c r="AA14" s="2" t="n">
        <v>0.598737028955051</v>
      </c>
      <c r="AB14" s="2" t="n">
        <v>0.0001</v>
      </c>
      <c r="AD14" s="2" t="n">
        <v>0.0001</v>
      </c>
      <c r="AE14" s="2" t="n">
        <v>0.299368514477526</v>
      </c>
      <c r="AF14" s="2" t="n">
        <v>0.0001</v>
      </c>
      <c r="AH14" s="2" t="n">
        <v>0.0001</v>
      </c>
      <c r="AI14" s="2" t="n">
        <v>2</v>
      </c>
      <c r="AJ14" s="2" t="n">
        <v>0.0001</v>
      </c>
      <c r="AL14" s="2" t="n">
        <v>0.0001</v>
      </c>
      <c r="AM14" s="2" t="n">
        <v>1</v>
      </c>
      <c r="AN14" s="2" t="n">
        <v>0.0001</v>
      </c>
      <c r="AP14" s="2" t="n">
        <v>2</v>
      </c>
      <c r="AQ14" s="2" t="n">
        <v>0.1</v>
      </c>
      <c r="AS14" s="2" t="n">
        <v>400</v>
      </c>
      <c r="AT14" s="2" t="n">
        <v>0.921613983101827</v>
      </c>
      <c r="AU14" s="2" t="n">
        <v>0.931216819082084</v>
      </c>
      <c r="AV14" s="2" t="n">
        <v>0.926392166544566</v>
      </c>
      <c r="AW14" s="2" t="n">
        <v>0.910764384167785</v>
      </c>
      <c r="AX14" s="2" t="n">
        <v>0.912338368431472</v>
      </c>
      <c r="AY14" s="2" t="n">
        <v>0.923508771279751</v>
      </c>
      <c r="AZ14" s="2" t="n">
        <v>0.914300974615861</v>
      </c>
      <c r="BA14" s="2" t="n">
        <v>0.920068795905065</v>
      </c>
      <c r="BB14" s="2" t="n">
        <v>0.923437806117531</v>
      </c>
      <c r="BC14" s="2" t="n">
        <v>0.920884314711835</v>
      </c>
      <c r="BD14" s="2" t="n">
        <v>0.916891747729287</v>
      </c>
      <c r="BE14" s="2" t="n">
        <v>0.918406073891906</v>
      </c>
      <c r="BF14" s="2" t="s">
        <v>57</v>
      </c>
      <c r="BH14" s="2" t="n">
        <v>-0.5</v>
      </c>
      <c r="BI14" s="2" t="n">
        <v>0.0025</v>
      </c>
      <c r="BQ14" s="2" t="n">
        <v>37135</v>
      </c>
      <c r="BR14" s="2" t="n">
        <v>5.097</v>
      </c>
      <c r="BS14" s="2" t="n">
        <v>5.102</v>
      </c>
      <c r="BT14" s="2" t="n">
        <v>5.107</v>
      </c>
      <c r="BU14" s="2" t="n">
        <v>0.5225</v>
      </c>
      <c r="BV14" s="2" t="n">
        <v>0.53</v>
      </c>
      <c r="BW14" s="2" t="n">
        <v>0.5375</v>
      </c>
      <c r="BX14" s="2" t="n">
        <v>-0.07</v>
      </c>
      <c r="BZ14" s="2" t="n">
        <v>0.07</v>
      </c>
      <c r="CA14" s="2" t="n">
        <v>0</v>
      </c>
      <c r="CB14" s="2" t="n">
        <v>0</v>
      </c>
      <c r="CC14" s="2" t="n">
        <v>5.097</v>
      </c>
      <c r="CD14" s="2" t="n">
        <v>0.5375</v>
      </c>
    </row>
    <row r="15" customFormat="false" ht="12.75" hidden="false" customHeight="false" outlineLevel="0" collapsed="false">
      <c r="A15" s="1" t="n">
        <v>37257</v>
      </c>
      <c r="B15" s="2" t="n">
        <v>0.062624240743059</v>
      </c>
      <c r="D15" s="1" t="n">
        <v>36873</v>
      </c>
      <c r="E15" s="2" t="n">
        <v>399.25</v>
      </c>
      <c r="F15" s="2" t="n">
        <v>400</v>
      </c>
      <c r="G15" s="2" t="n">
        <v>401.25</v>
      </c>
      <c r="I15" s="2" t="n">
        <v>274</v>
      </c>
      <c r="J15" s="2" t="n">
        <v>275</v>
      </c>
      <c r="K15" s="2" t="n">
        <v>277</v>
      </c>
      <c r="M15" s="1" t="n">
        <v>37012</v>
      </c>
      <c r="N15" s="2" t="n">
        <v>141</v>
      </c>
      <c r="O15" s="2" t="n">
        <v>142</v>
      </c>
      <c r="P15" s="2" t="n">
        <v>145.5</v>
      </c>
      <c r="R15" s="2" t="n">
        <v>105.5</v>
      </c>
      <c r="S15" s="2" t="n">
        <v>106.5</v>
      </c>
      <c r="T15" s="2" t="n">
        <v>110</v>
      </c>
      <c r="V15" s="2" t="n">
        <v>0</v>
      </c>
      <c r="W15" s="2" t="n">
        <v>0</v>
      </c>
      <c r="X15" s="2" t="n">
        <v>0</v>
      </c>
      <c r="Z15" s="2" t="n">
        <v>0.0001</v>
      </c>
      <c r="AA15" s="2" t="n">
        <v>0.53501901335039</v>
      </c>
      <c r="AB15" s="2" t="n">
        <v>0.0001</v>
      </c>
      <c r="AD15" s="2" t="n">
        <v>0.0001</v>
      </c>
      <c r="AE15" s="2" t="n">
        <v>0.267509506675195</v>
      </c>
      <c r="AF15" s="2" t="n">
        <v>0.0001</v>
      </c>
      <c r="AH15" s="2" t="n">
        <v>0.0001</v>
      </c>
      <c r="AI15" s="2" t="n">
        <v>2.15</v>
      </c>
      <c r="AJ15" s="2" t="n">
        <v>0.0001</v>
      </c>
      <c r="AL15" s="2" t="n">
        <v>0.0001</v>
      </c>
      <c r="AM15" s="2" t="n">
        <v>1.075</v>
      </c>
      <c r="AN15" s="2" t="n">
        <v>0.0001</v>
      </c>
      <c r="AP15" s="2" t="n">
        <v>2</v>
      </c>
      <c r="AQ15" s="2" t="n">
        <v>0.1</v>
      </c>
      <c r="AS15" s="2" t="n">
        <v>500</v>
      </c>
      <c r="AT15" s="2" t="n">
        <v>0.973015590455527</v>
      </c>
      <c r="AU15" s="2" t="n">
        <v>0.981240405823106</v>
      </c>
      <c r="AV15" s="2" t="n">
        <v>0.994992546964132</v>
      </c>
      <c r="AW15" s="2" t="n">
        <v>0.978207509749846</v>
      </c>
      <c r="AX15" s="2" t="n">
        <v>0.953485822062129</v>
      </c>
      <c r="AY15" s="2" t="n">
        <v>0.937804572692751</v>
      </c>
      <c r="AZ15" s="2" t="n">
        <v>0.94027646080688</v>
      </c>
      <c r="BA15" s="2" t="n">
        <v>0.952547119146687</v>
      </c>
      <c r="BB15" s="2" t="n">
        <v>0.963352873580672</v>
      </c>
      <c r="BC15" s="2" t="n">
        <v>0.954900822071309</v>
      </c>
      <c r="BD15" s="2" t="n">
        <v>0.977127028976687</v>
      </c>
      <c r="BE15" s="2" t="n">
        <v>0.958386262477575</v>
      </c>
      <c r="BF15" s="2" t="s">
        <v>57</v>
      </c>
      <c r="BH15" s="2" t="n">
        <v>0</v>
      </c>
      <c r="BI15" s="2" t="n">
        <v>0</v>
      </c>
      <c r="BQ15" s="2" t="n">
        <v>37165</v>
      </c>
      <c r="BR15" s="2" t="n">
        <v>5.08</v>
      </c>
      <c r="BS15" s="2" t="n">
        <v>5.085</v>
      </c>
      <c r="BT15" s="2" t="n">
        <v>5.09</v>
      </c>
      <c r="BU15" s="2" t="n">
        <v>0.5225</v>
      </c>
      <c r="BV15" s="2" t="n">
        <v>0.53</v>
      </c>
      <c r="BW15" s="2" t="n">
        <v>0.5375</v>
      </c>
      <c r="BX15" s="2" t="n">
        <v>-0.07</v>
      </c>
      <c r="BZ15" s="2" t="n">
        <v>0.07</v>
      </c>
      <c r="CA15" s="2" t="n">
        <v>0</v>
      </c>
      <c r="CB15" s="2" t="n">
        <v>0</v>
      </c>
      <c r="CC15" s="2" t="n">
        <v>5.08</v>
      </c>
      <c r="CD15" s="2" t="n">
        <v>0.5375</v>
      </c>
    </row>
    <row r="16" customFormat="false" ht="12.75" hidden="false" customHeight="false" outlineLevel="0" collapsed="false">
      <c r="A16" s="1" t="n">
        <v>37288</v>
      </c>
      <c r="B16" s="2" t="n">
        <v>0.062449259899283</v>
      </c>
      <c r="D16" s="1" t="n">
        <v>36874</v>
      </c>
      <c r="E16" s="2" t="n">
        <v>399.25</v>
      </c>
      <c r="F16" s="2" t="n">
        <v>400</v>
      </c>
      <c r="G16" s="2" t="n">
        <v>401.25</v>
      </c>
      <c r="I16" s="2" t="n">
        <v>274</v>
      </c>
      <c r="J16" s="2" t="n">
        <v>275</v>
      </c>
      <c r="K16" s="2" t="n">
        <v>277</v>
      </c>
      <c r="M16" s="1" t="n">
        <v>37043</v>
      </c>
      <c r="N16" s="2" t="n">
        <v>163</v>
      </c>
      <c r="O16" s="2" t="n">
        <v>164</v>
      </c>
      <c r="P16" s="2" t="n">
        <v>167.5</v>
      </c>
      <c r="R16" s="2" t="n">
        <v>122</v>
      </c>
      <c r="S16" s="2" t="n">
        <v>123</v>
      </c>
      <c r="T16" s="2" t="n">
        <v>126.5</v>
      </c>
      <c r="V16" s="2" t="n">
        <v>0</v>
      </c>
      <c r="W16" s="2" t="n">
        <v>0</v>
      </c>
      <c r="X16" s="2" t="n">
        <v>0</v>
      </c>
      <c r="Z16" s="2" t="n">
        <v>0.0001</v>
      </c>
      <c r="AA16" s="2" t="n">
        <v>0.495861802582578</v>
      </c>
      <c r="AB16" s="2" t="n">
        <v>0.0001</v>
      </c>
      <c r="AD16" s="2" t="n">
        <v>0.0001</v>
      </c>
      <c r="AE16" s="2" t="n">
        <v>0.247930901291289</v>
      </c>
      <c r="AF16" s="2" t="n">
        <v>0.0001</v>
      </c>
      <c r="AH16" s="2" t="n">
        <v>0.0001</v>
      </c>
      <c r="AI16" s="2" t="n">
        <v>1.95</v>
      </c>
      <c r="AJ16" s="2" t="n">
        <v>0.0001</v>
      </c>
      <c r="AL16" s="2" t="n">
        <v>0.0001</v>
      </c>
      <c r="AM16" s="2" t="n">
        <v>0.975</v>
      </c>
      <c r="AN16" s="2" t="n">
        <v>0.0001</v>
      </c>
      <c r="AP16" s="2" t="n">
        <v>3</v>
      </c>
      <c r="AQ16" s="2" t="n">
        <v>0.1</v>
      </c>
      <c r="AS16" s="2" t="n">
        <v>600</v>
      </c>
      <c r="AT16" s="2" t="n">
        <v>1.14044223965729</v>
      </c>
      <c r="AU16" s="2" t="n">
        <v>1.13519764611911</v>
      </c>
      <c r="AV16" s="2" t="n">
        <v>1.08695692212641</v>
      </c>
      <c r="AW16" s="2" t="n">
        <v>1.08282491410023</v>
      </c>
      <c r="AX16" s="2" t="n">
        <v>1.04996950643746</v>
      </c>
      <c r="AY16" s="2" t="n">
        <v>1.02214980102945</v>
      </c>
      <c r="AZ16" s="2" t="n">
        <v>0.981792247262554</v>
      </c>
      <c r="BA16" s="2" t="n">
        <v>1.03978448048036</v>
      </c>
      <c r="BB16" s="2" t="n">
        <v>1.03020799014578</v>
      </c>
      <c r="BC16" s="2" t="n">
        <v>1.05287924518286</v>
      </c>
      <c r="BD16" s="2" t="n">
        <v>1.12426198700793</v>
      </c>
      <c r="BE16" s="2" t="n">
        <v>1.11704478937534</v>
      </c>
      <c r="BF16" s="2" t="s">
        <v>57</v>
      </c>
      <c r="BH16" s="2" t="n">
        <v>1</v>
      </c>
      <c r="BI16" s="2" t="n">
        <v>0.005</v>
      </c>
      <c r="BQ16" s="2" t="n">
        <v>37196</v>
      </c>
      <c r="BR16" s="2" t="n">
        <v>5.145</v>
      </c>
      <c r="BS16" s="2" t="n">
        <v>5.15</v>
      </c>
      <c r="BT16" s="2" t="n">
        <v>5.155</v>
      </c>
      <c r="BU16" s="2" t="n">
        <v>0.5225</v>
      </c>
      <c r="BV16" s="2" t="n">
        <v>0.53</v>
      </c>
      <c r="BW16" s="2" t="n">
        <v>0.5375</v>
      </c>
      <c r="BX16" s="2" t="n">
        <v>-0.07</v>
      </c>
      <c r="BZ16" s="2" t="n">
        <v>0.07</v>
      </c>
      <c r="CA16" s="2" t="n">
        <v>0</v>
      </c>
      <c r="CB16" s="2" t="n">
        <v>0</v>
      </c>
      <c r="CC16" s="2" t="n">
        <v>5.145</v>
      </c>
      <c r="CD16" s="2" t="n">
        <v>0.5375</v>
      </c>
    </row>
    <row r="17" customFormat="false" ht="12.75" hidden="false" customHeight="false" outlineLevel="0" collapsed="false">
      <c r="A17" s="1" t="n">
        <v>37316</v>
      </c>
      <c r="B17" s="2" t="n">
        <v>0.062291212694284</v>
      </c>
      <c r="D17" s="1" t="n">
        <v>36875</v>
      </c>
      <c r="E17" s="2" t="n">
        <v>399.25</v>
      </c>
      <c r="F17" s="2" t="n">
        <v>400</v>
      </c>
      <c r="G17" s="2" t="n">
        <v>401.25</v>
      </c>
      <c r="I17" s="2" t="n">
        <v>274</v>
      </c>
      <c r="J17" s="2" t="n">
        <v>275</v>
      </c>
      <c r="K17" s="2" t="n">
        <v>277</v>
      </c>
      <c r="M17" s="1" t="n">
        <v>37073</v>
      </c>
      <c r="N17" s="2" t="n">
        <v>183</v>
      </c>
      <c r="O17" s="2" t="n">
        <v>184</v>
      </c>
      <c r="P17" s="2" t="n">
        <v>187.5</v>
      </c>
      <c r="R17" s="2" t="n">
        <v>137</v>
      </c>
      <c r="S17" s="2" t="n">
        <v>138</v>
      </c>
      <c r="T17" s="2" t="n">
        <v>141.5</v>
      </c>
      <c r="V17" s="2" t="n">
        <v>0</v>
      </c>
      <c r="W17" s="2" t="n">
        <v>0</v>
      </c>
      <c r="X17" s="2" t="n">
        <v>0</v>
      </c>
      <c r="Z17" s="2" t="n">
        <v>0.0001</v>
      </c>
      <c r="AA17" s="2" t="n">
        <v>0.46696153745478</v>
      </c>
      <c r="AB17" s="2" t="n">
        <v>0.0001</v>
      </c>
      <c r="AD17" s="2" t="n">
        <v>0.0001</v>
      </c>
      <c r="AE17" s="2" t="n">
        <v>0.23348076872739</v>
      </c>
      <c r="AF17" s="2" t="n">
        <v>0.0001</v>
      </c>
      <c r="AH17" s="2" t="n">
        <v>0.0001</v>
      </c>
      <c r="AI17" s="2" t="n">
        <v>2.1</v>
      </c>
      <c r="AJ17" s="2" t="n">
        <v>0.0001</v>
      </c>
      <c r="AL17" s="2" t="n">
        <v>0.0001</v>
      </c>
      <c r="AM17" s="2" t="n">
        <v>1.05</v>
      </c>
      <c r="AN17" s="2" t="n">
        <v>0.0001</v>
      </c>
      <c r="AP17" s="2" t="n">
        <v>3</v>
      </c>
      <c r="AQ17" s="2" t="n">
        <v>0.1</v>
      </c>
      <c r="AS17" s="2" t="n">
        <v>700</v>
      </c>
      <c r="AT17" s="2" t="n">
        <v>0.901107104125317</v>
      </c>
      <c r="AU17" s="2" t="n">
        <v>0.959589469640232</v>
      </c>
      <c r="AV17" s="2" t="n">
        <v>0.921267339337837</v>
      </c>
      <c r="AW17" s="2" t="n">
        <v>0.891789706326817</v>
      </c>
      <c r="AX17" s="2" t="n">
        <v>0.86748360592108</v>
      </c>
      <c r="AY17" s="2" t="n">
        <v>0.790253391885752</v>
      </c>
      <c r="AZ17" s="2" t="n">
        <v>0.706045481489623</v>
      </c>
      <c r="BA17" s="2" t="n">
        <v>0.731372807222584</v>
      </c>
      <c r="BB17" s="2" t="n">
        <v>0.778255109188979</v>
      </c>
      <c r="BC17" s="2" t="n">
        <v>0.857865428340873</v>
      </c>
      <c r="BD17" s="2" t="n">
        <v>0.860747292573468</v>
      </c>
      <c r="BE17" s="2" t="n">
        <v>0.857100513211437</v>
      </c>
      <c r="BF17" s="2" t="s">
        <v>58</v>
      </c>
      <c r="BH17" s="2" t="n">
        <v>2</v>
      </c>
      <c r="BI17" s="2" t="n">
        <v>0.01</v>
      </c>
      <c r="BQ17" s="2" t="n">
        <v>37226</v>
      </c>
      <c r="BR17" s="2" t="n">
        <v>5.205</v>
      </c>
      <c r="BS17" s="2" t="n">
        <v>5.21</v>
      </c>
      <c r="BT17" s="2" t="n">
        <v>5.215</v>
      </c>
      <c r="BU17" s="2" t="n">
        <v>0.5225</v>
      </c>
      <c r="BV17" s="2" t="n">
        <v>0.53</v>
      </c>
      <c r="BW17" s="2" t="n">
        <v>0.5375</v>
      </c>
      <c r="BX17" s="2" t="n">
        <v>-0.07</v>
      </c>
      <c r="BZ17" s="2" t="n">
        <v>0.07</v>
      </c>
      <c r="CA17" s="2" t="n">
        <v>0</v>
      </c>
      <c r="CB17" s="2" t="n">
        <v>0</v>
      </c>
      <c r="CC17" s="2" t="n">
        <v>5.205</v>
      </c>
      <c r="CD17" s="2" t="n">
        <v>0.5375</v>
      </c>
    </row>
    <row r="18" customFormat="false" ht="12.75" hidden="false" customHeight="false" outlineLevel="0" collapsed="false">
      <c r="A18" s="1" t="n">
        <v>37347</v>
      </c>
      <c r="B18" s="2" t="n">
        <v>0.062123345193928</v>
      </c>
      <c r="D18" s="1" t="n">
        <v>36876</v>
      </c>
      <c r="E18" s="2" t="n">
        <v>399.25</v>
      </c>
      <c r="F18" s="2" t="n">
        <v>400</v>
      </c>
      <c r="G18" s="2" t="n">
        <v>401.25</v>
      </c>
      <c r="I18" s="2" t="n">
        <v>274</v>
      </c>
      <c r="J18" s="2" t="n">
        <v>275</v>
      </c>
      <c r="K18" s="2" t="n">
        <v>277</v>
      </c>
      <c r="M18" s="1" t="n">
        <v>37104</v>
      </c>
      <c r="N18" s="2" t="n">
        <v>200</v>
      </c>
      <c r="O18" s="2" t="n">
        <v>201</v>
      </c>
      <c r="P18" s="2" t="n">
        <v>204.5</v>
      </c>
      <c r="R18" s="2" t="n">
        <v>149.75</v>
      </c>
      <c r="S18" s="2" t="n">
        <v>150.75</v>
      </c>
      <c r="T18" s="2" t="n">
        <v>154.25</v>
      </c>
      <c r="V18" s="2" t="n">
        <v>0</v>
      </c>
      <c r="W18" s="2" t="n">
        <v>0</v>
      </c>
      <c r="X18" s="2" t="n">
        <v>0</v>
      </c>
      <c r="Z18" s="2" t="n">
        <v>0.0001</v>
      </c>
      <c r="AA18" s="2" t="n">
        <v>0.495299758858973</v>
      </c>
      <c r="AB18" s="2" t="n">
        <v>0.0001</v>
      </c>
      <c r="AD18" s="2" t="n">
        <v>0.0001</v>
      </c>
      <c r="AE18" s="2" t="n">
        <v>0.247649879429486</v>
      </c>
      <c r="AF18" s="2" t="n">
        <v>0.0001</v>
      </c>
      <c r="AH18" s="2" t="n">
        <v>0.0001</v>
      </c>
      <c r="AI18" s="2" t="n">
        <v>2.85</v>
      </c>
      <c r="AJ18" s="2" t="n">
        <v>0.0001</v>
      </c>
      <c r="AL18" s="2" t="n">
        <v>0.0001</v>
      </c>
      <c r="AM18" s="2" t="n">
        <v>1.425</v>
      </c>
      <c r="AN18" s="2" t="n">
        <v>0.0001</v>
      </c>
      <c r="AP18" s="2" t="n">
        <v>3</v>
      </c>
      <c r="AQ18" s="2" t="n">
        <v>0.1</v>
      </c>
      <c r="AS18" s="2" t="n">
        <v>800</v>
      </c>
      <c r="AT18" s="2" t="n">
        <v>1.02412764649103</v>
      </c>
      <c r="AU18" s="2" t="n">
        <v>1.02624358848949</v>
      </c>
      <c r="AV18" s="2" t="n">
        <v>0.993564103635649</v>
      </c>
      <c r="AW18" s="2" t="n">
        <v>0.976558645897048</v>
      </c>
      <c r="AX18" s="2" t="n">
        <v>0.944388936658025</v>
      </c>
      <c r="AY18" s="2" t="n">
        <v>0.867009245848535</v>
      </c>
      <c r="AZ18" s="2" t="n">
        <v>0.803271416645571</v>
      </c>
      <c r="BA18" s="2" t="n">
        <v>0.824834732887309</v>
      </c>
      <c r="BB18" s="2" t="n">
        <v>0.852613893023691</v>
      </c>
      <c r="BC18" s="2" t="n">
        <v>0.929463678506365</v>
      </c>
      <c r="BD18" s="2" t="n">
        <v>0.990366341406732</v>
      </c>
      <c r="BE18" s="2" t="n">
        <v>0.983144706330766</v>
      </c>
      <c r="BF18" s="2" t="s">
        <v>58</v>
      </c>
      <c r="BH18" s="2" t="n">
        <v>3</v>
      </c>
      <c r="BI18" s="2" t="n">
        <v>0.02</v>
      </c>
      <c r="BQ18" s="2" t="n">
        <v>37257</v>
      </c>
      <c r="BR18" s="2" t="n">
        <v>5.185</v>
      </c>
      <c r="BS18" s="2" t="n">
        <v>5.19</v>
      </c>
      <c r="BT18" s="2" t="n">
        <v>5.195</v>
      </c>
      <c r="BU18" s="2" t="n">
        <v>0.5225</v>
      </c>
      <c r="BV18" s="2" t="n">
        <v>0.53</v>
      </c>
      <c r="BW18" s="2" t="n">
        <v>0.5375</v>
      </c>
      <c r="BX18" s="2" t="n">
        <v>-0.07</v>
      </c>
      <c r="BZ18" s="2" t="n">
        <v>0.07</v>
      </c>
      <c r="CA18" s="2" t="n">
        <v>0</v>
      </c>
      <c r="CB18" s="2" t="n">
        <v>0</v>
      </c>
      <c r="CC18" s="2" t="n">
        <v>5.185</v>
      </c>
      <c r="CD18" s="2" t="n">
        <v>0.5375</v>
      </c>
    </row>
    <row r="19" customFormat="false" ht="12.75" hidden="false" customHeight="false" outlineLevel="0" collapsed="false">
      <c r="A19" s="1" t="n">
        <v>37377</v>
      </c>
      <c r="B19" s="2" t="n">
        <v>0.061970584063335</v>
      </c>
      <c r="D19" s="1" t="n">
        <v>36877</v>
      </c>
      <c r="E19" s="2" t="n">
        <v>274.25</v>
      </c>
      <c r="F19" s="2" t="n">
        <v>275</v>
      </c>
      <c r="G19" s="2" t="n">
        <v>276.25</v>
      </c>
      <c r="I19" s="2" t="n">
        <v>274</v>
      </c>
      <c r="J19" s="2" t="n">
        <v>275</v>
      </c>
      <c r="K19" s="2" t="n">
        <v>277</v>
      </c>
      <c r="M19" s="1" t="n">
        <v>37135</v>
      </c>
      <c r="N19" s="2" t="n">
        <v>192</v>
      </c>
      <c r="O19" s="2" t="n">
        <v>193</v>
      </c>
      <c r="P19" s="2" t="n">
        <v>196.5</v>
      </c>
      <c r="R19" s="2" t="n">
        <v>143.75</v>
      </c>
      <c r="S19" s="2" t="n">
        <v>144.75</v>
      </c>
      <c r="T19" s="2" t="n">
        <v>148.25</v>
      </c>
      <c r="V19" s="2" t="n">
        <v>0</v>
      </c>
      <c r="W19" s="2" t="n">
        <v>0</v>
      </c>
      <c r="X19" s="2" t="n">
        <v>0</v>
      </c>
      <c r="Z19" s="2" t="n">
        <v>0.0001</v>
      </c>
      <c r="AA19" s="2" t="n">
        <v>0.442531806204361</v>
      </c>
      <c r="AB19" s="2" t="n">
        <v>0.0001</v>
      </c>
      <c r="AD19" s="2" t="n">
        <v>0.0001</v>
      </c>
      <c r="AE19" s="2" t="n">
        <v>0.221265903102181</v>
      </c>
      <c r="AF19" s="2" t="n">
        <v>0.0001</v>
      </c>
      <c r="AH19" s="2" t="n">
        <v>0.0001</v>
      </c>
      <c r="AI19" s="2" t="n">
        <v>2.95</v>
      </c>
      <c r="AJ19" s="2" t="n">
        <v>0.0001</v>
      </c>
      <c r="AL19" s="2" t="n">
        <v>0.0001</v>
      </c>
      <c r="AM19" s="2" t="n">
        <v>1.475</v>
      </c>
      <c r="AN19" s="2" t="n">
        <v>0.0001</v>
      </c>
      <c r="AP19" s="2" t="n">
        <v>4</v>
      </c>
      <c r="AQ19" s="2" t="n">
        <v>0.1</v>
      </c>
      <c r="AS19" s="2" t="n">
        <v>900</v>
      </c>
      <c r="AT19" s="2" t="n">
        <v>1.06241279215425</v>
      </c>
      <c r="AU19" s="2" t="n">
        <v>1.05727223002277</v>
      </c>
      <c r="AV19" s="2" t="n">
        <v>1.03005675609074</v>
      </c>
      <c r="AW19" s="2" t="n">
        <v>1.02484604757609</v>
      </c>
      <c r="AX19" s="2" t="n">
        <v>0.992073110290251</v>
      </c>
      <c r="AY19" s="2" t="n">
        <v>0.93446121803349</v>
      </c>
      <c r="AZ19" s="2" t="n">
        <v>0.87859909586426</v>
      </c>
      <c r="BA19" s="2" t="n">
        <v>0.890068871456449</v>
      </c>
      <c r="BB19" s="2" t="n">
        <v>0.929746755995396</v>
      </c>
      <c r="BC19" s="2" t="n">
        <v>0.994757751018365</v>
      </c>
      <c r="BD19" s="2" t="n">
        <v>1.03301325077498</v>
      </c>
      <c r="BE19" s="2" t="n">
        <v>1.0299773235655</v>
      </c>
      <c r="BF19" s="2" t="s">
        <v>58</v>
      </c>
      <c r="BH19" s="2" t="n">
        <v>4</v>
      </c>
      <c r="BI19" s="2" t="n">
        <v>0.04</v>
      </c>
      <c r="BQ19" s="2" t="n">
        <v>37288</v>
      </c>
      <c r="BR19" s="2" t="n">
        <v>4.915</v>
      </c>
      <c r="BS19" s="2" t="n">
        <v>4.92</v>
      </c>
      <c r="BT19" s="2" t="n">
        <v>4.925</v>
      </c>
      <c r="BU19" s="2" t="n">
        <v>0.51</v>
      </c>
      <c r="BV19" s="2" t="n">
        <v>0.5175</v>
      </c>
      <c r="BW19" s="2" t="n">
        <v>0.525</v>
      </c>
      <c r="BX19" s="2" t="n">
        <v>-0.07</v>
      </c>
      <c r="BZ19" s="2" t="n">
        <v>0.07</v>
      </c>
      <c r="CA19" s="2" t="n">
        <v>0</v>
      </c>
      <c r="CB19" s="2" t="n">
        <v>0</v>
      </c>
      <c r="CC19" s="2" t="n">
        <v>4.915</v>
      </c>
      <c r="CD19" s="2" t="n">
        <v>0.525</v>
      </c>
    </row>
    <row r="20" customFormat="false" ht="12.75" hidden="false" customHeight="false" outlineLevel="0" collapsed="false">
      <c r="A20" s="1" t="n">
        <v>37408</v>
      </c>
      <c r="B20" s="2" t="n">
        <v>0.061812730903194</v>
      </c>
      <c r="D20" s="1" t="n">
        <v>36878</v>
      </c>
      <c r="E20" s="2" t="n">
        <v>399.25</v>
      </c>
      <c r="F20" s="2" t="n">
        <v>400</v>
      </c>
      <c r="G20" s="2" t="n">
        <v>401.25</v>
      </c>
      <c r="I20" s="2" t="n">
        <v>274</v>
      </c>
      <c r="J20" s="2" t="n">
        <v>275</v>
      </c>
      <c r="K20" s="2" t="n">
        <v>277</v>
      </c>
      <c r="M20" s="1" t="n">
        <v>37165</v>
      </c>
      <c r="N20" s="2" t="n">
        <v>111</v>
      </c>
      <c r="O20" s="2" t="n">
        <v>112</v>
      </c>
      <c r="P20" s="2" t="n">
        <v>115.5</v>
      </c>
      <c r="R20" s="2" t="n">
        <v>83</v>
      </c>
      <c r="S20" s="2" t="n">
        <v>84</v>
      </c>
      <c r="T20" s="2" t="n">
        <v>87.5</v>
      </c>
      <c r="V20" s="2" t="n">
        <v>0</v>
      </c>
      <c r="W20" s="2" t="n">
        <v>0</v>
      </c>
      <c r="X20" s="2" t="n">
        <v>0</v>
      </c>
      <c r="Z20" s="2" t="n">
        <v>0.0001</v>
      </c>
      <c r="AA20" s="2" t="n">
        <v>0.436493011087087</v>
      </c>
      <c r="AB20" s="2" t="n">
        <v>0.0001</v>
      </c>
      <c r="AD20" s="2" t="n">
        <v>0.0001</v>
      </c>
      <c r="AE20" s="2" t="n">
        <v>0.218246505543543</v>
      </c>
      <c r="AF20" s="2" t="n">
        <v>0.0001</v>
      </c>
      <c r="AH20" s="2" t="n">
        <v>0.0001</v>
      </c>
      <c r="AI20" s="2" t="n">
        <v>2.65</v>
      </c>
      <c r="AJ20" s="2" t="n">
        <v>0.0001</v>
      </c>
      <c r="AL20" s="2" t="n">
        <v>0.0001</v>
      </c>
      <c r="AM20" s="2" t="n">
        <v>1.325</v>
      </c>
      <c r="AN20" s="2" t="n">
        <v>0.0001</v>
      </c>
      <c r="AP20" s="2" t="n">
        <v>4</v>
      </c>
      <c r="AQ20" s="2" t="n">
        <v>0.1</v>
      </c>
      <c r="AS20" s="2" t="n">
        <v>1000</v>
      </c>
      <c r="AT20" s="2" t="n">
        <v>1.05672107234138</v>
      </c>
      <c r="AU20" s="2" t="n">
        <v>1.0607198568598</v>
      </c>
      <c r="AV20" s="2" t="n">
        <v>1.04658173078738</v>
      </c>
      <c r="AW20" s="2" t="n">
        <v>1.05439505457371</v>
      </c>
      <c r="AX20" s="2" t="n">
        <v>1.03351545590189</v>
      </c>
      <c r="AY20" s="2" t="n">
        <v>0.998070989271201</v>
      </c>
      <c r="AZ20" s="2" t="n">
        <v>0.938554518860099</v>
      </c>
      <c r="BA20" s="2" t="n">
        <v>0.943573011482202</v>
      </c>
      <c r="BB20" s="2" t="n">
        <v>0.991087736080153</v>
      </c>
      <c r="BC20" s="2" t="n">
        <v>1.02774606482812</v>
      </c>
      <c r="BD20" s="2" t="n">
        <v>1.04054270920226</v>
      </c>
      <c r="BE20" s="2" t="n">
        <v>1.0405520394132</v>
      </c>
      <c r="BF20" s="2" t="s">
        <v>58</v>
      </c>
      <c r="BH20" s="2" t="n">
        <v>5</v>
      </c>
      <c r="BI20" s="2" t="n">
        <v>0.06</v>
      </c>
      <c r="BQ20" s="2" t="n">
        <v>37316</v>
      </c>
      <c r="BR20" s="2" t="n">
        <v>4.645</v>
      </c>
      <c r="BS20" s="2" t="n">
        <v>4.65</v>
      </c>
      <c r="BT20" s="2" t="n">
        <v>4.655</v>
      </c>
      <c r="BU20" s="2" t="n">
        <v>0.4625</v>
      </c>
      <c r="BV20" s="2" t="n">
        <v>0.47</v>
      </c>
      <c r="BW20" s="2" t="n">
        <v>0.4775</v>
      </c>
      <c r="BX20" s="2" t="n">
        <v>-0.07</v>
      </c>
      <c r="BZ20" s="2" t="n">
        <v>0.07</v>
      </c>
      <c r="CA20" s="2" t="n">
        <v>0</v>
      </c>
      <c r="CB20" s="2" t="n">
        <v>0</v>
      </c>
      <c r="CC20" s="2" t="n">
        <v>4.645</v>
      </c>
      <c r="CD20" s="2" t="n">
        <v>0.4775</v>
      </c>
    </row>
    <row r="21" customFormat="false" ht="12.75" hidden="false" customHeight="false" outlineLevel="0" collapsed="false">
      <c r="A21" s="1" t="n">
        <v>37438</v>
      </c>
      <c r="B21" s="2" t="n">
        <v>0.061685007869047</v>
      </c>
      <c r="D21" s="1" t="n">
        <v>36879</v>
      </c>
      <c r="E21" s="2" t="n">
        <v>399.25</v>
      </c>
      <c r="F21" s="2" t="n">
        <v>400</v>
      </c>
      <c r="G21" s="2" t="n">
        <v>401.25</v>
      </c>
      <c r="I21" s="2" t="n">
        <v>274</v>
      </c>
      <c r="J21" s="2" t="n">
        <v>275</v>
      </c>
      <c r="K21" s="2" t="n">
        <v>277</v>
      </c>
      <c r="M21" s="1" t="n">
        <v>37196</v>
      </c>
      <c r="N21" s="2" t="n">
        <v>115</v>
      </c>
      <c r="O21" s="2" t="n">
        <v>116</v>
      </c>
      <c r="P21" s="2" t="n">
        <v>119.5</v>
      </c>
      <c r="R21" s="2" t="n">
        <v>86</v>
      </c>
      <c r="S21" s="2" t="n">
        <v>87</v>
      </c>
      <c r="T21" s="2" t="n">
        <v>90.5</v>
      </c>
      <c r="V21" s="2" t="n">
        <v>0</v>
      </c>
      <c r="W21" s="2" t="n">
        <v>0</v>
      </c>
      <c r="X21" s="2" t="n">
        <v>0</v>
      </c>
      <c r="Z21" s="2" t="n">
        <v>0.0001</v>
      </c>
      <c r="AA21" s="2" t="n">
        <v>0.373038227313791</v>
      </c>
      <c r="AB21" s="2" t="n">
        <v>0.0001</v>
      </c>
      <c r="AD21" s="2" t="n">
        <v>0.0001</v>
      </c>
      <c r="AE21" s="2" t="n">
        <v>0.186519113656895</v>
      </c>
      <c r="AF21" s="2" t="n">
        <v>0.0001</v>
      </c>
      <c r="AH21" s="2" t="n">
        <v>0.0001</v>
      </c>
      <c r="AI21" s="2" t="n">
        <v>1.9</v>
      </c>
      <c r="AJ21" s="2" t="n">
        <v>0.0001</v>
      </c>
      <c r="AL21" s="2" t="n">
        <v>0.0001</v>
      </c>
      <c r="AM21" s="2" t="n">
        <v>0.95</v>
      </c>
      <c r="AN21" s="2" t="n">
        <v>0.0001</v>
      </c>
      <c r="AP21" s="2" t="n">
        <v>4</v>
      </c>
      <c r="AQ21" s="2" t="n">
        <v>0.1</v>
      </c>
      <c r="AS21" s="2" t="n">
        <v>1100</v>
      </c>
      <c r="AT21" s="2" t="n">
        <v>1.04327021932264</v>
      </c>
      <c r="AU21" s="2" t="n">
        <v>1.02343965973002</v>
      </c>
      <c r="AV21" s="2" t="n">
        <v>1.04738185985787</v>
      </c>
      <c r="AW21" s="2" t="n">
        <v>1.06671056768601</v>
      </c>
      <c r="AX21" s="2" t="n">
        <v>1.05027735301119</v>
      </c>
      <c r="AY21" s="2" t="n">
        <v>1.02823938189401</v>
      </c>
      <c r="AZ21" s="2" t="n">
        <v>0.99290663129558</v>
      </c>
      <c r="BA21" s="2" t="n">
        <v>0.988476558567042</v>
      </c>
      <c r="BB21" s="2" t="n">
        <v>1.02520487597891</v>
      </c>
      <c r="BC21" s="2" t="n">
        <v>1.04181643085329</v>
      </c>
      <c r="BD21" s="2" t="n">
        <v>1.03478476535687</v>
      </c>
      <c r="BE21" s="2" t="n">
        <v>1.03589916444021</v>
      </c>
      <c r="BF21" s="2" t="s">
        <v>58</v>
      </c>
      <c r="BH21" s="2" t="n">
        <v>6</v>
      </c>
      <c r="BI21" s="2" t="n">
        <v>0.08</v>
      </c>
      <c r="BQ21" s="2" t="n">
        <v>37347</v>
      </c>
      <c r="BR21" s="2" t="n">
        <v>4.35</v>
      </c>
      <c r="BS21" s="2" t="n">
        <v>4.355</v>
      </c>
      <c r="BT21" s="2" t="n">
        <v>4.36</v>
      </c>
      <c r="BU21" s="2" t="n">
        <v>0.4</v>
      </c>
      <c r="BV21" s="2" t="n">
        <v>0.4075</v>
      </c>
      <c r="BW21" s="2" t="n">
        <v>0.415</v>
      </c>
      <c r="BX21" s="2" t="n">
        <v>-0.07</v>
      </c>
      <c r="BZ21" s="2" t="n">
        <v>0.07</v>
      </c>
      <c r="CA21" s="2" t="n">
        <v>0</v>
      </c>
      <c r="CB21" s="2" t="n">
        <v>0</v>
      </c>
      <c r="CC21" s="2" t="n">
        <v>4.35</v>
      </c>
      <c r="CD21" s="2" t="n">
        <v>0.415</v>
      </c>
    </row>
    <row r="22" customFormat="false" ht="12.75" hidden="false" customHeight="false" outlineLevel="0" collapsed="false">
      <c r="A22" s="1" t="n">
        <v>37469</v>
      </c>
      <c r="B22" s="2" t="n">
        <v>0.061594158105577</v>
      </c>
      <c r="D22" s="1" t="n">
        <v>36880</v>
      </c>
      <c r="E22" s="2" t="n">
        <v>399.25</v>
      </c>
      <c r="F22" s="2" t="n">
        <v>400</v>
      </c>
      <c r="G22" s="2" t="n">
        <v>401.25</v>
      </c>
      <c r="I22" s="2" t="n">
        <v>274</v>
      </c>
      <c r="J22" s="2" t="n">
        <v>275</v>
      </c>
      <c r="K22" s="2" t="n">
        <v>277</v>
      </c>
      <c r="M22" s="1" t="n">
        <v>37226</v>
      </c>
      <c r="N22" s="2" t="n">
        <v>117</v>
      </c>
      <c r="O22" s="2" t="n">
        <v>118</v>
      </c>
      <c r="P22" s="2" t="n">
        <v>121.5</v>
      </c>
      <c r="R22" s="2" t="n">
        <v>87.5</v>
      </c>
      <c r="S22" s="2" t="n">
        <v>88.5</v>
      </c>
      <c r="T22" s="2" t="n">
        <v>92</v>
      </c>
      <c r="V22" s="2" t="n">
        <v>0</v>
      </c>
      <c r="W22" s="2" t="n">
        <v>0</v>
      </c>
      <c r="X22" s="2" t="n">
        <v>0</v>
      </c>
      <c r="Z22" s="2" t="n">
        <v>0.0001</v>
      </c>
      <c r="AA22" s="2" t="n">
        <v>0.336228127642232</v>
      </c>
      <c r="AB22" s="2" t="n">
        <v>0.0001</v>
      </c>
      <c r="AD22" s="2" t="n">
        <v>0.0001</v>
      </c>
      <c r="AE22" s="2" t="n">
        <v>0.168114063821116</v>
      </c>
      <c r="AF22" s="2" t="n">
        <v>0.0001</v>
      </c>
      <c r="AH22" s="2" t="n">
        <v>0.0001</v>
      </c>
      <c r="AI22" s="2" t="n">
        <v>1.7</v>
      </c>
      <c r="AJ22" s="2" t="n">
        <v>0.0001</v>
      </c>
      <c r="AL22" s="2" t="n">
        <v>0.0001</v>
      </c>
      <c r="AM22" s="2" t="n">
        <v>0.85</v>
      </c>
      <c r="AN22" s="2" t="n">
        <v>0.0001</v>
      </c>
      <c r="AP22" s="2" t="n">
        <v>5</v>
      </c>
      <c r="AQ22" s="2" t="n">
        <v>0.2</v>
      </c>
      <c r="AS22" s="2" t="n">
        <v>1200</v>
      </c>
      <c r="AT22" s="2" t="n">
        <v>0.988713886752556</v>
      </c>
      <c r="AU22" s="2" t="n">
        <v>0.989229977510636</v>
      </c>
      <c r="AV22" s="2" t="n">
        <v>1.03159563261231</v>
      </c>
      <c r="AW22" s="2" t="n">
        <v>1.04597691724171</v>
      </c>
      <c r="AX22" s="2" t="n">
        <v>1.04241660126338</v>
      </c>
      <c r="AY22" s="2" t="n">
        <v>1.03929163893979</v>
      </c>
      <c r="AZ22" s="2" t="n">
        <v>1.02876781888188</v>
      </c>
      <c r="BA22" s="2" t="n">
        <v>1.02018095082981</v>
      </c>
      <c r="BB22" s="2" t="n">
        <v>1.03197933781418</v>
      </c>
      <c r="BC22" s="2" t="n">
        <v>1.01687906175829</v>
      </c>
      <c r="BD22" s="2" t="n">
        <v>1.00805145464614</v>
      </c>
      <c r="BE22" s="2" t="n">
        <v>0.979770414139427</v>
      </c>
      <c r="BF22" s="2" t="s">
        <v>58</v>
      </c>
      <c r="BH22" s="2" t="n">
        <v>7</v>
      </c>
      <c r="BI22" s="2" t="n">
        <v>0.1</v>
      </c>
      <c r="BQ22" s="2" t="n">
        <v>37377</v>
      </c>
      <c r="BR22" s="2" t="n">
        <v>4.295</v>
      </c>
      <c r="BS22" s="2" t="n">
        <v>4.3</v>
      </c>
      <c r="BT22" s="2" t="n">
        <v>4.305</v>
      </c>
      <c r="BU22" s="2" t="n">
        <v>0.375</v>
      </c>
      <c r="BV22" s="2" t="n">
        <v>0.3825</v>
      </c>
      <c r="BW22" s="2" t="n">
        <v>0.39</v>
      </c>
      <c r="BX22" s="2" t="n">
        <v>-0.07</v>
      </c>
      <c r="BZ22" s="2" t="n">
        <v>0.07</v>
      </c>
      <c r="CA22" s="2" t="n">
        <v>0</v>
      </c>
      <c r="CB22" s="2" t="n">
        <v>0</v>
      </c>
      <c r="CC22" s="2" t="n">
        <v>4.295</v>
      </c>
      <c r="CD22" s="2" t="n">
        <v>0.39</v>
      </c>
    </row>
    <row r="23" customFormat="false" ht="12.75" hidden="false" customHeight="false" outlineLevel="0" collapsed="false">
      <c r="A23" s="1" t="n">
        <v>37500</v>
      </c>
      <c r="B23" s="2" t="n">
        <v>0.061503308344847</v>
      </c>
      <c r="D23" s="1" t="n">
        <v>36881</v>
      </c>
      <c r="E23" s="2" t="n">
        <v>399.25</v>
      </c>
      <c r="F23" s="2" t="n">
        <v>400</v>
      </c>
      <c r="G23" s="2" t="n">
        <v>401.25</v>
      </c>
      <c r="I23" s="2" t="n">
        <v>274</v>
      </c>
      <c r="J23" s="2" t="n">
        <v>275</v>
      </c>
      <c r="K23" s="2" t="n">
        <v>277</v>
      </c>
      <c r="M23" s="1" t="n">
        <v>37257</v>
      </c>
      <c r="N23" s="2" t="n">
        <v>96.75</v>
      </c>
      <c r="O23" s="2" t="n">
        <v>98</v>
      </c>
      <c r="P23" s="2" t="n">
        <v>102.5</v>
      </c>
      <c r="R23" s="2" t="n">
        <v>72.25</v>
      </c>
      <c r="S23" s="2" t="n">
        <v>73.5</v>
      </c>
      <c r="T23" s="2" t="n">
        <v>78</v>
      </c>
      <c r="V23" s="2" t="n">
        <v>0</v>
      </c>
      <c r="W23" s="2" t="n">
        <v>0</v>
      </c>
      <c r="X23" s="2" t="n">
        <v>0</v>
      </c>
      <c r="Z23" s="2" t="n">
        <v>0.0001</v>
      </c>
      <c r="AA23" s="2" t="n">
        <v>0.324928217509373</v>
      </c>
      <c r="AB23" s="2" t="n">
        <v>0.0001</v>
      </c>
      <c r="AD23" s="2" t="n">
        <v>0.0001</v>
      </c>
      <c r="AE23" s="2" t="n">
        <v>0.162464108754687</v>
      </c>
      <c r="AF23" s="2" t="n">
        <v>0.0001</v>
      </c>
      <c r="AH23" s="2" t="n">
        <v>0.0001</v>
      </c>
      <c r="AI23" s="2" t="n">
        <v>1.6</v>
      </c>
      <c r="AJ23" s="2" t="n">
        <v>0.0001</v>
      </c>
      <c r="AL23" s="2" t="n">
        <v>0.0001</v>
      </c>
      <c r="AM23" s="2" t="n">
        <v>0.8</v>
      </c>
      <c r="AN23" s="2" t="n">
        <v>0.0001</v>
      </c>
      <c r="AP23" s="2" t="n">
        <v>5</v>
      </c>
      <c r="AQ23" s="2" t="n">
        <v>0.2</v>
      </c>
      <c r="AS23" s="2" t="n">
        <v>1300</v>
      </c>
      <c r="AT23" s="2" t="n">
        <v>0.955777384238713</v>
      </c>
      <c r="AU23" s="2" t="n">
        <v>0.949318681588017</v>
      </c>
      <c r="AV23" s="2" t="n">
        <v>1.0165804751622</v>
      </c>
      <c r="AW23" s="2" t="n">
        <v>1.02221287118785</v>
      </c>
      <c r="AX23" s="2" t="n">
        <v>1.03103007115809</v>
      </c>
      <c r="AY23" s="2" t="n">
        <v>1.05399635861442</v>
      </c>
      <c r="AZ23" s="2" t="n">
        <v>1.06462900646817</v>
      </c>
      <c r="BA23" s="2" t="n">
        <v>1.05204895077807</v>
      </c>
      <c r="BB23" s="2" t="n">
        <v>1.05143229758242</v>
      </c>
      <c r="BC23" s="2" t="n">
        <v>1.00771891454448</v>
      </c>
      <c r="BD23" s="2" t="n">
        <v>0.957660222625185</v>
      </c>
      <c r="BE23" s="2" t="n">
        <v>0.936919897625819</v>
      </c>
      <c r="BF23" s="2" t="s">
        <v>58</v>
      </c>
      <c r="BH23" s="2" t="n">
        <v>8</v>
      </c>
      <c r="BI23" s="2" t="n">
        <v>0.12</v>
      </c>
      <c r="BQ23" s="2" t="n">
        <v>37408</v>
      </c>
      <c r="BR23" s="2" t="n">
        <v>4.275</v>
      </c>
      <c r="BS23" s="2" t="n">
        <v>4.28</v>
      </c>
      <c r="BT23" s="2" t="n">
        <v>4.285</v>
      </c>
      <c r="BU23" s="2" t="n">
        <v>0.3725</v>
      </c>
      <c r="BV23" s="2" t="n">
        <v>0.38</v>
      </c>
      <c r="BW23" s="2" t="n">
        <v>0.3875</v>
      </c>
      <c r="BX23" s="2" t="n">
        <v>-0.07</v>
      </c>
      <c r="BZ23" s="2" t="n">
        <v>0.07</v>
      </c>
      <c r="CA23" s="2" t="n">
        <v>0</v>
      </c>
      <c r="CB23" s="2" t="n">
        <v>0</v>
      </c>
      <c r="CC23" s="2" t="n">
        <v>4.275</v>
      </c>
      <c r="CD23" s="2" t="n">
        <v>0.3875</v>
      </c>
    </row>
    <row r="24" customFormat="false" ht="12.75" hidden="false" customHeight="false" outlineLevel="0" collapsed="false">
      <c r="A24" s="1" t="n">
        <v>37530</v>
      </c>
      <c r="B24" s="2" t="n">
        <v>0.061434158834809</v>
      </c>
      <c r="D24" s="1" t="n">
        <v>36882</v>
      </c>
      <c r="E24" s="2" t="n">
        <v>399.25</v>
      </c>
      <c r="F24" s="2" t="n">
        <v>400</v>
      </c>
      <c r="G24" s="2" t="n">
        <v>401.25</v>
      </c>
      <c r="I24" s="2" t="n">
        <v>274</v>
      </c>
      <c r="J24" s="2" t="n">
        <v>275</v>
      </c>
      <c r="K24" s="2" t="n">
        <v>277</v>
      </c>
      <c r="M24" s="1" t="n">
        <v>37288</v>
      </c>
      <c r="N24" s="2" t="n">
        <v>88.75</v>
      </c>
      <c r="O24" s="2" t="n">
        <v>90</v>
      </c>
      <c r="P24" s="2" t="n">
        <v>94.5</v>
      </c>
      <c r="R24" s="2" t="n">
        <v>66.25</v>
      </c>
      <c r="S24" s="2" t="n">
        <v>67.5</v>
      </c>
      <c r="T24" s="2" t="n">
        <v>72</v>
      </c>
      <c r="V24" s="2" t="n">
        <v>0</v>
      </c>
      <c r="W24" s="2" t="n">
        <v>0</v>
      </c>
      <c r="X24" s="2" t="n">
        <v>0</v>
      </c>
      <c r="Z24" s="2" t="n">
        <v>0.0001</v>
      </c>
      <c r="AA24" s="2" t="n">
        <v>0.332088606935298</v>
      </c>
      <c r="AB24" s="2" t="n">
        <v>0.0001</v>
      </c>
      <c r="AD24" s="2" t="n">
        <v>0.0001</v>
      </c>
      <c r="AE24" s="2" t="n">
        <v>0.166044303467649</v>
      </c>
      <c r="AF24" s="2" t="n">
        <v>0.0001</v>
      </c>
      <c r="AH24" s="2" t="n">
        <v>0.0001</v>
      </c>
      <c r="AI24" s="2" t="n">
        <v>1.8</v>
      </c>
      <c r="AJ24" s="2" t="n">
        <v>0.0001</v>
      </c>
      <c r="AL24" s="2" t="n">
        <v>0.0001</v>
      </c>
      <c r="AM24" s="2" t="n">
        <v>0.9</v>
      </c>
      <c r="AN24" s="2" t="n">
        <v>0.0001</v>
      </c>
      <c r="AP24" s="2" t="n">
        <v>5</v>
      </c>
      <c r="AQ24" s="2" t="n">
        <v>0.2</v>
      </c>
      <c r="AS24" s="2" t="n">
        <v>1400</v>
      </c>
      <c r="AT24" s="2" t="n">
        <v>0.924691420770754</v>
      </c>
      <c r="AU24" s="2" t="n">
        <v>0.917250447116783</v>
      </c>
      <c r="AV24" s="2" t="n">
        <v>0.981465653533457</v>
      </c>
      <c r="AW24" s="2" t="n">
        <v>1.00120166738347</v>
      </c>
      <c r="AX24" s="2" t="n">
        <v>1.02039671687633</v>
      </c>
      <c r="AY24" s="2" t="n">
        <v>1.06794212501553</v>
      </c>
      <c r="AZ24" s="2" t="n">
        <v>1.09225682255254</v>
      </c>
      <c r="BA24" s="2" t="n">
        <v>1.09408465772287</v>
      </c>
      <c r="BB24" s="2" t="n">
        <v>1.06536088983694</v>
      </c>
      <c r="BC24" s="2" t="n">
        <v>0.999272649105208</v>
      </c>
      <c r="BD24" s="2" t="n">
        <v>0.927389758355386</v>
      </c>
      <c r="BE24" s="2" t="n">
        <v>0.907518190459169</v>
      </c>
      <c r="BF24" s="2" t="s">
        <v>58</v>
      </c>
      <c r="BH24" s="2" t="n">
        <v>9</v>
      </c>
      <c r="BI24" s="2" t="n">
        <v>0.14</v>
      </c>
      <c r="BQ24" s="2" t="n">
        <v>37438</v>
      </c>
      <c r="BR24" s="2" t="n">
        <v>4.275</v>
      </c>
      <c r="BS24" s="2" t="n">
        <v>4.28</v>
      </c>
      <c r="BT24" s="2" t="n">
        <v>4.285</v>
      </c>
      <c r="BU24" s="2" t="n">
        <v>0.3675</v>
      </c>
      <c r="BV24" s="2" t="n">
        <v>0.375</v>
      </c>
      <c r="BW24" s="2" t="n">
        <v>0.3825</v>
      </c>
      <c r="BX24" s="2" t="n">
        <v>-0.07</v>
      </c>
      <c r="BZ24" s="2" t="n">
        <v>0.07</v>
      </c>
      <c r="CA24" s="2" t="n">
        <v>0</v>
      </c>
      <c r="CB24" s="2" t="n">
        <v>0</v>
      </c>
      <c r="CC24" s="2" t="n">
        <v>4.275</v>
      </c>
      <c r="CD24" s="2" t="n">
        <v>0.3825</v>
      </c>
    </row>
    <row r="25" customFormat="false" ht="12.75" hidden="false" customHeight="false" outlineLevel="0" collapsed="false">
      <c r="A25" s="1" t="n">
        <v>37561</v>
      </c>
      <c r="B25" s="2" t="n">
        <v>0.061389600362185</v>
      </c>
      <c r="D25" s="1" t="n">
        <v>36883</v>
      </c>
      <c r="E25" s="2" t="n">
        <v>399.25</v>
      </c>
      <c r="F25" s="2" t="n">
        <v>400</v>
      </c>
      <c r="G25" s="2" t="n">
        <v>401.25</v>
      </c>
      <c r="I25" s="2" t="n">
        <v>274</v>
      </c>
      <c r="J25" s="2" t="n">
        <v>275</v>
      </c>
      <c r="K25" s="2" t="n">
        <v>277</v>
      </c>
      <c r="M25" s="1" t="n">
        <v>37316</v>
      </c>
      <c r="N25" s="2" t="n">
        <v>82.75</v>
      </c>
      <c r="O25" s="2" t="n">
        <v>84</v>
      </c>
      <c r="P25" s="2" t="n">
        <v>88.5</v>
      </c>
      <c r="R25" s="2" t="n">
        <v>61.75</v>
      </c>
      <c r="S25" s="2" t="n">
        <v>63</v>
      </c>
      <c r="T25" s="2" t="n">
        <v>67.5</v>
      </c>
      <c r="V25" s="2" t="n">
        <v>0</v>
      </c>
      <c r="W25" s="2" t="n">
        <v>0</v>
      </c>
      <c r="X25" s="2" t="n">
        <v>0</v>
      </c>
      <c r="Z25" s="2" t="n">
        <v>0.0001</v>
      </c>
      <c r="AA25" s="2" t="n">
        <v>0.342987171086222</v>
      </c>
      <c r="AB25" s="2" t="n">
        <v>0.0001</v>
      </c>
      <c r="AD25" s="2" t="n">
        <v>0.0001</v>
      </c>
      <c r="AE25" s="2" t="n">
        <v>0.171493585543111</v>
      </c>
      <c r="AF25" s="2" t="n">
        <v>0.0001</v>
      </c>
      <c r="AH25" s="2" t="n">
        <v>0.0001</v>
      </c>
      <c r="AI25" s="2" t="n">
        <v>1.95</v>
      </c>
      <c r="AJ25" s="2" t="n">
        <v>0.0001</v>
      </c>
      <c r="AL25" s="2" t="n">
        <v>0.0001</v>
      </c>
      <c r="AM25" s="2" t="n">
        <v>0.975</v>
      </c>
      <c r="AN25" s="2" t="n">
        <v>0.0001</v>
      </c>
      <c r="AP25" s="2" t="n">
        <v>6</v>
      </c>
      <c r="AQ25" s="2" t="n">
        <v>0.2</v>
      </c>
      <c r="AS25" s="2" t="n">
        <v>1500</v>
      </c>
      <c r="AT25" s="2" t="n">
        <v>0.912212811269733</v>
      </c>
      <c r="AU25" s="2" t="n">
        <v>0.917874218378942</v>
      </c>
      <c r="AV25" s="2" t="n">
        <v>0.950777572331537</v>
      </c>
      <c r="AW25" s="2" t="n">
        <v>0.978056338200039</v>
      </c>
      <c r="AX25" s="2" t="n">
        <v>1.0093628955001</v>
      </c>
      <c r="AY25" s="2" t="n">
        <v>1.07643291476315</v>
      </c>
      <c r="AZ25" s="2" t="n">
        <v>1.11259139105751</v>
      </c>
      <c r="BA25" s="2" t="n">
        <v>1.120086669698</v>
      </c>
      <c r="BB25" s="2" t="n">
        <v>1.07401375474778</v>
      </c>
      <c r="BC25" s="2" t="n">
        <v>0.997671346147298</v>
      </c>
      <c r="BD25" s="2" t="n">
        <v>0.916720672639793</v>
      </c>
      <c r="BE25" s="2" t="n">
        <v>0.895043949348913</v>
      </c>
      <c r="BF25" s="2" t="s">
        <v>58</v>
      </c>
      <c r="BH25" s="2" t="n">
        <v>10</v>
      </c>
      <c r="BI25" s="2" t="n">
        <v>0.16</v>
      </c>
      <c r="BQ25" s="2" t="n">
        <v>37469</v>
      </c>
      <c r="BR25" s="2" t="n">
        <v>4.275</v>
      </c>
      <c r="BS25" s="2" t="n">
        <v>4.28</v>
      </c>
      <c r="BT25" s="2" t="n">
        <v>4.285</v>
      </c>
      <c r="BU25" s="2" t="n">
        <v>0.365</v>
      </c>
      <c r="BV25" s="2" t="n">
        <v>0.3725</v>
      </c>
      <c r="BW25" s="2" t="n">
        <v>0.38</v>
      </c>
      <c r="BX25" s="2" t="n">
        <v>-0.07</v>
      </c>
      <c r="BZ25" s="2" t="n">
        <v>0.07</v>
      </c>
      <c r="CA25" s="2" t="n">
        <v>0</v>
      </c>
      <c r="CB25" s="2" t="n">
        <v>0</v>
      </c>
      <c r="CC25" s="2" t="n">
        <v>4.275</v>
      </c>
      <c r="CD25" s="2" t="n">
        <v>0.38</v>
      </c>
    </row>
    <row r="26" customFormat="false" ht="12.75" hidden="false" customHeight="false" outlineLevel="0" collapsed="false">
      <c r="A26" s="1" t="n">
        <v>37591</v>
      </c>
      <c r="B26" s="2" t="n">
        <v>0.061346479260273</v>
      </c>
      <c r="D26" s="1" t="n">
        <v>36884</v>
      </c>
      <c r="E26" s="2" t="n">
        <v>274.25</v>
      </c>
      <c r="F26" s="2" t="n">
        <v>275</v>
      </c>
      <c r="G26" s="2" t="n">
        <v>276.25</v>
      </c>
      <c r="I26" s="2" t="n">
        <v>274</v>
      </c>
      <c r="J26" s="2" t="n">
        <v>275</v>
      </c>
      <c r="K26" s="2" t="n">
        <v>277</v>
      </c>
      <c r="M26" s="1" t="n">
        <v>37347</v>
      </c>
      <c r="N26" s="2" t="n">
        <v>81.75</v>
      </c>
      <c r="O26" s="2" t="n">
        <v>83</v>
      </c>
      <c r="P26" s="2" t="n">
        <v>87.5</v>
      </c>
      <c r="R26" s="2" t="n">
        <v>61</v>
      </c>
      <c r="S26" s="2" t="n">
        <v>62.25</v>
      </c>
      <c r="T26" s="2" t="n">
        <v>66.75</v>
      </c>
      <c r="V26" s="2" t="n">
        <v>0</v>
      </c>
      <c r="W26" s="2" t="n">
        <v>0</v>
      </c>
      <c r="X26" s="2" t="n">
        <v>0</v>
      </c>
      <c r="Z26" s="2" t="n">
        <v>0.0001</v>
      </c>
      <c r="AA26" s="2" t="n">
        <v>0.313999128873285</v>
      </c>
      <c r="AB26" s="2" t="n">
        <v>0.0001</v>
      </c>
      <c r="AD26" s="2" t="n">
        <v>0.0001</v>
      </c>
      <c r="AE26" s="2" t="n">
        <v>0.156999564436643</v>
      </c>
      <c r="AF26" s="2" t="n">
        <v>0.0001</v>
      </c>
      <c r="AH26" s="2" t="n">
        <v>0.0001</v>
      </c>
      <c r="AI26" s="2" t="n">
        <v>2</v>
      </c>
      <c r="AJ26" s="2" t="n">
        <v>0.0001</v>
      </c>
      <c r="AL26" s="2" t="n">
        <v>0.0001</v>
      </c>
      <c r="AM26" s="2" t="n">
        <v>1</v>
      </c>
      <c r="AN26" s="2" t="n">
        <v>0.0001</v>
      </c>
      <c r="AP26" s="2" t="n">
        <v>6</v>
      </c>
      <c r="AQ26" s="2" t="n">
        <v>0.2</v>
      </c>
      <c r="AS26" s="2" t="n">
        <v>1600</v>
      </c>
      <c r="AT26" s="2" t="n">
        <v>0.915972109992445</v>
      </c>
      <c r="AU26" s="2" t="n">
        <v>0.918733962191793</v>
      </c>
      <c r="AV26" s="2" t="n">
        <v>0.937354837644313</v>
      </c>
      <c r="AW26" s="2" t="n">
        <v>0.966617082782495</v>
      </c>
      <c r="AX26" s="2" t="n">
        <v>0.999541250558854</v>
      </c>
      <c r="AY26" s="2" t="n">
        <v>1.08283658300855</v>
      </c>
      <c r="AZ26" s="2" t="n">
        <v>1.13232578957263</v>
      </c>
      <c r="BA26" s="2" t="n">
        <v>1.12558709530813</v>
      </c>
      <c r="BB26" s="2" t="n">
        <v>1.07231678512449</v>
      </c>
      <c r="BC26" s="2" t="n">
        <v>0.992586950838506</v>
      </c>
      <c r="BD26" s="2" t="n">
        <v>0.927389758355386</v>
      </c>
      <c r="BE26" s="2" t="n">
        <v>0.915770392410396</v>
      </c>
      <c r="BF26" s="2" t="s">
        <v>58</v>
      </c>
      <c r="BQ26" s="2" t="n">
        <v>37500</v>
      </c>
      <c r="BR26" s="2" t="n">
        <v>4.27</v>
      </c>
      <c r="BS26" s="2" t="n">
        <v>4.275</v>
      </c>
      <c r="BT26" s="2" t="n">
        <v>4.28</v>
      </c>
      <c r="BU26" s="2" t="n">
        <v>0.365</v>
      </c>
      <c r="BV26" s="2" t="n">
        <v>0.3725</v>
      </c>
      <c r="BW26" s="2" t="n">
        <v>0.38</v>
      </c>
      <c r="BX26" s="2" t="n">
        <v>-0.07</v>
      </c>
      <c r="BZ26" s="2" t="n">
        <v>0.07</v>
      </c>
      <c r="CA26" s="2" t="n">
        <v>0</v>
      </c>
      <c r="CB26" s="2" t="n">
        <v>0</v>
      </c>
      <c r="CC26" s="2" t="n">
        <v>4.27</v>
      </c>
      <c r="CD26" s="2" t="n">
        <v>0.38</v>
      </c>
    </row>
    <row r="27" customFormat="false" ht="12.75" hidden="false" customHeight="false" outlineLevel="0" collapsed="false">
      <c r="A27" s="1" t="n">
        <v>37622</v>
      </c>
      <c r="B27" s="2" t="n">
        <v>0.061323469497464</v>
      </c>
      <c r="D27" s="1" t="n">
        <v>36885</v>
      </c>
      <c r="E27" s="2" t="n">
        <v>274.25</v>
      </c>
      <c r="F27" s="2" t="n">
        <v>275</v>
      </c>
      <c r="G27" s="2" t="n">
        <v>276.25</v>
      </c>
      <c r="I27" s="2" t="n">
        <v>274</v>
      </c>
      <c r="J27" s="2" t="n">
        <v>275</v>
      </c>
      <c r="K27" s="2" t="n">
        <v>277</v>
      </c>
      <c r="M27" s="1" t="n">
        <v>37377</v>
      </c>
      <c r="N27" s="2" t="n">
        <v>81.75</v>
      </c>
      <c r="O27" s="2" t="n">
        <v>83</v>
      </c>
      <c r="P27" s="2" t="n">
        <v>87.5</v>
      </c>
      <c r="R27" s="2" t="n">
        <v>61</v>
      </c>
      <c r="S27" s="2" t="n">
        <v>62.25</v>
      </c>
      <c r="T27" s="2" t="n">
        <v>66.75</v>
      </c>
      <c r="V27" s="2" t="n">
        <v>0</v>
      </c>
      <c r="W27" s="2" t="n">
        <v>0</v>
      </c>
      <c r="X27" s="2" t="n">
        <v>0</v>
      </c>
      <c r="Z27" s="2" t="n">
        <v>0.0001</v>
      </c>
      <c r="AA27" s="2" t="n">
        <v>0.312258298805177</v>
      </c>
      <c r="AB27" s="2" t="n">
        <v>0.0001</v>
      </c>
      <c r="AD27" s="2" t="n">
        <v>0.0001</v>
      </c>
      <c r="AE27" s="2" t="n">
        <v>0.156129149402588</v>
      </c>
      <c r="AF27" s="2" t="n">
        <v>0.0001</v>
      </c>
      <c r="AH27" s="2" t="n">
        <v>0.0001</v>
      </c>
      <c r="AI27" s="2" t="n">
        <v>2.15</v>
      </c>
      <c r="AJ27" s="2" t="n">
        <v>0.0001</v>
      </c>
      <c r="AL27" s="2" t="n">
        <v>0.0001</v>
      </c>
      <c r="AM27" s="2" t="n">
        <v>1.075</v>
      </c>
      <c r="AN27" s="2" t="n">
        <v>0.0001</v>
      </c>
      <c r="AP27" s="2" t="n">
        <v>6</v>
      </c>
      <c r="AQ27" s="2" t="n">
        <v>0.2</v>
      </c>
      <c r="AS27" s="2" t="n">
        <v>1700</v>
      </c>
      <c r="AT27" s="2" t="n">
        <v>0.97627121441201</v>
      </c>
      <c r="AU27" s="2" t="n">
        <v>0.959395936613221</v>
      </c>
      <c r="AV27" s="2" t="n">
        <v>0.947693310118331</v>
      </c>
      <c r="AW27" s="2" t="n">
        <v>0.95517782736495</v>
      </c>
      <c r="AX27" s="2" t="n">
        <v>0.992741650214916</v>
      </c>
      <c r="AY27" s="2" t="n">
        <v>1.06485887734182</v>
      </c>
      <c r="AZ27" s="2" t="n">
        <v>1.12885904586148</v>
      </c>
      <c r="BA27" s="2" t="n">
        <v>1.12504603795237</v>
      </c>
      <c r="BB27" s="2" t="n">
        <v>1.06853640725082</v>
      </c>
      <c r="BC27" s="2" t="n">
        <v>0.992586950838506</v>
      </c>
      <c r="BD27" s="2" t="n">
        <v>1.05510111178522</v>
      </c>
      <c r="BE27" s="2" t="n">
        <v>1.07988998236662</v>
      </c>
      <c r="BF27" s="2" t="s">
        <v>58</v>
      </c>
      <c r="BQ27" s="2" t="n">
        <v>37530</v>
      </c>
      <c r="BR27" s="2" t="n">
        <v>4.26</v>
      </c>
      <c r="BS27" s="2" t="n">
        <v>4.265</v>
      </c>
      <c r="BT27" s="2" t="n">
        <v>4.27</v>
      </c>
      <c r="BU27" s="2" t="n">
        <v>0.3625</v>
      </c>
      <c r="BV27" s="2" t="n">
        <v>0.37</v>
      </c>
      <c r="BW27" s="2" t="n">
        <v>0.3775</v>
      </c>
      <c r="BX27" s="2" t="n">
        <v>-0.07</v>
      </c>
      <c r="BZ27" s="2" t="n">
        <v>0.07</v>
      </c>
      <c r="CA27" s="2" t="n">
        <v>0</v>
      </c>
      <c r="CB27" s="2" t="n">
        <v>0</v>
      </c>
      <c r="CC27" s="2" t="n">
        <v>4.26</v>
      </c>
      <c r="CD27" s="2" t="n">
        <v>0.3775</v>
      </c>
    </row>
    <row r="28" customFormat="false" ht="12.75" hidden="false" customHeight="false" outlineLevel="0" collapsed="false">
      <c r="A28" s="1" t="n">
        <v>37653</v>
      </c>
      <c r="B28" s="2" t="n">
        <v>0.061326626023753</v>
      </c>
      <c r="D28" s="1" t="n">
        <v>36886</v>
      </c>
      <c r="E28" s="2" t="n">
        <v>399.25</v>
      </c>
      <c r="F28" s="2" t="n">
        <v>400</v>
      </c>
      <c r="G28" s="2" t="n">
        <v>401.25</v>
      </c>
      <c r="I28" s="2" t="n">
        <v>274</v>
      </c>
      <c r="J28" s="2" t="n">
        <v>275</v>
      </c>
      <c r="K28" s="2" t="n">
        <v>277</v>
      </c>
      <c r="M28" s="1" t="n">
        <v>37408</v>
      </c>
      <c r="N28" s="2" t="n">
        <v>85.75</v>
      </c>
      <c r="O28" s="2" t="n">
        <v>87</v>
      </c>
      <c r="P28" s="2" t="n">
        <v>91.5</v>
      </c>
      <c r="R28" s="2" t="n">
        <v>64</v>
      </c>
      <c r="S28" s="2" t="n">
        <v>65.25</v>
      </c>
      <c r="T28" s="2" t="n">
        <v>69.75</v>
      </c>
      <c r="V28" s="2" t="n">
        <v>0</v>
      </c>
      <c r="W28" s="2" t="n">
        <v>0</v>
      </c>
      <c r="X28" s="2" t="n">
        <v>0</v>
      </c>
      <c r="Z28" s="2" t="n">
        <v>0.0001</v>
      </c>
      <c r="AA28" s="2" t="n">
        <v>0.394694989695409</v>
      </c>
      <c r="AB28" s="2" t="n">
        <v>0.0001</v>
      </c>
      <c r="AD28" s="2" t="n">
        <v>0.0001</v>
      </c>
      <c r="AE28" s="2" t="n">
        <v>0.197347494847705</v>
      </c>
      <c r="AF28" s="2" t="n">
        <v>0.0001</v>
      </c>
      <c r="AH28" s="2" t="n">
        <v>0.0001</v>
      </c>
      <c r="AI28" s="2" t="n">
        <v>1.95</v>
      </c>
      <c r="AJ28" s="2" t="n">
        <v>0.0001</v>
      </c>
      <c r="AL28" s="2" t="n">
        <v>0.0001</v>
      </c>
      <c r="AM28" s="2" t="n">
        <v>0.975</v>
      </c>
      <c r="AN28" s="2" t="n">
        <v>0.0001</v>
      </c>
      <c r="AP28" s="2" t="n">
        <v>7</v>
      </c>
      <c r="AQ28" s="2" t="n">
        <v>0.2</v>
      </c>
      <c r="AS28" s="2" t="n">
        <v>1800</v>
      </c>
      <c r="AT28" s="2" t="n">
        <v>1.1682482024575</v>
      </c>
      <c r="AU28" s="2" t="n">
        <v>1.10798270599348</v>
      </c>
      <c r="AV28" s="2" t="n">
        <v>1.00087348517006</v>
      </c>
      <c r="AW28" s="2" t="n">
        <v>0.963708231030593</v>
      </c>
      <c r="AX28" s="2" t="n">
        <v>0.986061947188981</v>
      </c>
      <c r="AY28" s="2" t="n">
        <v>1.02316388187728</v>
      </c>
      <c r="AZ28" s="2" t="n">
        <v>1.10213361296924</v>
      </c>
      <c r="BA28" s="2" t="n">
        <v>1.10258531548397</v>
      </c>
      <c r="BB28" s="2" t="n">
        <v>1.02800025541861</v>
      </c>
      <c r="BC28" s="2" t="n">
        <v>1.00771891454448</v>
      </c>
      <c r="BD28" s="2" t="n">
        <v>1.1435697907873</v>
      </c>
      <c r="BE28" s="2" t="n">
        <v>1.16194977734474</v>
      </c>
      <c r="BF28" s="2" t="s">
        <v>58</v>
      </c>
      <c r="BQ28" s="2" t="n">
        <v>37561</v>
      </c>
      <c r="BR28" s="2" t="n">
        <v>4.35</v>
      </c>
      <c r="BS28" s="2" t="n">
        <v>4.355</v>
      </c>
      <c r="BT28" s="2" t="n">
        <v>4.36</v>
      </c>
      <c r="BU28" s="2" t="n">
        <v>0.3625</v>
      </c>
      <c r="BV28" s="2" t="n">
        <v>0.37</v>
      </c>
      <c r="BW28" s="2" t="n">
        <v>0.3775</v>
      </c>
      <c r="BX28" s="2" t="n">
        <v>-0.07</v>
      </c>
      <c r="BZ28" s="2" t="n">
        <v>0.07</v>
      </c>
      <c r="CA28" s="2" t="n">
        <v>0</v>
      </c>
      <c r="CB28" s="2" t="n">
        <v>0</v>
      </c>
      <c r="CC28" s="2" t="n">
        <v>4.35</v>
      </c>
      <c r="CD28" s="2" t="n">
        <v>0.3775</v>
      </c>
    </row>
    <row r="29" customFormat="false" ht="12.75" hidden="false" customHeight="false" outlineLevel="0" collapsed="false">
      <c r="A29" s="1" t="n">
        <v>37681</v>
      </c>
      <c r="B29" s="2" t="n">
        <v>0.061329477079758</v>
      </c>
      <c r="D29" s="1" t="n">
        <v>36887</v>
      </c>
      <c r="E29" s="2" t="n">
        <v>399.25</v>
      </c>
      <c r="F29" s="2" t="n">
        <v>400</v>
      </c>
      <c r="G29" s="2" t="n">
        <v>401.25</v>
      </c>
      <c r="I29" s="2" t="n">
        <v>274</v>
      </c>
      <c r="J29" s="2" t="n">
        <v>275</v>
      </c>
      <c r="K29" s="2" t="n">
        <v>277</v>
      </c>
      <c r="M29" s="1" t="n">
        <v>37438</v>
      </c>
      <c r="N29" s="2" t="n">
        <v>128.75</v>
      </c>
      <c r="O29" s="2" t="n">
        <v>130</v>
      </c>
      <c r="P29" s="2" t="n">
        <v>134.5</v>
      </c>
      <c r="R29" s="2" t="n">
        <v>96.25</v>
      </c>
      <c r="S29" s="2" t="n">
        <v>97.5</v>
      </c>
      <c r="T29" s="2" t="n">
        <v>102</v>
      </c>
      <c r="V29" s="2" t="n">
        <v>0</v>
      </c>
      <c r="W29" s="2" t="n">
        <v>0</v>
      </c>
      <c r="X29" s="2" t="n">
        <v>0</v>
      </c>
      <c r="Z29" s="2" t="n">
        <v>0.0001</v>
      </c>
      <c r="AA29" s="2" t="n">
        <v>0.393178512355781</v>
      </c>
      <c r="AB29" s="2" t="n">
        <v>0.0001</v>
      </c>
      <c r="AD29" s="2" t="n">
        <v>0.0001</v>
      </c>
      <c r="AE29" s="2" t="n">
        <v>0.196589256177891</v>
      </c>
      <c r="AF29" s="2" t="n">
        <v>0.0001</v>
      </c>
      <c r="AH29" s="2" t="n">
        <v>0.0001</v>
      </c>
      <c r="AI29" s="2" t="n">
        <v>2.1</v>
      </c>
      <c r="AJ29" s="2" t="n">
        <v>0.0001</v>
      </c>
      <c r="AL29" s="2" t="n">
        <v>0.0001</v>
      </c>
      <c r="AM29" s="2" t="n">
        <v>1.05</v>
      </c>
      <c r="AN29" s="2" t="n">
        <v>0.0001</v>
      </c>
      <c r="AP29" s="2" t="n">
        <v>7</v>
      </c>
      <c r="AQ29" s="2" t="n">
        <v>0.2</v>
      </c>
      <c r="AS29" s="2" t="n">
        <v>1900</v>
      </c>
      <c r="AT29" s="2" t="n">
        <v>1.14609119656941</v>
      </c>
      <c r="AU29" s="2" t="n">
        <v>1.13662755361482</v>
      </c>
      <c r="AV29" s="2" t="n">
        <v>1.12920660427059</v>
      </c>
      <c r="AW29" s="2" t="n">
        <v>1.0073694302075</v>
      </c>
      <c r="AX29" s="2" t="n">
        <v>0.985420376357468</v>
      </c>
      <c r="AY29" s="2" t="n">
        <v>1.00044271825098</v>
      </c>
      <c r="AZ29" s="2" t="n">
        <v>1.06457091396162</v>
      </c>
      <c r="BA29" s="2" t="n">
        <v>1.04639722261045</v>
      </c>
      <c r="BB29" s="2" t="n">
        <v>1.03197933781418</v>
      </c>
      <c r="BC29" s="2" t="n">
        <v>1.11046432583413</v>
      </c>
      <c r="BD29" s="2" t="n">
        <v>1.11421612770827</v>
      </c>
      <c r="BE29" s="2" t="n">
        <v>1.13572448204245</v>
      </c>
      <c r="BF29" s="2" t="s">
        <v>58</v>
      </c>
      <c r="BQ29" s="2" t="n">
        <v>37591</v>
      </c>
      <c r="BR29" s="2" t="n">
        <v>4.44</v>
      </c>
      <c r="BS29" s="2" t="n">
        <v>4.445</v>
      </c>
      <c r="BT29" s="2" t="n">
        <v>4.45</v>
      </c>
      <c r="BU29" s="2" t="n">
        <v>0.3625</v>
      </c>
      <c r="BV29" s="2" t="n">
        <v>0.37</v>
      </c>
      <c r="BW29" s="2" t="n">
        <v>0.3775</v>
      </c>
      <c r="BX29" s="2" t="n">
        <v>-0.07</v>
      </c>
      <c r="BZ29" s="2" t="n">
        <v>0.07</v>
      </c>
      <c r="CA29" s="2" t="n">
        <v>0</v>
      </c>
      <c r="CB29" s="2" t="n">
        <v>0</v>
      </c>
      <c r="CC29" s="2" t="n">
        <v>4.44</v>
      </c>
      <c r="CD29" s="2" t="n">
        <v>0.3775</v>
      </c>
    </row>
    <row r="30" customFormat="false" ht="12.75" hidden="false" customHeight="false" outlineLevel="0" collapsed="false">
      <c r="A30" s="1" t="n">
        <v>37712</v>
      </c>
      <c r="B30" s="2" t="n">
        <v>0.0613272238616</v>
      </c>
      <c r="D30" s="1" t="n">
        <v>36888</v>
      </c>
      <c r="E30" s="2" t="n">
        <v>399.25</v>
      </c>
      <c r="F30" s="2" t="n">
        <v>400</v>
      </c>
      <c r="G30" s="2" t="n">
        <v>401.25</v>
      </c>
      <c r="I30" s="2" t="n">
        <v>274</v>
      </c>
      <c r="J30" s="2" t="n">
        <v>275</v>
      </c>
      <c r="K30" s="2" t="n">
        <v>277</v>
      </c>
      <c r="M30" s="1" t="n">
        <v>37469</v>
      </c>
      <c r="N30" s="2" t="n">
        <v>145.75</v>
      </c>
      <c r="O30" s="2" t="n">
        <v>147</v>
      </c>
      <c r="P30" s="2" t="n">
        <v>151.5</v>
      </c>
      <c r="R30" s="2" t="n">
        <v>109</v>
      </c>
      <c r="S30" s="2" t="n">
        <v>110.25</v>
      </c>
      <c r="T30" s="2" t="n">
        <v>114.75</v>
      </c>
      <c r="V30" s="2" t="n">
        <v>0</v>
      </c>
      <c r="W30" s="2" t="n">
        <v>0</v>
      </c>
      <c r="X30" s="2" t="n">
        <v>0</v>
      </c>
      <c r="Z30" s="2" t="n">
        <v>0.0001</v>
      </c>
      <c r="AA30" s="2" t="n">
        <v>0.454839788887539</v>
      </c>
      <c r="AB30" s="2" t="n">
        <v>0.0001</v>
      </c>
      <c r="AD30" s="2" t="n">
        <v>0.0001</v>
      </c>
      <c r="AE30" s="2" t="n">
        <v>0.227419894443769</v>
      </c>
      <c r="AF30" s="2" t="n">
        <v>0.0001</v>
      </c>
      <c r="AH30" s="2" t="n">
        <v>0.0001</v>
      </c>
      <c r="AI30" s="2" t="n">
        <v>2.85</v>
      </c>
      <c r="AJ30" s="2" t="n">
        <v>0.0001</v>
      </c>
      <c r="AL30" s="2" t="n">
        <v>0.0001</v>
      </c>
      <c r="AM30" s="2" t="n">
        <v>1.425</v>
      </c>
      <c r="AN30" s="2" t="n">
        <v>0.0001</v>
      </c>
      <c r="AP30" s="2" t="n">
        <v>7</v>
      </c>
      <c r="AQ30" s="2" t="n">
        <v>0.2</v>
      </c>
      <c r="AS30" s="2" t="n">
        <v>2000</v>
      </c>
      <c r="AT30" s="2" t="n">
        <v>1.07506156046884</v>
      </c>
      <c r="AU30" s="2" t="n">
        <v>1.0672234228548</v>
      </c>
      <c r="AV30" s="2" t="n">
        <v>1.07710633419375</v>
      </c>
      <c r="AW30" s="2" t="n">
        <v>1.05216801641624</v>
      </c>
      <c r="AX30" s="2" t="n">
        <v>1.01900912660598</v>
      </c>
      <c r="AY30" s="2" t="n">
        <v>0.992498335780684</v>
      </c>
      <c r="AZ30" s="2" t="n">
        <v>1.03380960272169</v>
      </c>
      <c r="BA30" s="2" t="n">
        <v>1.01091986355203</v>
      </c>
      <c r="BB30" s="2" t="n">
        <v>1.06765145708624</v>
      </c>
      <c r="BC30" s="2" t="n">
        <v>1.08948123487926</v>
      </c>
      <c r="BD30" s="2" t="n">
        <v>1.06500002800532</v>
      </c>
      <c r="BE30" s="2" t="n">
        <v>1.08398006082623</v>
      </c>
      <c r="BF30" s="2" t="s">
        <v>58</v>
      </c>
      <c r="BQ30" s="2" t="n">
        <v>37622</v>
      </c>
      <c r="BR30" s="2" t="n">
        <v>4.455</v>
      </c>
      <c r="BS30" s="2" t="n">
        <v>4.46</v>
      </c>
      <c r="BT30" s="2" t="n">
        <v>4.465</v>
      </c>
      <c r="BU30" s="2" t="n">
        <v>0.3625</v>
      </c>
      <c r="BV30" s="2" t="n">
        <v>0.37</v>
      </c>
      <c r="BW30" s="2" t="n">
        <v>0.3775</v>
      </c>
      <c r="BX30" s="2" t="n">
        <v>-0.07</v>
      </c>
      <c r="BZ30" s="2" t="n">
        <v>0.07</v>
      </c>
      <c r="CA30" s="2" t="n">
        <v>0</v>
      </c>
      <c r="CB30" s="2" t="n">
        <v>0</v>
      </c>
      <c r="CC30" s="2" t="n">
        <v>4.455</v>
      </c>
      <c r="CD30" s="2" t="n">
        <v>0.3775</v>
      </c>
    </row>
    <row r="31" customFormat="false" ht="12.75" hidden="false" customHeight="false" outlineLevel="0" collapsed="false">
      <c r="A31" s="1" t="n">
        <v>37742</v>
      </c>
      <c r="B31" s="2" t="n">
        <v>0.061317574540584</v>
      </c>
      <c r="D31" s="1" t="n">
        <v>36889</v>
      </c>
      <c r="E31" s="2" t="n">
        <v>399.25</v>
      </c>
      <c r="F31" s="2" t="n">
        <v>400</v>
      </c>
      <c r="G31" s="2" t="n">
        <v>401.25</v>
      </c>
      <c r="I31" s="2" t="n">
        <v>274</v>
      </c>
      <c r="J31" s="2" t="n">
        <v>275</v>
      </c>
      <c r="K31" s="2" t="n">
        <v>277</v>
      </c>
      <c r="M31" s="1" t="n">
        <v>37500</v>
      </c>
      <c r="N31" s="2" t="n">
        <v>131.75</v>
      </c>
      <c r="O31" s="2" t="n">
        <v>133</v>
      </c>
      <c r="P31" s="2" t="n">
        <v>137.5</v>
      </c>
      <c r="R31" s="2" t="n">
        <v>98.5</v>
      </c>
      <c r="S31" s="2" t="n">
        <v>99.75</v>
      </c>
      <c r="T31" s="2" t="n">
        <v>104.25</v>
      </c>
      <c r="V31" s="2" t="n">
        <v>0</v>
      </c>
      <c r="W31" s="2" t="n">
        <v>0</v>
      </c>
      <c r="X31" s="2" t="n">
        <v>0</v>
      </c>
      <c r="Z31" s="2" t="n">
        <v>0.0001</v>
      </c>
      <c r="AA31" s="2" t="n">
        <v>0.410148531071328</v>
      </c>
      <c r="AB31" s="2" t="n">
        <v>0.0001</v>
      </c>
      <c r="AD31" s="2" t="n">
        <v>0.0001</v>
      </c>
      <c r="AE31" s="2" t="n">
        <v>0.205074265535664</v>
      </c>
      <c r="AF31" s="2" t="n">
        <v>0.0001</v>
      </c>
      <c r="AH31" s="2" t="n">
        <v>0.0001</v>
      </c>
      <c r="AI31" s="2" t="n">
        <v>2.95</v>
      </c>
      <c r="AJ31" s="2" t="n">
        <v>0.0001</v>
      </c>
      <c r="AL31" s="2" t="n">
        <v>0.0001</v>
      </c>
      <c r="AM31" s="2" t="n">
        <v>1.475</v>
      </c>
      <c r="AN31" s="2" t="n">
        <v>0.0001</v>
      </c>
      <c r="AP31" s="2" t="n">
        <v>8</v>
      </c>
      <c r="AQ31" s="2" t="n">
        <v>0.2</v>
      </c>
      <c r="AS31" s="2" t="n">
        <v>2100</v>
      </c>
      <c r="AT31" s="2" t="n">
        <v>0.982924366181791</v>
      </c>
      <c r="AU31" s="2" t="n">
        <v>1.00090314992571</v>
      </c>
      <c r="AV31" s="2" t="n">
        <v>1.00007490398669</v>
      </c>
      <c r="AW31" s="2" t="n">
        <v>1.03453766182416</v>
      </c>
      <c r="AX31" s="2" t="n">
        <v>1.05016049756372</v>
      </c>
      <c r="AY31" s="2" t="n">
        <v>1.01871527295225</v>
      </c>
      <c r="AZ31" s="2" t="n">
        <v>1.03380960272169</v>
      </c>
      <c r="BA31" s="2" t="n">
        <v>1.00116579063969</v>
      </c>
      <c r="BB31" s="2" t="n">
        <v>1.0128872176404</v>
      </c>
      <c r="BC31" s="2" t="n">
        <v>1.00771891454448</v>
      </c>
      <c r="BD31" s="2" t="n">
        <v>1.00495527069187</v>
      </c>
      <c r="BE31" s="2" t="n">
        <v>1.02894076316412</v>
      </c>
      <c r="BF31" s="2" t="s">
        <v>58</v>
      </c>
      <c r="BQ31" s="2" t="n">
        <v>37653</v>
      </c>
      <c r="BR31" s="2" t="n">
        <v>4.285</v>
      </c>
      <c r="BS31" s="2" t="n">
        <v>4.29</v>
      </c>
      <c r="BT31" s="2" t="n">
        <v>4.295</v>
      </c>
      <c r="BU31" s="2" t="n">
        <v>0.3525</v>
      </c>
      <c r="BV31" s="2" t="n">
        <v>0.36</v>
      </c>
      <c r="BW31" s="2" t="n">
        <v>0.3675</v>
      </c>
      <c r="BX31" s="2" t="n">
        <v>-0.07</v>
      </c>
      <c r="BZ31" s="2" t="n">
        <v>0.07</v>
      </c>
      <c r="CA31" s="2" t="n">
        <v>0</v>
      </c>
      <c r="CB31" s="2" t="n">
        <v>0</v>
      </c>
      <c r="CC31" s="2" t="n">
        <v>4.285</v>
      </c>
      <c r="CD31" s="2" t="n">
        <v>0.3675</v>
      </c>
    </row>
    <row r="32" customFormat="false" ht="12.75" hidden="false" customHeight="false" outlineLevel="0" collapsed="false">
      <c r="A32" s="1" t="n">
        <v>37773</v>
      </c>
      <c r="B32" s="2" t="n">
        <v>0.061307603575566</v>
      </c>
      <c r="D32" s="1" t="n">
        <v>36890</v>
      </c>
      <c r="E32" s="2" t="n">
        <v>399.25</v>
      </c>
      <c r="F32" s="2" t="n">
        <v>400</v>
      </c>
      <c r="G32" s="2" t="n">
        <v>401.25</v>
      </c>
      <c r="I32" s="2" t="n">
        <v>274</v>
      </c>
      <c r="J32" s="2" t="n">
        <v>275</v>
      </c>
      <c r="K32" s="2" t="n">
        <v>277</v>
      </c>
      <c r="M32" s="1" t="n">
        <v>37530</v>
      </c>
      <c r="N32" s="2" t="n">
        <v>94.75</v>
      </c>
      <c r="O32" s="2" t="n">
        <v>96</v>
      </c>
      <c r="P32" s="2" t="n">
        <v>100.5</v>
      </c>
      <c r="R32" s="2" t="n">
        <v>70.75</v>
      </c>
      <c r="S32" s="2" t="n">
        <v>72</v>
      </c>
      <c r="T32" s="2" t="n">
        <v>76.5</v>
      </c>
      <c r="V32" s="2" t="n">
        <v>0</v>
      </c>
      <c r="W32" s="2" t="n">
        <v>0</v>
      </c>
      <c r="X32" s="2" t="n">
        <v>0</v>
      </c>
      <c r="Z32" s="2" t="n">
        <v>0.0001</v>
      </c>
      <c r="AA32" s="2" t="n">
        <v>0.352951631455551</v>
      </c>
      <c r="AB32" s="2" t="n">
        <v>0.0001</v>
      </c>
      <c r="AD32" s="2" t="n">
        <v>0.0001</v>
      </c>
      <c r="AE32" s="2" t="n">
        <v>0.176475815727776</v>
      </c>
      <c r="AF32" s="2" t="n">
        <v>0.0001</v>
      </c>
      <c r="AH32" s="2" t="n">
        <v>0.0001</v>
      </c>
      <c r="AI32" s="2" t="n">
        <v>2.65</v>
      </c>
      <c r="AJ32" s="2" t="n">
        <v>0.0001</v>
      </c>
      <c r="AL32" s="2" t="n">
        <v>0.0001</v>
      </c>
      <c r="AM32" s="2" t="n">
        <v>1.325</v>
      </c>
      <c r="AN32" s="2" t="n">
        <v>0.0001</v>
      </c>
      <c r="AP32" s="2" t="n">
        <v>8</v>
      </c>
      <c r="AQ32" s="2" t="n">
        <v>0.2</v>
      </c>
      <c r="AS32" s="2" t="n">
        <v>2200</v>
      </c>
      <c r="AT32" s="2" t="n">
        <v>0.866397012451633</v>
      </c>
      <c r="AU32" s="2" t="n">
        <v>0.908195139469472</v>
      </c>
      <c r="AV32" s="2" t="n">
        <v>0.888419401267293</v>
      </c>
      <c r="AW32" s="2" t="n">
        <v>0.958673934301328</v>
      </c>
      <c r="AX32" s="2" t="n">
        <v>0.976120404929735</v>
      </c>
      <c r="AY32" s="2" t="n">
        <v>0.961787066522565</v>
      </c>
      <c r="AZ32" s="2" t="n">
        <v>0.886869249076418</v>
      </c>
      <c r="BA32" s="2" t="n">
        <v>0.923571463809023</v>
      </c>
      <c r="BB32" s="2" t="n">
        <v>0.918933889416813</v>
      </c>
      <c r="BC32" s="2" t="n">
        <v>0.926251383418353</v>
      </c>
      <c r="BD32" s="2" t="n">
        <v>0.920491445085843</v>
      </c>
      <c r="BE32" s="2" t="n">
        <v>0.927818343310996</v>
      </c>
      <c r="BF32" s="2" t="s">
        <v>58</v>
      </c>
      <c r="BQ32" s="2" t="n">
        <v>37681</v>
      </c>
      <c r="BR32" s="2" t="n">
        <v>4.09</v>
      </c>
      <c r="BS32" s="2" t="n">
        <v>4.095</v>
      </c>
      <c r="BT32" s="2" t="n">
        <v>4.1</v>
      </c>
      <c r="BU32" s="2" t="n">
        <v>0.3375</v>
      </c>
      <c r="BV32" s="2" t="n">
        <v>0.345</v>
      </c>
      <c r="BW32" s="2" t="n">
        <v>0.3525</v>
      </c>
      <c r="BX32" s="2" t="n">
        <v>-0.07</v>
      </c>
      <c r="BZ32" s="2" t="n">
        <v>0.07</v>
      </c>
      <c r="CA32" s="2" t="n">
        <v>0</v>
      </c>
      <c r="CB32" s="2" t="n">
        <v>0</v>
      </c>
      <c r="CC32" s="2" t="n">
        <v>4.09</v>
      </c>
      <c r="CD32" s="2" t="n">
        <v>0.3525</v>
      </c>
    </row>
    <row r="33" customFormat="false" ht="12.75" hidden="false" customHeight="false" outlineLevel="0" collapsed="false">
      <c r="A33" s="1" t="n">
        <v>37803</v>
      </c>
      <c r="B33" s="2" t="n">
        <v>0.061302779878274</v>
      </c>
      <c r="D33" s="1" t="n">
        <v>36891</v>
      </c>
      <c r="E33" s="2" t="n">
        <v>274.25</v>
      </c>
      <c r="F33" s="2" t="n">
        <v>275</v>
      </c>
      <c r="G33" s="2" t="n">
        <v>276.25</v>
      </c>
      <c r="I33" s="2" t="n">
        <v>274</v>
      </c>
      <c r="J33" s="2" t="n">
        <v>275</v>
      </c>
      <c r="K33" s="2" t="n">
        <v>277</v>
      </c>
      <c r="M33" s="1" t="n">
        <v>37561</v>
      </c>
      <c r="N33" s="2" t="n">
        <v>82.75</v>
      </c>
      <c r="O33" s="2" t="n">
        <v>84</v>
      </c>
      <c r="P33" s="2" t="n">
        <v>88.5</v>
      </c>
      <c r="R33" s="2" t="n">
        <v>61.75</v>
      </c>
      <c r="S33" s="2" t="n">
        <v>63</v>
      </c>
      <c r="T33" s="2" t="n">
        <v>67.5</v>
      </c>
      <c r="V33" s="2" t="n">
        <v>0</v>
      </c>
      <c r="W33" s="2" t="n">
        <v>0</v>
      </c>
      <c r="X33" s="2" t="n">
        <v>0</v>
      </c>
      <c r="Z33" s="2" t="n">
        <v>0.0001</v>
      </c>
      <c r="AA33" s="2" t="n">
        <v>0.34691374473318</v>
      </c>
      <c r="AB33" s="2" t="n">
        <v>0.0001</v>
      </c>
      <c r="AD33" s="2" t="n">
        <v>0.0001</v>
      </c>
      <c r="AE33" s="2" t="n">
        <v>0.17345687236659</v>
      </c>
      <c r="AF33" s="2" t="n">
        <v>0.0001</v>
      </c>
      <c r="AH33" s="2" t="n">
        <v>0.0001</v>
      </c>
      <c r="AI33" s="2" t="n">
        <v>1.9</v>
      </c>
      <c r="AJ33" s="2" t="n">
        <v>0.0001</v>
      </c>
      <c r="AL33" s="2" t="n">
        <v>0.0001</v>
      </c>
      <c r="AM33" s="2" t="n">
        <v>0.95</v>
      </c>
      <c r="AN33" s="2" t="n">
        <v>0.0001</v>
      </c>
      <c r="AP33" s="2" t="n">
        <v>8</v>
      </c>
      <c r="AQ33" s="2" t="n">
        <v>0.2</v>
      </c>
      <c r="AS33" s="2" t="n">
        <v>2300</v>
      </c>
      <c r="AT33" s="2" t="n">
        <v>1.14336388457569</v>
      </c>
      <c r="AU33" s="2" t="n">
        <v>1.17193525694572</v>
      </c>
      <c r="AV33" s="2" t="n">
        <v>1.17821392563006</v>
      </c>
      <c r="AW33" s="2" t="n">
        <v>1.15833803344531</v>
      </c>
      <c r="AX33" s="2" t="n">
        <v>1.17057411190663</v>
      </c>
      <c r="AY33" s="2" t="n">
        <v>1.18639826904775</v>
      </c>
      <c r="AZ33" s="2" t="n">
        <v>1.21517829004039</v>
      </c>
      <c r="BA33" s="2" t="n">
        <v>1.17842241121107</v>
      </c>
      <c r="BB33" s="2" t="n">
        <v>1.18187179310007</v>
      </c>
      <c r="BC33" s="2" t="n">
        <v>1.15693395393849</v>
      </c>
      <c r="BD33" s="2" t="n">
        <v>1.13821555126693</v>
      </c>
      <c r="BE33" s="2" t="n">
        <v>1.17875664829923</v>
      </c>
      <c r="BF33" s="2" t="s">
        <v>57</v>
      </c>
      <c r="BQ33" s="2" t="n">
        <v>37712</v>
      </c>
      <c r="BR33" s="2" t="n">
        <v>3.89</v>
      </c>
      <c r="BS33" s="2" t="n">
        <v>3.895</v>
      </c>
      <c r="BT33" s="2" t="n">
        <v>3.9</v>
      </c>
      <c r="BU33" s="2" t="n">
        <v>0.3225</v>
      </c>
      <c r="BV33" s="2" t="n">
        <v>0.33</v>
      </c>
      <c r="BW33" s="2" t="n">
        <v>0.3375</v>
      </c>
      <c r="BX33" s="2" t="n">
        <v>-0.07</v>
      </c>
      <c r="BZ33" s="2" t="n">
        <v>0.07</v>
      </c>
      <c r="CA33" s="2" t="n">
        <v>0</v>
      </c>
      <c r="CB33" s="2" t="n">
        <v>0</v>
      </c>
      <c r="CC33" s="2" t="n">
        <v>3.89</v>
      </c>
      <c r="CD33" s="2" t="n">
        <v>0.3375</v>
      </c>
    </row>
    <row r="34" customFormat="false" ht="12.75" hidden="false" customHeight="false" outlineLevel="0" collapsed="false">
      <c r="A34" s="1" t="n">
        <v>37834</v>
      </c>
      <c r="B34" s="2" t="n">
        <v>0.061304727184822</v>
      </c>
      <c r="D34" s="1" t="n">
        <v>36892</v>
      </c>
      <c r="E34" s="2" t="n">
        <v>259</v>
      </c>
      <c r="F34" s="2" t="n">
        <v>260</v>
      </c>
      <c r="G34" s="2" t="n">
        <v>263.5</v>
      </c>
      <c r="I34" s="2" t="n">
        <v>240.040322580645</v>
      </c>
      <c r="J34" s="2" t="n">
        <v>241.290322580645</v>
      </c>
      <c r="K34" s="2" t="n">
        <v>243.790322580645</v>
      </c>
      <c r="M34" s="1" t="n">
        <v>37591</v>
      </c>
      <c r="N34" s="2" t="n">
        <v>83.75</v>
      </c>
      <c r="O34" s="2" t="n">
        <v>85</v>
      </c>
      <c r="P34" s="2" t="n">
        <v>89.5</v>
      </c>
      <c r="R34" s="2" t="n">
        <v>62.5</v>
      </c>
      <c r="S34" s="2" t="n">
        <v>63.75</v>
      </c>
      <c r="T34" s="2" t="n">
        <v>68.25</v>
      </c>
      <c r="V34" s="2" t="n">
        <v>0</v>
      </c>
      <c r="W34" s="2" t="n">
        <v>0</v>
      </c>
      <c r="X34" s="2" t="n">
        <v>0</v>
      </c>
      <c r="Z34" s="2" t="n">
        <v>0.0001</v>
      </c>
      <c r="AA34" s="2" t="n">
        <v>0.356167783290197</v>
      </c>
      <c r="AB34" s="2" t="n">
        <v>0.0001</v>
      </c>
      <c r="AD34" s="2" t="n">
        <v>0.0001</v>
      </c>
      <c r="AE34" s="2" t="n">
        <v>0.178083891645098</v>
      </c>
      <c r="AF34" s="2" t="n">
        <v>0.0001</v>
      </c>
      <c r="AH34" s="2" t="n">
        <v>0.0001</v>
      </c>
      <c r="AI34" s="2" t="n">
        <v>1.7</v>
      </c>
      <c r="AJ34" s="2" t="n">
        <v>0.0001</v>
      </c>
      <c r="AL34" s="2" t="n">
        <v>0.0001</v>
      </c>
      <c r="AM34" s="2" t="n">
        <v>0.85</v>
      </c>
      <c r="AN34" s="2" t="n">
        <v>0.0001</v>
      </c>
      <c r="AP34" s="2" t="n">
        <v>9</v>
      </c>
      <c r="AQ34" s="2" t="n">
        <v>0.25</v>
      </c>
      <c r="AS34" s="2" t="n">
        <v>2400</v>
      </c>
      <c r="AT34" s="2" t="n">
        <v>1.01976030790195</v>
      </c>
      <c r="AU34" s="2" t="n">
        <v>1.01100669849193</v>
      </c>
      <c r="AV34" s="2" t="n">
        <v>1.0180506943576</v>
      </c>
      <c r="AW34" s="2" t="n">
        <v>1.04430060898984</v>
      </c>
      <c r="AX34" s="2" t="n">
        <v>1.06452574666713</v>
      </c>
      <c r="AY34" s="2" t="n">
        <v>1.06646678540974</v>
      </c>
      <c r="AZ34" s="2" t="n">
        <v>1.0719473857413</v>
      </c>
      <c r="BA34" s="2" t="n">
        <v>1.06852681047557</v>
      </c>
      <c r="BB34" s="2" t="n">
        <v>1.04639797676607</v>
      </c>
      <c r="BC34" s="2" t="n">
        <v>1.0400238726906</v>
      </c>
      <c r="BD34" s="2" t="n">
        <v>0.991653761720896</v>
      </c>
      <c r="BE34" s="2" t="n">
        <v>1.03855211303897</v>
      </c>
      <c r="BF34" s="2" t="s">
        <v>57</v>
      </c>
      <c r="BQ34" s="2" t="n">
        <v>37742</v>
      </c>
      <c r="BR34" s="2" t="n">
        <v>3.85</v>
      </c>
      <c r="BS34" s="2" t="n">
        <v>3.855</v>
      </c>
      <c r="BT34" s="2" t="n">
        <v>3.86</v>
      </c>
      <c r="BU34" s="2" t="n">
        <v>0.3175</v>
      </c>
      <c r="BV34" s="2" t="n">
        <v>0.325</v>
      </c>
      <c r="BW34" s="2" t="n">
        <v>0.3325</v>
      </c>
      <c r="BX34" s="2" t="n">
        <v>-0.07</v>
      </c>
      <c r="BZ34" s="2" t="n">
        <v>0.07</v>
      </c>
      <c r="CA34" s="2" t="n">
        <v>0</v>
      </c>
      <c r="CB34" s="2" t="n">
        <v>0</v>
      </c>
      <c r="CC34" s="2" t="n">
        <v>3.85</v>
      </c>
      <c r="CD34" s="2" t="n">
        <v>0.3325</v>
      </c>
    </row>
    <row r="35" customFormat="false" ht="12.75" hidden="false" customHeight="false" outlineLevel="0" collapsed="false">
      <c r="A35" s="1" t="n">
        <v>37865</v>
      </c>
      <c r="B35" s="2" t="n">
        <v>0.06130667449137</v>
      </c>
      <c r="D35" s="1" t="n">
        <v>36893</v>
      </c>
      <c r="E35" s="2" t="n">
        <v>259</v>
      </c>
      <c r="F35" s="2" t="n">
        <v>260</v>
      </c>
      <c r="G35" s="2" t="n">
        <v>263.5</v>
      </c>
      <c r="I35" s="2" t="n">
        <v>240.040322580645</v>
      </c>
      <c r="J35" s="2" t="n">
        <v>241.290322580645</v>
      </c>
      <c r="K35" s="2" t="n">
        <v>243.790322580645</v>
      </c>
      <c r="M35" s="1" t="n">
        <v>37622</v>
      </c>
      <c r="N35" s="2" t="n">
        <v>96.5</v>
      </c>
      <c r="O35" s="2" t="n">
        <v>98</v>
      </c>
      <c r="P35" s="2" t="n">
        <v>102.5</v>
      </c>
      <c r="R35" s="2" t="n">
        <v>72</v>
      </c>
      <c r="S35" s="2" t="n">
        <v>73.5</v>
      </c>
      <c r="T35" s="2" t="n">
        <v>78</v>
      </c>
      <c r="V35" s="2" t="n">
        <v>0</v>
      </c>
      <c r="W35" s="2" t="n">
        <v>0</v>
      </c>
      <c r="X35" s="2" t="n">
        <v>0</v>
      </c>
      <c r="Z35" s="2" t="n">
        <v>0.0001</v>
      </c>
      <c r="AA35" s="2" t="n">
        <v>0.306314481694974</v>
      </c>
      <c r="AB35" s="2" t="n">
        <v>0.0001</v>
      </c>
      <c r="AD35" s="2" t="n">
        <v>0.0001</v>
      </c>
      <c r="AE35" s="2" t="n">
        <v>0.153157240847487</v>
      </c>
      <c r="AF35" s="2" t="n">
        <v>0.0001</v>
      </c>
      <c r="AH35" s="2" t="n">
        <v>0.0001</v>
      </c>
      <c r="AI35" s="2" t="n">
        <v>1.6</v>
      </c>
      <c r="AJ35" s="2" t="n">
        <v>0.0001</v>
      </c>
      <c r="AL35" s="2" t="n">
        <v>0.0001</v>
      </c>
      <c r="AM35" s="2" t="n">
        <v>0.8</v>
      </c>
      <c r="AN35" s="2" t="n">
        <v>0.0001</v>
      </c>
      <c r="AP35" s="2" t="n">
        <v>9</v>
      </c>
      <c r="AQ35" s="2" t="n">
        <v>0.25</v>
      </c>
      <c r="BQ35" s="2" t="n">
        <v>37773</v>
      </c>
      <c r="BR35" s="2" t="n">
        <v>3.86</v>
      </c>
      <c r="BS35" s="2" t="n">
        <v>3.865</v>
      </c>
      <c r="BT35" s="2" t="n">
        <v>3.87</v>
      </c>
      <c r="BU35" s="2" t="n">
        <v>0.315</v>
      </c>
      <c r="BV35" s="2" t="n">
        <v>0.3225</v>
      </c>
      <c r="BW35" s="2" t="n">
        <v>0.33</v>
      </c>
      <c r="BX35" s="2" t="n">
        <v>-0.07</v>
      </c>
      <c r="BZ35" s="2" t="n">
        <v>0.07</v>
      </c>
      <c r="CA35" s="2" t="n">
        <v>0</v>
      </c>
      <c r="CB35" s="2" t="n">
        <v>0</v>
      </c>
      <c r="CC35" s="2" t="n">
        <v>3.86</v>
      </c>
      <c r="CD35" s="2" t="n">
        <v>0.33</v>
      </c>
    </row>
    <row r="36" customFormat="false" ht="12.75" hidden="false" customHeight="false" outlineLevel="0" collapsed="false">
      <c r="A36" s="1" t="n">
        <v>37895</v>
      </c>
      <c r="B36" s="2" t="n">
        <v>0.061312029559327</v>
      </c>
      <c r="D36" s="1" t="n">
        <v>36894</v>
      </c>
      <c r="E36" s="2" t="n">
        <v>259</v>
      </c>
      <c r="F36" s="2" t="n">
        <v>260</v>
      </c>
      <c r="G36" s="2" t="n">
        <v>263.5</v>
      </c>
      <c r="I36" s="2" t="n">
        <v>240.040322580645</v>
      </c>
      <c r="J36" s="2" t="n">
        <v>241.290322580645</v>
      </c>
      <c r="K36" s="2" t="n">
        <v>243.790322580645</v>
      </c>
      <c r="M36" s="1" t="n">
        <v>37653</v>
      </c>
      <c r="N36" s="2" t="n">
        <v>88.5</v>
      </c>
      <c r="O36" s="2" t="n">
        <v>90</v>
      </c>
      <c r="P36" s="2" t="n">
        <v>94.5</v>
      </c>
      <c r="R36" s="2" t="n">
        <v>66</v>
      </c>
      <c r="S36" s="2" t="n">
        <v>67.5</v>
      </c>
      <c r="T36" s="2" t="n">
        <v>72</v>
      </c>
      <c r="V36" s="2" t="n">
        <v>0</v>
      </c>
      <c r="W36" s="2" t="n">
        <v>0</v>
      </c>
      <c r="X36" s="2" t="n">
        <v>0</v>
      </c>
      <c r="Z36" s="2" t="n">
        <v>0.0001</v>
      </c>
      <c r="AA36" s="2" t="n">
        <v>0.312848343556036</v>
      </c>
      <c r="AB36" s="2" t="n">
        <v>0.0001</v>
      </c>
      <c r="AD36" s="2" t="n">
        <v>0.0001</v>
      </c>
      <c r="AE36" s="2" t="n">
        <v>0.156424171778018</v>
      </c>
      <c r="AF36" s="2" t="n">
        <v>0.0001</v>
      </c>
      <c r="AH36" s="2" t="n">
        <v>0.0001</v>
      </c>
      <c r="AI36" s="2" t="n">
        <v>1.8</v>
      </c>
      <c r="AJ36" s="2" t="n">
        <v>0.0001</v>
      </c>
      <c r="AL36" s="2" t="n">
        <v>0.0001</v>
      </c>
      <c r="AM36" s="2" t="n">
        <v>0.9</v>
      </c>
      <c r="AN36" s="2" t="n">
        <v>0.0001</v>
      </c>
      <c r="AP36" s="2" t="n">
        <v>9</v>
      </c>
      <c r="AQ36" s="2" t="n">
        <v>0.25</v>
      </c>
      <c r="AS36" s="2" t="s">
        <v>59</v>
      </c>
      <c r="AV36" s="2" t="s">
        <v>60</v>
      </c>
      <c r="BQ36" s="2" t="n">
        <v>37803</v>
      </c>
      <c r="BR36" s="2" t="n">
        <v>3.853</v>
      </c>
      <c r="BS36" s="2" t="n">
        <v>3.858</v>
      </c>
      <c r="BT36" s="2" t="n">
        <v>3.863</v>
      </c>
      <c r="BU36" s="2" t="n">
        <v>0.315</v>
      </c>
      <c r="BV36" s="2" t="n">
        <v>0.3225</v>
      </c>
      <c r="BW36" s="2" t="n">
        <v>0.33</v>
      </c>
      <c r="BX36" s="2" t="n">
        <v>-0.07</v>
      </c>
      <c r="BZ36" s="2" t="n">
        <v>0.07</v>
      </c>
      <c r="CA36" s="2" t="n">
        <v>0</v>
      </c>
      <c r="CB36" s="2" t="n">
        <v>0</v>
      </c>
      <c r="CC36" s="2" t="n">
        <v>3.853</v>
      </c>
      <c r="CD36" s="2" t="n">
        <v>0.33</v>
      </c>
    </row>
    <row r="37" customFormat="false" ht="12.75" hidden="false" customHeight="false" outlineLevel="0" collapsed="false">
      <c r="A37" s="1" t="n">
        <v>37926</v>
      </c>
      <c r="B37" s="2" t="n">
        <v>0.061321920125182</v>
      </c>
      <c r="D37" s="1" t="n">
        <v>36895</v>
      </c>
      <c r="E37" s="2" t="n">
        <v>259</v>
      </c>
      <c r="F37" s="2" t="n">
        <v>260</v>
      </c>
      <c r="G37" s="2" t="n">
        <v>263.5</v>
      </c>
      <c r="I37" s="2" t="n">
        <v>240.040322580645</v>
      </c>
      <c r="J37" s="2" t="n">
        <v>241.290322580645</v>
      </c>
      <c r="K37" s="2" t="n">
        <v>243.790322580645</v>
      </c>
      <c r="M37" s="1" t="n">
        <v>37681</v>
      </c>
      <c r="N37" s="2" t="n">
        <v>82.5</v>
      </c>
      <c r="O37" s="2" t="n">
        <v>84</v>
      </c>
      <c r="P37" s="2" t="n">
        <v>88.5</v>
      </c>
      <c r="R37" s="2" t="n">
        <v>61.5</v>
      </c>
      <c r="S37" s="2" t="n">
        <v>63</v>
      </c>
      <c r="T37" s="2" t="n">
        <v>67.5</v>
      </c>
      <c r="V37" s="2" t="n">
        <v>0</v>
      </c>
      <c r="W37" s="2" t="n">
        <v>0</v>
      </c>
      <c r="X37" s="2" t="n">
        <v>0</v>
      </c>
      <c r="Z37" s="2" t="n">
        <v>0.0001</v>
      </c>
      <c r="AA37" s="2" t="n">
        <v>0.322724745580186</v>
      </c>
      <c r="AB37" s="2" t="n">
        <v>0.0001</v>
      </c>
      <c r="AD37" s="2" t="n">
        <v>0.0001</v>
      </c>
      <c r="AE37" s="2" t="n">
        <v>0.161362372790093</v>
      </c>
      <c r="AF37" s="2" t="n">
        <v>0.0001</v>
      </c>
      <c r="AH37" s="2" t="n">
        <v>0.0001</v>
      </c>
      <c r="AI37" s="2" t="n">
        <v>1.95</v>
      </c>
      <c r="AJ37" s="2" t="n">
        <v>0.0001</v>
      </c>
      <c r="AL37" s="2" t="n">
        <v>0.0001</v>
      </c>
      <c r="AM37" s="2" t="n">
        <v>0.975</v>
      </c>
      <c r="AN37" s="2" t="n">
        <v>0.0001</v>
      </c>
      <c r="AP37" s="2" t="n">
        <v>10</v>
      </c>
      <c r="AQ37" s="2" t="n">
        <v>0.25</v>
      </c>
      <c r="AS37" s="2" t="n">
        <v>-5</v>
      </c>
      <c r="AT37" s="2" t="n">
        <v>0.015</v>
      </c>
      <c r="AV37" s="2" t="n">
        <v>1</v>
      </c>
      <c r="BQ37" s="2" t="n">
        <v>37834</v>
      </c>
      <c r="BR37" s="2" t="n">
        <v>3.84</v>
      </c>
      <c r="BS37" s="2" t="n">
        <v>3.845</v>
      </c>
      <c r="BT37" s="2" t="n">
        <v>3.85</v>
      </c>
      <c r="BU37" s="2" t="n">
        <v>0.315</v>
      </c>
      <c r="BV37" s="2" t="n">
        <v>0.3225</v>
      </c>
      <c r="BW37" s="2" t="n">
        <v>0.33</v>
      </c>
      <c r="BX37" s="2" t="n">
        <v>-0.07</v>
      </c>
      <c r="BZ37" s="2" t="n">
        <v>0.07</v>
      </c>
      <c r="CA37" s="2" t="n">
        <v>0</v>
      </c>
      <c r="CB37" s="2" t="n">
        <v>0</v>
      </c>
      <c r="CC37" s="2" t="n">
        <v>3.84</v>
      </c>
      <c r="CD37" s="2" t="n">
        <v>0.33</v>
      </c>
    </row>
    <row r="38" customFormat="false" ht="12.75" hidden="false" customHeight="false" outlineLevel="0" collapsed="false">
      <c r="A38" s="1" t="n">
        <v>37956</v>
      </c>
      <c r="B38" s="2" t="n">
        <v>0.061331491640558</v>
      </c>
      <c r="D38" s="1" t="n">
        <v>36896</v>
      </c>
      <c r="E38" s="2" t="n">
        <v>259</v>
      </c>
      <c r="F38" s="2" t="n">
        <v>260</v>
      </c>
      <c r="G38" s="2" t="n">
        <v>263.5</v>
      </c>
      <c r="I38" s="2" t="n">
        <v>240.040322580645</v>
      </c>
      <c r="J38" s="2" t="n">
        <v>241.290322580645</v>
      </c>
      <c r="K38" s="2" t="n">
        <v>243.790322580645</v>
      </c>
      <c r="M38" s="1" t="n">
        <v>37712</v>
      </c>
      <c r="N38" s="2" t="n">
        <v>81.5</v>
      </c>
      <c r="O38" s="2" t="n">
        <v>83</v>
      </c>
      <c r="P38" s="2" t="n">
        <v>87.5</v>
      </c>
      <c r="R38" s="2" t="n">
        <v>60.75</v>
      </c>
      <c r="S38" s="2" t="n">
        <v>62.25</v>
      </c>
      <c r="T38" s="2" t="n">
        <v>66.75</v>
      </c>
      <c r="V38" s="2" t="n">
        <v>0</v>
      </c>
      <c r="W38" s="2" t="n">
        <v>0</v>
      </c>
      <c r="X38" s="2" t="n">
        <v>0</v>
      </c>
      <c r="Z38" s="2" t="n">
        <v>0.0001</v>
      </c>
      <c r="AA38" s="2" t="n">
        <v>0.297059371069854</v>
      </c>
      <c r="AB38" s="2" t="n">
        <v>0.0001</v>
      </c>
      <c r="AD38" s="2" t="n">
        <v>0.0001</v>
      </c>
      <c r="AE38" s="2" t="n">
        <v>0.148529685534927</v>
      </c>
      <c r="AF38" s="2" t="n">
        <v>0.0001</v>
      </c>
      <c r="AH38" s="2" t="n">
        <v>0.0001</v>
      </c>
      <c r="AI38" s="2" t="n">
        <v>2</v>
      </c>
      <c r="AJ38" s="2" t="n">
        <v>0.0001</v>
      </c>
      <c r="AL38" s="2" t="n">
        <v>0.0001</v>
      </c>
      <c r="AM38" s="2" t="n">
        <v>1</v>
      </c>
      <c r="AN38" s="2" t="n">
        <v>0.0001</v>
      </c>
      <c r="AP38" s="2" t="n">
        <v>10</v>
      </c>
      <c r="AQ38" s="2" t="n">
        <v>0.25</v>
      </c>
      <c r="AS38" s="2" t="n">
        <v>-4.5</v>
      </c>
      <c r="AT38" s="2" t="n">
        <v>0.015</v>
      </c>
      <c r="AV38" s="2" t="n">
        <v>2</v>
      </c>
      <c r="BQ38" s="2" t="n">
        <v>37865</v>
      </c>
      <c r="BR38" s="2" t="n">
        <v>3.852</v>
      </c>
      <c r="BS38" s="2" t="n">
        <v>3.857</v>
      </c>
      <c r="BT38" s="2" t="n">
        <v>3.862</v>
      </c>
      <c r="BU38" s="2" t="n">
        <v>0.315</v>
      </c>
      <c r="BV38" s="2" t="n">
        <v>0.3225</v>
      </c>
      <c r="BW38" s="2" t="n">
        <v>0.33</v>
      </c>
      <c r="BX38" s="2" t="n">
        <v>-0.07</v>
      </c>
      <c r="BZ38" s="2" t="n">
        <v>0.07</v>
      </c>
      <c r="CA38" s="2" t="n">
        <v>0</v>
      </c>
      <c r="CB38" s="2" t="n">
        <v>0</v>
      </c>
      <c r="CC38" s="2" t="n">
        <v>3.852</v>
      </c>
      <c r="CD38" s="2" t="n">
        <v>0.33</v>
      </c>
    </row>
    <row r="39" customFormat="false" ht="12.75" hidden="false" customHeight="false" outlineLevel="0" collapsed="false">
      <c r="A39" s="1" t="n">
        <v>37987</v>
      </c>
      <c r="B39" s="2" t="n">
        <v>0.061352511923859</v>
      </c>
      <c r="D39" s="1" t="n">
        <v>36897</v>
      </c>
      <c r="E39" s="2" t="n">
        <v>259</v>
      </c>
      <c r="F39" s="2" t="n">
        <v>260</v>
      </c>
      <c r="G39" s="2" t="n">
        <v>263.5</v>
      </c>
      <c r="I39" s="2" t="n">
        <v>240.040322580645</v>
      </c>
      <c r="J39" s="2" t="n">
        <v>241.290322580645</v>
      </c>
      <c r="K39" s="2" t="n">
        <v>243.790322580645</v>
      </c>
      <c r="M39" s="1" t="n">
        <v>37742</v>
      </c>
      <c r="N39" s="2" t="n">
        <v>81.5</v>
      </c>
      <c r="O39" s="2" t="n">
        <v>83</v>
      </c>
      <c r="P39" s="2" t="n">
        <v>87.5</v>
      </c>
      <c r="R39" s="2" t="n">
        <v>60.75</v>
      </c>
      <c r="S39" s="2" t="n">
        <v>62.25</v>
      </c>
      <c r="T39" s="2" t="n">
        <v>66.75</v>
      </c>
      <c r="V39" s="2" t="n">
        <v>0</v>
      </c>
      <c r="W39" s="2" t="n">
        <v>0</v>
      </c>
      <c r="X39" s="2" t="n">
        <v>0</v>
      </c>
      <c r="Z39" s="2" t="n">
        <v>0.0001</v>
      </c>
      <c r="AA39" s="2" t="n">
        <v>0.295665554625518</v>
      </c>
      <c r="AB39" s="2" t="n">
        <v>0.0001</v>
      </c>
      <c r="AD39" s="2" t="n">
        <v>0.0001</v>
      </c>
      <c r="AE39" s="2" t="n">
        <v>0.147832777312759</v>
      </c>
      <c r="AF39" s="2" t="n">
        <v>0.0001</v>
      </c>
      <c r="AH39" s="2" t="n">
        <v>0.0001</v>
      </c>
      <c r="AI39" s="2" t="n">
        <v>2.15</v>
      </c>
      <c r="AJ39" s="2" t="n">
        <v>0.0001</v>
      </c>
      <c r="AL39" s="2" t="n">
        <v>0.0001</v>
      </c>
      <c r="AM39" s="2" t="n">
        <v>1.075</v>
      </c>
      <c r="AN39" s="2" t="n">
        <v>0.0001</v>
      </c>
      <c r="AP39" s="2" t="n">
        <v>10</v>
      </c>
      <c r="AQ39" s="2" t="n">
        <v>0.25</v>
      </c>
      <c r="AS39" s="2" t="n">
        <v>-4</v>
      </c>
      <c r="AT39" s="2" t="n">
        <v>0.0125</v>
      </c>
      <c r="AV39" s="2" t="n">
        <v>3</v>
      </c>
      <c r="BQ39" s="2" t="n">
        <v>37895</v>
      </c>
      <c r="BR39" s="2" t="n">
        <v>3.862</v>
      </c>
      <c r="BS39" s="2" t="n">
        <v>3.867</v>
      </c>
      <c r="BT39" s="2" t="n">
        <v>3.872</v>
      </c>
      <c r="BU39" s="2" t="n">
        <v>0.315</v>
      </c>
      <c r="BV39" s="2" t="n">
        <v>0.3225</v>
      </c>
      <c r="BW39" s="2" t="n">
        <v>0.33</v>
      </c>
      <c r="BX39" s="2" t="n">
        <v>-0.07</v>
      </c>
      <c r="BZ39" s="2" t="n">
        <v>0.07</v>
      </c>
      <c r="CA39" s="2" t="n">
        <v>0</v>
      </c>
      <c r="CB39" s="2" t="n">
        <v>0</v>
      </c>
      <c r="CC39" s="2" t="n">
        <v>3.862</v>
      </c>
      <c r="CD39" s="2" t="n">
        <v>0.33</v>
      </c>
    </row>
    <row r="40" customFormat="false" ht="12.75" hidden="false" customHeight="false" outlineLevel="0" collapsed="false">
      <c r="A40" s="1" t="n">
        <v>38018</v>
      </c>
      <c r="B40" s="2" t="n">
        <v>0.061385403905978</v>
      </c>
      <c r="D40" s="1" t="n">
        <v>36922</v>
      </c>
      <c r="E40" s="2" t="n">
        <v>259</v>
      </c>
      <c r="F40" s="2" t="n">
        <v>260</v>
      </c>
      <c r="G40" s="2" t="n">
        <v>263.5</v>
      </c>
      <c r="I40" s="2" t="n">
        <v>240.040322580645</v>
      </c>
      <c r="J40" s="2" t="n">
        <v>241.290322580645</v>
      </c>
      <c r="K40" s="2" t="n">
        <v>243.790322580645</v>
      </c>
      <c r="M40" s="1" t="n">
        <v>37773</v>
      </c>
      <c r="N40" s="2" t="n">
        <v>85.5</v>
      </c>
      <c r="O40" s="2" t="n">
        <v>87</v>
      </c>
      <c r="P40" s="2" t="n">
        <v>91.5</v>
      </c>
      <c r="R40" s="2" t="n">
        <v>63.75</v>
      </c>
      <c r="S40" s="2" t="n">
        <v>65.25</v>
      </c>
      <c r="T40" s="2" t="n">
        <v>69.75</v>
      </c>
      <c r="V40" s="2" t="n">
        <v>0</v>
      </c>
      <c r="W40" s="2" t="n">
        <v>0</v>
      </c>
      <c r="X40" s="2" t="n">
        <v>0</v>
      </c>
      <c r="Z40" s="2" t="n">
        <v>0.0001</v>
      </c>
      <c r="AA40" s="2" t="n">
        <v>0.369441988383069</v>
      </c>
      <c r="AB40" s="2" t="n">
        <v>0.0001</v>
      </c>
      <c r="AD40" s="2" t="n">
        <v>0.0001</v>
      </c>
      <c r="AE40" s="2" t="n">
        <v>0.184720994191534</v>
      </c>
      <c r="AF40" s="2" t="n">
        <v>0.0001</v>
      </c>
      <c r="AH40" s="2" t="n">
        <v>0.0001</v>
      </c>
      <c r="AI40" s="2" t="n">
        <v>1.95</v>
      </c>
      <c r="AJ40" s="2" t="n">
        <v>0.0001</v>
      </c>
      <c r="AL40" s="2" t="n">
        <v>0.0001</v>
      </c>
      <c r="AM40" s="2" t="n">
        <v>0.975</v>
      </c>
      <c r="AN40" s="2" t="n">
        <v>0.0001</v>
      </c>
      <c r="AP40" s="2" t="n">
        <v>11</v>
      </c>
      <c r="AQ40" s="2" t="n">
        <v>0.25</v>
      </c>
      <c r="AS40" s="2" t="n">
        <v>-3.5</v>
      </c>
      <c r="AT40" s="2" t="n">
        <v>0.0125</v>
      </c>
      <c r="AV40" s="2" t="n">
        <v>4</v>
      </c>
      <c r="BQ40" s="2" t="n">
        <v>37926</v>
      </c>
      <c r="BR40" s="2" t="n">
        <v>3.997</v>
      </c>
      <c r="BS40" s="2" t="n">
        <v>4.002</v>
      </c>
      <c r="BT40" s="2" t="n">
        <v>4.007</v>
      </c>
      <c r="BU40" s="2" t="n">
        <v>0.315</v>
      </c>
      <c r="BV40" s="2" t="n">
        <v>0.3225</v>
      </c>
      <c r="BW40" s="2" t="n">
        <v>0.33</v>
      </c>
      <c r="BX40" s="2" t="n">
        <v>-0.07</v>
      </c>
      <c r="BZ40" s="2" t="n">
        <v>0.07</v>
      </c>
      <c r="CA40" s="2" t="n">
        <v>0</v>
      </c>
      <c r="CB40" s="2" t="n">
        <v>0</v>
      </c>
      <c r="CC40" s="2" t="n">
        <v>3.997</v>
      </c>
      <c r="CD40" s="2" t="n">
        <v>0.33</v>
      </c>
    </row>
    <row r="41" customFormat="false" ht="12.75" hidden="false" customHeight="false" outlineLevel="0" collapsed="false">
      <c r="A41" s="1" t="n">
        <v>38047</v>
      </c>
      <c r="B41" s="2" t="n">
        <v>0.061416173825059</v>
      </c>
      <c r="D41" s="1" t="n">
        <v>36923</v>
      </c>
      <c r="E41" s="2" t="n">
        <v>179</v>
      </c>
      <c r="F41" s="2" t="n">
        <v>180</v>
      </c>
      <c r="G41" s="2" t="n">
        <v>183.5</v>
      </c>
      <c r="I41" s="2" t="n">
        <v>153.035714285714</v>
      </c>
      <c r="J41" s="2" t="n">
        <v>154.285714285714</v>
      </c>
      <c r="K41" s="2" t="n">
        <v>156.785714285714</v>
      </c>
      <c r="M41" s="1" t="n">
        <v>37803</v>
      </c>
      <c r="N41" s="2" t="n">
        <v>128.5</v>
      </c>
      <c r="O41" s="2" t="n">
        <v>130</v>
      </c>
      <c r="P41" s="2" t="n">
        <v>134.5</v>
      </c>
      <c r="R41" s="2" t="n">
        <v>96</v>
      </c>
      <c r="S41" s="2" t="n">
        <v>97.5</v>
      </c>
      <c r="T41" s="2" t="n">
        <v>102</v>
      </c>
      <c r="V41" s="2" t="n">
        <v>0</v>
      </c>
      <c r="W41" s="2" t="n">
        <v>0</v>
      </c>
      <c r="X41" s="2" t="n">
        <v>0</v>
      </c>
      <c r="Z41" s="2" t="n">
        <v>0.0001</v>
      </c>
      <c r="AA41" s="2" t="n">
        <v>0.368311087420852</v>
      </c>
      <c r="AB41" s="2" t="n">
        <v>0.0001</v>
      </c>
      <c r="AD41" s="2" t="n">
        <v>0.0001</v>
      </c>
      <c r="AE41" s="2" t="n">
        <v>0.184155543710426</v>
      </c>
      <c r="AF41" s="2" t="n">
        <v>0.0001</v>
      </c>
      <c r="AH41" s="2" t="n">
        <v>0.0001</v>
      </c>
      <c r="AI41" s="2" t="n">
        <v>2.1</v>
      </c>
      <c r="AJ41" s="2" t="n">
        <v>0.0001</v>
      </c>
      <c r="AL41" s="2" t="n">
        <v>0.0001</v>
      </c>
      <c r="AM41" s="2" t="n">
        <v>1.05</v>
      </c>
      <c r="AN41" s="2" t="n">
        <v>0.0001</v>
      </c>
      <c r="AP41" s="2" t="n">
        <v>11</v>
      </c>
      <c r="AQ41" s="2" t="n">
        <v>0.25</v>
      </c>
      <c r="AS41" s="2" t="n">
        <v>-3</v>
      </c>
      <c r="AT41" s="2" t="n">
        <v>0.01</v>
      </c>
      <c r="AV41" s="2" t="n">
        <v>10</v>
      </c>
      <c r="BQ41" s="2" t="n">
        <v>37956</v>
      </c>
      <c r="BR41" s="2" t="n">
        <v>4.127</v>
      </c>
      <c r="BS41" s="2" t="n">
        <v>4.132</v>
      </c>
      <c r="BT41" s="2" t="n">
        <v>4.137</v>
      </c>
      <c r="BU41" s="2" t="n">
        <v>0.3175</v>
      </c>
      <c r="BV41" s="2" t="n">
        <v>0.325</v>
      </c>
      <c r="BW41" s="2" t="n">
        <v>0.3325</v>
      </c>
      <c r="BX41" s="2" t="n">
        <v>-0.07</v>
      </c>
      <c r="BZ41" s="2" t="n">
        <v>0.07</v>
      </c>
      <c r="CA41" s="2" t="n">
        <v>0</v>
      </c>
      <c r="CB41" s="2" t="n">
        <v>0</v>
      </c>
      <c r="CC41" s="2" t="n">
        <v>4.127</v>
      </c>
      <c r="CD41" s="2" t="n">
        <v>0.3325</v>
      </c>
    </row>
    <row r="42" customFormat="false" ht="12.75" hidden="false" customHeight="false" outlineLevel="0" collapsed="false">
      <c r="A42" s="1" t="n">
        <v>38078</v>
      </c>
      <c r="B42" s="2" t="n">
        <v>0.061442177934566</v>
      </c>
      <c r="D42" s="1" t="n">
        <v>36951</v>
      </c>
      <c r="E42" s="2" t="n">
        <v>174</v>
      </c>
      <c r="F42" s="2" t="n">
        <v>175</v>
      </c>
      <c r="G42" s="2" t="n">
        <v>178.5</v>
      </c>
      <c r="I42" s="2" t="n">
        <v>153.588709677419</v>
      </c>
      <c r="J42" s="2" t="n">
        <v>154.838709677419</v>
      </c>
      <c r="K42" s="2" t="n">
        <v>157.338709677419</v>
      </c>
      <c r="M42" s="1" t="n">
        <v>37834</v>
      </c>
      <c r="N42" s="2" t="n">
        <v>145.5</v>
      </c>
      <c r="O42" s="2" t="n">
        <v>147</v>
      </c>
      <c r="P42" s="2" t="n">
        <v>151.5</v>
      </c>
      <c r="R42" s="2" t="n">
        <v>108.75</v>
      </c>
      <c r="S42" s="2" t="n">
        <v>110.25</v>
      </c>
      <c r="T42" s="2" t="n">
        <v>114.75</v>
      </c>
      <c r="V42" s="2" t="n">
        <v>0</v>
      </c>
      <c r="W42" s="2" t="n">
        <v>0</v>
      </c>
      <c r="X42" s="2" t="n">
        <v>0</v>
      </c>
      <c r="Z42" s="2" t="n">
        <v>0.0001</v>
      </c>
      <c r="AA42" s="2" t="n">
        <v>0.423693590503864</v>
      </c>
      <c r="AB42" s="2" t="n">
        <v>0.0001</v>
      </c>
      <c r="AD42" s="2" t="n">
        <v>0.0001</v>
      </c>
      <c r="AE42" s="2" t="n">
        <v>0.211846795251932</v>
      </c>
      <c r="AF42" s="2" t="n">
        <v>0.0001</v>
      </c>
      <c r="AH42" s="2" t="n">
        <v>0.0001</v>
      </c>
      <c r="AI42" s="2" t="n">
        <v>2.85</v>
      </c>
      <c r="AJ42" s="2" t="n">
        <v>0.0001</v>
      </c>
      <c r="AL42" s="2" t="n">
        <v>0.0001</v>
      </c>
      <c r="AM42" s="2" t="n">
        <v>1.425</v>
      </c>
      <c r="AN42" s="2" t="n">
        <v>0.0001</v>
      </c>
      <c r="AP42" s="2" t="n">
        <v>11</v>
      </c>
      <c r="AQ42" s="2" t="n">
        <v>0.25</v>
      </c>
      <c r="AS42" s="2" t="n">
        <v>-2.5</v>
      </c>
      <c r="AT42" s="2" t="n">
        <v>0.005</v>
      </c>
      <c r="AV42" s="2" t="n">
        <v>0</v>
      </c>
      <c r="BQ42" s="2" t="n">
        <v>37987</v>
      </c>
      <c r="BR42" s="2" t="n">
        <v>4.24</v>
      </c>
      <c r="BS42" s="2" t="n">
        <v>4.245</v>
      </c>
      <c r="BT42" s="2" t="n">
        <v>4.25</v>
      </c>
      <c r="BU42" s="2" t="n">
        <v>0.3175</v>
      </c>
      <c r="BV42" s="2" t="n">
        <v>0.325</v>
      </c>
      <c r="BW42" s="2" t="n">
        <v>0.3325</v>
      </c>
      <c r="BX42" s="2" t="n">
        <v>-0.07</v>
      </c>
      <c r="BZ42" s="2" t="n">
        <v>0.07</v>
      </c>
      <c r="CA42" s="2" t="n">
        <v>0</v>
      </c>
      <c r="CB42" s="2" t="n">
        <v>0</v>
      </c>
      <c r="CC42" s="2" t="n">
        <v>4.24</v>
      </c>
      <c r="CD42" s="2" t="n">
        <v>0.3325</v>
      </c>
    </row>
    <row r="43" customFormat="false" ht="12.75" hidden="false" customHeight="false" outlineLevel="0" collapsed="false">
      <c r="A43" s="1" t="n">
        <v>38108</v>
      </c>
      <c r="B43" s="2" t="n">
        <v>0.061460233139234</v>
      </c>
      <c r="D43" s="1" t="n">
        <v>36982</v>
      </c>
      <c r="E43" s="2" t="n">
        <v>143</v>
      </c>
      <c r="F43" s="2" t="n">
        <v>144</v>
      </c>
      <c r="G43" s="2" t="n">
        <v>147.5</v>
      </c>
      <c r="I43" s="2" t="n">
        <v>89.4166666666667</v>
      </c>
      <c r="J43" s="2" t="n">
        <v>90.6666666666667</v>
      </c>
      <c r="K43" s="2" t="n">
        <v>93.1666666666667</v>
      </c>
      <c r="M43" s="1" t="n">
        <v>37865</v>
      </c>
      <c r="N43" s="2" t="n">
        <v>131.5</v>
      </c>
      <c r="O43" s="2" t="n">
        <v>133</v>
      </c>
      <c r="P43" s="2" t="n">
        <v>137.5</v>
      </c>
      <c r="R43" s="2" t="n">
        <v>98.25</v>
      </c>
      <c r="S43" s="2" t="n">
        <v>99.75</v>
      </c>
      <c r="T43" s="2" t="n">
        <v>104.25</v>
      </c>
      <c r="V43" s="2" t="n">
        <v>0</v>
      </c>
      <c r="W43" s="2" t="n">
        <v>0</v>
      </c>
      <c r="X43" s="2" t="n">
        <v>0</v>
      </c>
      <c r="Z43" s="2" t="n">
        <v>0.0001</v>
      </c>
      <c r="AA43" s="2" t="n">
        <v>0.383959359404138</v>
      </c>
      <c r="AB43" s="2" t="n">
        <v>0.0001</v>
      </c>
      <c r="AD43" s="2" t="n">
        <v>0.0001</v>
      </c>
      <c r="AE43" s="2" t="n">
        <v>0.191979679702069</v>
      </c>
      <c r="AF43" s="2" t="n">
        <v>0.0001</v>
      </c>
      <c r="AH43" s="2" t="n">
        <v>0.0001</v>
      </c>
      <c r="AI43" s="2" t="n">
        <v>2.95</v>
      </c>
      <c r="AJ43" s="2" t="n">
        <v>0.0001</v>
      </c>
      <c r="AL43" s="2" t="n">
        <v>0.0001</v>
      </c>
      <c r="AM43" s="2" t="n">
        <v>1.475</v>
      </c>
      <c r="AN43" s="2" t="n">
        <v>0.0001</v>
      </c>
      <c r="AP43" s="2" t="n">
        <v>12</v>
      </c>
      <c r="AQ43" s="2" t="n">
        <v>0.25</v>
      </c>
      <c r="AS43" s="2" t="n">
        <v>-2</v>
      </c>
      <c r="AT43" s="2" t="n">
        <v>0.0025</v>
      </c>
      <c r="AV43" s="2" t="n">
        <v>0</v>
      </c>
      <c r="BQ43" s="2" t="n">
        <v>38018</v>
      </c>
      <c r="BR43" s="2" t="n">
        <v>4.095</v>
      </c>
      <c r="BS43" s="2" t="n">
        <v>4.1</v>
      </c>
      <c r="BT43" s="2" t="n">
        <v>4.105</v>
      </c>
      <c r="BU43" s="2" t="n">
        <v>0.3125</v>
      </c>
      <c r="BV43" s="2" t="n">
        <v>0.32</v>
      </c>
      <c r="BW43" s="2" t="n">
        <v>0.3275</v>
      </c>
      <c r="BX43" s="2" t="n">
        <v>-0.07</v>
      </c>
      <c r="BZ43" s="2" t="n">
        <v>0.07</v>
      </c>
      <c r="CA43" s="2" t="n">
        <v>0</v>
      </c>
      <c r="CB43" s="2" t="n">
        <v>0</v>
      </c>
      <c r="CC43" s="2" t="n">
        <v>4.095</v>
      </c>
      <c r="CD43" s="2" t="n">
        <v>0.3275</v>
      </c>
    </row>
    <row r="44" customFormat="false" ht="12.75" hidden="false" customHeight="false" outlineLevel="0" collapsed="false">
      <c r="A44" s="1" t="n">
        <v>38139</v>
      </c>
      <c r="B44" s="2" t="n">
        <v>0.061478890184172</v>
      </c>
      <c r="D44" s="1" t="n">
        <v>37012</v>
      </c>
      <c r="E44" s="2" t="n">
        <v>141</v>
      </c>
      <c r="F44" s="2" t="n">
        <v>142</v>
      </c>
      <c r="G44" s="2" t="n">
        <v>145.5</v>
      </c>
      <c r="I44" s="2" t="n">
        <v>83.4274193548387</v>
      </c>
      <c r="J44" s="2" t="n">
        <v>84.6774193548387</v>
      </c>
      <c r="K44" s="2" t="n">
        <v>87.1774193548387</v>
      </c>
      <c r="M44" s="1" t="n">
        <v>37895</v>
      </c>
      <c r="N44" s="2" t="n">
        <v>94.5</v>
      </c>
      <c r="O44" s="2" t="n">
        <v>96</v>
      </c>
      <c r="P44" s="2" t="n">
        <v>100.5</v>
      </c>
      <c r="R44" s="2" t="n">
        <v>70.5</v>
      </c>
      <c r="S44" s="2" t="n">
        <v>72</v>
      </c>
      <c r="T44" s="2" t="n">
        <v>76.5</v>
      </c>
      <c r="V44" s="2" t="n">
        <v>0</v>
      </c>
      <c r="W44" s="2" t="n">
        <v>0</v>
      </c>
      <c r="X44" s="2" t="n">
        <v>0</v>
      </c>
      <c r="Z44" s="2" t="n">
        <v>0.0001</v>
      </c>
      <c r="AA44" s="2" t="n">
        <v>0.33295424066611</v>
      </c>
      <c r="AB44" s="2" t="n">
        <v>0.0001</v>
      </c>
      <c r="AD44" s="2" t="n">
        <v>0.0001</v>
      </c>
      <c r="AE44" s="2" t="n">
        <v>0.166477120333055</v>
      </c>
      <c r="AF44" s="2" t="n">
        <v>0.0001</v>
      </c>
      <c r="AH44" s="2" t="n">
        <v>0.0001</v>
      </c>
      <c r="AI44" s="2" t="n">
        <v>2.65</v>
      </c>
      <c r="AJ44" s="2" t="n">
        <v>0.0001</v>
      </c>
      <c r="AL44" s="2" t="n">
        <v>0.0001</v>
      </c>
      <c r="AM44" s="2" t="n">
        <v>1.325</v>
      </c>
      <c r="AN44" s="2" t="n">
        <v>0.0001</v>
      </c>
      <c r="AP44" s="2" t="n">
        <v>12</v>
      </c>
      <c r="AQ44" s="2" t="n">
        <v>0.25</v>
      </c>
      <c r="AS44" s="2" t="n">
        <v>-1.5</v>
      </c>
      <c r="AT44" s="2" t="n">
        <v>0</v>
      </c>
      <c r="AV44" s="2" t="n">
        <v>0</v>
      </c>
      <c r="BQ44" s="2" t="n">
        <v>38047</v>
      </c>
      <c r="BR44" s="2" t="n">
        <v>3.96</v>
      </c>
      <c r="BS44" s="2" t="n">
        <v>3.965</v>
      </c>
      <c r="BT44" s="2" t="n">
        <v>3.97</v>
      </c>
      <c r="BU44" s="2" t="n">
        <v>0.31</v>
      </c>
      <c r="BV44" s="2" t="n">
        <v>0.3175</v>
      </c>
      <c r="BW44" s="2" t="n">
        <v>0.325</v>
      </c>
      <c r="BX44" s="2" t="n">
        <v>-0.07</v>
      </c>
      <c r="BZ44" s="2" t="n">
        <v>0.07</v>
      </c>
      <c r="CA44" s="2" t="n">
        <v>0</v>
      </c>
      <c r="CB44" s="2" t="n">
        <v>0</v>
      </c>
      <c r="CC44" s="2" t="n">
        <v>3.96</v>
      </c>
      <c r="CD44" s="2" t="n">
        <v>0.325</v>
      </c>
    </row>
    <row r="45" customFormat="false" ht="12.75" hidden="false" customHeight="false" outlineLevel="0" collapsed="false">
      <c r="A45" s="1" t="n">
        <v>38169</v>
      </c>
      <c r="B45" s="2" t="n">
        <v>0.061499170564736</v>
      </c>
      <c r="D45" s="1" t="n">
        <v>37043</v>
      </c>
      <c r="E45" s="2" t="n">
        <v>163</v>
      </c>
      <c r="F45" s="2" t="n">
        <v>164</v>
      </c>
      <c r="G45" s="2" t="n">
        <v>167.5</v>
      </c>
      <c r="I45" s="2" t="n">
        <v>90.0833333333333</v>
      </c>
      <c r="J45" s="2" t="n">
        <v>91.3333333333333</v>
      </c>
      <c r="K45" s="2" t="n">
        <v>93.8333333333333</v>
      </c>
      <c r="M45" s="1" t="n">
        <v>37926</v>
      </c>
      <c r="N45" s="2" t="n">
        <v>82.5</v>
      </c>
      <c r="O45" s="2" t="n">
        <v>84</v>
      </c>
      <c r="P45" s="2" t="n">
        <v>88.5</v>
      </c>
      <c r="R45" s="2" t="n">
        <v>61.5</v>
      </c>
      <c r="S45" s="2" t="n">
        <v>63</v>
      </c>
      <c r="T45" s="2" t="n">
        <v>67.5</v>
      </c>
      <c r="V45" s="2" t="n">
        <v>0</v>
      </c>
      <c r="W45" s="2" t="n">
        <v>0</v>
      </c>
      <c r="X45" s="2" t="n">
        <v>0</v>
      </c>
      <c r="Z45" s="2" t="n">
        <v>0.0001</v>
      </c>
      <c r="AA45" s="2" t="n">
        <v>0.32774350578327</v>
      </c>
      <c r="AB45" s="2" t="n">
        <v>0.0001</v>
      </c>
      <c r="AD45" s="2" t="n">
        <v>0.0001</v>
      </c>
      <c r="AE45" s="2" t="n">
        <v>0.163871752891635</v>
      </c>
      <c r="AF45" s="2" t="n">
        <v>0.0001</v>
      </c>
      <c r="AH45" s="2" t="n">
        <v>0.0001</v>
      </c>
      <c r="AI45" s="2" t="n">
        <v>1.9</v>
      </c>
      <c r="AJ45" s="2" t="n">
        <v>0.0001</v>
      </c>
      <c r="AL45" s="2" t="n">
        <v>0.0001</v>
      </c>
      <c r="AM45" s="2" t="n">
        <v>0.95</v>
      </c>
      <c r="AN45" s="2" t="n">
        <v>0.0001</v>
      </c>
      <c r="AP45" s="2" t="n">
        <v>12</v>
      </c>
      <c r="AQ45" s="2" t="n">
        <v>0.25</v>
      </c>
      <c r="AS45" s="2" t="n">
        <v>-1</v>
      </c>
      <c r="AT45" s="2" t="n">
        <v>0</v>
      </c>
      <c r="AV45" s="2" t="n">
        <v>0</v>
      </c>
      <c r="BQ45" s="2" t="n">
        <v>38078</v>
      </c>
      <c r="BR45" s="2" t="n">
        <v>3.8</v>
      </c>
      <c r="BS45" s="2" t="n">
        <v>3.805</v>
      </c>
      <c r="BT45" s="2" t="n">
        <v>3.81</v>
      </c>
      <c r="BU45" s="2" t="n">
        <v>0.2925</v>
      </c>
      <c r="BV45" s="2" t="n">
        <v>0.3</v>
      </c>
      <c r="BW45" s="2" t="n">
        <v>0.3075</v>
      </c>
      <c r="BX45" s="2" t="n">
        <v>-0.07</v>
      </c>
      <c r="BZ45" s="2" t="n">
        <v>0.07</v>
      </c>
      <c r="CA45" s="2" t="n">
        <v>0</v>
      </c>
      <c r="CB45" s="2" t="n">
        <v>0</v>
      </c>
      <c r="CC45" s="2" t="n">
        <v>3.8</v>
      </c>
      <c r="CD45" s="2" t="n">
        <v>0.3075</v>
      </c>
    </row>
    <row r="46" customFormat="false" ht="12.75" hidden="false" customHeight="false" outlineLevel="0" collapsed="false">
      <c r="A46" s="1" t="n">
        <v>38200</v>
      </c>
      <c r="B46" s="2" t="n">
        <v>0.061522572692275</v>
      </c>
      <c r="D46" s="1" t="n">
        <v>37073</v>
      </c>
      <c r="E46" s="2" t="n">
        <v>183</v>
      </c>
      <c r="F46" s="2" t="n">
        <v>184</v>
      </c>
      <c r="G46" s="2" t="n">
        <v>187.5</v>
      </c>
      <c r="I46" s="2" t="n">
        <v>113.16935483871</v>
      </c>
      <c r="J46" s="2" t="n">
        <v>114.41935483871</v>
      </c>
      <c r="K46" s="2" t="n">
        <v>116.91935483871</v>
      </c>
      <c r="M46" s="1" t="n">
        <v>37956</v>
      </c>
      <c r="N46" s="2" t="n">
        <v>83.5</v>
      </c>
      <c r="O46" s="2" t="n">
        <v>85</v>
      </c>
      <c r="P46" s="2" t="n">
        <v>89.5</v>
      </c>
      <c r="R46" s="2" t="n">
        <v>62.25</v>
      </c>
      <c r="S46" s="2" t="n">
        <v>63.75</v>
      </c>
      <c r="T46" s="2" t="n">
        <v>68.25</v>
      </c>
      <c r="V46" s="2" t="n">
        <v>0</v>
      </c>
      <c r="W46" s="2" t="n">
        <v>0</v>
      </c>
      <c r="X46" s="2" t="n">
        <v>0</v>
      </c>
      <c r="Z46" s="2" t="n">
        <v>0.0001</v>
      </c>
      <c r="AA46" s="2" t="n">
        <v>0.336252182351568</v>
      </c>
      <c r="AB46" s="2" t="n">
        <v>0.0001</v>
      </c>
      <c r="AD46" s="2" t="n">
        <v>0.0001</v>
      </c>
      <c r="AE46" s="2" t="n">
        <v>0.168126091175784</v>
      </c>
      <c r="AF46" s="2" t="n">
        <v>0.0001</v>
      </c>
      <c r="AH46" s="2" t="n">
        <v>0.0001</v>
      </c>
      <c r="AI46" s="2" t="n">
        <v>1.7</v>
      </c>
      <c r="AJ46" s="2" t="n">
        <v>0.0001</v>
      </c>
      <c r="AL46" s="2" t="n">
        <v>0.0001</v>
      </c>
      <c r="AM46" s="2" t="n">
        <v>0.85</v>
      </c>
      <c r="AN46" s="2" t="n">
        <v>0.0001</v>
      </c>
      <c r="AP46" s="2" t="n">
        <v>13</v>
      </c>
      <c r="AQ46" s="2" t="n">
        <v>0.35</v>
      </c>
      <c r="AS46" s="2" t="n">
        <v>-0.5</v>
      </c>
      <c r="AT46" s="2" t="n">
        <v>0</v>
      </c>
      <c r="AV46" s="2" t="n">
        <v>0</v>
      </c>
      <c r="BQ46" s="2" t="n">
        <v>38108</v>
      </c>
      <c r="BR46" s="2" t="n">
        <v>3.765</v>
      </c>
      <c r="BS46" s="2" t="n">
        <v>3.77</v>
      </c>
      <c r="BT46" s="2" t="n">
        <v>3.775</v>
      </c>
      <c r="BU46" s="2" t="n">
        <v>0.285</v>
      </c>
      <c r="BV46" s="2" t="n">
        <v>0.2925</v>
      </c>
      <c r="BW46" s="2" t="n">
        <v>0.3</v>
      </c>
      <c r="BX46" s="2" t="n">
        <v>-0.07</v>
      </c>
      <c r="BZ46" s="2" t="n">
        <v>0.07</v>
      </c>
      <c r="CA46" s="2" t="n">
        <v>0</v>
      </c>
      <c r="CB46" s="2" t="n">
        <v>0</v>
      </c>
      <c r="CC46" s="2" t="n">
        <v>3.765</v>
      </c>
      <c r="CD46" s="2" t="n">
        <v>0.3</v>
      </c>
    </row>
    <row r="47" customFormat="false" ht="12.75" hidden="false" customHeight="false" outlineLevel="0" collapsed="false">
      <c r="A47" s="1" t="n">
        <v>38231</v>
      </c>
      <c r="B47" s="2" t="n">
        <v>0.06154597482</v>
      </c>
      <c r="D47" s="1" t="n">
        <v>37104</v>
      </c>
      <c r="E47" s="2" t="n">
        <v>200</v>
      </c>
      <c r="F47" s="2" t="n">
        <v>201</v>
      </c>
      <c r="G47" s="2" t="n">
        <v>204.5</v>
      </c>
      <c r="I47" s="2" t="n">
        <v>114.588709677419</v>
      </c>
      <c r="J47" s="2" t="n">
        <v>115.838709677419</v>
      </c>
      <c r="K47" s="2" t="n">
        <v>118.338709677419</v>
      </c>
      <c r="M47" s="1" t="n">
        <v>37987</v>
      </c>
      <c r="N47" s="2" t="n">
        <v>87</v>
      </c>
      <c r="O47" s="2" t="n">
        <v>88.75</v>
      </c>
      <c r="P47" s="2" t="n">
        <v>93.25</v>
      </c>
      <c r="R47" s="2" t="n">
        <v>64.8125</v>
      </c>
      <c r="S47" s="2" t="n">
        <v>66.5625</v>
      </c>
      <c r="T47" s="2" t="n">
        <v>71.0625</v>
      </c>
      <c r="V47" s="2" t="n">
        <v>0</v>
      </c>
      <c r="W47" s="2" t="n">
        <v>0</v>
      </c>
      <c r="X47" s="2" t="n">
        <v>0</v>
      </c>
      <c r="Z47" s="2" t="n">
        <v>0.0001</v>
      </c>
      <c r="AA47" s="2" t="n">
        <v>0.291719691563617</v>
      </c>
      <c r="AB47" s="2" t="n">
        <v>0.0001</v>
      </c>
      <c r="AD47" s="2" t="n">
        <v>0.0001</v>
      </c>
      <c r="AE47" s="2" t="n">
        <v>0.145859845781808</v>
      </c>
      <c r="AF47" s="2" t="n">
        <v>0.0001</v>
      </c>
      <c r="AH47" s="2" t="n">
        <v>0.0001</v>
      </c>
      <c r="AI47" s="2" t="n">
        <v>1.6</v>
      </c>
      <c r="AJ47" s="2" t="n">
        <v>0.0001</v>
      </c>
      <c r="AL47" s="2" t="n">
        <v>0.0001</v>
      </c>
      <c r="AM47" s="2" t="n">
        <v>0.8</v>
      </c>
      <c r="AN47" s="2" t="n">
        <v>0.0001</v>
      </c>
      <c r="AP47" s="2" t="n">
        <v>13</v>
      </c>
      <c r="AQ47" s="2" t="n">
        <v>0.35</v>
      </c>
      <c r="AS47" s="2" t="n">
        <v>0</v>
      </c>
      <c r="AT47" s="2" t="n">
        <v>0</v>
      </c>
      <c r="AV47" s="2" t="n">
        <v>0</v>
      </c>
      <c r="BQ47" s="2" t="n">
        <v>38139</v>
      </c>
      <c r="BR47" s="2" t="n">
        <v>3.785</v>
      </c>
      <c r="BS47" s="2" t="n">
        <v>3.79</v>
      </c>
      <c r="BT47" s="2" t="n">
        <v>3.795</v>
      </c>
      <c r="BU47" s="2" t="n">
        <v>0.2825</v>
      </c>
      <c r="BV47" s="2" t="n">
        <v>0.29</v>
      </c>
      <c r="BW47" s="2" t="n">
        <v>0.2975</v>
      </c>
      <c r="BX47" s="2" t="n">
        <v>-0.07</v>
      </c>
      <c r="BZ47" s="2" t="n">
        <v>0.07</v>
      </c>
      <c r="CA47" s="2" t="n">
        <v>0</v>
      </c>
      <c r="CB47" s="2" t="n">
        <v>0</v>
      </c>
      <c r="CC47" s="2" t="n">
        <v>3.785</v>
      </c>
      <c r="CD47" s="2" t="n">
        <v>0.2975</v>
      </c>
    </row>
    <row r="48" customFormat="false" ht="12.75" hidden="false" customHeight="false" outlineLevel="0" collapsed="false">
      <c r="A48" s="1" t="n">
        <v>38261</v>
      </c>
      <c r="B48" s="2" t="n">
        <v>0.06156995905522</v>
      </c>
      <c r="D48" s="1" t="n">
        <v>37135</v>
      </c>
      <c r="E48" s="2" t="n">
        <v>192</v>
      </c>
      <c r="F48" s="2" t="n">
        <v>193</v>
      </c>
      <c r="G48" s="2" t="n">
        <v>196.5</v>
      </c>
      <c r="I48" s="2" t="n">
        <v>111.65</v>
      </c>
      <c r="J48" s="2" t="n">
        <v>112.9</v>
      </c>
      <c r="K48" s="2" t="n">
        <v>115.4</v>
      </c>
      <c r="M48" s="1" t="n">
        <v>38018</v>
      </c>
      <c r="N48" s="2" t="n">
        <v>79</v>
      </c>
      <c r="O48" s="2" t="n">
        <v>80.75</v>
      </c>
      <c r="P48" s="2" t="n">
        <v>85.25</v>
      </c>
      <c r="R48" s="2" t="n">
        <v>58.8125</v>
      </c>
      <c r="S48" s="2" t="n">
        <v>60.5625</v>
      </c>
      <c r="T48" s="2" t="n">
        <v>65.0625</v>
      </c>
      <c r="V48" s="2" t="n">
        <v>0</v>
      </c>
      <c r="W48" s="2" t="n">
        <v>0</v>
      </c>
      <c r="X48" s="2" t="n">
        <v>0</v>
      </c>
      <c r="Z48" s="2" t="n">
        <v>0.0001</v>
      </c>
      <c r="AA48" s="2" t="n">
        <v>0.297765373063972</v>
      </c>
      <c r="AB48" s="2" t="n">
        <v>0.0001</v>
      </c>
      <c r="AD48" s="2" t="n">
        <v>0.0001</v>
      </c>
      <c r="AE48" s="2" t="n">
        <v>0.148882686531986</v>
      </c>
      <c r="AF48" s="2" t="n">
        <v>0.0001</v>
      </c>
      <c r="AH48" s="2" t="n">
        <v>0.0001</v>
      </c>
      <c r="AI48" s="2" t="n">
        <v>1.8</v>
      </c>
      <c r="AJ48" s="2" t="n">
        <v>0.0001</v>
      </c>
      <c r="AL48" s="2" t="n">
        <v>0.0001</v>
      </c>
      <c r="AM48" s="2" t="n">
        <v>0.9</v>
      </c>
      <c r="AN48" s="2" t="n">
        <v>0.0001</v>
      </c>
      <c r="AP48" s="2" t="n">
        <v>13</v>
      </c>
      <c r="AQ48" s="2" t="n">
        <v>0.35</v>
      </c>
      <c r="AS48" s="2" t="n">
        <v>1</v>
      </c>
      <c r="AT48" s="2" t="n">
        <v>0</v>
      </c>
      <c r="AV48" s="2" t="n">
        <v>0</v>
      </c>
      <c r="BQ48" s="2" t="n">
        <v>38169</v>
      </c>
      <c r="BR48" s="2" t="n">
        <v>3.778</v>
      </c>
      <c r="BS48" s="2" t="n">
        <v>3.783</v>
      </c>
      <c r="BT48" s="2" t="n">
        <v>3.788</v>
      </c>
      <c r="BU48" s="2" t="n">
        <v>0.28</v>
      </c>
      <c r="BV48" s="2" t="n">
        <v>0.2875</v>
      </c>
      <c r="BW48" s="2" t="n">
        <v>0.295</v>
      </c>
      <c r="BX48" s="2" t="n">
        <v>-0.07</v>
      </c>
      <c r="BZ48" s="2" t="n">
        <v>0.07</v>
      </c>
      <c r="CA48" s="2" t="n">
        <v>0</v>
      </c>
      <c r="CB48" s="2" t="n">
        <v>0</v>
      </c>
      <c r="CC48" s="2" t="n">
        <v>3.778</v>
      </c>
      <c r="CD48" s="2" t="n">
        <v>0.295</v>
      </c>
    </row>
    <row r="49" customFormat="false" ht="12.75" hidden="false" customHeight="false" outlineLevel="0" collapsed="false">
      <c r="A49" s="1" t="n">
        <v>38292</v>
      </c>
      <c r="B49" s="2" t="n">
        <v>0.061596029570591</v>
      </c>
      <c r="D49" s="1" t="n">
        <v>37165</v>
      </c>
      <c r="E49" s="2" t="n">
        <v>111</v>
      </c>
      <c r="F49" s="2" t="n">
        <v>112</v>
      </c>
      <c r="G49" s="2" t="n">
        <v>115.5</v>
      </c>
      <c r="I49" s="2" t="n">
        <v>90.2983870967742</v>
      </c>
      <c r="J49" s="2" t="n">
        <v>91.5483870967742</v>
      </c>
      <c r="K49" s="2" t="n">
        <v>94.0483870967742</v>
      </c>
      <c r="M49" s="1" t="n">
        <v>38047</v>
      </c>
      <c r="N49" s="2" t="n">
        <v>73</v>
      </c>
      <c r="O49" s="2" t="n">
        <v>74.75</v>
      </c>
      <c r="P49" s="2" t="n">
        <v>79.25</v>
      </c>
      <c r="R49" s="2" t="n">
        <v>54.3125</v>
      </c>
      <c r="S49" s="2" t="n">
        <v>56.0625</v>
      </c>
      <c r="T49" s="2" t="n">
        <v>60.5625</v>
      </c>
      <c r="V49" s="2" t="n">
        <v>0</v>
      </c>
      <c r="W49" s="2" t="n">
        <v>0</v>
      </c>
      <c r="X49" s="2" t="n">
        <v>0</v>
      </c>
      <c r="Z49" s="2" t="n">
        <v>0.0001</v>
      </c>
      <c r="AA49" s="2" t="n">
        <v>0.306831623057143</v>
      </c>
      <c r="AB49" s="2" t="n">
        <v>0.0001</v>
      </c>
      <c r="AD49" s="2" t="n">
        <v>0.0001</v>
      </c>
      <c r="AE49" s="2" t="n">
        <v>0.153415811528571</v>
      </c>
      <c r="AF49" s="2" t="n">
        <v>0.0001</v>
      </c>
      <c r="AH49" s="2" t="n">
        <v>0.0001</v>
      </c>
      <c r="AI49" s="2" t="n">
        <v>1.95</v>
      </c>
      <c r="AJ49" s="2" t="n">
        <v>0.0001</v>
      </c>
      <c r="AL49" s="2" t="n">
        <v>0.0001</v>
      </c>
      <c r="AM49" s="2" t="n">
        <v>0.975</v>
      </c>
      <c r="AN49" s="2" t="n">
        <v>0.0001</v>
      </c>
      <c r="AP49" s="2" t="n">
        <v>14</v>
      </c>
      <c r="AQ49" s="2" t="n">
        <v>0.35</v>
      </c>
      <c r="AS49" s="2" t="n">
        <v>2</v>
      </c>
      <c r="AT49" s="2" t="n">
        <v>0</v>
      </c>
      <c r="AV49" s="2" t="n">
        <v>0</v>
      </c>
      <c r="BQ49" s="2" t="n">
        <v>38200</v>
      </c>
      <c r="BR49" s="2" t="n">
        <v>3.78</v>
      </c>
      <c r="BS49" s="2" t="n">
        <v>3.785</v>
      </c>
      <c r="BT49" s="2" t="n">
        <v>3.79</v>
      </c>
      <c r="BU49" s="2" t="n">
        <v>0.28</v>
      </c>
      <c r="BV49" s="2" t="n">
        <v>0.2875</v>
      </c>
      <c r="BW49" s="2" t="n">
        <v>0.295</v>
      </c>
      <c r="BX49" s="2" t="n">
        <v>-0.07</v>
      </c>
      <c r="BZ49" s="2" t="n">
        <v>0.07</v>
      </c>
      <c r="CA49" s="2" t="n">
        <v>0</v>
      </c>
      <c r="CB49" s="2" t="n">
        <v>0</v>
      </c>
      <c r="CC49" s="2" t="n">
        <v>3.78</v>
      </c>
      <c r="CD49" s="2" t="n">
        <v>0.295</v>
      </c>
    </row>
    <row r="50" customFormat="false" ht="12.75" hidden="false" customHeight="false" outlineLevel="0" collapsed="false">
      <c r="A50" s="1" t="n">
        <v>38322</v>
      </c>
      <c r="B50" s="2" t="n">
        <v>0.06162125910181</v>
      </c>
      <c r="D50" s="1" t="n">
        <v>37196</v>
      </c>
      <c r="E50" s="2" t="n">
        <v>115</v>
      </c>
      <c r="F50" s="2" t="n">
        <v>116</v>
      </c>
      <c r="G50" s="2" t="n">
        <v>119.5</v>
      </c>
      <c r="I50" s="2" t="n">
        <v>85.75</v>
      </c>
      <c r="J50" s="2" t="n">
        <v>87</v>
      </c>
      <c r="K50" s="2" t="n">
        <v>89.5</v>
      </c>
      <c r="M50" s="1" t="n">
        <v>38078</v>
      </c>
      <c r="N50" s="2" t="n">
        <v>70.75</v>
      </c>
      <c r="O50" s="2" t="n">
        <v>72.5</v>
      </c>
      <c r="P50" s="2" t="n">
        <v>77</v>
      </c>
      <c r="R50" s="2" t="n">
        <v>52.625</v>
      </c>
      <c r="S50" s="2" t="n">
        <v>54.375</v>
      </c>
      <c r="T50" s="2" t="n">
        <v>58.875</v>
      </c>
      <c r="V50" s="2" t="n">
        <v>0</v>
      </c>
      <c r="W50" s="2" t="n">
        <v>0</v>
      </c>
      <c r="X50" s="2" t="n">
        <v>0</v>
      </c>
      <c r="Z50" s="2" t="n">
        <v>0.0001</v>
      </c>
      <c r="AA50" s="2" t="n">
        <v>0.283890878788917</v>
      </c>
      <c r="AB50" s="2" t="n">
        <v>0.0001</v>
      </c>
      <c r="AD50" s="2" t="n">
        <v>0.0001</v>
      </c>
      <c r="AE50" s="2" t="n">
        <v>0.141945439394458</v>
      </c>
      <c r="AF50" s="2" t="n">
        <v>0.0001</v>
      </c>
      <c r="AH50" s="2" t="n">
        <v>0.0001</v>
      </c>
      <c r="AI50" s="2" t="n">
        <v>2</v>
      </c>
      <c r="AJ50" s="2" t="n">
        <v>0.0001</v>
      </c>
      <c r="AL50" s="2" t="n">
        <v>0.0001</v>
      </c>
      <c r="AM50" s="2" t="n">
        <v>1</v>
      </c>
      <c r="AN50" s="2" t="n">
        <v>0.0001</v>
      </c>
      <c r="AP50" s="2" t="n">
        <v>14</v>
      </c>
      <c r="AQ50" s="2" t="n">
        <v>0.35</v>
      </c>
      <c r="AS50" s="2" t="n">
        <v>3</v>
      </c>
      <c r="AT50" s="2" t="n">
        <v>0.01</v>
      </c>
      <c r="AV50" s="2" t="n">
        <v>0</v>
      </c>
      <c r="BQ50" s="2" t="n">
        <v>38231</v>
      </c>
      <c r="BR50" s="2" t="n">
        <v>3.797</v>
      </c>
      <c r="BS50" s="2" t="n">
        <v>3.802</v>
      </c>
      <c r="BT50" s="2" t="n">
        <v>3.807</v>
      </c>
      <c r="BU50" s="2" t="n">
        <v>0.28</v>
      </c>
      <c r="BV50" s="2" t="n">
        <v>0.2875</v>
      </c>
      <c r="BW50" s="2" t="n">
        <v>0.295</v>
      </c>
      <c r="BX50" s="2" t="n">
        <v>-0.07</v>
      </c>
      <c r="BZ50" s="2" t="n">
        <v>0.07</v>
      </c>
      <c r="CA50" s="2" t="n">
        <v>0</v>
      </c>
      <c r="CB50" s="2" t="n">
        <v>0</v>
      </c>
      <c r="CC50" s="2" t="n">
        <v>3.797</v>
      </c>
      <c r="CD50" s="2" t="n">
        <v>0.295</v>
      </c>
    </row>
    <row r="51" customFormat="false" ht="12.75" hidden="false" customHeight="false" outlineLevel="0" collapsed="false">
      <c r="A51" s="1" t="n">
        <v>38353</v>
      </c>
      <c r="B51" s="2" t="n">
        <v>0.061683294741668</v>
      </c>
      <c r="D51" s="1" t="n">
        <v>37226</v>
      </c>
      <c r="E51" s="2" t="n">
        <v>117</v>
      </c>
      <c r="F51" s="2" t="n">
        <v>118</v>
      </c>
      <c r="G51" s="2" t="n">
        <v>121.5</v>
      </c>
      <c r="I51" s="2" t="n">
        <v>83.7822580645161</v>
      </c>
      <c r="J51" s="2" t="n">
        <v>85.0322580645161</v>
      </c>
      <c r="K51" s="2" t="n">
        <v>87.5322580645161</v>
      </c>
      <c r="M51" s="1" t="n">
        <v>38108</v>
      </c>
      <c r="N51" s="2" t="n">
        <v>70.75</v>
      </c>
      <c r="O51" s="2" t="n">
        <v>72.5</v>
      </c>
      <c r="P51" s="2" t="n">
        <v>77</v>
      </c>
      <c r="R51" s="2" t="n">
        <v>52.625</v>
      </c>
      <c r="S51" s="2" t="n">
        <v>54.375</v>
      </c>
      <c r="T51" s="2" t="n">
        <v>58.875</v>
      </c>
      <c r="V51" s="2" t="n">
        <v>0</v>
      </c>
      <c r="W51" s="2" t="n">
        <v>0</v>
      </c>
      <c r="X51" s="2" t="n">
        <v>0</v>
      </c>
      <c r="Z51" s="2" t="n">
        <v>0.0001</v>
      </c>
      <c r="AA51" s="2" t="n">
        <v>0.282800883027902</v>
      </c>
      <c r="AB51" s="2" t="n">
        <v>0.0001</v>
      </c>
      <c r="AD51" s="2" t="n">
        <v>0.0001</v>
      </c>
      <c r="AE51" s="2" t="n">
        <v>0.141400441513951</v>
      </c>
      <c r="AF51" s="2" t="n">
        <v>0.0001</v>
      </c>
      <c r="AH51" s="2" t="n">
        <v>0.0001</v>
      </c>
      <c r="AI51" s="2" t="n">
        <v>2.15</v>
      </c>
      <c r="AJ51" s="2" t="n">
        <v>0.0001</v>
      </c>
      <c r="AL51" s="2" t="n">
        <v>0.0001</v>
      </c>
      <c r="AM51" s="2" t="n">
        <v>1.075</v>
      </c>
      <c r="AN51" s="2" t="n">
        <v>0.0001</v>
      </c>
      <c r="AP51" s="2" t="n">
        <v>14</v>
      </c>
      <c r="AQ51" s="2" t="n">
        <v>0.35</v>
      </c>
      <c r="AS51" s="2" t="n">
        <v>4</v>
      </c>
      <c r="AT51" s="2" t="n">
        <v>0.015</v>
      </c>
      <c r="AV51" s="2" t="n">
        <v>0</v>
      </c>
      <c r="BQ51" s="2" t="n">
        <v>38261</v>
      </c>
      <c r="BR51" s="2" t="n">
        <v>3.807</v>
      </c>
      <c r="BS51" s="2" t="n">
        <v>3.812</v>
      </c>
      <c r="BT51" s="2" t="n">
        <v>3.817</v>
      </c>
      <c r="BU51" s="2" t="n">
        <v>0.28</v>
      </c>
      <c r="BV51" s="2" t="n">
        <v>0.2875</v>
      </c>
      <c r="BW51" s="2" t="n">
        <v>0.295</v>
      </c>
      <c r="BX51" s="2" t="n">
        <v>-0.07</v>
      </c>
      <c r="BZ51" s="2" t="n">
        <v>0.07</v>
      </c>
      <c r="CA51" s="2" t="n">
        <v>0</v>
      </c>
      <c r="CB51" s="2" t="n">
        <v>0</v>
      </c>
      <c r="CC51" s="2" t="n">
        <v>3.807</v>
      </c>
      <c r="CD51" s="2" t="n">
        <v>0.295</v>
      </c>
    </row>
    <row r="52" customFormat="false" ht="12.75" hidden="false" customHeight="false" outlineLevel="0" collapsed="false">
      <c r="A52" s="1" t="n">
        <v>38384</v>
      </c>
      <c r="B52" s="2" t="n">
        <v>0.061774948721184</v>
      </c>
      <c r="D52" s="1" t="n">
        <v>37257</v>
      </c>
      <c r="E52" s="2" t="n">
        <v>96.75</v>
      </c>
      <c r="F52" s="2" t="n">
        <v>98</v>
      </c>
      <c r="G52" s="2" t="n">
        <v>102.5</v>
      </c>
      <c r="I52" s="2" t="n">
        <v>64.9758064516129</v>
      </c>
      <c r="J52" s="2" t="n">
        <v>66.2258064516129</v>
      </c>
      <c r="K52" s="2" t="n">
        <v>69.2258064516129</v>
      </c>
      <c r="M52" s="1" t="n">
        <v>38139</v>
      </c>
      <c r="N52" s="2" t="n">
        <v>74.75</v>
      </c>
      <c r="O52" s="2" t="n">
        <v>76.5</v>
      </c>
      <c r="P52" s="2" t="n">
        <v>81</v>
      </c>
      <c r="R52" s="2" t="n">
        <v>55.625</v>
      </c>
      <c r="S52" s="2" t="n">
        <v>57.375</v>
      </c>
      <c r="T52" s="2" t="n">
        <v>61.875</v>
      </c>
      <c r="V52" s="2" t="n">
        <v>0</v>
      </c>
      <c r="W52" s="2" t="n">
        <v>0</v>
      </c>
      <c r="X52" s="2" t="n">
        <v>0</v>
      </c>
      <c r="Z52" s="2" t="n">
        <v>0.0001</v>
      </c>
      <c r="AA52" s="2" t="n">
        <v>0.349551788971535</v>
      </c>
      <c r="AB52" s="2" t="n">
        <v>0.0001</v>
      </c>
      <c r="AD52" s="2" t="n">
        <v>0.0001</v>
      </c>
      <c r="AE52" s="2" t="n">
        <v>0.174775894485767</v>
      </c>
      <c r="AF52" s="2" t="n">
        <v>0.0001</v>
      </c>
      <c r="AH52" s="2" t="n">
        <v>0.0001</v>
      </c>
      <c r="AI52" s="2" t="n">
        <v>1.95</v>
      </c>
      <c r="AJ52" s="2" t="n">
        <v>0.0001</v>
      </c>
      <c r="AL52" s="2" t="n">
        <v>0.0001</v>
      </c>
      <c r="AM52" s="2" t="n">
        <v>0.975</v>
      </c>
      <c r="AN52" s="2" t="n">
        <v>0.0001</v>
      </c>
      <c r="AP52" s="2" t="n">
        <v>15</v>
      </c>
      <c r="AQ52" s="2" t="n">
        <v>0.35</v>
      </c>
      <c r="AS52" s="2" t="n">
        <v>5</v>
      </c>
      <c r="AT52" s="2" t="n">
        <v>0.0175</v>
      </c>
      <c r="AV52" s="2" t="n">
        <v>0</v>
      </c>
      <c r="BQ52" s="2" t="n">
        <v>38292</v>
      </c>
      <c r="BR52" s="2" t="n">
        <v>3.952</v>
      </c>
      <c r="BS52" s="2" t="n">
        <v>3.957</v>
      </c>
      <c r="BT52" s="2" t="n">
        <v>3.962</v>
      </c>
      <c r="BU52" s="2" t="n">
        <v>0.2825</v>
      </c>
      <c r="BV52" s="2" t="n">
        <v>0.29</v>
      </c>
      <c r="BW52" s="2" t="n">
        <v>0.2975</v>
      </c>
      <c r="BX52" s="2" t="n">
        <v>-0.07</v>
      </c>
      <c r="BZ52" s="2" t="n">
        <v>0.07</v>
      </c>
      <c r="CA52" s="2" t="n">
        <v>0</v>
      </c>
      <c r="CB52" s="2" t="n">
        <v>0</v>
      </c>
      <c r="CC52" s="2" t="n">
        <v>3.952</v>
      </c>
      <c r="CD52" s="2" t="n">
        <v>0.2975</v>
      </c>
    </row>
    <row r="53" customFormat="false" ht="12.75" hidden="false" customHeight="false" outlineLevel="0" collapsed="false">
      <c r="A53" s="1" t="n">
        <v>38412</v>
      </c>
      <c r="B53" s="2" t="n">
        <v>0.061857732963145</v>
      </c>
      <c r="D53" s="1" t="n">
        <v>37288</v>
      </c>
      <c r="E53" s="2" t="n">
        <v>88.75</v>
      </c>
      <c r="F53" s="2" t="n">
        <v>90</v>
      </c>
      <c r="G53" s="2" t="n">
        <v>94.5</v>
      </c>
      <c r="I53" s="2" t="n">
        <v>60.4642857142857</v>
      </c>
      <c r="J53" s="2" t="n">
        <v>61.7142857142857</v>
      </c>
      <c r="K53" s="2" t="n">
        <v>64.7142857142857</v>
      </c>
      <c r="M53" s="1" t="n">
        <v>38169</v>
      </c>
      <c r="N53" s="2" t="n">
        <v>120.25</v>
      </c>
      <c r="O53" s="2" t="n">
        <v>122</v>
      </c>
      <c r="P53" s="2" t="n">
        <v>126.5</v>
      </c>
      <c r="R53" s="2" t="n">
        <v>84.125</v>
      </c>
      <c r="S53" s="2" t="n">
        <v>85.875</v>
      </c>
      <c r="T53" s="2" t="n">
        <v>90.375</v>
      </c>
      <c r="V53" s="2" t="n">
        <v>0</v>
      </c>
      <c r="W53" s="2" t="n">
        <v>0</v>
      </c>
      <c r="X53" s="2" t="n">
        <v>0</v>
      </c>
      <c r="Z53" s="2" t="n">
        <v>0.0001</v>
      </c>
      <c r="AA53" s="2" t="n">
        <v>0.348755542500399</v>
      </c>
      <c r="AB53" s="2" t="n">
        <v>0.0001</v>
      </c>
      <c r="AD53" s="2" t="n">
        <v>0.0001</v>
      </c>
      <c r="AE53" s="2" t="n">
        <v>0.1743777712502</v>
      </c>
      <c r="AF53" s="2" t="n">
        <v>0.0001</v>
      </c>
      <c r="AH53" s="2" t="n">
        <v>0.0001</v>
      </c>
      <c r="AI53" s="2" t="n">
        <v>2.1</v>
      </c>
      <c r="AJ53" s="2" t="n">
        <v>0.0001</v>
      </c>
      <c r="AL53" s="2" t="n">
        <v>0.0001</v>
      </c>
      <c r="AM53" s="2" t="n">
        <v>1.05</v>
      </c>
      <c r="AN53" s="2" t="n">
        <v>0.0001</v>
      </c>
      <c r="AP53" s="2" t="n">
        <v>15</v>
      </c>
      <c r="AQ53" s="2" t="n">
        <v>0.35</v>
      </c>
      <c r="AS53" s="2" t="n">
        <v>6</v>
      </c>
      <c r="AT53" s="2" t="n">
        <v>0.025</v>
      </c>
      <c r="AV53" s="2" t="n">
        <v>0</v>
      </c>
      <c r="BQ53" s="2" t="n">
        <v>38322</v>
      </c>
      <c r="BR53" s="2" t="n">
        <v>4.092</v>
      </c>
      <c r="BS53" s="2" t="n">
        <v>4.097</v>
      </c>
      <c r="BT53" s="2" t="n">
        <v>4.102</v>
      </c>
      <c r="BU53" s="2" t="n">
        <v>0.285</v>
      </c>
      <c r="BV53" s="2" t="n">
        <v>0.2925</v>
      </c>
      <c r="BW53" s="2" t="n">
        <v>0.3</v>
      </c>
      <c r="BX53" s="2" t="n">
        <v>-0.07</v>
      </c>
      <c r="BZ53" s="2" t="n">
        <v>0.07</v>
      </c>
      <c r="CA53" s="2" t="n">
        <v>0</v>
      </c>
      <c r="CB53" s="2" t="n">
        <v>0</v>
      </c>
      <c r="CC53" s="2" t="n">
        <v>4.092</v>
      </c>
      <c r="CD53" s="2" t="n">
        <v>0.3</v>
      </c>
    </row>
    <row r="54" customFormat="false" ht="12.75" hidden="false" customHeight="false" outlineLevel="0" collapsed="false">
      <c r="A54" s="1" t="n">
        <v>38443</v>
      </c>
      <c r="B54" s="2" t="n">
        <v>0.061949386947968</v>
      </c>
      <c r="D54" s="1" t="n">
        <v>37316</v>
      </c>
      <c r="E54" s="2" t="n">
        <v>82.75</v>
      </c>
      <c r="F54" s="2" t="n">
        <v>84</v>
      </c>
      <c r="G54" s="2" t="n">
        <v>88.5</v>
      </c>
      <c r="I54" s="2" t="n">
        <v>49.8467741935484</v>
      </c>
      <c r="J54" s="2" t="n">
        <v>51.0967741935484</v>
      </c>
      <c r="K54" s="2" t="n">
        <v>54.0967741935484</v>
      </c>
      <c r="M54" s="1" t="n">
        <v>38200</v>
      </c>
      <c r="N54" s="2" t="n">
        <v>137.25</v>
      </c>
      <c r="O54" s="2" t="n">
        <v>139</v>
      </c>
      <c r="P54" s="2" t="n">
        <v>143.5</v>
      </c>
      <c r="R54" s="2" t="n">
        <v>96.875</v>
      </c>
      <c r="S54" s="2" t="n">
        <v>98.625</v>
      </c>
      <c r="T54" s="2" t="n">
        <v>103.125</v>
      </c>
      <c r="V54" s="2" t="n">
        <v>0</v>
      </c>
      <c r="W54" s="2" t="n">
        <v>0</v>
      </c>
      <c r="X54" s="2" t="n">
        <v>0</v>
      </c>
      <c r="Z54" s="2" t="n">
        <v>0.0001</v>
      </c>
      <c r="AA54" s="2" t="n">
        <v>0.39904898520895</v>
      </c>
      <c r="AB54" s="2" t="n">
        <v>0.0001</v>
      </c>
      <c r="AD54" s="2" t="n">
        <v>0.0001</v>
      </c>
      <c r="AE54" s="2" t="n">
        <v>0.199524492604475</v>
      </c>
      <c r="AF54" s="2" t="n">
        <v>0.0001</v>
      </c>
      <c r="AH54" s="2" t="n">
        <v>0.0001</v>
      </c>
      <c r="AI54" s="2" t="n">
        <v>2.85</v>
      </c>
      <c r="AJ54" s="2" t="n">
        <v>0.0001</v>
      </c>
      <c r="AL54" s="2" t="n">
        <v>0.0001</v>
      </c>
      <c r="AM54" s="2" t="n">
        <v>1.425</v>
      </c>
      <c r="AN54" s="2" t="n">
        <v>0.0001</v>
      </c>
      <c r="AP54" s="2" t="n">
        <v>15</v>
      </c>
      <c r="AQ54" s="2" t="n">
        <v>0.35</v>
      </c>
      <c r="AS54" s="2" t="n">
        <v>7</v>
      </c>
      <c r="AT54" s="2" t="n">
        <v>0.035</v>
      </c>
      <c r="AV54" s="2" t="n">
        <v>0</v>
      </c>
      <c r="BQ54" s="2" t="n">
        <v>38353</v>
      </c>
      <c r="BR54" s="2" t="n">
        <v>4.23</v>
      </c>
      <c r="BS54" s="2" t="n">
        <v>4.235</v>
      </c>
      <c r="BT54" s="2" t="n">
        <v>4.24</v>
      </c>
      <c r="BU54" s="2" t="n">
        <v>0.285</v>
      </c>
      <c r="BV54" s="2" t="n">
        <v>0.2925</v>
      </c>
      <c r="BW54" s="2" t="n">
        <v>0.3</v>
      </c>
      <c r="BX54" s="2" t="n">
        <v>-0.07</v>
      </c>
      <c r="BZ54" s="2" t="n">
        <v>0.07</v>
      </c>
      <c r="CA54" s="2" t="n">
        <v>0</v>
      </c>
      <c r="CB54" s="2" t="n">
        <v>0</v>
      </c>
      <c r="CC54" s="2" t="n">
        <v>4.23</v>
      </c>
      <c r="CD54" s="2" t="n">
        <v>0.3</v>
      </c>
    </row>
    <row r="55" customFormat="false" ht="12.75" hidden="false" customHeight="false" outlineLevel="0" collapsed="false">
      <c r="A55" s="1" t="n">
        <v>38473</v>
      </c>
      <c r="B55" s="2" t="n">
        <v>0.062038084355291</v>
      </c>
      <c r="D55" s="1" t="n">
        <v>37347</v>
      </c>
      <c r="E55" s="2" t="n">
        <v>81.75</v>
      </c>
      <c r="F55" s="2" t="n">
        <v>83</v>
      </c>
      <c r="G55" s="2" t="n">
        <v>87.5</v>
      </c>
      <c r="I55" s="2" t="n">
        <v>49.2833333333333</v>
      </c>
      <c r="J55" s="2" t="n">
        <v>50.5333333333333</v>
      </c>
      <c r="K55" s="2" t="n">
        <v>53.5333333333333</v>
      </c>
      <c r="M55" s="1" t="n">
        <v>38231</v>
      </c>
      <c r="N55" s="2" t="n">
        <v>123.25</v>
      </c>
      <c r="O55" s="2" t="n">
        <v>125</v>
      </c>
      <c r="P55" s="2" t="n">
        <v>129.5</v>
      </c>
      <c r="R55" s="2" t="n">
        <v>86.375</v>
      </c>
      <c r="S55" s="2" t="n">
        <v>88.125</v>
      </c>
      <c r="T55" s="2" t="n">
        <v>92.625</v>
      </c>
      <c r="V55" s="2" t="n">
        <v>0</v>
      </c>
      <c r="W55" s="2" t="n">
        <v>0</v>
      </c>
      <c r="X55" s="2" t="n">
        <v>0</v>
      </c>
      <c r="Z55" s="2" t="n">
        <v>0.0001</v>
      </c>
      <c r="AA55" s="2" t="n">
        <v>0.363369686606054</v>
      </c>
      <c r="AB55" s="2" t="n">
        <v>0.0001</v>
      </c>
      <c r="AD55" s="2" t="n">
        <v>0.0001</v>
      </c>
      <c r="AE55" s="2" t="n">
        <v>0.181684843303027</v>
      </c>
      <c r="AF55" s="2" t="n">
        <v>0.0001</v>
      </c>
      <c r="AH55" s="2" t="n">
        <v>0.0001</v>
      </c>
      <c r="AI55" s="2" t="n">
        <v>2.95</v>
      </c>
      <c r="AJ55" s="2" t="n">
        <v>0.0001</v>
      </c>
      <c r="AL55" s="2" t="n">
        <v>0.0001</v>
      </c>
      <c r="AM55" s="2" t="n">
        <v>1.475</v>
      </c>
      <c r="AN55" s="2" t="n">
        <v>0.0001</v>
      </c>
      <c r="AP55" s="2" t="n">
        <v>16</v>
      </c>
      <c r="AQ55" s="2" t="n">
        <v>0.35</v>
      </c>
      <c r="AS55" s="2" t="n">
        <v>8</v>
      </c>
      <c r="AT55" s="2" t="n">
        <v>0.04</v>
      </c>
      <c r="AV55" s="2" t="n">
        <v>0</v>
      </c>
      <c r="BQ55" s="2" t="n">
        <v>38384</v>
      </c>
      <c r="BR55" s="2" t="n">
        <v>4.085</v>
      </c>
      <c r="BS55" s="2" t="n">
        <v>4.09</v>
      </c>
      <c r="BT55" s="2" t="n">
        <v>4.095</v>
      </c>
      <c r="BU55" s="2" t="n">
        <v>0.275</v>
      </c>
      <c r="BV55" s="2" t="n">
        <v>0.2825</v>
      </c>
      <c r="BW55" s="2" t="n">
        <v>0.29</v>
      </c>
      <c r="BX55" s="2" t="n">
        <v>-0.07</v>
      </c>
      <c r="BZ55" s="2" t="n">
        <v>0.07</v>
      </c>
      <c r="CA55" s="2" t="n">
        <v>0</v>
      </c>
      <c r="CB55" s="2" t="n">
        <v>0</v>
      </c>
      <c r="CC55" s="2" t="n">
        <v>4.085</v>
      </c>
      <c r="CD55" s="2" t="n">
        <v>0.29</v>
      </c>
    </row>
    <row r="56" customFormat="false" ht="12.75" hidden="false" customHeight="false" outlineLevel="0" collapsed="false">
      <c r="A56" s="1" t="n">
        <v>38504</v>
      </c>
      <c r="B56" s="2" t="n">
        <v>0.062129738345602</v>
      </c>
      <c r="D56" s="1" t="n">
        <v>37377</v>
      </c>
      <c r="E56" s="2" t="n">
        <v>81.75</v>
      </c>
      <c r="F56" s="2" t="n">
        <v>83</v>
      </c>
      <c r="G56" s="2" t="n">
        <v>87.5</v>
      </c>
      <c r="I56" s="2" t="n">
        <v>48.7661290322581</v>
      </c>
      <c r="J56" s="2" t="n">
        <v>50.0161290322581</v>
      </c>
      <c r="K56" s="2" t="n">
        <v>53.0161290322581</v>
      </c>
      <c r="M56" s="1" t="n">
        <v>38261</v>
      </c>
      <c r="N56" s="2" t="n">
        <v>84.75</v>
      </c>
      <c r="O56" s="2" t="n">
        <v>86.5</v>
      </c>
      <c r="P56" s="2" t="n">
        <v>91</v>
      </c>
      <c r="R56" s="2" t="n">
        <v>63.125</v>
      </c>
      <c r="S56" s="2" t="n">
        <v>64.875</v>
      </c>
      <c r="T56" s="2" t="n">
        <v>69.375</v>
      </c>
      <c r="V56" s="2" t="n">
        <v>0</v>
      </c>
      <c r="W56" s="2" t="n">
        <v>0</v>
      </c>
      <c r="X56" s="2" t="n">
        <v>0</v>
      </c>
      <c r="Z56" s="2" t="n">
        <v>0.0001</v>
      </c>
      <c r="AA56" s="2" t="n">
        <v>0.317425138975652</v>
      </c>
      <c r="AB56" s="2" t="n">
        <v>0.0001</v>
      </c>
      <c r="AD56" s="2" t="n">
        <v>0.0001</v>
      </c>
      <c r="AE56" s="2" t="n">
        <v>0.158712569487826</v>
      </c>
      <c r="AF56" s="2" t="n">
        <v>0.0001</v>
      </c>
      <c r="AH56" s="2" t="n">
        <v>0.0001</v>
      </c>
      <c r="AI56" s="2" t="n">
        <v>2.65</v>
      </c>
      <c r="AJ56" s="2" t="n">
        <v>0.0001</v>
      </c>
      <c r="AL56" s="2" t="n">
        <v>0.0001</v>
      </c>
      <c r="AM56" s="2" t="n">
        <v>1.325</v>
      </c>
      <c r="AN56" s="2" t="n">
        <v>0.0001</v>
      </c>
      <c r="AP56" s="2" t="n">
        <v>16</v>
      </c>
      <c r="AQ56" s="2" t="n">
        <v>0.35</v>
      </c>
      <c r="AS56" s="2" t="n">
        <v>9</v>
      </c>
      <c r="AT56" s="2" t="n">
        <v>0.055</v>
      </c>
      <c r="AV56" s="2" t="n">
        <v>0</v>
      </c>
      <c r="BQ56" s="2" t="n">
        <v>38412</v>
      </c>
      <c r="BR56" s="2" t="n">
        <v>3.95</v>
      </c>
      <c r="BS56" s="2" t="n">
        <v>3.955</v>
      </c>
      <c r="BT56" s="2" t="n">
        <v>3.96</v>
      </c>
      <c r="BU56" s="2" t="n">
        <v>0.265</v>
      </c>
      <c r="BV56" s="2" t="n">
        <v>0.2725</v>
      </c>
      <c r="BW56" s="2" t="n">
        <v>0.28</v>
      </c>
      <c r="BX56" s="2" t="n">
        <v>-0.07</v>
      </c>
      <c r="BZ56" s="2" t="n">
        <v>0.07</v>
      </c>
      <c r="CA56" s="2" t="n">
        <v>0</v>
      </c>
      <c r="CB56" s="2" t="n">
        <v>0</v>
      </c>
      <c r="CC56" s="2" t="n">
        <v>3.95</v>
      </c>
      <c r="CD56" s="2" t="n">
        <v>0.28</v>
      </c>
    </row>
    <row r="57" customFormat="false" ht="12.75" hidden="false" customHeight="false" outlineLevel="0" collapsed="false">
      <c r="A57" s="1" t="n">
        <v>38534</v>
      </c>
      <c r="B57" s="2" t="n">
        <v>0.062218435758234</v>
      </c>
      <c r="D57" s="1" t="n">
        <v>37408</v>
      </c>
      <c r="E57" s="2" t="n">
        <v>85.75</v>
      </c>
      <c r="F57" s="2" t="n">
        <v>87</v>
      </c>
      <c r="G57" s="2" t="n">
        <v>91.5</v>
      </c>
      <c r="I57" s="2" t="n">
        <v>51.6666666666667</v>
      </c>
      <c r="J57" s="2" t="n">
        <v>52.9166666666667</v>
      </c>
      <c r="K57" s="2" t="n">
        <v>55.9166666666667</v>
      </c>
      <c r="M57" s="1" t="n">
        <v>38292</v>
      </c>
      <c r="N57" s="2" t="n">
        <v>72.75</v>
      </c>
      <c r="O57" s="2" t="n">
        <v>74.5</v>
      </c>
      <c r="P57" s="2" t="n">
        <v>79</v>
      </c>
      <c r="R57" s="2" t="n">
        <v>54.125</v>
      </c>
      <c r="S57" s="2" t="n">
        <v>55.875</v>
      </c>
      <c r="T57" s="2" t="n">
        <v>60.375</v>
      </c>
      <c r="V57" s="2" t="n">
        <v>0</v>
      </c>
      <c r="W57" s="2" t="n">
        <v>0</v>
      </c>
      <c r="X57" s="2" t="n">
        <v>0</v>
      </c>
      <c r="Z57" s="2" t="n">
        <v>0.0001</v>
      </c>
      <c r="AA57" s="2" t="n">
        <v>0.312908743045149</v>
      </c>
      <c r="AB57" s="2" t="n">
        <v>0.0001</v>
      </c>
      <c r="AD57" s="2" t="n">
        <v>0.0001</v>
      </c>
      <c r="AE57" s="2" t="n">
        <v>0.156454371522575</v>
      </c>
      <c r="AF57" s="2" t="n">
        <v>0.0001</v>
      </c>
      <c r="AH57" s="2" t="n">
        <v>0.0001</v>
      </c>
      <c r="AI57" s="2" t="n">
        <v>1.9</v>
      </c>
      <c r="AJ57" s="2" t="n">
        <v>0.0001</v>
      </c>
      <c r="AL57" s="2" t="n">
        <v>0.0001</v>
      </c>
      <c r="AM57" s="2" t="n">
        <v>0.95</v>
      </c>
      <c r="AN57" s="2" t="n">
        <v>0.0001</v>
      </c>
      <c r="AP57" s="2" t="n">
        <v>16</v>
      </c>
      <c r="AQ57" s="2" t="n">
        <v>0.35</v>
      </c>
      <c r="AS57" s="2" t="n">
        <v>10</v>
      </c>
      <c r="AT57" s="2" t="n">
        <v>0.07</v>
      </c>
      <c r="BQ57" s="2" t="n">
        <v>38443</v>
      </c>
      <c r="BR57" s="2" t="n">
        <v>3.79</v>
      </c>
      <c r="BS57" s="2" t="n">
        <v>3.795</v>
      </c>
      <c r="BT57" s="2" t="n">
        <v>3.8</v>
      </c>
      <c r="BU57" s="2" t="n">
        <v>0.2475</v>
      </c>
      <c r="BV57" s="2" t="n">
        <v>0.255</v>
      </c>
      <c r="BW57" s="2" t="n">
        <v>0.2625</v>
      </c>
      <c r="BX57" s="2" t="n">
        <v>-0.07</v>
      </c>
      <c r="BZ57" s="2" t="n">
        <v>0.07</v>
      </c>
      <c r="CA57" s="2" t="n">
        <v>0</v>
      </c>
      <c r="CB57" s="2" t="n">
        <v>0</v>
      </c>
      <c r="CC57" s="2" t="n">
        <v>3.79</v>
      </c>
      <c r="CD57" s="2" t="n">
        <v>0.2625</v>
      </c>
    </row>
    <row r="58" customFormat="false" ht="12.75" hidden="false" customHeight="false" outlineLevel="0" collapsed="false">
      <c r="A58" s="1" t="n">
        <v>38565</v>
      </c>
      <c r="B58" s="2" t="n">
        <v>0.062310089754032</v>
      </c>
      <c r="D58" s="1" t="n">
        <v>37438</v>
      </c>
      <c r="E58" s="2" t="n">
        <v>128.75</v>
      </c>
      <c r="F58" s="2" t="n">
        <v>130</v>
      </c>
      <c r="G58" s="2" t="n">
        <v>134.5</v>
      </c>
      <c r="I58" s="2" t="n">
        <v>63.8467741935484</v>
      </c>
      <c r="J58" s="2" t="n">
        <v>65.0967741935484</v>
      </c>
      <c r="K58" s="2" t="n">
        <v>68.0967741935484</v>
      </c>
      <c r="M58" s="1" t="n">
        <v>38322</v>
      </c>
      <c r="N58" s="2" t="n">
        <v>73.75</v>
      </c>
      <c r="O58" s="2" t="n">
        <v>75.5</v>
      </c>
      <c r="P58" s="2" t="n">
        <v>80</v>
      </c>
      <c r="R58" s="2" t="n">
        <v>54.875</v>
      </c>
      <c r="S58" s="2" t="n">
        <v>56.625</v>
      </c>
      <c r="T58" s="2" t="n">
        <v>61.125</v>
      </c>
      <c r="V58" s="2" t="n">
        <v>0</v>
      </c>
      <c r="W58" s="2" t="n">
        <v>0</v>
      </c>
      <c r="X58" s="2" t="n">
        <v>0</v>
      </c>
      <c r="Z58" s="2" t="n">
        <v>0.0001</v>
      </c>
      <c r="AA58" s="2" t="n">
        <v>0.320831625213718</v>
      </c>
      <c r="AB58" s="2" t="n">
        <v>0.0001</v>
      </c>
      <c r="AD58" s="2" t="n">
        <v>0.0001</v>
      </c>
      <c r="AE58" s="2" t="n">
        <v>0.160415812606859</v>
      </c>
      <c r="AF58" s="2" t="n">
        <v>0.0001</v>
      </c>
      <c r="AH58" s="2" t="n">
        <v>0.0001</v>
      </c>
      <c r="AI58" s="2" t="n">
        <v>1.7</v>
      </c>
      <c r="AJ58" s="2" t="n">
        <v>0.0001</v>
      </c>
      <c r="AL58" s="2" t="n">
        <v>0.0001</v>
      </c>
      <c r="AM58" s="2" t="n">
        <v>0.85</v>
      </c>
      <c r="AN58" s="2" t="n">
        <v>0.0001</v>
      </c>
      <c r="AP58" s="2" t="n">
        <v>17</v>
      </c>
      <c r="AQ58" s="2" t="n">
        <v>0.35</v>
      </c>
      <c r="BQ58" s="2" t="n">
        <v>38473</v>
      </c>
      <c r="BR58" s="2" t="n">
        <v>3.755</v>
      </c>
      <c r="BS58" s="2" t="n">
        <v>3.76</v>
      </c>
      <c r="BT58" s="2" t="n">
        <v>3.765</v>
      </c>
      <c r="BU58" s="2" t="n">
        <v>0.2425</v>
      </c>
      <c r="BV58" s="2" t="n">
        <v>0.25</v>
      </c>
      <c r="BW58" s="2" t="n">
        <v>0.2575</v>
      </c>
      <c r="BX58" s="2" t="n">
        <v>-0.07</v>
      </c>
      <c r="BZ58" s="2" t="n">
        <v>0.07</v>
      </c>
      <c r="CA58" s="2" t="n">
        <v>0</v>
      </c>
      <c r="CB58" s="2" t="n">
        <v>0</v>
      </c>
      <c r="CC58" s="2" t="n">
        <v>3.755</v>
      </c>
      <c r="CD58" s="2" t="n">
        <v>0.2575</v>
      </c>
    </row>
    <row r="59" customFormat="false" ht="12.75" hidden="false" customHeight="false" outlineLevel="0" collapsed="false">
      <c r="A59" s="1" t="n">
        <v>38596</v>
      </c>
      <c r="B59" s="2" t="n">
        <v>0.062401743752617</v>
      </c>
      <c r="D59" s="1" t="n">
        <v>37469</v>
      </c>
      <c r="E59" s="2" t="n">
        <v>145.75</v>
      </c>
      <c r="F59" s="2" t="n">
        <v>147</v>
      </c>
      <c r="G59" s="2" t="n">
        <v>151.5</v>
      </c>
      <c r="I59" s="2" t="n">
        <v>67.1693548387097</v>
      </c>
      <c r="J59" s="2" t="n">
        <v>68.4193548387097</v>
      </c>
      <c r="K59" s="2" t="n">
        <v>71.4193548387097</v>
      </c>
      <c r="M59" s="1" t="n">
        <v>38353</v>
      </c>
      <c r="N59" s="2" t="n">
        <v>82.25</v>
      </c>
      <c r="O59" s="2" t="n">
        <v>84.25</v>
      </c>
      <c r="P59" s="2" t="n">
        <v>88.75</v>
      </c>
      <c r="R59" s="2" t="n">
        <v>61.1875</v>
      </c>
      <c r="S59" s="2" t="n">
        <v>63.1875</v>
      </c>
      <c r="T59" s="2" t="n">
        <v>67.6875</v>
      </c>
      <c r="V59" s="2" t="n">
        <v>0</v>
      </c>
      <c r="W59" s="2" t="n">
        <v>0</v>
      </c>
      <c r="X59" s="2" t="n">
        <v>0</v>
      </c>
      <c r="Z59" s="2" t="n">
        <v>0.0001</v>
      </c>
      <c r="AA59" s="2" t="n">
        <v>0.281791623694894</v>
      </c>
      <c r="AB59" s="2" t="n">
        <v>0.0001</v>
      </c>
      <c r="AD59" s="2" t="n">
        <v>0.0001</v>
      </c>
      <c r="AE59" s="2" t="n">
        <v>0.140895811847447</v>
      </c>
      <c r="AF59" s="2" t="n">
        <v>0.0001</v>
      </c>
      <c r="AH59" s="2" t="n">
        <v>0.0001</v>
      </c>
      <c r="AI59" s="2" t="n">
        <v>1.6</v>
      </c>
      <c r="AJ59" s="2" t="n">
        <v>0.0001</v>
      </c>
      <c r="AL59" s="2" t="n">
        <v>0.0001</v>
      </c>
      <c r="AM59" s="2" t="n">
        <v>0.8</v>
      </c>
      <c r="AN59" s="2" t="n">
        <v>0.0001</v>
      </c>
      <c r="AP59" s="2" t="n">
        <v>17</v>
      </c>
      <c r="AQ59" s="2" t="n">
        <v>0.35</v>
      </c>
      <c r="BQ59" s="2" t="n">
        <v>38504</v>
      </c>
      <c r="BR59" s="2" t="n">
        <v>3.775</v>
      </c>
      <c r="BS59" s="2" t="n">
        <v>3.78</v>
      </c>
      <c r="BT59" s="2" t="n">
        <v>3.785</v>
      </c>
      <c r="BU59" s="2" t="n">
        <v>0.2375</v>
      </c>
      <c r="BV59" s="2" t="n">
        <v>0.245</v>
      </c>
      <c r="BW59" s="2" t="n">
        <v>0.2525</v>
      </c>
      <c r="BX59" s="2" t="n">
        <v>-0.07</v>
      </c>
      <c r="BZ59" s="2" t="n">
        <v>0.07</v>
      </c>
      <c r="CA59" s="2" t="n">
        <v>0</v>
      </c>
      <c r="CB59" s="2" t="n">
        <v>0</v>
      </c>
      <c r="CC59" s="2" t="n">
        <v>3.775</v>
      </c>
      <c r="CD59" s="2" t="n">
        <v>0.2525</v>
      </c>
    </row>
    <row r="60" customFormat="false" ht="12.75" hidden="false" customHeight="false" outlineLevel="0" collapsed="false">
      <c r="A60" s="1" t="n">
        <v>38626</v>
      </c>
      <c r="B60" s="2" t="n">
        <v>0.062490441173257</v>
      </c>
      <c r="D60" s="1" t="n">
        <v>37500</v>
      </c>
      <c r="E60" s="2" t="n">
        <v>131.75</v>
      </c>
      <c r="F60" s="2" t="n">
        <v>133</v>
      </c>
      <c r="G60" s="2" t="n">
        <v>137.5</v>
      </c>
      <c r="I60" s="2" t="n">
        <v>66.65</v>
      </c>
      <c r="J60" s="2" t="n">
        <v>67.9</v>
      </c>
      <c r="K60" s="2" t="n">
        <v>70.9</v>
      </c>
      <c r="M60" s="1" t="n">
        <v>38384</v>
      </c>
      <c r="N60" s="2" t="n">
        <v>74.25</v>
      </c>
      <c r="O60" s="2" t="n">
        <v>76.25</v>
      </c>
      <c r="P60" s="2" t="n">
        <v>80.75</v>
      </c>
      <c r="R60" s="2" t="n">
        <v>55.1875</v>
      </c>
      <c r="S60" s="2" t="n">
        <v>57.1875</v>
      </c>
      <c r="T60" s="2" t="n">
        <v>61.6875</v>
      </c>
      <c r="V60" s="2" t="n">
        <v>0</v>
      </c>
      <c r="W60" s="2" t="n">
        <v>0</v>
      </c>
      <c r="X60" s="2" t="n">
        <v>0</v>
      </c>
      <c r="Z60" s="2" t="n">
        <v>0.0001</v>
      </c>
      <c r="AA60" s="2" t="n">
        <v>0.287253667960959</v>
      </c>
      <c r="AB60" s="2" t="n">
        <v>0.0001</v>
      </c>
      <c r="AD60" s="2" t="n">
        <v>0.0001</v>
      </c>
      <c r="AE60" s="2" t="n">
        <v>0.14362683398048</v>
      </c>
      <c r="AF60" s="2" t="n">
        <v>0.0001</v>
      </c>
      <c r="AH60" s="2" t="n">
        <v>0.0001</v>
      </c>
      <c r="AI60" s="2" t="n">
        <v>1.8</v>
      </c>
      <c r="AJ60" s="2" t="n">
        <v>0.0001</v>
      </c>
      <c r="AL60" s="2" t="n">
        <v>0.0001</v>
      </c>
      <c r="AM60" s="2" t="n">
        <v>0.9</v>
      </c>
      <c r="AN60" s="2" t="n">
        <v>0.0001</v>
      </c>
      <c r="AP60" s="2" t="n">
        <v>17</v>
      </c>
      <c r="AQ60" s="2" t="n">
        <v>0.35</v>
      </c>
      <c r="BQ60" s="2" t="n">
        <v>38534</v>
      </c>
      <c r="BR60" s="2" t="n">
        <v>3.768</v>
      </c>
      <c r="BS60" s="2" t="n">
        <v>3.773</v>
      </c>
      <c r="BT60" s="2" t="n">
        <v>3.778</v>
      </c>
      <c r="BU60" s="2" t="n">
        <v>0.2375</v>
      </c>
      <c r="BV60" s="2" t="n">
        <v>0.245</v>
      </c>
      <c r="BW60" s="2" t="n">
        <v>0.2525</v>
      </c>
      <c r="BX60" s="2" t="n">
        <v>-0.07</v>
      </c>
      <c r="BZ60" s="2" t="n">
        <v>0.07</v>
      </c>
      <c r="CA60" s="2" t="n">
        <v>0</v>
      </c>
      <c r="CB60" s="2" t="n">
        <v>0</v>
      </c>
      <c r="CC60" s="2" t="n">
        <v>3.768</v>
      </c>
      <c r="CD60" s="2" t="n">
        <v>0.2525</v>
      </c>
    </row>
    <row r="61" customFormat="false" ht="12.75" hidden="false" customHeight="false" outlineLevel="0" collapsed="false">
      <c r="A61" s="1" t="n">
        <v>38657</v>
      </c>
      <c r="B61" s="2" t="n">
        <v>0.062582095177328</v>
      </c>
      <c r="D61" s="1" t="n">
        <v>37530</v>
      </c>
      <c r="E61" s="2" t="n">
        <v>94.75</v>
      </c>
      <c r="F61" s="2" t="n">
        <v>96</v>
      </c>
      <c r="G61" s="2" t="n">
        <v>100.5</v>
      </c>
      <c r="I61" s="2" t="n">
        <v>53.1370967741936</v>
      </c>
      <c r="J61" s="2" t="n">
        <v>54.3870967741936</v>
      </c>
      <c r="K61" s="2" t="n">
        <v>57.3870967741936</v>
      </c>
      <c r="M61" s="1" t="n">
        <v>38412</v>
      </c>
      <c r="N61" s="2" t="n">
        <v>68.25</v>
      </c>
      <c r="O61" s="2" t="n">
        <v>70.25</v>
      </c>
      <c r="P61" s="2" t="n">
        <v>74.75</v>
      </c>
      <c r="R61" s="2" t="n">
        <v>50.6875</v>
      </c>
      <c r="S61" s="2" t="n">
        <v>52.6875</v>
      </c>
      <c r="T61" s="2" t="n">
        <v>57.1875</v>
      </c>
      <c r="V61" s="2" t="n">
        <v>0</v>
      </c>
      <c r="W61" s="2" t="n">
        <v>0</v>
      </c>
      <c r="X61" s="2" t="n">
        <v>0</v>
      </c>
      <c r="Z61" s="2" t="n">
        <v>0.0001</v>
      </c>
      <c r="AA61" s="2" t="n">
        <v>0.295470470692472</v>
      </c>
      <c r="AB61" s="2" t="n">
        <v>0.0001</v>
      </c>
      <c r="AD61" s="2" t="n">
        <v>0.0001</v>
      </c>
      <c r="AE61" s="2" t="n">
        <v>0.147735235346236</v>
      </c>
      <c r="AF61" s="2" t="n">
        <v>0.0001</v>
      </c>
      <c r="AH61" s="2" t="n">
        <v>0.0001</v>
      </c>
      <c r="AI61" s="2" t="n">
        <v>1.95</v>
      </c>
      <c r="AJ61" s="2" t="n">
        <v>0.0001</v>
      </c>
      <c r="AL61" s="2" t="n">
        <v>0.0001</v>
      </c>
      <c r="AM61" s="2" t="n">
        <v>0.975</v>
      </c>
      <c r="AN61" s="2" t="n">
        <v>0.0001</v>
      </c>
      <c r="AP61" s="2" t="n">
        <v>18</v>
      </c>
      <c r="AQ61" s="2" t="n">
        <v>0.35</v>
      </c>
      <c r="BQ61" s="2" t="n">
        <v>38565</v>
      </c>
      <c r="BR61" s="2" t="n">
        <v>3.77</v>
      </c>
      <c r="BS61" s="2" t="n">
        <v>3.775</v>
      </c>
      <c r="BT61" s="2" t="n">
        <v>3.78</v>
      </c>
      <c r="BU61" s="2" t="n">
        <v>0.2375</v>
      </c>
      <c r="BV61" s="2" t="n">
        <v>0.245</v>
      </c>
      <c r="BW61" s="2" t="n">
        <v>0.2525</v>
      </c>
      <c r="BX61" s="2" t="n">
        <v>-0.07</v>
      </c>
      <c r="BZ61" s="2" t="n">
        <v>0.07</v>
      </c>
      <c r="CA61" s="2" t="n">
        <v>0</v>
      </c>
      <c r="CB61" s="2" t="n">
        <v>0</v>
      </c>
      <c r="CC61" s="2" t="n">
        <v>3.77</v>
      </c>
      <c r="CD61" s="2" t="n">
        <v>0.2525</v>
      </c>
    </row>
    <row r="62" customFormat="false" ht="12.75" hidden="false" customHeight="false" outlineLevel="0" collapsed="false">
      <c r="A62" s="1" t="n">
        <v>38687</v>
      </c>
      <c r="B62" s="2" t="n">
        <v>0.062670792603276</v>
      </c>
      <c r="D62" s="1" t="n">
        <v>37561</v>
      </c>
      <c r="E62" s="2" t="n">
        <v>82.75</v>
      </c>
      <c r="F62" s="2" t="n">
        <v>84</v>
      </c>
      <c r="G62" s="2" t="n">
        <v>88.5</v>
      </c>
      <c r="I62" s="2" t="n">
        <v>55.0833333333333</v>
      </c>
      <c r="J62" s="2" t="n">
        <v>56.3333333333333</v>
      </c>
      <c r="K62" s="2" t="n">
        <v>59.3333333333333</v>
      </c>
      <c r="M62" s="1" t="n">
        <v>38443</v>
      </c>
      <c r="N62" s="2" t="n">
        <v>65.4</v>
      </c>
      <c r="O62" s="2" t="n">
        <v>67.4</v>
      </c>
      <c r="P62" s="2" t="n">
        <v>71.9</v>
      </c>
      <c r="R62" s="2" t="n">
        <v>48.55</v>
      </c>
      <c r="S62" s="2" t="n">
        <v>50.55</v>
      </c>
      <c r="T62" s="2" t="n">
        <v>55.05</v>
      </c>
      <c r="V62" s="2" t="n">
        <v>0</v>
      </c>
      <c r="W62" s="2" t="n">
        <v>0</v>
      </c>
      <c r="X62" s="2" t="n">
        <v>0</v>
      </c>
      <c r="Z62" s="2" t="n">
        <v>0.0001</v>
      </c>
      <c r="AA62" s="2" t="n">
        <v>0.274496894657592</v>
      </c>
      <c r="AB62" s="2" t="n">
        <v>0.0001</v>
      </c>
      <c r="AD62" s="2" t="n">
        <v>0.0001</v>
      </c>
      <c r="AE62" s="2" t="n">
        <v>0.137248447328796</v>
      </c>
      <c r="AF62" s="2" t="n">
        <v>0.0001</v>
      </c>
      <c r="AH62" s="2" t="n">
        <v>0.0001</v>
      </c>
      <c r="AI62" s="2" t="n">
        <v>2</v>
      </c>
      <c r="AJ62" s="2" t="n">
        <v>0.0001</v>
      </c>
      <c r="AL62" s="2" t="n">
        <v>0.0001</v>
      </c>
      <c r="AM62" s="2" t="n">
        <v>1</v>
      </c>
      <c r="AN62" s="2" t="n">
        <v>0.0001</v>
      </c>
      <c r="AP62" s="2" t="n">
        <v>18</v>
      </c>
      <c r="AQ62" s="2" t="n">
        <v>0.35</v>
      </c>
      <c r="BQ62" s="2" t="n">
        <v>38596</v>
      </c>
      <c r="BR62" s="2" t="n">
        <v>3.787</v>
      </c>
      <c r="BS62" s="2" t="n">
        <v>3.792</v>
      </c>
      <c r="BT62" s="2" t="n">
        <v>3.797</v>
      </c>
      <c r="BU62" s="2" t="n">
        <v>0.2375</v>
      </c>
      <c r="BV62" s="2" t="n">
        <v>0.245</v>
      </c>
      <c r="BW62" s="2" t="n">
        <v>0.2525</v>
      </c>
      <c r="BX62" s="2" t="n">
        <v>-0.07</v>
      </c>
      <c r="BZ62" s="2" t="n">
        <v>0.07</v>
      </c>
      <c r="CA62" s="2" t="n">
        <v>0</v>
      </c>
      <c r="CB62" s="2" t="n">
        <v>0</v>
      </c>
      <c r="CC62" s="2" t="n">
        <v>3.787</v>
      </c>
      <c r="CD62" s="2" t="n">
        <v>0.2525</v>
      </c>
    </row>
    <row r="63" customFormat="false" ht="12.75" hidden="false" customHeight="false" outlineLevel="0" collapsed="false">
      <c r="A63" s="1" t="n">
        <v>38718</v>
      </c>
      <c r="B63" s="2" t="n">
        <v>0.062718188006239</v>
      </c>
      <c r="D63" s="1" t="n">
        <v>37591</v>
      </c>
      <c r="E63" s="2" t="n">
        <v>83.75</v>
      </c>
      <c r="F63" s="2" t="n">
        <v>85</v>
      </c>
      <c r="G63" s="2" t="n">
        <v>89.5</v>
      </c>
      <c r="I63" s="2" t="n">
        <v>54.5241935483871</v>
      </c>
      <c r="J63" s="2" t="n">
        <v>55.7741935483871</v>
      </c>
      <c r="K63" s="2" t="n">
        <v>58.7741935483871</v>
      </c>
      <c r="M63" s="1" t="n">
        <v>38473</v>
      </c>
      <c r="N63" s="2" t="n">
        <v>65.4</v>
      </c>
      <c r="O63" s="2" t="n">
        <v>67.4</v>
      </c>
      <c r="P63" s="2" t="n">
        <v>71.9</v>
      </c>
      <c r="R63" s="2" t="n">
        <v>48.55</v>
      </c>
      <c r="S63" s="2" t="n">
        <v>50.55</v>
      </c>
      <c r="T63" s="2" t="n">
        <v>55.05</v>
      </c>
      <c r="V63" s="2" t="n">
        <v>0</v>
      </c>
      <c r="W63" s="2" t="n">
        <v>0</v>
      </c>
      <c r="X63" s="2" t="n">
        <v>0</v>
      </c>
      <c r="Z63" s="2" t="n">
        <v>0.0001</v>
      </c>
      <c r="AA63" s="2" t="n">
        <v>0.273451201261288</v>
      </c>
      <c r="AB63" s="2" t="n">
        <v>0.0001</v>
      </c>
      <c r="AD63" s="2" t="n">
        <v>0.0001</v>
      </c>
      <c r="AE63" s="2" t="n">
        <v>0.136725600630644</v>
      </c>
      <c r="AF63" s="2" t="n">
        <v>0.0001</v>
      </c>
      <c r="AH63" s="2" t="n">
        <v>0.0001</v>
      </c>
      <c r="AI63" s="2" t="n">
        <v>2.15</v>
      </c>
      <c r="AJ63" s="2" t="n">
        <v>0.0001</v>
      </c>
      <c r="AL63" s="2" t="n">
        <v>0.0001</v>
      </c>
      <c r="AM63" s="2" t="n">
        <v>1.075</v>
      </c>
      <c r="AN63" s="2" t="n">
        <v>0.0001</v>
      </c>
      <c r="AP63" s="2" t="n">
        <v>18</v>
      </c>
      <c r="AQ63" s="2" t="n">
        <v>0.35</v>
      </c>
      <c r="BQ63" s="2" t="n">
        <v>38626</v>
      </c>
      <c r="BR63" s="2" t="n">
        <v>3.797</v>
      </c>
      <c r="BS63" s="2" t="n">
        <v>3.802</v>
      </c>
      <c r="BT63" s="2" t="n">
        <v>3.807</v>
      </c>
      <c r="BU63" s="2" t="n">
        <v>0.2375</v>
      </c>
      <c r="BV63" s="2" t="n">
        <v>0.245</v>
      </c>
      <c r="BW63" s="2" t="n">
        <v>0.2525</v>
      </c>
      <c r="BX63" s="2" t="n">
        <v>-0.07</v>
      </c>
      <c r="BZ63" s="2" t="n">
        <v>0.07</v>
      </c>
      <c r="CA63" s="2" t="n">
        <v>0</v>
      </c>
      <c r="CB63" s="2" t="n">
        <v>0</v>
      </c>
      <c r="CC63" s="2" t="n">
        <v>3.797</v>
      </c>
      <c r="CD63" s="2" t="n">
        <v>0.2525</v>
      </c>
    </row>
    <row r="64" customFormat="false" ht="12.75" hidden="false" customHeight="false" outlineLevel="0" collapsed="false">
      <c r="A64" s="1" t="n">
        <v>38749</v>
      </c>
      <c r="B64" s="2" t="n">
        <v>0.062752674649609</v>
      </c>
      <c r="D64" s="1" t="n">
        <v>37622</v>
      </c>
      <c r="E64" s="2" t="n">
        <v>63.5</v>
      </c>
      <c r="F64" s="2" t="n">
        <v>65</v>
      </c>
      <c r="G64" s="2" t="n">
        <v>69.5</v>
      </c>
      <c r="I64" s="2" t="n">
        <v>41.75</v>
      </c>
      <c r="J64" s="2" t="n">
        <v>43</v>
      </c>
      <c r="K64" s="2" t="n">
        <v>46</v>
      </c>
      <c r="M64" s="1" t="n">
        <v>38504</v>
      </c>
      <c r="N64" s="2" t="n">
        <v>69.4</v>
      </c>
      <c r="O64" s="2" t="n">
        <v>71.4</v>
      </c>
      <c r="P64" s="2" t="n">
        <v>75.9</v>
      </c>
      <c r="R64" s="2" t="n">
        <v>51.55</v>
      </c>
      <c r="S64" s="2" t="n">
        <v>53.55</v>
      </c>
      <c r="T64" s="2" t="n">
        <v>58.05</v>
      </c>
      <c r="V64" s="2" t="n">
        <v>0</v>
      </c>
      <c r="W64" s="2" t="n">
        <v>0</v>
      </c>
      <c r="X64" s="2" t="n">
        <v>0</v>
      </c>
      <c r="Z64" s="2" t="n">
        <v>0.0001</v>
      </c>
      <c r="AA64" s="2" t="n">
        <v>0.334276410219622</v>
      </c>
      <c r="AB64" s="2" t="n">
        <v>0.0001</v>
      </c>
      <c r="AD64" s="2" t="n">
        <v>0.0001</v>
      </c>
      <c r="AE64" s="2" t="n">
        <v>0.167138205109811</v>
      </c>
      <c r="AF64" s="2" t="n">
        <v>0.0001</v>
      </c>
      <c r="AH64" s="2" t="n">
        <v>0.0001</v>
      </c>
      <c r="AI64" s="2" t="n">
        <v>1.95</v>
      </c>
      <c r="AJ64" s="2" t="n">
        <v>0.0001</v>
      </c>
      <c r="AL64" s="2" t="n">
        <v>0.0001</v>
      </c>
      <c r="AM64" s="2" t="n">
        <v>0.975</v>
      </c>
      <c r="AN64" s="2" t="n">
        <v>0.0001</v>
      </c>
      <c r="AP64" s="2" t="n">
        <v>19</v>
      </c>
      <c r="AQ64" s="2" t="n">
        <v>0.35</v>
      </c>
      <c r="BQ64" s="2" t="n">
        <v>38657</v>
      </c>
      <c r="BR64" s="2" t="n">
        <v>3.942</v>
      </c>
      <c r="BS64" s="2" t="n">
        <v>3.947</v>
      </c>
      <c r="BT64" s="2" t="n">
        <v>3.952</v>
      </c>
      <c r="BU64" s="2" t="n">
        <v>0.2375</v>
      </c>
      <c r="BV64" s="2" t="n">
        <v>0.245</v>
      </c>
      <c r="BW64" s="2" t="n">
        <v>0.2525</v>
      </c>
      <c r="BX64" s="2" t="n">
        <v>-0.07</v>
      </c>
      <c r="BZ64" s="2" t="n">
        <v>0.07</v>
      </c>
      <c r="CA64" s="2" t="n">
        <v>0</v>
      </c>
      <c r="CB64" s="2" t="n">
        <v>0</v>
      </c>
      <c r="CC64" s="2" t="n">
        <v>3.942</v>
      </c>
      <c r="CD64" s="2" t="n">
        <v>0.2525</v>
      </c>
    </row>
    <row r="65" customFormat="false" ht="12.75" hidden="false" customHeight="false" outlineLevel="0" collapsed="false">
      <c r="A65" s="1" t="n">
        <v>38777</v>
      </c>
      <c r="B65" s="2" t="n">
        <v>0.062783823876218</v>
      </c>
      <c r="D65" s="1" t="n">
        <v>37653</v>
      </c>
      <c r="E65" s="2" t="n">
        <v>61.5</v>
      </c>
      <c r="F65" s="2" t="n">
        <v>63</v>
      </c>
      <c r="G65" s="2" t="n">
        <v>67.5</v>
      </c>
      <c r="I65" s="2" t="n">
        <v>40.75</v>
      </c>
      <c r="J65" s="2" t="n">
        <v>42</v>
      </c>
      <c r="K65" s="2" t="n">
        <v>45</v>
      </c>
      <c r="M65" s="1" t="n">
        <v>38534</v>
      </c>
      <c r="N65" s="2" t="n">
        <v>110.5</v>
      </c>
      <c r="O65" s="2" t="n">
        <v>112.5</v>
      </c>
      <c r="P65" s="2" t="n">
        <v>117</v>
      </c>
      <c r="R65" s="2" t="n">
        <v>76.75</v>
      </c>
      <c r="S65" s="2" t="n">
        <v>78.75</v>
      </c>
      <c r="T65" s="2" t="n">
        <v>83.25</v>
      </c>
      <c r="V65" s="2" t="n">
        <v>0</v>
      </c>
      <c r="W65" s="2" t="n">
        <v>0</v>
      </c>
      <c r="X65" s="2" t="n">
        <v>0</v>
      </c>
      <c r="Z65" s="2" t="n">
        <v>0.0001</v>
      </c>
      <c r="AA65" s="2" t="n">
        <v>0.333498616175688</v>
      </c>
      <c r="AB65" s="2" t="n">
        <v>0.0001</v>
      </c>
      <c r="AD65" s="2" t="n">
        <v>0.0001</v>
      </c>
      <c r="AE65" s="2" t="n">
        <v>0.166749308087844</v>
      </c>
      <c r="AF65" s="2" t="n">
        <v>0.0001</v>
      </c>
      <c r="AH65" s="2" t="n">
        <v>0.0001</v>
      </c>
      <c r="AI65" s="2" t="n">
        <v>2.1</v>
      </c>
      <c r="AJ65" s="2" t="n">
        <v>0.0001</v>
      </c>
      <c r="AL65" s="2" t="n">
        <v>0.0001</v>
      </c>
      <c r="AM65" s="2" t="n">
        <v>1.05</v>
      </c>
      <c r="AN65" s="2" t="n">
        <v>0.0001</v>
      </c>
      <c r="AP65" s="2" t="n">
        <v>19</v>
      </c>
      <c r="AQ65" s="2" t="n">
        <v>0.35</v>
      </c>
      <c r="BQ65" s="2" t="n">
        <v>38687</v>
      </c>
      <c r="BR65" s="2" t="n">
        <v>4.082</v>
      </c>
      <c r="BS65" s="2" t="n">
        <v>4.087</v>
      </c>
      <c r="BT65" s="2" t="n">
        <v>4.092</v>
      </c>
      <c r="BU65" s="2" t="n">
        <v>0.24</v>
      </c>
      <c r="BV65" s="2" t="n">
        <v>0.2475</v>
      </c>
      <c r="BW65" s="2" t="n">
        <v>0.255</v>
      </c>
      <c r="BX65" s="2" t="n">
        <v>-0.07</v>
      </c>
      <c r="BZ65" s="2" t="n">
        <v>0.07</v>
      </c>
      <c r="CA65" s="2" t="n">
        <v>0</v>
      </c>
      <c r="CB65" s="2" t="n">
        <v>0</v>
      </c>
      <c r="CC65" s="2" t="n">
        <v>4.082</v>
      </c>
      <c r="CD65" s="2" t="n">
        <v>0.255</v>
      </c>
    </row>
    <row r="66" customFormat="false" ht="12.75" hidden="false" customHeight="false" outlineLevel="0" collapsed="false">
      <c r="A66" s="1" t="n">
        <v>38808</v>
      </c>
      <c r="B66" s="2" t="n">
        <v>0.062818310520339</v>
      </c>
      <c r="D66" s="1" t="n">
        <v>37681</v>
      </c>
      <c r="E66" s="2" t="n">
        <v>60.5</v>
      </c>
      <c r="F66" s="2" t="n">
        <v>62</v>
      </c>
      <c r="G66" s="2" t="n">
        <v>66.5</v>
      </c>
      <c r="I66" s="2" t="n">
        <v>38.75</v>
      </c>
      <c r="J66" s="2" t="n">
        <v>40</v>
      </c>
      <c r="K66" s="2" t="n">
        <v>43</v>
      </c>
      <c r="M66" s="1" t="n">
        <v>38565</v>
      </c>
      <c r="N66" s="2" t="n">
        <v>127.5</v>
      </c>
      <c r="O66" s="2" t="n">
        <v>129.5</v>
      </c>
      <c r="P66" s="2" t="n">
        <v>134</v>
      </c>
      <c r="R66" s="2" t="n">
        <v>89.5</v>
      </c>
      <c r="S66" s="2" t="n">
        <v>91.5</v>
      </c>
      <c r="T66" s="2" t="n">
        <v>96</v>
      </c>
      <c r="V66" s="2" t="n">
        <v>0</v>
      </c>
      <c r="W66" s="2" t="n">
        <v>0</v>
      </c>
      <c r="X66" s="2" t="n">
        <v>0</v>
      </c>
      <c r="Z66" s="2" t="n">
        <v>0.0001</v>
      </c>
      <c r="AA66" s="2" t="n">
        <v>0.379314618663627</v>
      </c>
      <c r="AB66" s="2" t="n">
        <v>0.0001</v>
      </c>
      <c r="AD66" s="2" t="n">
        <v>0.0001</v>
      </c>
      <c r="AE66" s="2" t="n">
        <v>0.189657309331814</v>
      </c>
      <c r="AF66" s="2" t="n">
        <v>0.0001</v>
      </c>
      <c r="AH66" s="2" t="n">
        <v>0.0001</v>
      </c>
      <c r="AI66" s="2" t="n">
        <v>2.85</v>
      </c>
      <c r="AJ66" s="2" t="n">
        <v>0.0001</v>
      </c>
      <c r="AL66" s="2" t="n">
        <v>0.0001</v>
      </c>
      <c r="AM66" s="2" t="n">
        <v>1.425</v>
      </c>
      <c r="AN66" s="2" t="n">
        <v>0.0001</v>
      </c>
      <c r="AP66" s="2" t="n">
        <v>19</v>
      </c>
      <c r="AQ66" s="2" t="n">
        <v>0.35</v>
      </c>
      <c r="BQ66" s="2" t="n">
        <v>38718</v>
      </c>
      <c r="BR66" s="2" t="n">
        <v>4.24</v>
      </c>
      <c r="BS66" s="2" t="n">
        <v>4.245</v>
      </c>
      <c r="BT66" s="2" t="n">
        <v>4.25</v>
      </c>
      <c r="BU66" s="2" t="n">
        <v>0.24</v>
      </c>
      <c r="BV66" s="2" t="n">
        <v>0.2475</v>
      </c>
      <c r="BW66" s="2" t="n">
        <v>0.255</v>
      </c>
      <c r="BX66" s="2" t="n">
        <v>-0.07</v>
      </c>
      <c r="BZ66" s="2" t="n">
        <v>0.07</v>
      </c>
      <c r="CA66" s="2" t="n">
        <v>0</v>
      </c>
      <c r="CB66" s="2" t="n">
        <v>0</v>
      </c>
      <c r="CC66" s="2" t="n">
        <v>4.24</v>
      </c>
      <c r="CD66" s="2" t="n">
        <v>0.255</v>
      </c>
    </row>
    <row r="67" customFormat="false" ht="12.75" hidden="false" customHeight="false" outlineLevel="0" collapsed="false">
      <c r="A67" s="1" t="n">
        <v>38838</v>
      </c>
      <c r="B67" s="2" t="n">
        <v>0.062851684692445</v>
      </c>
      <c r="D67" s="1" t="n">
        <v>37712</v>
      </c>
      <c r="E67" s="2" t="n">
        <v>59.5</v>
      </c>
      <c r="F67" s="2" t="n">
        <v>61</v>
      </c>
      <c r="G67" s="2" t="n">
        <v>65.5</v>
      </c>
      <c r="I67" s="2" t="n">
        <v>38.75</v>
      </c>
      <c r="J67" s="2" t="n">
        <v>40</v>
      </c>
      <c r="K67" s="2" t="n">
        <v>43</v>
      </c>
      <c r="M67" s="1" t="n">
        <v>38596</v>
      </c>
      <c r="N67" s="2" t="n">
        <v>113.5</v>
      </c>
      <c r="O67" s="2" t="n">
        <v>115.5</v>
      </c>
      <c r="P67" s="2" t="n">
        <v>120</v>
      </c>
      <c r="R67" s="2" t="n">
        <v>79</v>
      </c>
      <c r="S67" s="2" t="n">
        <v>81</v>
      </c>
      <c r="T67" s="2" t="n">
        <v>85.5</v>
      </c>
      <c r="V67" s="2" t="n">
        <v>0</v>
      </c>
      <c r="W67" s="2" t="n">
        <v>0</v>
      </c>
      <c r="X67" s="2" t="n">
        <v>0</v>
      </c>
      <c r="Z67" s="2" t="n">
        <v>0.0001</v>
      </c>
      <c r="AA67" s="2" t="n">
        <v>0.346723481075528</v>
      </c>
      <c r="AB67" s="2" t="n">
        <v>0.0001</v>
      </c>
      <c r="AD67" s="2" t="n">
        <v>0.0001</v>
      </c>
      <c r="AE67" s="2" t="n">
        <v>0.173361740537764</v>
      </c>
      <c r="AF67" s="2" t="n">
        <v>0.0001</v>
      </c>
      <c r="AH67" s="2" t="n">
        <v>0.0001</v>
      </c>
      <c r="AI67" s="2" t="n">
        <v>2.95</v>
      </c>
      <c r="AJ67" s="2" t="n">
        <v>0.0001</v>
      </c>
      <c r="AL67" s="2" t="n">
        <v>0.0001</v>
      </c>
      <c r="AM67" s="2" t="n">
        <v>1.475</v>
      </c>
      <c r="AN67" s="2" t="n">
        <v>0.0001</v>
      </c>
      <c r="AP67" s="2" t="n">
        <v>20</v>
      </c>
      <c r="AQ67" s="2" t="n">
        <v>0.35</v>
      </c>
      <c r="BQ67" s="2" t="n">
        <v>38749</v>
      </c>
      <c r="BR67" s="2" t="n">
        <v>4.095</v>
      </c>
      <c r="BS67" s="2" t="n">
        <v>4.1</v>
      </c>
      <c r="BT67" s="2" t="n">
        <v>4.105</v>
      </c>
      <c r="BU67" s="2" t="n">
        <v>0.2375</v>
      </c>
      <c r="BV67" s="2" t="n">
        <v>0.245</v>
      </c>
      <c r="BW67" s="2" t="n">
        <v>0.2525</v>
      </c>
      <c r="BX67" s="2" t="n">
        <v>-0.07</v>
      </c>
      <c r="BZ67" s="2" t="n">
        <v>0.07</v>
      </c>
      <c r="CA67" s="2" t="n">
        <v>0</v>
      </c>
      <c r="CB67" s="2" t="n">
        <v>0</v>
      </c>
      <c r="CC67" s="2" t="n">
        <v>4.095</v>
      </c>
      <c r="CD67" s="2" t="n">
        <v>0.2525</v>
      </c>
    </row>
    <row r="68" customFormat="false" ht="12.75" hidden="false" customHeight="false" outlineLevel="0" collapsed="false">
      <c r="A68" s="1" t="n">
        <v>38869</v>
      </c>
      <c r="B68" s="2" t="n">
        <v>0.062886171337343</v>
      </c>
      <c r="D68" s="1" t="n">
        <v>37742</v>
      </c>
      <c r="E68" s="2" t="n">
        <v>61.5</v>
      </c>
      <c r="F68" s="2" t="n">
        <v>63</v>
      </c>
      <c r="G68" s="2" t="n">
        <v>67.5</v>
      </c>
      <c r="I68" s="2" t="n">
        <v>34.75</v>
      </c>
      <c r="J68" s="2" t="n">
        <v>36</v>
      </c>
      <c r="K68" s="2" t="n">
        <v>39</v>
      </c>
      <c r="M68" s="1" t="n">
        <v>38626</v>
      </c>
      <c r="N68" s="2" t="n">
        <v>80</v>
      </c>
      <c r="O68" s="2" t="n">
        <v>82</v>
      </c>
      <c r="P68" s="2" t="n">
        <v>86.5</v>
      </c>
      <c r="R68" s="2" t="n">
        <v>59.5</v>
      </c>
      <c r="S68" s="2" t="n">
        <v>61.5</v>
      </c>
      <c r="T68" s="2" t="n">
        <v>66</v>
      </c>
      <c r="V68" s="2" t="n">
        <v>0</v>
      </c>
      <c r="W68" s="2" t="n">
        <v>0</v>
      </c>
      <c r="X68" s="2" t="n">
        <v>0</v>
      </c>
      <c r="Z68" s="2" t="n">
        <v>0.0001</v>
      </c>
      <c r="AA68" s="2" t="n">
        <v>0.304770436374343</v>
      </c>
      <c r="AB68" s="2" t="n">
        <v>0.0001</v>
      </c>
      <c r="AD68" s="2" t="n">
        <v>0.0001</v>
      </c>
      <c r="AE68" s="2" t="n">
        <v>0.152385218187171</v>
      </c>
      <c r="AF68" s="2" t="n">
        <v>0.0001</v>
      </c>
      <c r="AH68" s="2" t="n">
        <v>0.0001</v>
      </c>
      <c r="AI68" s="2" t="n">
        <v>2.65</v>
      </c>
      <c r="AJ68" s="2" t="n">
        <v>0.0001</v>
      </c>
      <c r="AL68" s="2" t="n">
        <v>0.0001</v>
      </c>
      <c r="AM68" s="2" t="n">
        <v>1.325</v>
      </c>
      <c r="AN68" s="2" t="n">
        <v>0.0001</v>
      </c>
      <c r="AP68" s="2" t="n">
        <v>20</v>
      </c>
      <c r="AQ68" s="2" t="n">
        <v>0.35</v>
      </c>
      <c r="BQ68" s="2" t="n">
        <v>38777</v>
      </c>
      <c r="BR68" s="2" t="n">
        <v>3.96</v>
      </c>
      <c r="BS68" s="2" t="n">
        <v>3.965</v>
      </c>
      <c r="BT68" s="2" t="n">
        <v>3.97</v>
      </c>
      <c r="BU68" s="2" t="n">
        <v>0.23</v>
      </c>
      <c r="BV68" s="2" t="n">
        <v>0.2375</v>
      </c>
      <c r="BW68" s="2" t="n">
        <v>0.245</v>
      </c>
      <c r="BX68" s="2" t="n">
        <v>-0.07</v>
      </c>
      <c r="BZ68" s="2" t="n">
        <v>0.07</v>
      </c>
      <c r="CA68" s="2" t="n">
        <v>0</v>
      </c>
      <c r="CB68" s="2" t="n">
        <v>0</v>
      </c>
      <c r="CC68" s="2" t="n">
        <v>3.96</v>
      </c>
      <c r="CD68" s="2" t="n">
        <v>0.245</v>
      </c>
    </row>
    <row r="69" customFormat="false" ht="12.75" hidden="false" customHeight="false" outlineLevel="0" collapsed="false">
      <c r="A69" s="1" t="n">
        <v>38899</v>
      </c>
      <c r="B69" s="2" t="n">
        <v>0.062919545510201</v>
      </c>
      <c r="D69" s="1" t="n">
        <v>37773</v>
      </c>
      <c r="E69" s="2" t="n">
        <v>68.5</v>
      </c>
      <c r="F69" s="2" t="n">
        <v>70</v>
      </c>
      <c r="G69" s="2" t="n">
        <v>74.5</v>
      </c>
      <c r="I69" s="2" t="n">
        <v>37.75</v>
      </c>
      <c r="J69" s="2" t="n">
        <v>39</v>
      </c>
      <c r="K69" s="2" t="n">
        <v>42</v>
      </c>
      <c r="M69" s="1" t="n">
        <v>38657</v>
      </c>
      <c r="N69" s="2" t="n">
        <v>68</v>
      </c>
      <c r="O69" s="2" t="n">
        <v>70</v>
      </c>
      <c r="P69" s="2" t="n">
        <v>74.5</v>
      </c>
      <c r="R69" s="2" t="n">
        <v>50.5</v>
      </c>
      <c r="S69" s="2" t="n">
        <v>52.5</v>
      </c>
      <c r="T69" s="2" t="n">
        <v>57</v>
      </c>
      <c r="V69" s="2" t="n">
        <v>0</v>
      </c>
      <c r="W69" s="2" t="n">
        <v>0</v>
      </c>
      <c r="X69" s="2" t="n">
        <v>0</v>
      </c>
      <c r="Z69" s="2" t="n">
        <v>0.0001</v>
      </c>
      <c r="AA69" s="2" t="n">
        <v>0.300599866023465</v>
      </c>
      <c r="AB69" s="2" t="n">
        <v>0.0001</v>
      </c>
      <c r="AD69" s="2" t="n">
        <v>0.0001</v>
      </c>
      <c r="AE69" s="2" t="n">
        <v>0.150299933011733</v>
      </c>
      <c r="AF69" s="2" t="n">
        <v>0.0001</v>
      </c>
      <c r="AH69" s="2" t="n">
        <v>0.0001</v>
      </c>
      <c r="AI69" s="2" t="n">
        <v>1.9</v>
      </c>
      <c r="AJ69" s="2" t="n">
        <v>0.0001</v>
      </c>
      <c r="AL69" s="2" t="n">
        <v>0.0001</v>
      </c>
      <c r="AM69" s="2" t="n">
        <v>0.95</v>
      </c>
      <c r="AN69" s="2" t="n">
        <v>0.0001</v>
      </c>
      <c r="AP69" s="2" t="n">
        <v>20</v>
      </c>
      <c r="AQ69" s="2" t="n">
        <v>0.35</v>
      </c>
      <c r="BQ69" s="2" t="n">
        <v>38808</v>
      </c>
      <c r="BR69" s="2" t="n">
        <v>3.8</v>
      </c>
      <c r="BS69" s="2" t="n">
        <v>3.805</v>
      </c>
      <c r="BT69" s="2" t="n">
        <v>3.81</v>
      </c>
      <c r="BU69" s="2" t="n">
        <v>0.23</v>
      </c>
      <c r="BV69" s="2" t="n">
        <v>0.2375</v>
      </c>
      <c r="BW69" s="2" t="n">
        <v>0.245</v>
      </c>
      <c r="BX69" s="2" t="n">
        <v>-0.07</v>
      </c>
      <c r="BZ69" s="2" t="n">
        <v>0.07</v>
      </c>
      <c r="CA69" s="2" t="n">
        <v>0</v>
      </c>
      <c r="CB69" s="2" t="n">
        <v>0</v>
      </c>
      <c r="CC69" s="2" t="n">
        <v>3.8</v>
      </c>
      <c r="CD69" s="2" t="n">
        <v>0.245</v>
      </c>
    </row>
    <row r="70" customFormat="false" ht="12.75" hidden="false" customHeight="false" outlineLevel="0" collapsed="false">
      <c r="A70" s="1" t="n">
        <v>38930</v>
      </c>
      <c r="B70" s="2" t="n">
        <v>0.062954032155875</v>
      </c>
      <c r="D70" s="1" t="n">
        <v>37803</v>
      </c>
      <c r="E70" s="2" t="n">
        <v>100.5</v>
      </c>
      <c r="F70" s="2" t="n">
        <v>102</v>
      </c>
      <c r="G70" s="2" t="n">
        <v>106.5</v>
      </c>
      <c r="I70" s="2" t="n">
        <v>47.75</v>
      </c>
      <c r="J70" s="2" t="n">
        <v>49</v>
      </c>
      <c r="K70" s="2" t="n">
        <v>52</v>
      </c>
      <c r="M70" s="1" t="n">
        <v>38687</v>
      </c>
      <c r="N70" s="2" t="n">
        <v>69</v>
      </c>
      <c r="O70" s="2" t="n">
        <v>71</v>
      </c>
      <c r="P70" s="2" t="n">
        <v>75.5</v>
      </c>
      <c r="R70" s="2" t="n">
        <v>51.25</v>
      </c>
      <c r="S70" s="2" t="n">
        <v>53.25</v>
      </c>
      <c r="T70" s="2" t="n">
        <v>57.75</v>
      </c>
      <c r="V70" s="2" t="n">
        <v>0</v>
      </c>
      <c r="W70" s="2" t="n">
        <v>0</v>
      </c>
      <c r="X70" s="2" t="n">
        <v>0</v>
      </c>
      <c r="Z70" s="2" t="n">
        <v>0.0001</v>
      </c>
      <c r="AA70" s="2" t="n">
        <v>0.307773917298942</v>
      </c>
      <c r="AB70" s="2" t="n">
        <v>0.0001</v>
      </c>
      <c r="AD70" s="2" t="n">
        <v>0.0001</v>
      </c>
      <c r="AE70" s="2" t="n">
        <v>0.153886958649471</v>
      </c>
      <c r="AF70" s="2" t="n">
        <v>0.0001</v>
      </c>
      <c r="AH70" s="2" t="n">
        <v>0.0001</v>
      </c>
      <c r="AI70" s="2" t="n">
        <v>1.7</v>
      </c>
      <c r="AJ70" s="2" t="n">
        <v>0.0001</v>
      </c>
      <c r="AL70" s="2" t="n">
        <v>0.0001</v>
      </c>
      <c r="AM70" s="2" t="n">
        <v>0.85</v>
      </c>
      <c r="AN70" s="2" t="n">
        <v>0.0001</v>
      </c>
      <c r="AP70" s="2" t="n">
        <v>21</v>
      </c>
      <c r="AQ70" s="2" t="n">
        <v>0.35</v>
      </c>
      <c r="BQ70" s="2" t="n">
        <v>38838</v>
      </c>
      <c r="BR70" s="2" t="n">
        <v>3.765</v>
      </c>
      <c r="BS70" s="2" t="n">
        <v>3.77</v>
      </c>
      <c r="BT70" s="2" t="n">
        <v>3.775</v>
      </c>
      <c r="BU70" s="2" t="n">
        <v>0.2275</v>
      </c>
      <c r="BV70" s="2" t="n">
        <v>0.235</v>
      </c>
      <c r="BW70" s="2" t="n">
        <v>0.2425</v>
      </c>
      <c r="BX70" s="2" t="n">
        <v>-0.07</v>
      </c>
      <c r="BZ70" s="2" t="n">
        <v>0.07</v>
      </c>
      <c r="CA70" s="2" t="n">
        <v>0</v>
      </c>
      <c r="CB70" s="2" t="n">
        <v>0</v>
      </c>
      <c r="CC70" s="2" t="n">
        <v>3.765</v>
      </c>
      <c r="CD70" s="2" t="n">
        <v>0.2425</v>
      </c>
    </row>
    <row r="71" customFormat="false" ht="12.75" hidden="false" customHeight="false" outlineLevel="0" collapsed="false">
      <c r="A71" s="1" t="n">
        <v>38961</v>
      </c>
      <c r="B71" s="2" t="n">
        <v>0.062988518801944</v>
      </c>
      <c r="D71" s="1" t="n">
        <v>37834</v>
      </c>
      <c r="E71" s="2" t="n">
        <v>113.5</v>
      </c>
      <c r="F71" s="2" t="n">
        <v>115</v>
      </c>
      <c r="G71" s="2" t="n">
        <v>119.5</v>
      </c>
      <c r="I71" s="2" t="n">
        <v>49.75</v>
      </c>
      <c r="J71" s="2" t="n">
        <v>51</v>
      </c>
      <c r="K71" s="2" t="n">
        <v>54</v>
      </c>
      <c r="M71" s="1" t="n">
        <v>38718</v>
      </c>
      <c r="N71" s="2" t="n">
        <v>79.5</v>
      </c>
      <c r="O71" s="2" t="n">
        <v>82.5</v>
      </c>
      <c r="P71" s="2" t="n">
        <v>87</v>
      </c>
      <c r="R71" s="2" t="n">
        <v>58.875</v>
      </c>
      <c r="S71" s="2" t="n">
        <v>61.875</v>
      </c>
      <c r="T71" s="2" t="n">
        <v>66.375</v>
      </c>
      <c r="V71" s="2" t="n">
        <v>0</v>
      </c>
      <c r="W71" s="2" t="n">
        <v>0</v>
      </c>
      <c r="X71" s="2" t="n">
        <v>0</v>
      </c>
      <c r="Z71" s="2" t="n">
        <v>0.0001</v>
      </c>
      <c r="AA71" s="2" t="n">
        <v>0.272107495199064</v>
      </c>
      <c r="AB71" s="2" t="n">
        <v>0.0001</v>
      </c>
      <c r="AD71" s="2" t="n">
        <v>0.0001</v>
      </c>
      <c r="AE71" s="2" t="n">
        <v>0.136053747599532</v>
      </c>
      <c r="AF71" s="2" t="n">
        <v>0.0001</v>
      </c>
      <c r="AH71" s="2" t="n">
        <v>0.0001</v>
      </c>
      <c r="AI71" s="2" t="n">
        <v>1.6</v>
      </c>
      <c r="AJ71" s="2" t="n">
        <v>0.0001</v>
      </c>
      <c r="AL71" s="2" t="n">
        <v>0.0001</v>
      </c>
      <c r="AM71" s="2" t="n">
        <v>0.8</v>
      </c>
      <c r="AN71" s="2" t="n">
        <v>0.0001</v>
      </c>
      <c r="AP71" s="2" t="n">
        <v>21</v>
      </c>
      <c r="AQ71" s="2" t="n">
        <v>0.35</v>
      </c>
      <c r="BQ71" s="2" t="n">
        <v>38869</v>
      </c>
      <c r="BR71" s="2" t="n">
        <v>3.785</v>
      </c>
      <c r="BS71" s="2" t="n">
        <v>3.79</v>
      </c>
      <c r="BT71" s="2" t="n">
        <v>3.795</v>
      </c>
      <c r="BU71" s="2" t="n">
        <v>0.2275</v>
      </c>
      <c r="BV71" s="2" t="n">
        <v>0.235</v>
      </c>
      <c r="BW71" s="2" t="n">
        <v>0.2425</v>
      </c>
      <c r="BX71" s="2" t="n">
        <v>-0.07</v>
      </c>
      <c r="BZ71" s="2" t="n">
        <v>0.07</v>
      </c>
      <c r="CA71" s="2" t="n">
        <v>0</v>
      </c>
      <c r="CB71" s="2" t="n">
        <v>0</v>
      </c>
      <c r="CC71" s="2" t="n">
        <v>3.785</v>
      </c>
      <c r="CD71" s="2" t="n">
        <v>0.2425</v>
      </c>
    </row>
    <row r="72" customFormat="false" ht="12.75" hidden="false" customHeight="false" outlineLevel="0" collapsed="false">
      <c r="A72" s="1" t="n">
        <v>38991</v>
      </c>
      <c r="B72" s="2" t="n">
        <v>0.063021892975935</v>
      </c>
      <c r="D72" s="1" t="n">
        <v>37865</v>
      </c>
      <c r="E72" s="2" t="n">
        <v>101.5</v>
      </c>
      <c r="F72" s="2" t="n">
        <v>103</v>
      </c>
      <c r="G72" s="2" t="n">
        <v>107.5</v>
      </c>
      <c r="I72" s="2" t="n">
        <v>47.75</v>
      </c>
      <c r="J72" s="2" t="n">
        <v>49</v>
      </c>
      <c r="K72" s="2" t="n">
        <v>52</v>
      </c>
      <c r="M72" s="1" t="n">
        <v>38749</v>
      </c>
      <c r="N72" s="2" t="n">
        <v>71.5</v>
      </c>
      <c r="O72" s="2" t="n">
        <v>74.5</v>
      </c>
      <c r="P72" s="2" t="n">
        <v>79</v>
      </c>
      <c r="R72" s="2" t="n">
        <v>52.875</v>
      </c>
      <c r="S72" s="2" t="n">
        <v>55.875</v>
      </c>
      <c r="T72" s="2" t="n">
        <v>60.375</v>
      </c>
      <c r="V72" s="2" t="n">
        <v>0</v>
      </c>
      <c r="W72" s="2" t="n">
        <v>0</v>
      </c>
      <c r="X72" s="2" t="n">
        <v>0</v>
      </c>
      <c r="Z72" s="2" t="n">
        <v>0.0001</v>
      </c>
      <c r="AA72" s="2" t="n">
        <v>0.277039326997947</v>
      </c>
      <c r="AB72" s="2" t="n">
        <v>0.0001</v>
      </c>
      <c r="AD72" s="2" t="n">
        <v>0.0001</v>
      </c>
      <c r="AE72" s="2" t="n">
        <v>0.138519663498973</v>
      </c>
      <c r="AF72" s="2" t="n">
        <v>0.0001</v>
      </c>
      <c r="AH72" s="2" t="n">
        <v>0.0001</v>
      </c>
      <c r="AI72" s="2" t="n">
        <v>1.8</v>
      </c>
      <c r="AJ72" s="2" t="n">
        <v>0.0001</v>
      </c>
      <c r="AL72" s="2" t="n">
        <v>0.0001</v>
      </c>
      <c r="AM72" s="2" t="n">
        <v>0.9</v>
      </c>
      <c r="AN72" s="2" t="n">
        <v>0.0001</v>
      </c>
      <c r="AP72" s="2" t="n">
        <v>21</v>
      </c>
      <c r="AQ72" s="2" t="n">
        <v>0.35</v>
      </c>
      <c r="BQ72" s="2" t="n">
        <v>38899</v>
      </c>
      <c r="BR72" s="2" t="n">
        <v>3.778</v>
      </c>
      <c r="BS72" s="2" t="n">
        <v>3.783</v>
      </c>
      <c r="BT72" s="2" t="n">
        <v>3.788</v>
      </c>
      <c r="BU72" s="2" t="n">
        <v>0.2275</v>
      </c>
      <c r="BV72" s="2" t="n">
        <v>0.235</v>
      </c>
      <c r="BW72" s="2" t="n">
        <v>0.2425</v>
      </c>
      <c r="BX72" s="2" t="n">
        <v>-0.07</v>
      </c>
      <c r="BZ72" s="2" t="n">
        <v>0.07</v>
      </c>
      <c r="CA72" s="2" t="n">
        <v>0</v>
      </c>
      <c r="CB72" s="2" t="n">
        <v>0</v>
      </c>
      <c r="CC72" s="2" t="n">
        <v>3.778</v>
      </c>
      <c r="CD72" s="2" t="n">
        <v>0.2425</v>
      </c>
    </row>
    <row r="73" customFormat="false" ht="12.75" hidden="false" customHeight="false" outlineLevel="0" collapsed="false">
      <c r="A73" s="1" t="n">
        <v>39022</v>
      </c>
      <c r="B73" s="2" t="n">
        <v>0.06305637962278</v>
      </c>
      <c r="D73" s="1" t="n">
        <v>37895</v>
      </c>
      <c r="E73" s="2" t="n">
        <v>63.5</v>
      </c>
      <c r="F73" s="2" t="n">
        <v>65</v>
      </c>
      <c r="G73" s="2" t="n">
        <v>69.5</v>
      </c>
      <c r="I73" s="2" t="n">
        <v>40.75</v>
      </c>
      <c r="J73" s="2" t="n">
        <v>42</v>
      </c>
      <c r="K73" s="2" t="n">
        <v>45</v>
      </c>
      <c r="M73" s="1" t="n">
        <v>38777</v>
      </c>
      <c r="N73" s="2" t="n">
        <v>65.5</v>
      </c>
      <c r="O73" s="2" t="n">
        <v>68.5</v>
      </c>
      <c r="P73" s="2" t="n">
        <v>73</v>
      </c>
      <c r="R73" s="2" t="n">
        <v>48.375</v>
      </c>
      <c r="S73" s="2" t="n">
        <v>51.375</v>
      </c>
      <c r="T73" s="2" t="n">
        <v>55.875</v>
      </c>
      <c r="V73" s="2" t="n">
        <v>0</v>
      </c>
      <c r="W73" s="2" t="n">
        <v>0</v>
      </c>
      <c r="X73" s="2" t="n">
        <v>0</v>
      </c>
      <c r="Z73" s="2" t="n">
        <v>0.0001</v>
      </c>
      <c r="AA73" s="2" t="n">
        <v>0.284483498517319</v>
      </c>
      <c r="AB73" s="2" t="n">
        <v>0.0001</v>
      </c>
      <c r="AD73" s="2" t="n">
        <v>0.0001</v>
      </c>
      <c r="AE73" s="2" t="n">
        <v>0.142241749258659</v>
      </c>
      <c r="AF73" s="2" t="n">
        <v>0.0001</v>
      </c>
      <c r="AH73" s="2" t="n">
        <v>0.0001</v>
      </c>
      <c r="AI73" s="2" t="n">
        <v>1.95</v>
      </c>
      <c r="AJ73" s="2" t="n">
        <v>0.0001</v>
      </c>
      <c r="AL73" s="2" t="n">
        <v>0.0001</v>
      </c>
      <c r="AM73" s="2" t="n">
        <v>0.975</v>
      </c>
      <c r="AN73" s="2" t="n">
        <v>0.0001</v>
      </c>
      <c r="AP73" s="2" t="n">
        <v>22</v>
      </c>
      <c r="AQ73" s="2" t="n">
        <v>0.35</v>
      </c>
      <c r="BQ73" s="2" t="n">
        <v>38930</v>
      </c>
      <c r="BR73" s="2" t="n">
        <v>3.78</v>
      </c>
      <c r="BS73" s="2" t="n">
        <v>3.785</v>
      </c>
      <c r="BT73" s="2" t="n">
        <v>3.79</v>
      </c>
      <c r="BU73" s="2" t="n">
        <v>0.2275</v>
      </c>
      <c r="BV73" s="2" t="n">
        <v>0.235</v>
      </c>
      <c r="BW73" s="2" t="n">
        <v>0.2425</v>
      </c>
      <c r="BX73" s="2" t="n">
        <v>-0.07</v>
      </c>
      <c r="BZ73" s="2" t="n">
        <v>0.07</v>
      </c>
      <c r="CA73" s="2" t="n">
        <v>0</v>
      </c>
      <c r="CB73" s="2" t="n">
        <v>0</v>
      </c>
      <c r="CC73" s="2" t="n">
        <v>3.78</v>
      </c>
      <c r="CD73" s="2" t="n">
        <v>0.2425</v>
      </c>
    </row>
    <row r="74" customFormat="false" ht="12.75" hidden="false" customHeight="false" outlineLevel="0" collapsed="false">
      <c r="A74" s="1" t="n">
        <v>39052</v>
      </c>
      <c r="B74" s="2" t="n">
        <v>0.063089753797522</v>
      </c>
      <c r="D74" s="1" t="n">
        <v>37926</v>
      </c>
      <c r="E74" s="2" t="n">
        <v>62.5</v>
      </c>
      <c r="F74" s="2" t="n">
        <v>64</v>
      </c>
      <c r="G74" s="2" t="n">
        <v>68.5</v>
      </c>
      <c r="I74" s="2" t="n">
        <v>37.75</v>
      </c>
      <c r="J74" s="2" t="n">
        <v>39</v>
      </c>
      <c r="K74" s="2" t="n">
        <v>42</v>
      </c>
      <c r="M74" s="1" t="n">
        <v>38808</v>
      </c>
      <c r="N74" s="2" t="n">
        <v>63.4</v>
      </c>
      <c r="O74" s="2" t="n">
        <v>66.4</v>
      </c>
      <c r="P74" s="2" t="n">
        <v>70.9</v>
      </c>
      <c r="R74" s="2" t="n">
        <v>46.8</v>
      </c>
      <c r="S74" s="2" t="n">
        <v>49.8</v>
      </c>
      <c r="T74" s="2" t="n">
        <v>54.3</v>
      </c>
      <c r="V74" s="2" t="n">
        <v>0</v>
      </c>
      <c r="W74" s="2" t="n">
        <v>0</v>
      </c>
      <c r="X74" s="2" t="n">
        <v>0</v>
      </c>
      <c r="Z74" s="2" t="n">
        <v>0.0001</v>
      </c>
      <c r="AA74" s="2" t="n">
        <v>0.265306044601739</v>
      </c>
      <c r="AB74" s="2" t="n">
        <v>0.0001</v>
      </c>
      <c r="AD74" s="2" t="n">
        <v>0.0001</v>
      </c>
      <c r="AE74" s="2" t="n">
        <v>0.13265302230087</v>
      </c>
      <c r="AF74" s="2" t="n">
        <v>0.0001</v>
      </c>
      <c r="AH74" s="2" t="n">
        <v>0.0001</v>
      </c>
      <c r="AI74" s="2" t="n">
        <v>2</v>
      </c>
      <c r="AJ74" s="2" t="n">
        <v>0.0001</v>
      </c>
      <c r="AL74" s="2" t="n">
        <v>0.0001</v>
      </c>
      <c r="AM74" s="2" t="n">
        <v>1</v>
      </c>
      <c r="AN74" s="2" t="n">
        <v>0.0001</v>
      </c>
      <c r="AP74" s="2" t="n">
        <v>22</v>
      </c>
      <c r="AQ74" s="2" t="n">
        <v>0.35</v>
      </c>
      <c r="BQ74" s="2" t="n">
        <v>38961</v>
      </c>
      <c r="BR74" s="2" t="n">
        <v>3.797</v>
      </c>
      <c r="BS74" s="2" t="n">
        <v>3.802</v>
      </c>
      <c r="BT74" s="2" t="n">
        <v>3.807</v>
      </c>
      <c r="BU74" s="2" t="n">
        <v>0.2275</v>
      </c>
      <c r="BV74" s="2" t="n">
        <v>0.235</v>
      </c>
      <c r="BW74" s="2" t="n">
        <v>0.2425</v>
      </c>
      <c r="BX74" s="2" t="n">
        <v>-0.07</v>
      </c>
      <c r="BZ74" s="2" t="n">
        <v>0.07</v>
      </c>
      <c r="CA74" s="2" t="n">
        <v>0</v>
      </c>
      <c r="CB74" s="2" t="n">
        <v>0</v>
      </c>
      <c r="CC74" s="2" t="n">
        <v>3.797</v>
      </c>
      <c r="CD74" s="2" t="n">
        <v>0.2425</v>
      </c>
    </row>
    <row r="75" customFormat="false" ht="12.75" hidden="false" customHeight="false" outlineLevel="0" collapsed="false">
      <c r="A75" s="1" t="n">
        <v>39083</v>
      </c>
      <c r="B75" s="2" t="n">
        <v>0.063124240445144</v>
      </c>
      <c r="D75" s="1" t="n">
        <v>37956</v>
      </c>
      <c r="E75" s="2" t="n">
        <v>61.5</v>
      </c>
      <c r="F75" s="2" t="n">
        <v>63</v>
      </c>
      <c r="G75" s="2" t="n">
        <v>67.5</v>
      </c>
      <c r="I75" s="2" t="n">
        <v>37.75</v>
      </c>
      <c r="J75" s="2" t="n">
        <v>39</v>
      </c>
      <c r="K75" s="2" t="n">
        <v>42</v>
      </c>
      <c r="M75" s="1" t="n">
        <v>38838</v>
      </c>
      <c r="N75" s="2" t="n">
        <v>63.4</v>
      </c>
      <c r="O75" s="2" t="n">
        <v>66.4</v>
      </c>
      <c r="P75" s="2" t="n">
        <v>70.9</v>
      </c>
      <c r="R75" s="2" t="n">
        <v>46.8</v>
      </c>
      <c r="S75" s="2" t="n">
        <v>49.8</v>
      </c>
      <c r="T75" s="2" t="n">
        <v>54.3</v>
      </c>
      <c r="V75" s="2" t="n">
        <v>0</v>
      </c>
      <c r="W75" s="2" t="n">
        <v>0</v>
      </c>
      <c r="X75" s="2" t="n">
        <v>0</v>
      </c>
      <c r="Z75" s="2" t="n">
        <v>0.0001</v>
      </c>
      <c r="AA75" s="2" t="n">
        <v>0.264302819652542</v>
      </c>
      <c r="AB75" s="2" t="n">
        <v>0.0001</v>
      </c>
      <c r="AD75" s="2" t="n">
        <v>0.0001</v>
      </c>
      <c r="AE75" s="2" t="n">
        <v>0.132151409826271</v>
      </c>
      <c r="AF75" s="2" t="n">
        <v>0.0001</v>
      </c>
      <c r="AH75" s="2" t="n">
        <v>0.0001</v>
      </c>
      <c r="AI75" s="2" t="n">
        <v>2.15</v>
      </c>
      <c r="AJ75" s="2" t="n">
        <v>0.0001</v>
      </c>
      <c r="AL75" s="2" t="n">
        <v>0.0001</v>
      </c>
      <c r="AM75" s="2" t="n">
        <v>1.075</v>
      </c>
      <c r="AN75" s="2" t="n">
        <v>0.0001</v>
      </c>
      <c r="AP75" s="2" t="n">
        <v>22</v>
      </c>
      <c r="AQ75" s="2" t="n">
        <v>0.35</v>
      </c>
      <c r="BQ75" s="2" t="n">
        <v>38991</v>
      </c>
      <c r="BR75" s="2" t="n">
        <v>3.807</v>
      </c>
      <c r="BS75" s="2" t="n">
        <v>3.812</v>
      </c>
      <c r="BT75" s="2" t="n">
        <v>3.817</v>
      </c>
      <c r="BU75" s="2" t="n">
        <v>0.2275</v>
      </c>
      <c r="BV75" s="2" t="n">
        <v>0.235</v>
      </c>
      <c r="BW75" s="2" t="n">
        <v>0.2425</v>
      </c>
      <c r="BX75" s="2" t="n">
        <v>-0.07</v>
      </c>
      <c r="BZ75" s="2" t="n">
        <v>0.07</v>
      </c>
      <c r="CA75" s="2" t="n">
        <v>0</v>
      </c>
      <c r="CB75" s="2" t="n">
        <v>0</v>
      </c>
      <c r="CC75" s="2" t="n">
        <v>3.807</v>
      </c>
      <c r="CD75" s="2" t="n">
        <v>0.2425</v>
      </c>
    </row>
    <row r="76" customFormat="false" ht="12.75" hidden="false" customHeight="false" outlineLevel="0" collapsed="false">
      <c r="A76" s="1" t="n">
        <v>39114</v>
      </c>
      <c r="B76" s="2" t="n">
        <v>0.063158727093161</v>
      </c>
      <c r="D76" s="1" t="n">
        <v>37987</v>
      </c>
      <c r="E76" s="2" t="n">
        <v>54</v>
      </c>
      <c r="F76" s="2" t="n">
        <v>55.75</v>
      </c>
      <c r="G76" s="2" t="n">
        <v>60.25</v>
      </c>
      <c r="I76" s="2" t="n">
        <v>36.8</v>
      </c>
      <c r="J76" s="2" t="n">
        <v>38.05</v>
      </c>
      <c r="K76" s="2" t="n">
        <v>41.05</v>
      </c>
      <c r="M76" s="1" t="n">
        <v>38869</v>
      </c>
      <c r="N76" s="2" t="n">
        <v>67.4</v>
      </c>
      <c r="O76" s="2" t="n">
        <v>70.4</v>
      </c>
      <c r="P76" s="2" t="n">
        <v>74.9</v>
      </c>
      <c r="R76" s="2" t="n">
        <v>49.8</v>
      </c>
      <c r="S76" s="2" t="n">
        <v>52.8</v>
      </c>
      <c r="T76" s="2" t="n">
        <v>57.3</v>
      </c>
      <c r="V76" s="2" t="n">
        <v>0</v>
      </c>
      <c r="W76" s="2" t="n">
        <v>0</v>
      </c>
      <c r="X76" s="2" t="n">
        <v>0</v>
      </c>
      <c r="Z76" s="2" t="n">
        <v>0.0001</v>
      </c>
      <c r="AA76" s="2" t="n">
        <v>0.319725857650775</v>
      </c>
      <c r="AB76" s="2" t="n">
        <v>0.0001</v>
      </c>
      <c r="AD76" s="2" t="n">
        <v>0.0001</v>
      </c>
      <c r="AE76" s="2" t="n">
        <v>0.159862928825387</v>
      </c>
      <c r="AF76" s="2" t="n">
        <v>0.0001</v>
      </c>
      <c r="AH76" s="2" t="n">
        <v>0.0001</v>
      </c>
      <c r="AI76" s="2" t="n">
        <v>1.95</v>
      </c>
      <c r="AJ76" s="2" t="n">
        <v>0.0001</v>
      </c>
      <c r="AL76" s="2" t="n">
        <v>0.0001</v>
      </c>
      <c r="AM76" s="2" t="n">
        <v>0.975</v>
      </c>
      <c r="AN76" s="2" t="n">
        <v>0.0001</v>
      </c>
      <c r="AP76" s="2" t="n">
        <v>23</v>
      </c>
      <c r="AQ76" s="2" t="n">
        <v>0.35</v>
      </c>
      <c r="BQ76" s="2" t="n">
        <v>39022</v>
      </c>
      <c r="BR76" s="2" t="n">
        <v>3.952</v>
      </c>
      <c r="BS76" s="2" t="n">
        <v>3.957</v>
      </c>
      <c r="BT76" s="2" t="n">
        <v>3.962</v>
      </c>
      <c r="BU76" s="2" t="n">
        <v>0.23</v>
      </c>
      <c r="BV76" s="2" t="n">
        <v>0.2375</v>
      </c>
      <c r="BW76" s="2" t="n">
        <v>0.245</v>
      </c>
      <c r="BX76" s="2" t="n">
        <v>-0.07</v>
      </c>
      <c r="BZ76" s="2" t="n">
        <v>0.07</v>
      </c>
      <c r="CA76" s="2" t="n">
        <v>0</v>
      </c>
      <c r="CB76" s="2" t="n">
        <v>0</v>
      </c>
      <c r="CC76" s="2" t="n">
        <v>3.952</v>
      </c>
      <c r="CD76" s="2" t="n">
        <v>0.245</v>
      </c>
    </row>
    <row r="77" customFormat="false" ht="12.75" hidden="false" customHeight="false" outlineLevel="0" collapsed="false">
      <c r="A77" s="1" t="n">
        <v>39142</v>
      </c>
      <c r="B77" s="2" t="n">
        <v>0.063189876323966</v>
      </c>
      <c r="D77" s="1" t="n">
        <v>38018</v>
      </c>
      <c r="E77" s="2" t="n">
        <v>52</v>
      </c>
      <c r="F77" s="2" t="n">
        <v>53.75</v>
      </c>
      <c r="G77" s="2" t="n">
        <v>58.25</v>
      </c>
      <c r="I77" s="2" t="n">
        <v>35.8</v>
      </c>
      <c r="J77" s="2" t="n">
        <v>37.05</v>
      </c>
      <c r="K77" s="2" t="n">
        <v>40.05</v>
      </c>
      <c r="M77" s="1" t="n">
        <v>38899</v>
      </c>
      <c r="N77" s="2" t="n">
        <v>107</v>
      </c>
      <c r="O77" s="2" t="n">
        <v>110</v>
      </c>
      <c r="P77" s="2" t="n">
        <v>114.5</v>
      </c>
      <c r="R77" s="2" t="n">
        <v>73.125</v>
      </c>
      <c r="S77" s="2" t="n">
        <v>76.125</v>
      </c>
      <c r="T77" s="2" t="n">
        <v>80.625</v>
      </c>
      <c r="V77" s="2" t="n">
        <v>0</v>
      </c>
      <c r="W77" s="2" t="n">
        <v>0</v>
      </c>
      <c r="X77" s="2" t="n">
        <v>0</v>
      </c>
      <c r="Z77" s="2" t="n">
        <v>0.0001</v>
      </c>
      <c r="AA77" s="2" t="n">
        <v>0.318966956910938</v>
      </c>
      <c r="AB77" s="2" t="n">
        <v>0.0001</v>
      </c>
      <c r="AD77" s="2" t="n">
        <v>0.0001</v>
      </c>
      <c r="AE77" s="2" t="n">
        <v>0.159483478455469</v>
      </c>
      <c r="AF77" s="2" t="n">
        <v>0.0001</v>
      </c>
      <c r="AH77" s="2" t="n">
        <v>0.0001</v>
      </c>
      <c r="AI77" s="2" t="n">
        <v>2.1</v>
      </c>
      <c r="AJ77" s="2" t="n">
        <v>0.0001</v>
      </c>
      <c r="AL77" s="2" t="n">
        <v>0.0001</v>
      </c>
      <c r="AM77" s="2" t="n">
        <v>1.05</v>
      </c>
      <c r="AN77" s="2" t="n">
        <v>0.0001</v>
      </c>
      <c r="AP77" s="2" t="n">
        <v>23</v>
      </c>
      <c r="AQ77" s="2" t="n">
        <v>0.35</v>
      </c>
      <c r="BQ77" s="2" t="n">
        <v>39052</v>
      </c>
      <c r="BR77" s="2" t="n">
        <v>4.092</v>
      </c>
      <c r="BS77" s="2" t="n">
        <v>4.097</v>
      </c>
      <c r="BT77" s="2" t="n">
        <v>4.102</v>
      </c>
      <c r="BU77" s="2" t="n">
        <v>0.2375</v>
      </c>
      <c r="BV77" s="2" t="n">
        <v>0.245</v>
      </c>
      <c r="BW77" s="2" t="n">
        <v>0.2525</v>
      </c>
      <c r="BX77" s="2" t="n">
        <v>-0.07</v>
      </c>
      <c r="BZ77" s="2" t="n">
        <v>0.07</v>
      </c>
      <c r="CA77" s="2" t="n">
        <v>0</v>
      </c>
      <c r="CB77" s="2" t="n">
        <v>0</v>
      </c>
      <c r="CC77" s="2" t="n">
        <v>4.092</v>
      </c>
      <c r="CD77" s="2" t="n">
        <v>0.2525</v>
      </c>
    </row>
    <row r="78" customFormat="false" ht="12.75" hidden="false" customHeight="false" outlineLevel="0" collapsed="false">
      <c r="A78" s="1" t="n">
        <v>39173</v>
      </c>
      <c r="B78" s="2" t="n">
        <v>0.063224362972733</v>
      </c>
      <c r="D78" s="1" t="n">
        <v>38047</v>
      </c>
      <c r="E78" s="2" t="n">
        <v>51</v>
      </c>
      <c r="F78" s="2" t="n">
        <v>52.75</v>
      </c>
      <c r="G78" s="2" t="n">
        <v>57.25</v>
      </c>
      <c r="I78" s="2" t="n">
        <v>33.8</v>
      </c>
      <c r="J78" s="2" t="n">
        <v>35.05</v>
      </c>
      <c r="K78" s="2" t="n">
        <v>38.05</v>
      </c>
      <c r="M78" s="1" t="n">
        <v>38930</v>
      </c>
      <c r="N78" s="2" t="n">
        <v>124</v>
      </c>
      <c r="O78" s="2" t="n">
        <v>127</v>
      </c>
      <c r="P78" s="2" t="n">
        <v>131.5</v>
      </c>
      <c r="R78" s="2" t="n">
        <v>85.875</v>
      </c>
      <c r="S78" s="2" t="n">
        <v>88.875</v>
      </c>
      <c r="T78" s="2" t="n">
        <v>93.375</v>
      </c>
      <c r="V78" s="2" t="n">
        <v>0</v>
      </c>
      <c r="W78" s="2" t="n">
        <v>0</v>
      </c>
      <c r="X78" s="2" t="n">
        <v>0</v>
      </c>
      <c r="Z78" s="2" t="n">
        <v>0.0001</v>
      </c>
      <c r="AA78" s="2" t="n">
        <v>0.360701598608171</v>
      </c>
      <c r="AB78" s="2" t="n">
        <v>0.0001</v>
      </c>
      <c r="AD78" s="2" t="n">
        <v>0.0001</v>
      </c>
      <c r="AE78" s="2" t="n">
        <v>0.180350799304085</v>
      </c>
      <c r="AF78" s="2" t="n">
        <v>0.0001</v>
      </c>
      <c r="AH78" s="2" t="n">
        <v>0.0001</v>
      </c>
      <c r="AI78" s="2" t="n">
        <v>2.85</v>
      </c>
      <c r="AJ78" s="2" t="n">
        <v>0.0001</v>
      </c>
      <c r="AL78" s="2" t="n">
        <v>0.0001</v>
      </c>
      <c r="AM78" s="2" t="n">
        <v>1.425</v>
      </c>
      <c r="AN78" s="2" t="n">
        <v>0.0001</v>
      </c>
      <c r="AP78" s="2" t="n">
        <v>23</v>
      </c>
      <c r="AQ78" s="2" t="n">
        <v>0.35</v>
      </c>
      <c r="BQ78" s="2" t="n">
        <v>39083</v>
      </c>
      <c r="BR78" s="2" t="n">
        <v>4.27</v>
      </c>
      <c r="BS78" s="2" t="n">
        <v>4.275</v>
      </c>
      <c r="BT78" s="2" t="n">
        <v>4.28</v>
      </c>
      <c r="BU78" s="2" t="n">
        <v>0.24</v>
      </c>
      <c r="BV78" s="2" t="n">
        <v>0.2475</v>
      </c>
      <c r="BW78" s="2" t="n">
        <v>0.255</v>
      </c>
      <c r="BX78" s="2" t="n">
        <v>-0.07</v>
      </c>
      <c r="BZ78" s="2" t="n">
        <v>0.07</v>
      </c>
      <c r="CA78" s="2" t="n">
        <v>0</v>
      </c>
      <c r="CB78" s="2" t="n">
        <v>0</v>
      </c>
      <c r="CC78" s="2" t="n">
        <v>4.27</v>
      </c>
      <c r="CD78" s="2" t="n">
        <v>0.255</v>
      </c>
    </row>
    <row r="79" customFormat="false" ht="12.75" hidden="false" customHeight="false" outlineLevel="0" collapsed="false">
      <c r="A79" s="1" t="n">
        <v>39203</v>
      </c>
      <c r="B79" s="2" t="n">
        <v>0.063257737149335</v>
      </c>
      <c r="D79" s="1" t="n">
        <v>38078</v>
      </c>
      <c r="E79" s="2" t="n">
        <v>48.75</v>
      </c>
      <c r="F79" s="2" t="n">
        <v>50.5</v>
      </c>
      <c r="G79" s="2" t="n">
        <v>55</v>
      </c>
      <c r="I79" s="2" t="n">
        <v>33.8</v>
      </c>
      <c r="J79" s="2" t="n">
        <v>35.05</v>
      </c>
      <c r="K79" s="2" t="n">
        <v>38.05</v>
      </c>
      <c r="M79" s="1" t="n">
        <v>38961</v>
      </c>
      <c r="N79" s="2" t="n">
        <v>110</v>
      </c>
      <c r="O79" s="2" t="n">
        <v>113</v>
      </c>
      <c r="P79" s="2" t="n">
        <v>117.5</v>
      </c>
      <c r="R79" s="2" t="n">
        <v>75.375</v>
      </c>
      <c r="S79" s="2" t="n">
        <v>78.375</v>
      </c>
      <c r="T79" s="2" t="n">
        <v>82.875</v>
      </c>
      <c r="V79" s="2" t="n">
        <v>0</v>
      </c>
      <c r="W79" s="2" t="n">
        <v>0</v>
      </c>
      <c r="X79" s="2" t="n">
        <v>0</v>
      </c>
      <c r="Z79" s="2" t="n">
        <v>0.0001</v>
      </c>
      <c r="AA79" s="2" t="n">
        <v>0.330928928556056</v>
      </c>
      <c r="AB79" s="2" t="n">
        <v>0.0001</v>
      </c>
      <c r="AD79" s="2" t="n">
        <v>0.0001</v>
      </c>
      <c r="AE79" s="2" t="n">
        <v>0.165464464278028</v>
      </c>
      <c r="AF79" s="2" t="n">
        <v>0.0001</v>
      </c>
      <c r="AH79" s="2" t="n">
        <v>0.0001</v>
      </c>
      <c r="AI79" s="2" t="n">
        <v>2.95</v>
      </c>
      <c r="AJ79" s="2" t="n">
        <v>0.0001</v>
      </c>
      <c r="AL79" s="2" t="n">
        <v>0.0001</v>
      </c>
      <c r="AM79" s="2" t="n">
        <v>1.475</v>
      </c>
      <c r="AN79" s="2" t="n">
        <v>0.0001</v>
      </c>
      <c r="AP79" s="2" t="n">
        <v>24</v>
      </c>
      <c r="AQ79" s="2" t="n">
        <v>0.35</v>
      </c>
      <c r="BQ79" s="2" t="n">
        <v>39114</v>
      </c>
      <c r="BR79" s="2" t="n">
        <v>4.125</v>
      </c>
      <c r="BS79" s="2" t="n">
        <v>4.13</v>
      </c>
      <c r="BT79" s="2" t="n">
        <v>4.135</v>
      </c>
      <c r="BU79" s="2" t="n">
        <v>0.2275</v>
      </c>
      <c r="BV79" s="2" t="n">
        <v>0.235</v>
      </c>
      <c r="BW79" s="2" t="n">
        <v>0.2425</v>
      </c>
      <c r="BX79" s="2" t="n">
        <v>-0.07</v>
      </c>
      <c r="BZ79" s="2" t="n">
        <v>0.07</v>
      </c>
      <c r="CA79" s="2" t="n">
        <v>0</v>
      </c>
      <c r="CB79" s="2" t="n">
        <v>0</v>
      </c>
      <c r="CC79" s="2" t="n">
        <v>4.125</v>
      </c>
      <c r="CD79" s="2" t="n">
        <v>0.2425</v>
      </c>
    </row>
    <row r="80" customFormat="false" ht="12.75" hidden="false" customHeight="false" outlineLevel="0" collapsed="false">
      <c r="A80" s="1" t="n">
        <v>39234</v>
      </c>
      <c r="B80" s="2" t="n">
        <v>0.063292223798879</v>
      </c>
      <c r="D80" s="1" t="n">
        <v>38108</v>
      </c>
      <c r="E80" s="2" t="n">
        <v>50.75</v>
      </c>
      <c r="F80" s="2" t="n">
        <v>52.5</v>
      </c>
      <c r="G80" s="2" t="n">
        <v>57</v>
      </c>
      <c r="I80" s="2" t="n">
        <v>29.8</v>
      </c>
      <c r="J80" s="2" t="n">
        <v>31.05</v>
      </c>
      <c r="K80" s="2" t="n">
        <v>34.05</v>
      </c>
      <c r="M80" s="1" t="n">
        <v>38991</v>
      </c>
      <c r="N80" s="2" t="n">
        <v>78</v>
      </c>
      <c r="O80" s="2" t="n">
        <v>81</v>
      </c>
      <c r="P80" s="2" t="n">
        <v>85.5</v>
      </c>
      <c r="R80" s="2" t="n">
        <v>57.75</v>
      </c>
      <c r="S80" s="2" t="n">
        <v>60.75</v>
      </c>
      <c r="T80" s="2" t="n">
        <v>65.25</v>
      </c>
      <c r="V80" s="2" t="n">
        <v>0</v>
      </c>
      <c r="W80" s="2" t="n">
        <v>0</v>
      </c>
      <c r="X80" s="2" t="n">
        <v>0</v>
      </c>
      <c r="Z80" s="2" t="n">
        <v>0.0001</v>
      </c>
      <c r="AA80" s="2" t="n">
        <v>0.292618199216807</v>
      </c>
      <c r="AB80" s="2" t="n">
        <v>0.0001</v>
      </c>
      <c r="AD80" s="2" t="n">
        <v>0.0001</v>
      </c>
      <c r="AE80" s="2" t="n">
        <v>0.146309099608403</v>
      </c>
      <c r="AF80" s="2" t="n">
        <v>0.0001</v>
      </c>
      <c r="AH80" s="2" t="n">
        <v>0.0001</v>
      </c>
      <c r="AI80" s="2" t="n">
        <v>2.65</v>
      </c>
      <c r="AJ80" s="2" t="n">
        <v>0.0001</v>
      </c>
      <c r="AL80" s="2" t="n">
        <v>0.0001</v>
      </c>
      <c r="AM80" s="2" t="n">
        <v>1.325</v>
      </c>
      <c r="AN80" s="2" t="n">
        <v>0.0001</v>
      </c>
      <c r="AP80" s="2" t="n">
        <v>24</v>
      </c>
      <c r="AQ80" s="2" t="n">
        <v>0.35</v>
      </c>
      <c r="BQ80" s="2" t="n">
        <v>39142</v>
      </c>
      <c r="BR80" s="2" t="n">
        <v>3.99</v>
      </c>
      <c r="BS80" s="2" t="n">
        <v>3.995</v>
      </c>
      <c r="BT80" s="2" t="n">
        <v>4</v>
      </c>
      <c r="BU80" s="2" t="n">
        <v>0.22</v>
      </c>
      <c r="BV80" s="2" t="n">
        <v>0.2275</v>
      </c>
      <c r="BW80" s="2" t="n">
        <v>0.235</v>
      </c>
      <c r="BX80" s="2" t="n">
        <v>-0.07</v>
      </c>
      <c r="BZ80" s="2" t="n">
        <v>0.07</v>
      </c>
      <c r="CA80" s="2" t="n">
        <v>0</v>
      </c>
      <c r="CB80" s="2" t="n">
        <v>0</v>
      </c>
      <c r="CC80" s="2" t="n">
        <v>3.99</v>
      </c>
      <c r="CD80" s="2" t="n">
        <v>0.235</v>
      </c>
    </row>
    <row r="81" customFormat="false" ht="12.75" hidden="false" customHeight="false" outlineLevel="0" collapsed="false">
      <c r="A81" s="1" t="n">
        <v>39264</v>
      </c>
      <c r="B81" s="2" t="n">
        <v>0.063325597976233</v>
      </c>
      <c r="D81" s="1" t="n">
        <v>38139</v>
      </c>
      <c r="E81" s="2" t="n">
        <v>57.75</v>
      </c>
      <c r="F81" s="2" t="n">
        <v>59.5</v>
      </c>
      <c r="G81" s="2" t="n">
        <v>64</v>
      </c>
      <c r="I81" s="2" t="n">
        <v>32.8</v>
      </c>
      <c r="J81" s="2" t="n">
        <v>34.05</v>
      </c>
      <c r="K81" s="2" t="n">
        <v>37.05</v>
      </c>
      <c r="M81" s="1" t="n">
        <v>39022</v>
      </c>
      <c r="N81" s="2" t="n">
        <v>66</v>
      </c>
      <c r="O81" s="2" t="n">
        <v>69</v>
      </c>
      <c r="P81" s="2" t="n">
        <v>73.5</v>
      </c>
      <c r="R81" s="2" t="n">
        <v>48.75</v>
      </c>
      <c r="S81" s="2" t="n">
        <v>51.75</v>
      </c>
      <c r="T81" s="2" t="n">
        <v>56.25</v>
      </c>
      <c r="V81" s="2" t="n">
        <v>0</v>
      </c>
      <c r="W81" s="2" t="n">
        <v>0</v>
      </c>
      <c r="X81" s="2" t="n">
        <v>0</v>
      </c>
      <c r="Z81" s="2" t="n">
        <v>0.0001</v>
      </c>
      <c r="AA81" s="2" t="n">
        <v>0.288765086485038</v>
      </c>
      <c r="AB81" s="2" t="n">
        <v>0.0001</v>
      </c>
      <c r="AD81" s="2" t="n">
        <v>0.0001</v>
      </c>
      <c r="AE81" s="2" t="n">
        <v>0.144382543242519</v>
      </c>
      <c r="AF81" s="2" t="n">
        <v>0.0001</v>
      </c>
      <c r="AH81" s="2" t="n">
        <v>0.0001</v>
      </c>
      <c r="AI81" s="2" t="n">
        <v>1.9</v>
      </c>
      <c r="AJ81" s="2" t="n">
        <v>0.0001</v>
      </c>
      <c r="AL81" s="2" t="n">
        <v>0.0001</v>
      </c>
      <c r="AM81" s="2" t="n">
        <v>0.95</v>
      </c>
      <c r="AN81" s="2" t="n">
        <v>0.0001</v>
      </c>
      <c r="AP81" s="2" t="n">
        <v>24</v>
      </c>
      <c r="AQ81" s="2" t="n">
        <v>0.35</v>
      </c>
      <c r="BQ81" s="2" t="n">
        <v>39173</v>
      </c>
      <c r="BR81" s="2" t="n">
        <v>3.83</v>
      </c>
      <c r="BS81" s="2" t="n">
        <v>3.835</v>
      </c>
      <c r="BT81" s="2" t="n">
        <v>3.84</v>
      </c>
      <c r="BU81" s="2" t="n">
        <v>0.22</v>
      </c>
      <c r="BV81" s="2" t="n">
        <v>0.2275</v>
      </c>
      <c r="BW81" s="2" t="n">
        <v>0.235</v>
      </c>
      <c r="BX81" s="2" t="n">
        <v>-0.07</v>
      </c>
      <c r="BZ81" s="2" t="n">
        <v>0.07</v>
      </c>
      <c r="CA81" s="2" t="n">
        <v>0</v>
      </c>
      <c r="CB81" s="2" t="n">
        <v>0</v>
      </c>
      <c r="CC81" s="2" t="n">
        <v>3.83</v>
      </c>
      <c r="CD81" s="2" t="n">
        <v>0.235</v>
      </c>
    </row>
    <row r="82" customFormat="false" ht="12.75" hidden="false" customHeight="false" outlineLevel="0" collapsed="false">
      <c r="A82" s="1" t="n">
        <v>39295</v>
      </c>
      <c r="B82" s="2" t="n">
        <v>0.063360084626553</v>
      </c>
      <c r="D82" s="1" t="n">
        <v>38169</v>
      </c>
      <c r="E82" s="2" t="n">
        <v>84.75</v>
      </c>
      <c r="F82" s="2" t="n">
        <v>86.5</v>
      </c>
      <c r="G82" s="2" t="n">
        <v>91</v>
      </c>
      <c r="I82" s="2" t="n">
        <v>42.8</v>
      </c>
      <c r="J82" s="2" t="n">
        <v>44.05</v>
      </c>
      <c r="K82" s="2" t="n">
        <v>47.05</v>
      </c>
      <c r="M82" s="1" t="n">
        <v>39052</v>
      </c>
      <c r="N82" s="2" t="n">
        <v>67</v>
      </c>
      <c r="O82" s="2" t="n">
        <v>70</v>
      </c>
      <c r="P82" s="2" t="n">
        <v>74.5</v>
      </c>
      <c r="R82" s="2" t="n">
        <v>49.5</v>
      </c>
      <c r="S82" s="2" t="n">
        <v>52.5</v>
      </c>
      <c r="T82" s="2" t="n">
        <v>57</v>
      </c>
      <c r="V82" s="2" t="n">
        <v>0</v>
      </c>
      <c r="W82" s="2" t="n">
        <v>0</v>
      </c>
      <c r="X82" s="2" t="n">
        <v>0</v>
      </c>
      <c r="Z82" s="2" t="n">
        <v>0.0001</v>
      </c>
      <c r="AA82" s="2" t="n">
        <v>0.295258268676505</v>
      </c>
      <c r="AB82" s="2" t="n">
        <v>0.0001</v>
      </c>
      <c r="AD82" s="2" t="n">
        <v>0.0001</v>
      </c>
      <c r="AE82" s="2" t="n">
        <v>0.147629134338252</v>
      </c>
      <c r="AF82" s="2" t="n">
        <v>0.0001</v>
      </c>
      <c r="AH82" s="2" t="n">
        <v>0.0001</v>
      </c>
      <c r="AI82" s="2" t="n">
        <v>1.7</v>
      </c>
      <c r="AJ82" s="2" t="n">
        <v>0.0001</v>
      </c>
      <c r="AL82" s="2" t="n">
        <v>0.0001</v>
      </c>
      <c r="AM82" s="2" t="n">
        <v>0.85</v>
      </c>
      <c r="AN82" s="2" t="n">
        <v>0.0001</v>
      </c>
      <c r="AP82" s="2" t="n">
        <v>25</v>
      </c>
      <c r="AQ82" s="2" t="n">
        <v>0.35</v>
      </c>
      <c r="BQ82" s="2" t="n">
        <v>39203</v>
      </c>
      <c r="BR82" s="2" t="n">
        <v>3.795</v>
      </c>
      <c r="BS82" s="2" t="n">
        <v>3.8</v>
      </c>
      <c r="BT82" s="2" t="n">
        <v>3.805</v>
      </c>
      <c r="BU82" s="2" t="n">
        <v>0.22</v>
      </c>
      <c r="BV82" s="2" t="n">
        <v>0.2275</v>
      </c>
      <c r="BW82" s="2" t="n">
        <v>0.235</v>
      </c>
      <c r="BX82" s="2" t="n">
        <v>-0.07</v>
      </c>
      <c r="BZ82" s="2" t="n">
        <v>0.07</v>
      </c>
      <c r="CA82" s="2" t="n">
        <v>0</v>
      </c>
      <c r="CB82" s="2" t="n">
        <v>0</v>
      </c>
      <c r="CC82" s="2" t="n">
        <v>3.795</v>
      </c>
      <c r="CD82" s="2" t="n">
        <v>0.235</v>
      </c>
    </row>
    <row r="83" customFormat="false" ht="12.75" hidden="false" customHeight="false" outlineLevel="0" collapsed="false">
      <c r="A83" s="1" t="n">
        <v>39326</v>
      </c>
      <c r="B83" s="2" t="n">
        <v>0.063394571277267</v>
      </c>
      <c r="D83" s="1" t="n">
        <v>38200</v>
      </c>
      <c r="E83" s="2" t="n">
        <v>97.75</v>
      </c>
      <c r="F83" s="2" t="n">
        <v>99.5</v>
      </c>
      <c r="G83" s="2" t="n">
        <v>104</v>
      </c>
      <c r="I83" s="2" t="n">
        <v>44.8</v>
      </c>
      <c r="J83" s="2" t="n">
        <v>46.05</v>
      </c>
      <c r="K83" s="2" t="n">
        <v>49.05</v>
      </c>
      <c r="M83" s="1" t="n">
        <v>39083</v>
      </c>
      <c r="N83" s="2" t="n">
        <v>79.5</v>
      </c>
      <c r="O83" s="2" t="n">
        <v>82.5</v>
      </c>
      <c r="P83" s="2" t="n">
        <v>87.5</v>
      </c>
      <c r="R83" s="2" t="n">
        <v>58.875</v>
      </c>
      <c r="S83" s="2" t="n">
        <v>61.875</v>
      </c>
      <c r="T83" s="2" t="n">
        <v>66.875</v>
      </c>
      <c r="V83" s="2" t="n">
        <v>0</v>
      </c>
      <c r="W83" s="2" t="n">
        <v>0</v>
      </c>
      <c r="X83" s="2" t="n">
        <v>0</v>
      </c>
      <c r="Z83" s="2" t="n">
        <v>0.0001</v>
      </c>
      <c r="AA83" s="2" t="n">
        <v>0.261594508026133</v>
      </c>
      <c r="AB83" s="2" t="n">
        <v>0.0001</v>
      </c>
      <c r="AD83" s="2" t="n">
        <v>0.0001</v>
      </c>
      <c r="AE83" s="2" t="n">
        <v>0.130797254013066</v>
      </c>
      <c r="AF83" s="2" t="n">
        <v>0.0001</v>
      </c>
      <c r="AH83" s="2" t="n">
        <v>0.0001</v>
      </c>
      <c r="AI83" s="2" t="n">
        <v>1.6</v>
      </c>
      <c r="AJ83" s="2" t="n">
        <v>0.0001</v>
      </c>
      <c r="AL83" s="2" t="n">
        <v>0.0001</v>
      </c>
      <c r="AM83" s="2" t="n">
        <v>0.8</v>
      </c>
      <c r="AN83" s="2" t="n">
        <v>0.0001</v>
      </c>
      <c r="AP83" s="2" t="n">
        <v>25</v>
      </c>
      <c r="AQ83" s="2" t="n">
        <v>0.35</v>
      </c>
      <c r="BQ83" s="2" t="n">
        <v>39234</v>
      </c>
      <c r="BR83" s="2" t="n">
        <v>3.815</v>
      </c>
      <c r="BS83" s="2" t="n">
        <v>3.82</v>
      </c>
      <c r="BT83" s="2" t="n">
        <v>3.825</v>
      </c>
      <c r="BU83" s="2" t="n">
        <v>0.21</v>
      </c>
      <c r="BV83" s="2" t="n">
        <v>0.2175</v>
      </c>
      <c r="BW83" s="2" t="n">
        <v>0.225</v>
      </c>
      <c r="BX83" s="2" t="n">
        <v>-0.07</v>
      </c>
      <c r="BZ83" s="2" t="n">
        <v>0.07</v>
      </c>
      <c r="CA83" s="2" t="n">
        <v>0</v>
      </c>
      <c r="CB83" s="2" t="n">
        <v>0</v>
      </c>
      <c r="CC83" s="2" t="n">
        <v>3.815</v>
      </c>
      <c r="CD83" s="2" t="n">
        <v>0.225</v>
      </c>
    </row>
    <row r="84" customFormat="false" ht="12.75" hidden="false" customHeight="false" outlineLevel="0" collapsed="false">
      <c r="A84" s="1" t="n">
        <v>39356</v>
      </c>
      <c r="B84" s="2" t="n">
        <v>0.063427945455754</v>
      </c>
      <c r="D84" s="1" t="n">
        <v>38231</v>
      </c>
      <c r="E84" s="2" t="n">
        <v>85.75</v>
      </c>
      <c r="F84" s="2" t="n">
        <v>87.5</v>
      </c>
      <c r="G84" s="2" t="n">
        <v>92</v>
      </c>
      <c r="I84" s="2" t="n">
        <v>42.8</v>
      </c>
      <c r="J84" s="2" t="n">
        <v>44.05</v>
      </c>
      <c r="K84" s="2" t="n">
        <v>47.05</v>
      </c>
      <c r="M84" s="1" t="n">
        <v>39114</v>
      </c>
      <c r="N84" s="2" t="n">
        <v>71.5</v>
      </c>
      <c r="O84" s="2" t="n">
        <v>74.5</v>
      </c>
      <c r="P84" s="2" t="n">
        <v>79.5</v>
      </c>
      <c r="R84" s="2" t="n">
        <v>52.875</v>
      </c>
      <c r="S84" s="2" t="n">
        <v>55.875</v>
      </c>
      <c r="T84" s="2" t="n">
        <v>60.875</v>
      </c>
      <c r="V84" s="2" t="n">
        <v>0</v>
      </c>
      <c r="W84" s="2" t="n">
        <v>0</v>
      </c>
      <c r="X84" s="2" t="n">
        <v>0</v>
      </c>
      <c r="Z84" s="2" t="n">
        <v>0.0001</v>
      </c>
      <c r="AA84" s="2" t="n">
        <v>0.266242600317086</v>
      </c>
      <c r="AB84" s="2" t="n">
        <v>0.0001</v>
      </c>
      <c r="AD84" s="2" t="n">
        <v>0.0001</v>
      </c>
      <c r="AE84" s="2" t="n">
        <v>0.133121300158543</v>
      </c>
      <c r="AF84" s="2" t="n">
        <v>0.0001</v>
      </c>
      <c r="AH84" s="2" t="n">
        <v>0.0001</v>
      </c>
      <c r="AI84" s="2" t="n">
        <v>1.8</v>
      </c>
      <c r="AJ84" s="2" t="n">
        <v>0.0001</v>
      </c>
      <c r="AL84" s="2" t="n">
        <v>0.0001</v>
      </c>
      <c r="AM84" s="2" t="n">
        <v>0.9</v>
      </c>
      <c r="AN84" s="2" t="n">
        <v>0.0001</v>
      </c>
      <c r="AP84" s="2" t="n">
        <v>25</v>
      </c>
      <c r="AQ84" s="2" t="n">
        <v>0.35</v>
      </c>
      <c r="BQ84" s="2" t="n">
        <v>39264</v>
      </c>
      <c r="BR84" s="2" t="n">
        <v>3.808</v>
      </c>
      <c r="BS84" s="2" t="n">
        <v>3.813</v>
      </c>
      <c r="BT84" s="2" t="n">
        <v>3.818</v>
      </c>
      <c r="BU84" s="2" t="n">
        <v>0.21</v>
      </c>
      <c r="BV84" s="2" t="n">
        <v>0.2175</v>
      </c>
      <c r="BW84" s="2" t="n">
        <v>0.225</v>
      </c>
      <c r="BX84" s="2" t="n">
        <v>-0.07</v>
      </c>
      <c r="BZ84" s="2" t="n">
        <v>0.07</v>
      </c>
      <c r="CA84" s="2" t="n">
        <v>0</v>
      </c>
      <c r="CB84" s="2" t="n">
        <v>0</v>
      </c>
      <c r="CC84" s="2" t="n">
        <v>3.808</v>
      </c>
      <c r="CD84" s="2" t="n">
        <v>0.225</v>
      </c>
    </row>
    <row r="85" customFormat="false" ht="12.75" hidden="false" customHeight="false" outlineLevel="0" collapsed="false">
      <c r="A85" s="1" t="n">
        <v>39387</v>
      </c>
      <c r="B85" s="2" t="n">
        <v>0.063462432107245</v>
      </c>
      <c r="D85" s="1" t="n">
        <v>38261</v>
      </c>
      <c r="E85" s="2" t="n">
        <v>53.75</v>
      </c>
      <c r="F85" s="2" t="n">
        <v>55.5</v>
      </c>
      <c r="G85" s="2" t="n">
        <v>60</v>
      </c>
      <c r="I85" s="2" t="n">
        <v>35.8</v>
      </c>
      <c r="J85" s="2" t="n">
        <v>37.05</v>
      </c>
      <c r="K85" s="2" t="n">
        <v>40.05</v>
      </c>
      <c r="M85" s="1" t="n">
        <v>39142</v>
      </c>
      <c r="N85" s="2" t="n">
        <v>65.5</v>
      </c>
      <c r="O85" s="2" t="n">
        <v>68.5</v>
      </c>
      <c r="P85" s="2" t="n">
        <v>73.5</v>
      </c>
      <c r="R85" s="2" t="n">
        <v>48.375</v>
      </c>
      <c r="S85" s="2" t="n">
        <v>51.375</v>
      </c>
      <c r="T85" s="2" t="n">
        <v>56.375</v>
      </c>
      <c r="V85" s="2" t="n">
        <v>0</v>
      </c>
      <c r="W85" s="2" t="n">
        <v>0</v>
      </c>
      <c r="X85" s="2" t="n">
        <v>0</v>
      </c>
      <c r="Z85" s="2" t="n">
        <v>0.0001</v>
      </c>
      <c r="AA85" s="2" t="n">
        <v>0.273184924499184</v>
      </c>
      <c r="AB85" s="2" t="n">
        <v>0.0001</v>
      </c>
      <c r="AD85" s="2" t="n">
        <v>0.0001</v>
      </c>
      <c r="AE85" s="2" t="n">
        <v>0.136592462249592</v>
      </c>
      <c r="AF85" s="2" t="n">
        <v>0.0001</v>
      </c>
      <c r="AH85" s="2" t="n">
        <v>0.0001</v>
      </c>
      <c r="AI85" s="2" t="n">
        <v>1.95</v>
      </c>
      <c r="AJ85" s="2" t="n">
        <v>0.0001</v>
      </c>
      <c r="AL85" s="2" t="n">
        <v>0.0001</v>
      </c>
      <c r="AM85" s="2" t="n">
        <v>0.975</v>
      </c>
      <c r="AN85" s="2" t="n">
        <v>0.0001</v>
      </c>
      <c r="AP85" s="2" t="n">
        <v>26</v>
      </c>
      <c r="AQ85" s="2" t="n">
        <v>0.35</v>
      </c>
      <c r="BQ85" s="2" t="n">
        <v>39295</v>
      </c>
      <c r="BR85" s="2" t="n">
        <v>3.81</v>
      </c>
      <c r="BS85" s="2" t="n">
        <v>3.815</v>
      </c>
      <c r="BT85" s="2" t="n">
        <v>3.82</v>
      </c>
      <c r="BU85" s="2" t="n">
        <v>0.21</v>
      </c>
      <c r="BV85" s="2" t="n">
        <v>0.2175</v>
      </c>
      <c r="BW85" s="2" t="n">
        <v>0.225</v>
      </c>
      <c r="BX85" s="2" t="n">
        <v>-0.07</v>
      </c>
      <c r="BZ85" s="2" t="n">
        <v>0.07</v>
      </c>
      <c r="CA85" s="2" t="n">
        <v>0</v>
      </c>
      <c r="CB85" s="2" t="n">
        <v>0</v>
      </c>
      <c r="CC85" s="2" t="n">
        <v>3.81</v>
      </c>
      <c r="CD85" s="2" t="n">
        <v>0.225</v>
      </c>
    </row>
    <row r="86" customFormat="false" ht="12.75" hidden="false" customHeight="false" outlineLevel="0" collapsed="false">
      <c r="A86" s="1" t="n">
        <v>39417</v>
      </c>
      <c r="B86" s="2" t="n">
        <v>0.063495806286483</v>
      </c>
      <c r="D86" s="1" t="n">
        <v>38292</v>
      </c>
      <c r="E86" s="2" t="n">
        <v>52.75</v>
      </c>
      <c r="F86" s="2" t="n">
        <v>54.5</v>
      </c>
      <c r="G86" s="2" t="n">
        <v>59</v>
      </c>
      <c r="I86" s="2" t="n">
        <v>32.8</v>
      </c>
      <c r="J86" s="2" t="n">
        <v>34.05</v>
      </c>
      <c r="K86" s="2" t="n">
        <v>37.05</v>
      </c>
      <c r="M86" s="1" t="n">
        <v>39173</v>
      </c>
      <c r="N86" s="2" t="n">
        <v>63.4</v>
      </c>
      <c r="O86" s="2" t="n">
        <v>66.4</v>
      </c>
      <c r="P86" s="2" t="n">
        <v>71.4</v>
      </c>
      <c r="R86" s="2" t="n">
        <v>46.8</v>
      </c>
      <c r="S86" s="2" t="n">
        <v>49.8</v>
      </c>
      <c r="T86" s="2" t="n">
        <v>54.8</v>
      </c>
      <c r="V86" s="2" t="n">
        <v>0</v>
      </c>
      <c r="W86" s="2" t="n">
        <v>0</v>
      </c>
      <c r="X86" s="2" t="n">
        <v>0</v>
      </c>
      <c r="Z86" s="2" t="n">
        <v>0.0001</v>
      </c>
      <c r="AA86" s="2" t="n">
        <v>0.255901014491981</v>
      </c>
      <c r="AB86" s="2" t="n">
        <v>0.0001</v>
      </c>
      <c r="AD86" s="2" t="n">
        <v>0.0001</v>
      </c>
      <c r="AE86" s="2" t="n">
        <v>0.12795050724599</v>
      </c>
      <c r="AF86" s="2" t="n">
        <v>0.0001</v>
      </c>
      <c r="AH86" s="2" t="n">
        <v>0.0001</v>
      </c>
      <c r="AI86" s="2" t="n">
        <v>2</v>
      </c>
      <c r="AJ86" s="2" t="n">
        <v>0.0001</v>
      </c>
      <c r="AL86" s="2" t="n">
        <v>0.0001</v>
      </c>
      <c r="AM86" s="2" t="n">
        <v>1</v>
      </c>
      <c r="AN86" s="2" t="n">
        <v>0.0001</v>
      </c>
      <c r="AP86" s="2" t="n">
        <v>26</v>
      </c>
      <c r="AQ86" s="2" t="n">
        <v>0.35</v>
      </c>
      <c r="BQ86" s="2" t="n">
        <v>39326</v>
      </c>
      <c r="BR86" s="2" t="n">
        <v>3.827</v>
      </c>
      <c r="BS86" s="2" t="n">
        <v>3.832</v>
      </c>
      <c r="BT86" s="2" t="n">
        <v>3.837</v>
      </c>
      <c r="BU86" s="2" t="n">
        <v>0.21</v>
      </c>
      <c r="BV86" s="2" t="n">
        <v>0.2175</v>
      </c>
      <c r="BW86" s="2" t="n">
        <v>0.225</v>
      </c>
      <c r="BX86" s="2" t="n">
        <v>-0.07</v>
      </c>
      <c r="BZ86" s="2" t="n">
        <v>0.07</v>
      </c>
      <c r="CA86" s="2" t="n">
        <v>0</v>
      </c>
      <c r="CB86" s="2" t="n">
        <v>0</v>
      </c>
      <c r="CC86" s="2" t="n">
        <v>3.827</v>
      </c>
      <c r="CD86" s="2" t="n">
        <v>0.225</v>
      </c>
    </row>
    <row r="87" customFormat="false" ht="12.75" hidden="false" customHeight="false" outlineLevel="0" collapsed="false">
      <c r="A87" s="1" t="n">
        <v>39448</v>
      </c>
      <c r="B87" s="2" t="n">
        <v>0.063525888373887</v>
      </c>
      <c r="D87" s="1" t="n">
        <v>38322</v>
      </c>
      <c r="E87" s="2" t="n">
        <v>51.75</v>
      </c>
      <c r="F87" s="2" t="n">
        <v>53.5</v>
      </c>
      <c r="G87" s="2" t="n">
        <v>58</v>
      </c>
      <c r="I87" s="2" t="n">
        <v>32.8</v>
      </c>
      <c r="J87" s="2" t="n">
        <v>34.05</v>
      </c>
      <c r="K87" s="2" t="n">
        <v>37.05</v>
      </c>
      <c r="M87" s="1" t="n">
        <v>39203</v>
      </c>
      <c r="N87" s="2" t="n">
        <v>63.4</v>
      </c>
      <c r="O87" s="2" t="n">
        <v>66.4</v>
      </c>
      <c r="P87" s="2" t="n">
        <v>71.4</v>
      </c>
      <c r="R87" s="2" t="n">
        <v>46.8</v>
      </c>
      <c r="S87" s="2" t="n">
        <v>49.8</v>
      </c>
      <c r="T87" s="2" t="n">
        <v>54.8</v>
      </c>
      <c r="V87" s="2" t="n">
        <v>0</v>
      </c>
      <c r="W87" s="2" t="n">
        <v>0</v>
      </c>
      <c r="X87" s="2" t="n">
        <v>0</v>
      </c>
      <c r="Z87" s="2" t="n">
        <v>0.0001</v>
      </c>
      <c r="AA87" s="2" t="n">
        <v>0.255150787243783</v>
      </c>
      <c r="AB87" s="2" t="n">
        <v>0.0001</v>
      </c>
      <c r="AD87" s="2" t="n">
        <v>0.0001</v>
      </c>
      <c r="AE87" s="2" t="n">
        <v>0.127575393621892</v>
      </c>
      <c r="AF87" s="2" t="n">
        <v>0.0001</v>
      </c>
      <c r="AH87" s="2" t="n">
        <v>0.0001</v>
      </c>
      <c r="AI87" s="2" t="n">
        <v>2.15</v>
      </c>
      <c r="AJ87" s="2" t="n">
        <v>0.0001</v>
      </c>
      <c r="AL87" s="2" t="n">
        <v>0.0001</v>
      </c>
      <c r="AM87" s="2" t="n">
        <v>1.075</v>
      </c>
      <c r="AN87" s="2" t="n">
        <v>0.0001</v>
      </c>
      <c r="AP87" s="2" t="n">
        <v>26</v>
      </c>
      <c r="AQ87" s="2" t="n">
        <v>0.35</v>
      </c>
      <c r="BQ87" s="2" t="n">
        <v>39356</v>
      </c>
      <c r="BR87" s="2" t="n">
        <v>3.837</v>
      </c>
      <c r="BS87" s="2" t="n">
        <v>3.842</v>
      </c>
      <c r="BT87" s="2" t="n">
        <v>3.847</v>
      </c>
      <c r="BU87" s="2" t="n">
        <v>0.21</v>
      </c>
      <c r="BV87" s="2" t="n">
        <v>0.2175</v>
      </c>
      <c r="BW87" s="2" t="n">
        <v>0.225</v>
      </c>
      <c r="BX87" s="2" t="n">
        <v>-0.07</v>
      </c>
      <c r="BZ87" s="2" t="n">
        <v>0.07</v>
      </c>
      <c r="CA87" s="2" t="n">
        <v>0</v>
      </c>
      <c r="CB87" s="2" t="n">
        <v>0</v>
      </c>
      <c r="CC87" s="2" t="n">
        <v>3.837</v>
      </c>
      <c r="CD87" s="2" t="n">
        <v>0.225</v>
      </c>
    </row>
    <row r="88" customFormat="false" ht="12.75" hidden="false" customHeight="false" outlineLevel="0" collapsed="false">
      <c r="A88" s="1" t="n">
        <v>39479</v>
      </c>
      <c r="B88" s="2" t="n">
        <v>0.063554168594131</v>
      </c>
      <c r="D88" s="1" t="n">
        <v>38353</v>
      </c>
      <c r="E88" s="2" t="n">
        <v>49.25</v>
      </c>
      <c r="F88" s="2" t="n">
        <v>51.25</v>
      </c>
      <c r="G88" s="2" t="n">
        <v>55.75</v>
      </c>
      <c r="I88" s="2" t="n">
        <v>34.3</v>
      </c>
      <c r="J88" s="2" t="n">
        <v>35.55</v>
      </c>
      <c r="K88" s="2" t="n">
        <v>38.55</v>
      </c>
      <c r="M88" s="1" t="n">
        <v>39234</v>
      </c>
      <c r="N88" s="2" t="n">
        <v>67.4</v>
      </c>
      <c r="O88" s="2" t="n">
        <v>70.4</v>
      </c>
      <c r="P88" s="2" t="n">
        <v>75.4</v>
      </c>
      <c r="R88" s="2" t="n">
        <v>49.8</v>
      </c>
      <c r="S88" s="2" t="n">
        <v>52.8</v>
      </c>
      <c r="T88" s="2" t="n">
        <v>57.8</v>
      </c>
      <c r="V88" s="2" t="n">
        <v>0</v>
      </c>
      <c r="W88" s="2" t="n">
        <v>0</v>
      </c>
      <c r="X88" s="2" t="n">
        <v>0</v>
      </c>
      <c r="Z88" s="2" t="n">
        <v>0.0001</v>
      </c>
      <c r="AA88" s="2" t="n">
        <v>0.305861122846766</v>
      </c>
      <c r="AB88" s="2" t="n">
        <v>0.0001</v>
      </c>
      <c r="AD88" s="2" t="n">
        <v>0.0001</v>
      </c>
      <c r="AE88" s="2" t="n">
        <v>0.152930561423383</v>
      </c>
      <c r="AF88" s="2" t="n">
        <v>0.0001</v>
      </c>
      <c r="AH88" s="2" t="n">
        <v>0.0001</v>
      </c>
      <c r="AI88" s="2" t="n">
        <v>1.95</v>
      </c>
      <c r="AJ88" s="2" t="n">
        <v>0.0001</v>
      </c>
      <c r="AL88" s="2" t="n">
        <v>0.0001</v>
      </c>
      <c r="AM88" s="2" t="n">
        <v>0.975</v>
      </c>
      <c r="AN88" s="2" t="n">
        <v>0.0001</v>
      </c>
      <c r="AP88" s="2" t="n">
        <v>27</v>
      </c>
      <c r="AQ88" s="2" t="n">
        <v>0.35</v>
      </c>
      <c r="BQ88" s="2" t="n">
        <v>39387</v>
      </c>
      <c r="BR88" s="2" t="n">
        <v>3.982</v>
      </c>
      <c r="BS88" s="2" t="n">
        <v>3.987</v>
      </c>
      <c r="BT88" s="2" t="n">
        <v>3.992</v>
      </c>
      <c r="BU88" s="2" t="n">
        <v>0.21</v>
      </c>
      <c r="BV88" s="2" t="n">
        <v>0.2175</v>
      </c>
      <c r="BW88" s="2" t="n">
        <v>0.225</v>
      </c>
      <c r="BX88" s="2" t="n">
        <v>-0.07</v>
      </c>
      <c r="BZ88" s="2" t="n">
        <v>0.07</v>
      </c>
      <c r="CA88" s="2" t="n">
        <v>0</v>
      </c>
      <c r="CB88" s="2" t="n">
        <v>0</v>
      </c>
      <c r="CC88" s="2" t="n">
        <v>3.982</v>
      </c>
      <c r="CD88" s="2" t="n">
        <v>0.225</v>
      </c>
    </row>
    <row r="89" customFormat="false" ht="12.75" hidden="false" customHeight="false" outlineLevel="0" collapsed="false">
      <c r="A89" s="1" t="n">
        <v>39508</v>
      </c>
      <c r="B89" s="2" t="n">
        <v>0.063580624284277</v>
      </c>
      <c r="D89" s="1" t="n">
        <v>38384</v>
      </c>
      <c r="E89" s="2" t="n">
        <v>47.25</v>
      </c>
      <c r="F89" s="2" t="n">
        <v>49.25</v>
      </c>
      <c r="G89" s="2" t="n">
        <v>53.75</v>
      </c>
      <c r="I89" s="2" t="n">
        <v>33.3</v>
      </c>
      <c r="J89" s="2" t="n">
        <v>34.55</v>
      </c>
      <c r="K89" s="2" t="n">
        <v>37.55</v>
      </c>
      <c r="M89" s="1" t="n">
        <v>39264</v>
      </c>
      <c r="N89" s="2" t="n">
        <v>105</v>
      </c>
      <c r="O89" s="2" t="n">
        <v>108</v>
      </c>
      <c r="P89" s="2" t="n">
        <v>113</v>
      </c>
      <c r="R89" s="2" t="n">
        <v>72</v>
      </c>
      <c r="S89" s="2" t="n">
        <v>75</v>
      </c>
      <c r="T89" s="2" t="n">
        <v>80</v>
      </c>
      <c r="V89" s="2" t="n">
        <v>0</v>
      </c>
      <c r="W89" s="2" t="n">
        <v>0</v>
      </c>
      <c r="X89" s="2" t="n">
        <v>0</v>
      </c>
      <c r="Z89" s="2" t="n">
        <v>0.0001</v>
      </c>
      <c r="AA89" s="2" t="n">
        <v>0.305376553159746</v>
      </c>
      <c r="AB89" s="2" t="n">
        <v>0.0001</v>
      </c>
      <c r="AD89" s="2" t="n">
        <v>0.0001</v>
      </c>
      <c r="AE89" s="2" t="n">
        <v>0.152688276579873</v>
      </c>
      <c r="AF89" s="2" t="n">
        <v>0.0001</v>
      </c>
      <c r="AH89" s="2" t="n">
        <v>0.0001</v>
      </c>
      <c r="AI89" s="2" t="n">
        <v>2.1</v>
      </c>
      <c r="AJ89" s="2" t="n">
        <v>0.0001</v>
      </c>
      <c r="AL89" s="2" t="n">
        <v>0.0001</v>
      </c>
      <c r="AM89" s="2" t="n">
        <v>1.05</v>
      </c>
      <c r="AN89" s="2" t="n">
        <v>0.0001</v>
      </c>
      <c r="AP89" s="2" t="n">
        <v>27</v>
      </c>
      <c r="AQ89" s="2" t="n">
        <v>0.35</v>
      </c>
      <c r="BQ89" s="2" t="n">
        <v>39417</v>
      </c>
      <c r="BR89" s="2" t="n">
        <v>4.122</v>
      </c>
      <c r="BS89" s="2" t="n">
        <v>4.127</v>
      </c>
      <c r="BT89" s="2" t="n">
        <v>4.132</v>
      </c>
      <c r="BU89" s="2" t="n">
        <v>0.21</v>
      </c>
      <c r="BV89" s="2" t="n">
        <v>0.2175</v>
      </c>
      <c r="BW89" s="2" t="n">
        <v>0.225</v>
      </c>
      <c r="BX89" s="2" t="n">
        <v>-0.07</v>
      </c>
      <c r="BZ89" s="2" t="n">
        <v>0.07</v>
      </c>
      <c r="CA89" s="2" t="n">
        <v>0</v>
      </c>
      <c r="CB89" s="2" t="n">
        <v>0</v>
      </c>
      <c r="CC89" s="2" t="n">
        <v>4.122</v>
      </c>
      <c r="CD89" s="2" t="n">
        <v>0.225</v>
      </c>
    </row>
    <row r="90" customFormat="false" ht="12.75" hidden="false" customHeight="false" outlineLevel="0" collapsed="false">
      <c r="A90" s="1" t="n">
        <v>39539</v>
      </c>
      <c r="B90" s="2" t="n">
        <v>0.063608904505034</v>
      </c>
      <c r="D90" s="1" t="n">
        <v>38412</v>
      </c>
      <c r="E90" s="2" t="n">
        <v>46.25</v>
      </c>
      <c r="F90" s="2" t="n">
        <v>48.25</v>
      </c>
      <c r="G90" s="2" t="n">
        <v>52.75</v>
      </c>
      <c r="I90" s="2" t="n">
        <v>31.3</v>
      </c>
      <c r="J90" s="2" t="n">
        <v>32.55</v>
      </c>
      <c r="K90" s="2" t="n">
        <v>35.55</v>
      </c>
      <c r="M90" s="1" t="n">
        <v>39295</v>
      </c>
      <c r="N90" s="2" t="n">
        <v>122</v>
      </c>
      <c r="O90" s="2" t="n">
        <v>125</v>
      </c>
      <c r="P90" s="2" t="n">
        <v>130</v>
      </c>
      <c r="R90" s="2" t="n">
        <v>84.75</v>
      </c>
      <c r="S90" s="2" t="n">
        <v>87.75</v>
      </c>
      <c r="T90" s="2" t="n">
        <v>92.75</v>
      </c>
      <c r="V90" s="2" t="n">
        <v>0</v>
      </c>
      <c r="W90" s="2" t="n">
        <v>0</v>
      </c>
      <c r="X90" s="2" t="n">
        <v>0</v>
      </c>
      <c r="Z90" s="2" t="n">
        <v>0.0001</v>
      </c>
      <c r="AA90" s="2" t="n">
        <v>0.343711588966919</v>
      </c>
      <c r="AB90" s="2" t="n">
        <v>0.0001</v>
      </c>
      <c r="AD90" s="2" t="n">
        <v>0.0001</v>
      </c>
      <c r="AE90" s="2" t="n">
        <v>0.171855794483459</v>
      </c>
      <c r="AF90" s="2" t="n">
        <v>0.0001</v>
      </c>
      <c r="AH90" s="2" t="n">
        <v>0.0001</v>
      </c>
      <c r="AI90" s="2" t="n">
        <v>2.85</v>
      </c>
      <c r="AJ90" s="2" t="n">
        <v>0.0001</v>
      </c>
      <c r="AL90" s="2" t="n">
        <v>0.0001</v>
      </c>
      <c r="AM90" s="2" t="n">
        <v>1.425</v>
      </c>
      <c r="AN90" s="2" t="n">
        <v>0.0001</v>
      </c>
      <c r="AP90" s="2" t="n">
        <v>27</v>
      </c>
      <c r="AQ90" s="2" t="n">
        <v>0.35</v>
      </c>
      <c r="BQ90" s="2" t="n">
        <v>39448</v>
      </c>
      <c r="BR90" s="2" t="n">
        <v>4.32</v>
      </c>
      <c r="BS90" s="2" t="n">
        <v>4.325</v>
      </c>
      <c r="BT90" s="2" t="n">
        <v>4.33</v>
      </c>
      <c r="BU90" s="2" t="n">
        <v>0.21</v>
      </c>
      <c r="BV90" s="2" t="n">
        <v>0.2175</v>
      </c>
      <c r="BW90" s="2" t="n">
        <v>0.225</v>
      </c>
      <c r="BX90" s="2" t="n">
        <v>-0.07</v>
      </c>
      <c r="BZ90" s="2" t="n">
        <v>0.07</v>
      </c>
      <c r="CA90" s="2" t="n">
        <v>0</v>
      </c>
      <c r="CB90" s="2" t="n">
        <v>0</v>
      </c>
      <c r="CC90" s="2" t="n">
        <v>4.32</v>
      </c>
      <c r="CD90" s="2" t="n">
        <v>0.225</v>
      </c>
    </row>
    <row r="91" customFormat="false" ht="12.75" hidden="false" customHeight="false" outlineLevel="0" collapsed="false">
      <c r="A91" s="1" t="n">
        <v>39569</v>
      </c>
      <c r="B91" s="2" t="n">
        <v>0.063636272460858</v>
      </c>
      <c r="D91" s="1" t="n">
        <v>38443</v>
      </c>
      <c r="E91" s="2" t="n">
        <v>43.4</v>
      </c>
      <c r="F91" s="2" t="n">
        <v>45.4</v>
      </c>
      <c r="G91" s="2" t="n">
        <v>49.9</v>
      </c>
      <c r="I91" s="2" t="n">
        <v>31.3</v>
      </c>
      <c r="J91" s="2" t="n">
        <v>32.55</v>
      </c>
      <c r="K91" s="2" t="n">
        <v>35.55</v>
      </c>
      <c r="M91" s="1" t="n">
        <v>39326</v>
      </c>
      <c r="N91" s="2" t="n">
        <v>108</v>
      </c>
      <c r="O91" s="2" t="n">
        <v>111</v>
      </c>
      <c r="P91" s="2" t="n">
        <v>116</v>
      </c>
      <c r="R91" s="2" t="n">
        <v>74.25</v>
      </c>
      <c r="S91" s="2" t="n">
        <v>77.25</v>
      </c>
      <c r="T91" s="2" t="n">
        <v>82.25</v>
      </c>
      <c r="V91" s="2" t="n">
        <v>0</v>
      </c>
      <c r="W91" s="2" t="n">
        <v>0</v>
      </c>
      <c r="X91" s="2" t="n">
        <v>0</v>
      </c>
      <c r="Z91" s="2" t="n">
        <v>0.0001</v>
      </c>
      <c r="AA91" s="2" t="n">
        <v>0.316733429307977</v>
      </c>
      <c r="AB91" s="2" t="n">
        <v>0.0001</v>
      </c>
      <c r="AD91" s="2" t="n">
        <v>0.0001</v>
      </c>
      <c r="AE91" s="2" t="n">
        <v>0.158366714653989</v>
      </c>
      <c r="AF91" s="2" t="n">
        <v>0.0001</v>
      </c>
      <c r="AH91" s="2" t="n">
        <v>0.0001</v>
      </c>
      <c r="AI91" s="2" t="n">
        <v>2.95</v>
      </c>
      <c r="AJ91" s="2" t="n">
        <v>0.0001</v>
      </c>
      <c r="AL91" s="2" t="n">
        <v>0.0001</v>
      </c>
      <c r="AM91" s="2" t="n">
        <v>1.475</v>
      </c>
      <c r="AN91" s="2" t="n">
        <v>0.0001</v>
      </c>
      <c r="AP91" s="2" t="n">
        <v>28</v>
      </c>
      <c r="AQ91" s="2" t="n">
        <v>0.35</v>
      </c>
      <c r="BQ91" s="2" t="n">
        <v>39479</v>
      </c>
      <c r="BR91" s="2" t="n">
        <v>4.175</v>
      </c>
      <c r="BS91" s="2" t="n">
        <v>4.18</v>
      </c>
      <c r="BT91" s="2" t="n">
        <v>4.185</v>
      </c>
      <c r="BU91" s="2" t="n">
        <v>0.205</v>
      </c>
      <c r="BV91" s="2" t="n">
        <v>0.2125</v>
      </c>
      <c r="BW91" s="2" t="n">
        <v>0.22</v>
      </c>
      <c r="BX91" s="2" t="n">
        <v>-0.07</v>
      </c>
      <c r="BZ91" s="2" t="n">
        <v>0.07</v>
      </c>
      <c r="CA91" s="2" t="n">
        <v>0</v>
      </c>
      <c r="CB91" s="2" t="n">
        <v>0</v>
      </c>
      <c r="CC91" s="2" t="n">
        <v>4.175</v>
      </c>
      <c r="CD91" s="2" t="n">
        <v>0.22</v>
      </c>
    </row>
    <row r="92" customFormat="false" ht="12.75" hidden="false" customHeight="false" outlineLevel="0" collapsed="false">
      <c r="A92" s="1" t="n">
        <v>39600</v>
      </c>
      <c r="B92" s="2" t="n">
        <v>0.063664552682137</v>
      </c>
      <c r="D92" s="1" t="n">
        <v>38473</v>
      </c>
      <c r="E92" s="2" t="n">
        <v>45.4</v>
      </c>
      <c r="F92" s="2" t="n">
        <v>47.4</v>
      </c>
      <c r="G92" s="2" t="n">
        <v>51.9</v>
      </c>
      <c r="I92" s="2" t="n">
        <v>27.3</v>
      </c>
      <c r="J92" s="2" t="n">
        <v>28.55</v>
      </c>
      <c r="K92" s="2" t="n">
        <v>31.55</v>
      </c>
      <c r="M92" s="1" t="n">
        <v>39356</v>
      </c>
      <c r="N92" s="2" t="n">
        <v>78</v>
      </c>
      <c r="O92" s="2" t="n">
        <v>81</v>
      </c>
      <c r="P92" s="2" t="n">
        <v>86</v>
      </c>
      <c r="R92" s="2" t="n">
        <v>57.75</v>
      </c>
      <c r="S92" s="2" t="n">
        <v>60.75</v>
      </c>
      <c r="T92" s="2" t="n">
        <v>65.75</v>
      </c>
      <c r="V92" s="2" t="n">
        <v>0</v>
      </c>
      <c r="W92" s="2" t="n">
        <v>0</v>
      </c>
      <c r="X92" s="2" t="n">
        <v>0</v>
      </c>
      <c r="Z92" s="2" t="n">
        <v>0.0001</v>
      </c>
      <c r="AA92" s="2" t="n">
        <v>0.281897807345882</v>
      </c>
      <c r="AB92" s="2" t="n">
        <v>0.0001</v>
      </c>
      <c r="AD92" s="2" t="n">
        <v>0.0001</v>
      </c>
      <c r="AE92" s="2" t="n">
        <v>0.140948903672941</v>
      </c>
      <c r="AF92" s="2" t="n">
        <v>0.0001</v>
      </c>
      <c r="AH92" s="2" t="n">
        <v>0.0001</v>
      </c>
      <c r="AI92" s="2" t="n">
        <v>2.65</v>
      </c>
      <c r="AJ92" s="2" t="n">
        <v>0.0001</v>
      </c>
      <c r="AL92" s="2" t="n">
        <v>0.0001</v>
      </c>
      <c r="AM92" s="2" t="n">
        <v>1.325</v>
      </c>
      <c r="AN92" s="2" t="n">
        <v>0.0001</v>
      </c>
      <c r="AP92" s="2" t="n">
        <v>28</v>
      </c>
      <c r="AQ92" s="2" t="n">
        <v>0.35</v>
      </c>
      <c r="BQ92" s="2" t="n">
        <v>39508</v>
      </c>
      <c r="BR92" s="2" t="n">
        <v>4.04</v>
      </c>
      <c r="BS92" s="2" t="n">
        <v>4.045</v>
      </c>
      <c r="BT92" s="2" t="n">
        <v>4.05</v>
      </c>
      <c r="BU92" s="2" t="n">
        <v>0.2</v>
      </c>
      <c r="BV92" s="2" t="n">
        <v>0.2075</v>
      </c>
      <c r="BW92" s="2" t="n">
        <v>0.215</v>
      </c>
      <c r="BX92" s="2" t="n">
        <v>-0.07</v>
      </c>
      <c r="BZ92" s="2" t="n">
        <v>0.07</v>
      </c>
      <c r="CA92" s="2" t="n">
        <v>0</v>
      </c>
      <c r="CB92" s="2" t="n">
        <v>0</v>
      </c>
      <c r="CC92" s="2" t="n">
        <v>4.04</v>
      </c>
      <c r="CD92" s="2" t="n">
        <v>0.215</v>
      </c>
    </row>
    <row r="93" customFormat="false" ht="12.75" hidden="false" customHeight="false" outlineLevel="0" collapsed="false">
      <c r="A93" s="1" t="n">
        <v>39630</v>
      </c>
      <c r="B93" s="2" t="n">
        <v>0.063691920638467</v>
      </c>
      <c r="D93" s="1" t="n">
        <v>38504</v>
      </c>
      <c r="E93" s="2" t="n">
        <v>52.4</v>
      </c>
      <c r="F93" s="2" t="n">
        <v>54.4</v>
      </c>
      <c r="G93" s="2" t="n">
        <v>58.9</v>
      </c>
      <c r="I93" s="2" t="n">
        <v>30.3</v>
      </c>
      <c r="J93" s="2" t="n">
        <v>31.55</v>
      </c>
      <c r="K93" s="2" t="n">
        <v>34.55</v>
      </c>
      <c r="M93" s="1" t="n">
        <v>39387</v>
      </c>
      <c r="N93" s="2" t="n">
        <v>66</v>
      </c>
      <c r="O93" s="2" t="n">
        <v>69</v>
      </c>
      <c r="P93" s="2" t="n">
        <v>74</v>
      </c>
      <c r="R93" s="2" t="n">
        <v>48.75</v>
      </c>
      <c r="S93" s="2" t="n">
        <v>51.75</v>
      </c>
      <c r="T93" s="2" t="n">
        <v>56.75</v>
      </c>
      <c r="V93" s="2" t="n">
        <v>0</v>
      </c>
      <c r="W93" s="2" t="n">
        <v>0</v>
      </c>
      <c r="X93" s="2" t="n">
        <v>0</v>
      </c>
      <c r="Z93" s="2" t="n">
        <v>0.0001</v>
      </c>
      <c r="AA93" s="2" t="n">
        <v>0.278562416043191</v>
      </c>
      <c r="AB93" s="2" t="n">
        <v>0.0001</v>
      </c>
      <c r="AD93" s="2" t="n">
        <v>0.0001</v>
      </c>
      <c r="AE93" s="2" t="n">
        <v>0.139281208021596</v>
      </c>
      <c r="AF93" s="2" t="n">
        <v>0.0001</v>
      </c>
      <c r="AH93" s="2" t="n">
        <v>0.0001</v>
      </c>
      <c r="AI93" s="2" t="n">
        <v>1.9</v>
      </c>
      <c r="AJ93" s="2" t="n">
        <v>0.0001</v>
      </c>
      <c r="AL93" s="2" t="n">
        <v>0.0001</v>
      </c>
      <c r="AM93" s="2" t="n">
        <v>0.95</v>
      </c>
      <c r="AN93" s="2" t="n">
        <v>0.0001</v>
      </c>
      <c r="AP93" s="2" t="n">
        <v>28</v>
      </c>
      <c r="AQ93" s="2" t="n">
        <v>0.35</v>
      </c>
      <c r="BQ93" s="2" t="n">
        <v>39539</v>
      </c>
      <c r="BR93" s="2" t="n">
        <v>3.88</v>
      </c>
      <c r="BS93" s="2" t="n">
        <v>3.885</v>
      </c>
      <c r="BT93" s="2" t="n">
        <v>3.89</v>
      </c>
      <c r="BU93" s="2" t="n">
        <v>0.2</v>
      </c>
      <c r="BV93" s="2" t="n">
        <v>0.2075</v>
      </c>
      <c r="BW93" s="2" t="n">
        <v>0.215</v>
      </c>
      <c r="BX93" s="2" t="n">
        <v>-0.07</v>
      </c>
      <c r="BZ93" s="2" t="n">
        <v>0.07</v>
      </c>
      <c r="CA93" s="2" t="n">
        <v>0</v>
      </c>
      <c r="CB93" s="2" t="n">
        <v>0</v>
      </c>
      <c r="CC93" s="2" t="n">
        <v>3.88</v>
      </c>
      <c r="CD93" s="2" t="n">
        <v>0.215</v>
      </c>
    </row>
    <row r="94" customFormat="false" ht="12.75" hidden="false" customHeight="false" outlineLevel="0" collapsed="false">
      <c r="A94" s="1" t="n">
        <v>39661</v>
      </c>
      <c r="B94" s="2" t="n">
        <v>0.063720200860268</v>
      </c>
      <c r="D94" s="1" t="n">
        <v>38534</v>
      </c>
      <c r="E94" s="2" t="n">
        <v>75</v>
      </c>
      <c r="F94" s="2" t="n">
        <v>77</v>
      </c>
      <c r="G94" s="2" t="n">
        <v>81.5</v>
      </c>
      <c r="I94" s="2" t="n">
        <v>40.3</v>
      </c>
      <c r="J94" s="2" t="n">
        <v>41.55</v>
      </c>
      <c r="K94" s="2" t="n">
        <v>44.55</v>
      </c>
      <c r="M94" s="1" t="n">
        <v>39417</v>
      </c>
      <c r="N94" s="2" t="n">
        <v>67</v>
      </c>
      <c r="O94" s="2" t="n">
        <v>70</v>
      </c>
      <c r="P94" s="2" t="n">
        <v>75</v>
      </c>
      <c r="R94" s="2" t="n">
        <v>49.5</v>
      </c>
      <c r="S94" s="2" t="n">
        <v>52.5</v>
      </c>
      <c r="T94" s="2" t="n">
        <v>57.5</v>
      </c>
      <c r="V94" s="2" t="n">
        <v>0</v>
      </c>
      <c r="W94" s="2" t="n">
        <v>0</v>
      </c>
      <c r="X94" s="2" t="n">
        <v>0</v>
      </c>
      <c r="Z94" s="2" t="n">
        <v>0.0001</v>
      </c>
      <c r="AA94" s="2" t="n">
        <v>0.284706469393382</v>
      </c>
      <c r="AB94" s="2" t="n">
        <v>0.0001</v>
      </c>
      <c r="AD94" s="2" t="n">
        <v>0.0001</v>
      </c>
      <c r="AE94" s="2" t="n">
        <v>0.142353234696691</v>
      </c>
      <c r="AF94" s="2" t="n">
        <v>0.0001</v>
      </c>
      <c r="AH94" s="2" t="n">
        <v>0.0001</v>
      </c>
      <c r="AI94" s="2" t="n">
        <v>1.7</v>
      </c>
      <c r="AJ94" s="2" t="n">
        <v>0.0001</v>
      </c>
      <c r="AL94" s="2" t="n">
        <v>0.0001</v>
      </c>
      <c r="AM94" s="2" t="n">
        <v>0.85</v>
      </c>
      <c r="AN94" s="2" t="n">
        <v>0.0001</v>
      </c>
      <c r="AP94" s="2" t="n">
        <v>29</v>
      </c>
      <c r="AQ94" s="2" t="n">
        <v>0.35</v>
      </c>
      <c r="BQ94" s="2" t="n">
        <v>39569</v>
      </c>
      <c r="BR94" s="2" t="n">
        <v>3.845</v>
      </c>
      <c r="BS94" s="2" t="n">
        <v>3.85</v>
      </c>
      <c r="BT94" s="2" t="n">
        <v>3.855</v>
      </c>
      <c r="BU94" s="2" t="n">
        <v>0.2</v>
      </c>
      <c r="BV94" s="2" t="n">
        <v>0.2075</v>
      </c>
      <c r="BW94" s="2" t="n">
        <v>0.215</v>
      </c>
      <c r="BX94" s="2" t="n">
        <v>-0.07</v>
      </c>
      <c r="BZ94" s="2" t="n">
        <v>0.07</v>
      </c>
      <c r="CA94" s="2" t="n">
        <v>0</v>
      </c>
      <c r="CB94" s="2" t="n">
        <v>0</v>
      </c>
      <c r="CC94" s="2" t="n">
        <v>3.845</v>
      </c>
      <c r="CD94" s="2" t="n">
        <v>0.215</v>
      </c>
    </row>
    <row r="95" customFormat="false" ht="12.75" hidden="false" customHeight="false" outlineLevel="0" collapsed="false">
      <c r="A95" s="1" t="n">
        <v>39692</v>
      </c>
      <c r="B95" s="2" t="n">
        <v>0.063748481082335</v>
      </c>
      <c r="D95" s="1" t="n">
        <v>38565</v>
      </c>
      <c r="E95" s="2" t="n">
        <v>88</v>
      </c>
      <c r="F95" s="2" t="n">
        <v>90</v>
      </c>
      <c r="G95" s="2" t="n">
        <v>94.5</v>
      </c>
      <c r="I95" s="2" t="n">
        <v>42.3</v>
      </c>
      <c r="J95" s="2" t="n">
        <v>43.55</v>
      </c>
      <c r="K95" s="2" t="n">
        <v>46.55</v>
      </c>
      <c r="M95" s="1" t="n">
        <v>39448</v>
      </c>
      <c r="N95" s="2" t="n">
        <v>79.4</v>
      </c>
      <c r="O95" s="2" t="n">
        <v>82.65</v>
      </c>
      <c r="P95" s="2" t="n">
        <v>87.65</v>
      </c>
      <c r="R95" s="2" t="n">
        <v>58.7375</v>
      </c>
      <c r="S95" s="2" t="n">
        <v>61.9875</v>
      </c>
      <c r="T95" s="2" t="n">
        <v>66.9875</v>
      </c>
      <c r="V95" s="2" t="n">
        <v>0</v>
      </c>
      <c r="W95" s="2" t="n">
        <v>0</v>
      </c>
      <c r="X95" s="2" t="n">
        <v>0</v>
      </c>
      <c r="Z95" s="2" t="n">
        <v>0.0001</v>
      </c>
      <c r="AA95" s="2" t="n">
        <v>0.255075383175878</v>
      </c>
      <c r="AB95" s="2" t="n">
        <v>0.0001</v>
      </c>
      <c r="AD95" s="2" t="n">
        <v>0.0001</v>
      </c>
      <c r="AE95" s="2" t="n">
        <v>0.127537691587939</v>
      </c>
      <c r="AF95" s="2" t="n">
        <v>0.0001</v>
      </c>
      <c r="AH95" s="2" t="n">
        <v>0.0001</v>
      </c>
      <c r="AI95" s="2" t="n">
        <v>1.6</v>
      </c>
      <c r="AJ95" s="2" t="n">
        <v>0.0001</v>
      </c>
      <c r="AL95" s="2" t="n">
        <v>0.0001</v>
      </c>
      <c r="AM95" s="2" t="n">
        <v>0.8</v>
      </c>
      <c r="AN95" s="2" t="n">
        <v>0.0001</v>
      </c>
      <c r="AP95" s="2" t="n">
        <v>29</v>
      </c>
      <c r="AQ95" s="2" t="n">
        <v>0.35</v>
      </c>
      <c r="BQ95" s="2" t="n">
        <v>39600</v>
      </c>
      <c r="BR95" s="2" t="n">
        <v>3.865</v>
      </c>
      <c r="BS95" s="2" t="n">
        <v>3.87</v>
      </c>
      <c r="BT95" s="2" t="n">
        <v>3.875</v>
      </c>
      <c r="BU95" s="2" t="n">
        <v>0.2</v>
      </c>
      <c r="BV95" s="2" t="n">
        <v>0.2075</v>
      </c>
      <c r="BW95" s="2" t="n">
        <v>0.215</v>
      </c>
      <c r="BX95" s="2" t="n">
        <v>-0.07</v>
      </c>
      <c r="BZ95" s="2" t="n">
        <v>0.07</v>
      </c>
      <c r="CA95" s="2" t="n">
        <v>0</v>
      </c>
      <c r="CB95" s="2" t="n">
        <v>0</v>
      </c>
      <c r="CC95" s="2" t="n">
        <v>3.865</v>
      </c>
      <c r="CD95" s="2" t="n">
        <v>0.215</v>
      </c>
    </row>
    <row r="96" customFormat="false" ht="12.75" hidden="false" customHeight="false" outlineLevel="0" collapsed="false">
      <c r="A96" s="1" t="n">
        <v>39722</v>
      </c>
      <c r="B96" s="2" t="n">
        <v>0.063775849039426</v>
      </c>
      <c r="D96" s="1" t="n">
        <v>38596</v>
      </c>
      <c r="E96" s="2" t="n">
        <v>76</v>
      </c>
      <c r="F96" s="2" t="n">
        <v>78</v>
      </c>
      <c r="G96" s="2" t="n">
        <v>82.5</v>
      </c>
      <c r="I96" s="2" t="n">
        <v>40.3</v>
      </c>
      <c r="J96" s="2" t="n">
        <v>41.55</v>
      </c>
      <c r="K96" s="2" t="n">
        <v>44.55</v>
      </c>
      <c r="M96" s="1" t="n">
        <v>39479</v>
      </c>
      <c r="N96" s="2" t="n">
        <v>71.4</v>
      </c>
      <c r="O96" s="2" t="n">
        <v>74.65</v>
      </c>
      <c r="P96" s="2" t="n">
        <v>79.65</v>
      </c>
      <c r="R96" s="2" t="n">
        <v>52.7375</v>
      </c>
      <c r="S96" s="2" t="n">
        <v>55.9875</v>
      </c>
      <c r="T96" s="2" t="n">
        <v>60.9875</v>
      </c>
      <c r="V96" s="2" t="n">
        <v>0</v>
      </c>
      <c r="W96" s="2" t="n">
        <v>0</v>
      </c>
      <c r="X96" s="2" t="n">
        <v>0</v>
      </c>
      <c r="Z96" s="2" t="n">
        <v>0.0001</v>
      </c>
      <c r="AA96" s="2" t="n">
        <v>0.259323992705869</v>
      </c>
      <c r="AB96" s="2" t="n">
        <v>0.0001</v>
      </c>
      <c r="AD96" s="2" t="n">
        <v>0.0001</v>
      </c>
      <c r="AE96" s="2" t="n">
        <v>0.129661996352935</v>
      </c>
      <c r="AF96" s="2" t="n">
        <v>0.0001</v>
      </c>
      <c r="AH96" s="2" t="n">
        <v>0.0001</v>
      </c>
      <c r="AI96" s="2" t="n">
        <v>1.8</v>
      </c>
      <c r="AJ96" s="2" t="n">
        <v>0.0001</v>
      </c>
      <c r="AL96" s="2" t="n">
        <v>0.0001</v>
      </c>
      <c r="AM96" s="2" t="n">
        <v>0.9</v>
      </c>
      <c r="AN96" s="2" t="n">
        <v>0.0001</v>
      </c>
      <c r="AP96" s="2" t="n">
        <v>29</v>
      </c>
      <c r="AQ96" s="2" t="n">
        <v>0.35</v>
      </c>
      <c r="BQ96" s="2" t="n">
        <v>39630</v>
      </c>
      <c r="BR96" s="2" t="n">
        <v>3.858</v>
      </c>
      <c r="BS96" s="2" t="n">
        <v>3.863</v>
      </c>
      <c r="BT96" s="2" t="n">
        <v>3.868</v>
      </c>
      <c r="BU96" s="2" t="n">
        <v>0.195</v>
      </c>
      <c r="BV96" s="2" t="n">
        <v>0.2025</v>
      </c>
      <c r="BW96" s="2" t="n">
        <v>0.21</v>
      </c>
      <c r="BX96" s="2" t="n">
        <v>-0.07</v>
      </c>
      <c r="BZ96" s="2" t="n">
        <v>0.07</v>
      </c>
      <c r="CA96" s="2" t="n">
        <v>0</v>
      </c>
      <c r="CB96" s="2" t="n">
        <v>0</v>
      </c>
      <c r="CC96" s="2" t="n">
        <v>3.858</v>
      </c>
      <c r="CD96" s="2" t="n">
        <v>0.21</v>
      </c>
    </row>
    <row r="97" customFormat="false" ht="12.75" hidden="false" customHeight="false" outlineLevel="0" collapsed="false">
      <c r="A97" s="1" t="n">
        <v>39753</v>
      </c>
      <c r="B97" s="2" t="n">
        <v>0.063804129262015</v>
      </c>
      <c r="D97" s="1" t="n">
        <v>38626</v>
      </c>
      <c r="E97" s="2" t="n">
        <v>49</v>
      </c>
      <c r="F97" s="2" t="n">
        <v>51</v>
      </c>
      <c r="G97" s="2" t="n">
        <v>55.5</v>
      </c>
      <c r="I97" s="2" t="n">
        <v>33.3</v>
      </c>
      <c r="J97" s="2" t="n">
        <v>34.55</v>
      </c>
      <c r="K97" s="2" t="n">
        <v>37.55</v>
      </c>
      <c r="M97" s="1" t="n">
        <v>39508</v>
      </c>
      <c r="N97" s="2" t="n">
        <v>65.4</v>
      </c>
      <c r="O97" s="2" t="n">
        <v>68.65</v>
      </c>
      <c r="P97" s="2" t="n">
        <v>73.65</v>
      </c>
      <c r="R97" s="2" t="n">
        <v>48.2375</v>
      </c>
      <c r="S97" s="2" t="n">
        <v>51.4875</v>
      </c>
      <c r="T97" s="2" t="n">
        <v>56.4875</v>
      </c>
      <c r="V97" s="2" t="n">
        <v>0</v>
      </c>
      <c r="W97" s="2" t="n">
        <v>0</v>
      </c>
      <c r="X97" s="2" t="n">
        <v>0</v>
      </c>
      <c r="Z97" s="2" t="n">
        <v>0.0001</v>
      </c>
      <c r="AA97" s="2" t="n">
        <v>0.265686736923549</v>
      </c>
      <c r="AB97" s="2" t="n">
        <v>0.0001</v>
      </c>
      <c r="AD97" s="2" t="n">
        <v>0.0001</v>
      </c>
      <c r="AE97" s="2" t="n">
        <v>0.132843368461774</v>
      </c>
      <c r="AF97" s="2" t="n">
        <v>0.0001</v>
      </c>
      <c r="AH97" s="2" t="n">
        <v>0.0001</v>
      </c>
      <c r="AI97" s="2" t="n">
        <v>1.95</v>
      </c>
      <c r="AJ97" s="2" t="n">
        <v>0.0001</v>
      </c>
      <c r="AL97" s="2" t="n">
        <v>0.0001</v>
      </c>
      <c r="AM97" s="2" t="n">
        <v>0.975</v>
      </c>
      <c r="AN97" s="2" t="n">
        <v>0.0001</v>
      </c>
      <c r="AP97" s="2" t="n">
        <v>30</v>
      </c>
      <c r="AQ97" s="2" t="n">
        <v>0.35</v>
      </c>
      <c r="BQ97" s="2" t="n">
        <v>39661</v>
      </c>
      <c r="BR97" s="2" t="n">
        <v>3.86</v>
      </c>
      <c r="BS97" s="2" t="n">
        <v>3.865</v>
      </c>
      <c r="BT97" s="2" t="n">
        <v>3.87</v>
      </c>
      <c r="BU97" s="2" t="n">
        <v>0.195</v>
      </c>
      <c r="BV97" s="2" t="n">
        <v>0.2025</v>
      </c>
      <c r="BW97" s="2" t="n">
        <v>0.21</v>
      </c>
      <c r="BX97" s="2" t="n">
        <v>-0.07</v>
      </c>
      <c r="BZ97" s="2" t="n">
        <v>0.07</v>
      </c>
      <c r="CA97" s="2" t="n">
        <v>0</v>
      </c>
      <c r="CB97" s="2" t="n">
        <v>0</v>
      </c>
      <c r="CC97" s="2" t="n">
        <v>3.86</v>
      </c>
      <c r="CD97" s="2" t="n">
        <v>0.21</v>
      </c>
    </row>
    <row r="98" customFormat="false" ht="12.75" hidden="false" customHeight="false" outlineLevel="0" collapsed="false">
      <c r="A98" s="1" t="n">
        <v>39783</v>
      </c>
      <c r="B98" s="2" t="n">
        <v>0.063831497219611</v>
      </c>
      <c r="D98" s="1" t="n">
        <v>38657</v>
      </c>
      <c r="E98" s="2" t="n">
        <v>48</v>
      </c>
      <c r="F98" s="2" t="n">
        <v>50</v>
      </c>
      <c r="G98" s="2" t="n">
        <v>54.5</v>
      </c>
      <c r="I98" s="2" t="n">
        <v>30.3</v>
      </c>
      <c r="J98" s="2" t="n">
        <v>31.55</v>
      </c>
      <c r="K98" s="2" t="n">
        <v>34.55</v>
      </c>
      <c r="M98" s="1" t="n">
        <v>39539</v>
      </c>
      <c r="N98" s="2" t="n">
        <v>63.3</v>
      </c>
      <c r="O98" s="2" t="n">
        <v>66.55</v>
      </c>
      <c r="P98" s="2" t="n">
        <v>71.55</v>
      </c>
      <c r="R98" s="2" t="n">
        <v>46.6625</v>
      </c>
      <c r="S98" s="2" t="n">
        <v>49.9125</v>
      </c>
      <c r="T98" s="2" t="n">
        <v>54.9125</v>
      </c>
      <c r="V98" s="2" t="n">
        <v>0</v>
      </c>
      <c r="W98" s="2" t="n">
        <v>0</v>
      </c>
      <c r="X98" s="2" t="n">
        <v>0</v>
      </c>
      <c r="Z98" s="2" t="n">
        <v>0.0001</v>
      </c>
      <c r="AA98" s="2" t="n">
        <v>0.249725006335788</v>
      </c>
      <c r="AB98" s="2" t="n">
        <v>0.0001</v>
      </c>
      <c r="AD98" s="2" t="n">
        <v>0.0001</v>
      </c>
      <c r="AE98" s="2" t="n">
        <v>0.124862503167894</v>
      </c>
      <c r="AF98" s="2" t="n">
        <v>0.0001</v>
      </c>
      <c r="AH98" s="2" t="n">
        <v>0.0001</v>
      </c>
      <c r="AI98" s="2" t="n">
        <v>2</v>
      </c>
      <c r="AJ98" s="2" t="n">
        <v>0.0001</v>
      </c>
      <c r="AL98" s="2" t="n">
        <v>0.0001</v>
      </c>
      <c r="AM98" s="2" t="n">
        <v>1</v>
      </c>
      <c r="AN98" s="2" t="n">
        <v>0.0001</v>
      </c>
      <c r="AP98" s="2" t="n">
        <v>30</v>
      </c>
      <c r="AQ98" s="2" t="n">
        <v>0.35</v>
      </c>
      <c r="BQ98" s="2" t="n">
        <v>39692</v>
      </c>
      <c r="BR98" s="2" t="n">
        <v>3.877</v>
      </c>
      <c r="BS98" s="2" t="n">
        <v>3.882</v>
      </c>
      <c r="BT98" s="2" t="n">
        <v>3.887</v>
      </c>
      <c r="BU98" s="2" t="n">
        <v>0.195</v>
      </c>
      <c r="BV98" s="2" t="n">
        <v>0.2025</v>
      </c>
      <c r="BW98" s="2" t="n">
        <v>0.21</v>
      </c>
      <c r="BX98" s="2" t="n">
        <v>-0.07</v>
      </c>
      <c r="BZ98" s="2" t="n">
        <v>0.07</v>
      </c>
      <c r="CA98" s="2" t="n">
        <v>0</v>
      </c>
      <c r="CB98" s="2" t="n">
        <v>0</v>
      </c>
      <c r="CC98" s="2" t="n">
        <v>3.877</v>
      </c>
      <c r="CD98" s="2" t="n">
        <v>0.21</v>
      </c>
    </row>
    <row r="99" customFormat="false" ht="12.75" hidden="false" customHeight="false" outlineLevel="0" collapsed="false">
      <c r="A99" s="1" t="n">
        <v>39814</v>
      </c>
      <c r="B99" s="2" t="n">
        <v>0.063859777442722</v>
      </c>
      <c r="D99" s="1" t="n">
        <v>38687</v>
      </c>
      <c r="E99" s="2" t="n">
        <v>47</v>
      </c>
      <c r="F99" s="2" t="n">
        <v>49</v>
      </c>
      <c r="G99" s="2" t="n">
        <v>53.5</v>
      </c>
      <c r="I99" s="2" t="n">
        <v>30.3</v>
      </c>
      <c r="J99" s="2" t="n">
        <v>31.55</v>
      </c>
      <c r="K99" s="2" t="n">
        <v>34.55</v>
      </c>
      <c r="M99" s="1" t="n">
        <v>39569</v>
      </c>
      <c r="N99" s="2" t="n">
        <v>63.3</v>
      </c>
      <c r="O99" s="2" t="n">
        <v>66.55</v>
      </c>
      <c r="P99" s="2" t="n">
        <v>71.55</v>
      </c>
      <c r="R99" s="2" t="n">
        <v>46.6625</v>
      </c>
      <c r="S99" s="2" t="n">
        <v>49.9125</v>
      </c>
      <c r="T99" s="2" t="n">
        <v>54.9125</v>
      </c>
      <c r="V99" s="2" t="n">
        <v>0</v>
      </c>
      <c r="W99" s="2" t="n">
        <v>0</v>
      </c>
      <c r="X99" s="2" t="n">
        <v>0</v>
      </c>
      <c r="Z99" s="2" t="n">
        <v>0.0001</v>
      </c>
      <c r="AA99" s="2" t="n">
        <v>0.248999064410451</v>
      </c>
      <c r="AB99" s="2" t="n">
        <v>0.0001</v>
      </c>
      <c r="AD99" s="2" t="n">
        <v>0.0001</v>
      </c>
      <c r="AE99" s="2" t="n">
        <v>0.124499532205226</v>
      </c>
      <c r="AF99" s="2" t="n">
        <v>0.0001</v>
      </c>
      <c r="AH99" s="2" t="n">
        <v>0.0001</v>
      </c>
      <c r="AI99" s="2" t="n">
        <v>2.15</v>
      </c>
      <c r="AJ99" s="2" t="n">
        <v>0.0001</v>
      </c>
      <c r="AL99" s="2" t="n">
        <v>0.0001</v>
      </c>
      <c r="AM99" s="2" t="n">
        <v>1.075</v>
      </c>
      <c r="AN99" s="2" t="n">
        <v>0.0001</v>
      </c>
      <c r="AP99" s="2" t="n">
        <v>30</v>
      </c>
      <c r="AQ99" s="2" t="n">
        <v>0.35</v>
      </c>
      <c r="BQ99" s="2" t="n">
        <v>39722</v>
      </c>
      <c r="BR99" s="2" t="n">
        <v>3.887</v>
      </c>
      <c r="BS99" s="2" t="n">
        <v>3.892</v>
      </c>
      <c r="BT99" s="2" t="n">
        <v>3.897</v>
      </c>
      <c r="BU99" s="2" t="n">
        <v>0.195</v>
      </c>
      <c r="BV99" s="2" t="n">
        <v>0.2025</v>
      </c>
      <c r="BW99" s="2" t="n">
        <v>0.21</v>
      </c>
      <c r="BX99" s="2" t="n">
        <v>-0.07</v>
      </c>
      <c r="BZ99" s="2" t="n">
        <v>0.07</v>
      </c>
      <c r="CA99" s="2" t="n">
        <v>0</v>
      </c>
      <c r="CB99" s="2" t="n">
        <v>0</v>
      </c>
      <c r="CC99" s="2" t="n">
        <v>3.887</v>
      </c>
      <c r="CD99" s="2" t="n">
        <v>0.21</v>
      </c>
    </row>
    <row r="100" customFormat="false" ht="12.75" hidden="false" customHeight="false" outlineLevel="0" collapsed="false">
      <c r="A100" s="1" t="n">
        <v>39845</v>
      </c>
      <c r="B100" s="2" t="n">
        <v>0.063888057666098</v>
      </c>
      <c r="D100" s="1" t="n">
        <v>38718</v>
      </c>
      <c r="E100" s="2" t="n">
        <v>46.5</v>
      </c>
      <c r="F100" s="2" t="n">
        <v>49.5</v>
      </c>
      <c r="G100" s="2" t="n">
        <v>54</v>
      </c>
      <c r="I100" s="2" t="n">
        <v>34.2</v>
      </c>
      <c r="J100" s="2" t="n">
        <v>35.45</v>
      </c>
      <c r="K100" s="2" t="n">
        <v>38.45</v>
      </c>
      <c r="M100" s="1" t="n">
        <v>39600</v>
      </c>
      <c r="N100" s="2" t="n">
        <v>67.3</v>
      </c>
      <c r="O100" s="2" t="n">
        <v>70.55</v>
      </c>
      <c r="P100" s="2" t="n">
        <v>75.55</v>
      </c>
      <c r="R100" s="2" t="n">
        <v>49.6625</v>
      </c>
      <c r="S100" s="2" t="n">
        <v>52.9125</v>
      </c>
      <c r="T100" s="2" t="n">
        <v>57.9125</v>
      </c>
      <c r="V100" s="2" t="n">
        <v>0</v>
      </c>
      <c r="W100" s="2" t="n">
        <v>0</v>
      </c>
      <c r="X100" s="2" t="n">
        <v>0</v>
      </c>
      <c r="Z100" s="2" t="n">
        <v>0.0001</v>
      </c>
      <c r="AA100" s="2" t="n">
        <v>0.295694031152478</v>
      </c>
      <c r="AB100" s="2" t="n">
        <v>0.0001</v>
      </c>
      <c r="AD100" s="2" t="n">
        <v>0.0001</v>
      </c>
      <c r="AE100" s="2" t="n">
        <v>0.147847015576239</v>
      </c>
      <c r="AF100" s="2" t="n">
        <v>0.0001</v>
      </c>
      <c r="AH100" s="2" t="n">
        <v>0.0001</v>
      </c>
      <c r="AI100" s="2" t="n">
        <v>1.95</v>
      </c>
      <c r="AJ100" s="2" t="n">
        <v>0.0001</v>
      </c>
      <c r="AL100" s="2" t="n">
        <v>0.0001</v>
      </c>
      <c r="AM100" s="2" t="n">
        <v>0.975</v>
      </c>
      <c r="AN100" s="2" t="n">
        <v>0.0001</v>
      </c>
      <c r="AP100" s="2" t="n">
        <v>31</v>
      </c>
      <c r="AQ100" s="2" t="n">
        <v>0.35</v>
      </c>
      <c r="BQ100" s="2" t="n">
        <v>39753</v>
      </c>
      <c r="BR100" s="2" t="n">
        <v>4.032</v>
      </c>
      <c r="BS100" s="2" t="n">
        <v>4.037</v>
      </c>
      <c r="BT100" s="2" t="n">
        <v>4.042</v>
      </c>
      <c r="BU100" s="2" t="n">
        <v>0.195</v>
      </c>
      <c r="BV100" s="2" t="n">
        <v>0.2025</v>
      </c>
      <c r="BW100" s="2" t="n">
        <v>0.21</v>
      </c>
      <c r="BX100" s="2" t="n">
        <v>-0.07</v>
      </c>
      <c r="BZ100" s="2" t="n">
        <v>0.07</v>
      </c>
      <c r="CA100" s="2" t="n">
        <v>0</v>
      </c>
      <c r="CB100" s="2" t="n">
        <v>0</v>
      </c>
      <c r="CC100" s="2" t="n">
        <v>4.032</v>
      </c>
      <c r="CD100" s="2" t="n">
        <v>0.21</v>
      </c>
    </row>
    <row r="101" customFormat="false" ht="12.75" hidden="false" customHeight="false" outlineLevel="0" collapsed="false">
      <c r="A101" s="1" t="n">
        <v>39873</v>
      </c>
      <c r="B101" s="2" t="n">
        <v>0.063913601093891</v>
      </c>
      <c r="D101" s="1" t="n">
        <v>38749</v>
      </c>
      <c r="E101" s="2" t="n">
        <v>44.5</v>
      </c>
      <c r="F101" s="2" t="n">
        <v>47.5</v>
      </c>
      <c r="G101" s="2" t="n">
        <v>52</v>
      </c>
      <c r="I101" s="2" t="n">
        <v>33.2</v>
      </c>
      <c r="J101" s="2" t="n">
        <v>34.45</v>
      </c>
      <c r="K101" s="2" t="n">
        <v>37.45</v>
      </c>
      <c r="M101" s="1" t="n">
        <v>39630</v>
      </c>
      <c r="N101" s="2" t="n">
        <v>103.25</v>
      </c>
      <c r="O101" s="2" t="n">
        <v>106.5</v>
      </c>
      <c r="P101" s="2" t="n">
        <v>111.5</v>
      </c>
      <c r="R101" s="2" t="n">
        <v>71</v>
      </c>
      <c r="S101" s="2" t="n">
        <v>74.25</v>
      </c>
      <c r="T101" s="2" t="n">
        <v>79.25</v>
      </c>
      <c r="V101" s="2" t="n">
        <v>0</v>
      </c>
      <c r="W101" s="2" t="n">
        <v>0</v>
      </c>
      <c r="X101" s="2" t="n">
        <v>0</v>
      </c>
      <c r="Z101" s="2" t="n">
        <v>0.0001</v>
      </c>
      <c r="AA101" s="2" t="n">
        <v>0.295212892669765</v>
      </c>
      <c r="AB101" s="2" t="n">
        <v>0.0001</v>
      </c>
      <c r="AD101" s="2" t="n">
        <v>0.0001</v>
      </c>
      <c r="AE101" s="2" t="n">
        <v>0.147606446334883</v>
      </c>
      <c r="AF101" s="2" t="n">
        <v>0.0001</v>
      </c>
      <c r="AH101" s="2" t="n">
        <v>0.0001</v>
      </c>
      <c r="AI101" s="2" t="n">
        <v>2.1</v>
      </c>
      <c r="AJ101" s="2" t="n">
        <v>0.0001</v>
      </c>
      <c r="AL101" s="2" t="n">
        <v>0.0001</v>
      </c>
      <c r="AM101" s="2" t="n">
        <v>1.05</v>
      </c>
      <c r="AN101" s="2" t="n">
        <v>0.0001</v>
      </c>
      <c r="AP101" s="2" t="n">
        <v>31</v>
      </c>
      <c r="AQ101" s="2" t="n">
        <v>0.35</v>
      </c>
      <c r="BQ101" s="2" t="n">
        <v>39783</v>
      </c>
      <c r="BR101" s="2" t="n">
        <v>4.172</v>
      </c>
      <c r="BS101" s="2" t="n">
        <v>4.177</v>
      </c>
      <c r="BT101" s="2" t="n">
        <v>4.182</v>
      </c>
      <c r="BU101" s="2" t="n">
        <v>0.1975</v>
      </c>
      <c r="BV101" s="2" t="n">
        <v>0.205</v>
      </c>
      <c r="BW101" s="2" t="n">
        <v>0.2125</v>
      </c>
      <c r="BX101" s="2" t="n">
        <v>-0.07</v>
      </c>
      <c r="BZ101" s="2" t="n">
        <v>0.07</v>
      </c>
      <c r="CA101" s="2" t="n">
        <v>0</v>
      </c>
      <c r="CB101" s="2" t="n">
        <v>0</v>
      </c>
      <c r="CC101" s="2" t="n">
        <v>4.172</v>
      </c>
      <c r="CD101" s="2" t="n">
        <v>0.2125</v>
      </c>
    </row>
    <row r="102" customFormat="false" ht="12.75" hidden="false" customHeight="false" outlineLevel="0" collapsed="false">
      <c r="A102" s="1" t="n">
        <v>39904</v>
      </c>
      <c r="B102" s="2" t="n">
        <v>0.063941881317771</v>
      </c>
      <c r="D102" s="1" t="n">
        <v>38777</v>
      </c>
      <c r="E102" s="2" t="n">
        <v>43.5</v>
      </c>
      <c r="F102" s="2" t="n">
        <v>46.5</v>
      </c>
      <c r="G102" s="2" t="n">
        <v>51</v>
      </c>
      <c r="I102" s="2" t="n">
        <v>31.2</v>
      </c>
      <c r="J102" s="2" t="n">
        <v>32.45</v>
      </c>
      <c r="K102" s="2" t="n">
        <v>35.45</v>
      </c>
      <c r="M102" s="1" t="n">
        <v>39661</v>
      </c>
      <c r="N102" s="2" t="n">
        <v>120.25</v>
      </c>
      <c r="O102" s="2" t="n">
        <v>123.5</v>
      </c>
      <c r="P102" s="2" t="n">
        <v>128.5</v>
      </c>
      <c r="R102" s="2" t="n">
        <v>83.75</v>
      </c>
      <c r="S102" s="2" t="n">
        <v>87</v>
      </c>
      <c r="T102" s="2" t="n">
        <v>92</v>
      </c>
      <c r="V102" s="2" t="n">
        <v>0</v>
      </c>
      <c r="W102" s="2" t="n">
        <v>0</v>
      </c>
      <c r="X102" s="2" t="n">
        <v>0</v>
      </c>
      <c r="Z102" s="2" t="n">
        <v>0.0001</v>
      </c>
      <c r="AA102" s="2" t="n">
        <v>0.330504020649952</v>
      </c>
      <c r="AB102" s="2" t="n">
        <v>0.0001</v>
      </c>
      <c r="AD102" s="2" t="n">
        <v>0.0001</v>
      </c>
      <c r="AE102" s="2" t="n">
        <v>0.165252010324976</v>
      </c>
      <c r="AF102" s="2" t="n">
        <v>0.0001</v>
      </c>
      <c r="AH102" s="2" t="n">
        <v>0.0001</v>
      </c>
      <c r="AI102" s="2" t="n">
        <v>2.85</v>
      </c>
      <c r="AJ102" s="2" t="n">
        <v>0.0001</v>
      </c>
      <c r="AL102" s="2" t="n">
        <v>0.0001</v>
      </c>
      <c r="AM102" s="2" t="n">
        <v>1.425</v>
      </c>
      <c r="AN102" s="2" t="n">
        <v>0.0001</v>
      </c>
      <c r="AP102" s="2" t="n">
        <v>31</v>
      </c>
      <c r="AQ102" s="2" t="n">
        <v>0.35</v>
      </c>
      <c r="BQ102" s="2" t="n">
        <v>39814</v>
      </c>
      <c r="BR102" s="2" t="n">
        <v>4.39</v>
      </c>
      <c r="BS102" s="2" t="n">
        <v>4.395</v>
      </c>
      <c r="BT102" s="2" t="n">
        <v>4.4</v>
      </c>
      <c r="BU102" s="2" t="n">
        <v>0.1975</v>
      </c>
      <c r="BV102" s="2" t="n">
        <v>0.205</v>
      </c>
      <c r="BW102" s="2" t="n">
        <v>0.2125</v>
      </c>
      <c r="BX102" s="2" t="n">
        <v>-0.07</v>
      </c>
      <c r="BZ102" s="2" t="n">
        <v>0.07</v>
      </c>
      <c r="CA102" s="2" t="n">
        <v>0</v>
      </c>
      <c r="CB102" s="2" t="n">
        <v>0</v>
      </c>
      <c r="CC102" s="2" t="n">
        <v>4.39</v>
      </c>
      <c r="CD102" s="2" t="n">
        <v>0.2125</v>
      </c>
    </row>
    <row r="103" customFormat="false" ht="12.75" hidden="false" customHeight="false" outlineLevel="0" collapsed="false">
      <c r="A103" s="1" t="n">
        <v>39934</v>
      </c>
      <c r="B103" s="2" t="n">
        <v>0.063969249276617</v>
      </c>
      <c r="D103" s="1" t="n">
        <v>38808</v>
      </c>
      <c r="E103" s="2" t="n">
        <v>41.4</v>
      </c>
      <c r="F103" s="2" t="n">
        <v>44.4</v>
      </c>
      <c r="G103" s="2" t="n">
        <v>48.9</v>
      </c>
      <c r="I103" s="2" t="n">
        <v>31.2</v>
      </c>
      <c r="J103" s="2" t="n">
        <v>32.45</v>
      </c>
      <c r="K103" s="2" t="n">
        <v>35.45</v>
      </c>
      <c r="M103" s="1" t="n">
        <v>39692</v>
      </c>
      <c r="N103" s="2" t="n">
        <v>106.25</v>
      </c>
      <c r="O103" s="2" t="n">
        <v>109.5</v>
      </c>
      <c r="P103" s="2" t="n">
        <v>114.5</v>
      </c>
      <c r="R103" s="2" t="n">
        <v>73.25</v>
      </c>
      <c r="S103" s="2" t="n">
        <v>76.5</v>
      </c>
      <c r="T103" s="2" t="n">
        <v>81.5</v>
      </c>
      <c r="V103" s="2" t="n">
        <v>0</v>
      </c>
      <c r="W103" s="2" t="n">
        <v>0</v>
      </c>
      <c r="X103" s="2" t="n">
        <v>0</v>
      </c>
      <c r="Z103" s="2" t="n">
        <v>0.0001</v>
      </c>
      <c r="AA103" s="2" t="n">
        <v>0.305609039008114</v>
      </c>
      <c r="AB103" s="2" t="n">
        <v>0.0001</v>
      </c>
      <c r="AD103" s="2" t="n">
        <v>0.0001</v>
      </c>
      <c r="AE103" s="2" t="n">
        <v>0.152804519504057</v>
      </c>
      <c r="AF103" s="2" t="n">
        <v>0.0001</v>
      </c>
      <c r="AH103" s="2" t="n">
        <v>0.0001</v>
      </c>
      <c r="AI103" s="2" t="n">
        <v>2.95</v>
      </c>
      <c r="AJ103" s="2" t="n">
        <v>0.0001</v>
      </c>
      <c r="AL103" s="2" t="n">
        <v>0.0001</v>
      </c>
      <c r="AM103" s="2" t="n">
        <v>1.475</v>
      </c>
      <c r="AN103" s="2" t="n">
        <v>0.0001</v>
      </c>
      <c r="AP103" s="2" t="n">
        <v>32</v>
      </c>
      <c r="AQ103" s="2" t="n">
        <v>0.35</v>
      </c>
      <c r="BQ103" s="2" t="n">
        <v>39845</v>
      </c>
      <c r="BR103" s="2" t="n">
        <v>4.245</v>
      </c>
      <c r="BS103" s="2" t="n">
        <v>4.25</v>
      </c>
      <c r="BT103" s="2" t="n">
        <v>4.255</v>
      </c>
      <c r="BU103" s="2" t="n">
        <v>0.1925</v>
      </c>
      <c r="BV103" s="2" t="n">
        <v>0.2</v>
      </c>
      <c r="BW103" s="2" t="n">
        <v>0.2075</v>
      </c>
      <c r="BX103" s="2" t="n">
        <v>-0.07</v>
      </c>
      <c r="BZ103" s="2" t="n">
        <v>0.07</v>
      </c>
      <c r="CA103" s="2" t="n">
        <v>0</v>
      </c>
      <c r="CB103" s="2" t="n">
        <v>0</v>
      </c>
      <c r="CC103" s="2" t="n">
        <v>4.245</v>
      </c>
      <c r="CD103" s="2" t="n">
        <v>0.2075</v>
      </c>
    </row>
    <row r="104" customFormat="false" ht="12.75" hidden="false" customHeight="false" outlineLevel="0" collapsed="false">
      <c r="A104" s="1" t="n">
        <v>39965</v>
      </c>
      <c r="B104" s="2" t="n">
        <v>0.06399752950102</v>
      </c>
      <c r="D104" s="1" t="n">
        <v>38838</v>
      </c>
      <c r="E104" s="2" t="n">
        <v>43.4</v>
      </c>
      <c r="F104" s="2" t="n">
        <v>46.4</v>
      </c>
      <c r="G104" s="2" t="n">
        <v>50.9</v>
      </c>
      <c r="I104" s="2" t="n">
        <v>27.2</v>
      </c>
      <c r="J104" s="2" t="n">
        <v>28.45</v>
      </c>
      <c r="K104" s="2" t="n">
        <v>31.45</v>
      </c>
      <c r="M104" s="1" t="n">
        <v>39722</v>
      </c>
      <c r="N104" s="2" t="n">
        <v>77.9</v>
      </c>
      <c r="O104" s="2" t="n">
        <v>81.15</v>
      </c>
      <c r="P104" s="2" t="n">
        <v>86.15</v>
      </c>
      <c r="R104" s="2" t="n">
        <v>57.6125</v>
      </c>
      <c r="S104" s="2" t="n">
        <v>60.8625</v>
      </c>
      <c r="T104" s="2" t="n">
        <v>65.8625</v>
      </c>
      <c r="V104" s="2" t="n">
        <v>0</v>
      </c>
      <c r="W104" s="2" t="n">
        <v>0</v>
      </c>
      <c r="X104" s="2" t="n">
        <v>0</v>
      </c>
      <c r="Z104" s="2" t="n">
        <v>0.0001</v>
      </c>
      <c r="AA104" s="2" t="n">
        <v>0.273473405853921</v>
      </c>
      <c r="AB104" s="2" t="n">
        <v>0.0001</v>
      </c>
      <c r="AD104" s="2" t="n">
        <v>0.0001</v>
      </c>
      <c r="AE104" s="2" t="n">
        <v>0.13673670292696</v>
      </c>
      <c r="AF104" s="2" t="n">
        <v>0.0001</v>
      </c>
      <c r="AH104" s="2" t="n">
        <v>0.0001</v>
      </c>
      <c r="AI104" s="2" t="n">
        <v>2.65</v>
      </c>
      <c r="AJ104" s="2" t="n">
        <v>0.0001</v>
      </c>
      <c r="AL104" s="2" t="n">
        <v>0.0001</v>
      </c>
      <c r="AM104" s="2" t="n">
        <v>1.325</v>
      </c>
      <c r="AN104" s="2" t="n">
        <v>0.0001</v>
      </c>
      <c r="AP104" s="2" t="n">
        <v>32</v>
      </c>
      <c r="AQ104" s="2" t="n">
        <v>0.35</v>
      </c>
      <c r="BQ104" s="2" t="n">
        <v>39873</v>
      </c>
      <c r="BR104" s="2" t="n">
        <v>4.11</v>
      </c>
      <c r="BS104" s="2" t="n">
        <v>4.115</v>
      </c>
      <c r="BT104" s="2" t="n">
        <v>4.12</v>
      </c>
      <c r="BU104" s="2" t="n">
        <v>0.1825</v>
      </c>
      <c r="BV104" s="2" t="n">
        <v>0.19</v>
      </c>
      <c r="BW104" s="2" t="n">
        <v>0.1975</v>
      </c>
      <c r="BX104" s="2" t="n">
        <v>-0.07</v>
      </c>
      <c r="BZ104" s="2" t="n">
        <v>0.07</v>
      </c>
      <c r="CA104" s="2" t="n">
        <v>0</v>
      </c>
      <c r="CB104" s="2" t="n">
        <v>0</v>
      </c>
      <c r="CC104" s="2" t="n">
        <v>4.11</v>
      </c>
      <c r="CD104" s="2" t="n">
        <v>0.1975</v>
      </c>
    </row>
    <row r="105" customFormat="false" ht="12.75" hidden="false" customHeight="false" outlineLevel="0" collapsed="false">
      <c r="A105" s="1" t="n">
        <v>39995</v>
      </c>
      <c r="B105" s="2" t="n">
        <v>0.064024897460372</v>
      </c>
      <c r="D105" s="1" t="n">
        <v>38869</v>
      </c>
      <c r="E105" s="2" t="n">
        <v>50.4</v>
      </c>
      <c r="F105" s="2" t="n">
        <v>53.4</v>
      </c>
      <c r="G105" s="2" t="n">
        <v>57.9</v>
      </c>
      <c r="I105" s="2" t="n">
        <v>30.2</v>
      </c>
      <c r="J105" s="2" t="n">
        <v>31.45</v>
      </c>
      <c r="K105" s="2" t="n">
        <v>34.45</v>
      </c>
      <c r="M105" s="1" t="n">
        <v>39753</v>
      </c>
      <c r="N105" s="2" t="n">
        <v>65.9</v>
      </c>
      <c r="O105" s="2" t="n">
        <v>69.15</v>
      </c>
      <c r="P105" s="2" t="n">
        <v>74.15</v>
      </c>
      <c r="R105" s="2" t="n">
        <v>48.6125</v>
      </c>
      <c r="S105" s="2" t="n">
        <v>51.8625</v>
      </c>
      <c r="T105" s="2" t="n">
        <v>56.8625</v>
      </c>
      <c r="V105" s="2" t="n">
        <v>0</v>
      </c>
      <c r="W105" s="2" t="n">
        <v>0</v>
      </c>
      <c r="X105" s="2" t="n">
        <v>0</v>
      </c>
      <c r="Z105" s="2" t="n">
        <v>0.0001</v>
      </c>
      <c r="AA105" s="2" t="n">
        <v>0.270365235252368</v>
      </c>
      <c r="AB105" s="2" t="n">
        <v>0.0001</v>
      </c>
      <c r="AD105" s="2" t="n">
        <v>0.0001</v>
      </c>
      <c r="AE105" s="2" t="n">
        <v>0.135182617626184</v>
      </c>
      <c r="AF105" s="2" t="n">
        <v>0.0001</v>
      </c>
      <c r="AH105" s="2" t="n">
        <v>0.0001</v>
      </c>
      <c r="AI105" s="2" t="n">
        <v>1.9</v>
      </c>
      <c r="AJ105" s="2" t="n">
        <v>0.0001</v>
      </c>
      <c r="AL105" s="2" t="n">
        <v>0.0001</v>
      </c>
      <c r="AM105" s="2" t="n">
        <v>0.95</v>
      </c>
      <c r="AN105" s="2" t="n">
        <v>0.0001</v>
      </c>
      <c r="AP105" s="2" t="n">
        <v>32</v>
      </c>
      <c r="AQ105" s="2" t="n">
        <v>0.35</v>
      </c>
      <c r="BQ105" s="2" t="n">
        <v>39904</v>
      </c>
      <c r="BR105" s="2" t="n">
        <v>3.95</v>
      </c>
      <c r="BS105" s="2" t="n">
        <v>3.955</v>
      </c>
      <c r="BT105" s="2" t="n">
        <v>3.96</v>
      </c>
      <c r="BU105" s="2" t="n">
        <v>0.1825</v>
      </c>
      <c r="BV105" s="2" t="n">
        <v>0.19</v>
      </c>
      <c r="BW105" s="2" t="n">
        <v>0.1975</v>
      </c>
      <c r="BX105" s="2" t="n">
        <v>-0.07</v>
      </c>
      <c r="BZ105" s="2" t="n">
        <v>0.07</v>
      </c>
      <c r="CA105" s="2" t="n">
        <v>0</v>
      </c>
      <c r="CB105" s="2" t="n">
        <v>0</v>
      </c>
      <c r="CC105" s="2" t="n">
        <v>3.95</v>
      </c>
      <c r="CD105" s="2" t="n">
        <v>0.1975</v>
      </c>
    </row>
    <row r="106" customFormat="false" ht="12.75" hidden="false" customHeight="false" outlineLevel="0" collapsed="false">
      <c r="A106" s="1" t="n">
        <v>40026</v>
      </c>
      <c r="B106" s="2" t="n">
        <v>0.064053177685296</v>
      </c>
      <c r="D106" s="1" t="n">
        <v>38899</v>
      </c>
      <c r="E106" s="2" t="n">
        <v>70.5</v>
      </c>
      <c r="F106" s="2" t="n">
        <v>73.5</v>
      </c>
      <c r="G106" s="2" t="n">
        <v>78</v>
      </c>
      <c r="I106" s="2" t="n">
        <v>36.3</v>
      </c>
      <c r="J106" s="2" t="n">
        <v>37.55</v>
      </c>
      <c r="K106" s="2" t="n">
        <v>40.55</v>
      </c>
      <c r="M106" s="1" t="n">
        <v>39783</v>
      </c>
      <c r="N106" s="2" t="n">
        <v>66.9</v>
      </c>
      <c r="O106" s="2" t="n">
        <v>70.15</v>
      </c>
      <c r="P106" s="2" t="n">
        <v>75.15</v>
      </c>
      <c r="R106" s="2" t="n">
        <v>49.3625</v>
      </c>
      <c r="S106" s="2" t="n">
        <v>52.6125</v>
      </c>
      <c r="T106" s="2" t="n">
        <v>57.6125</v>
      </c>
      <c r="V106" s="2" t="n">
        <v>0</v>
      </c>
      <c r="W106" s="2" t="n">
        <v>0</v>
      </c>
      <c r="X106" s="2" t="n">
        <v>0</v>
      </c>
      <c r="Z106" s="2" t="n">
        <v>0.0001</v>
      </c>
      <c r="AA106" s="2" t="n">
        <v>0.275992372898446</v>
      </c>
      <c r="AB106" s="2" t="n">
        <v>0.0001</v>
      </c>
      <c r="AD106" s="2" t="n">
        <v>0.0001</v>
      </c>
      <c r="AE106" s="2" t="n">
        <v>0.137996186449223</v>
      </c>
      <c r="AF106" s="2" t="n">
        <v>0.0001</v>
      </c>
      <c r="AH106" s="2" t="n">
        <v>0.0001</v>
      </c>
      <c r="AI106" s="2" t="n">
        <v>1.7</v>
      </c>
      <c r="AJ106" s="2" t="n">
        <v>0.0001</v>
      </c>
      <c r="AL106" s="2" t="n">
        <v>0.0001</v>
      </c>
      <c r="AM106" s="2" t="n">
        <v>0.85</v>
      </c>
      <c r="AN106" s="2" t="n">
        <v>0.0001</v>
      </c>
      <c r="AP106" s="2" t="n">
        <v>33</v>
      </c>
      <c r="AQ106" s="2" t="n">
        <v>0.35</v>
      </c>
      <c r="BQ106" s="2" t="n">
        <v>39934</v>
      </c>
      <c r="BR106" s="2" t="n">
        <v>3.915</v>
      </c>
      <c r="BS106" s="2" t="n">
        <v>3.92</v>
      </c>
      <c r="BT106" s="2" t="n">
        <v>3.925</v>
      </c>
      <c r="BU106" s="2" t="n">
        <v>0.1825</v>
      </c>
      <c r="BV106" s="2" t="n">
        <v>0.19</v>
      </c>
      <c r="BW106" s="2" t="n">
        <v>0.1975</v>
      </c>
      <c r="BX106" s="2" t="n">
        <v>-0.07</v>
      </c>
      <c r="BZ106" s="2" t="n">
        <v>0.07</v>
      </c>
      <c r="CA106" s="2" t="n">
        <v>0</v>
      </c>
      <c r="CB106" s="2" t="n">
        <v>0</v>
      </c>
      <c r="CC106" s="2" t="n">
        <v>3.915</v>
      </c>
      <c r="CD106" s="2" t="n">
        <v>0.1975</v>
      </c>
    </row>
    <row r="107" customFormat="false" ht="12.75" hidden="false" customHeight="false" outlineLevel="0" collapsed="false">
      <c r="A107" s="1" t="n">
        <v>40057</v>
      </c>
      <c r="B107" s="2" t="n">
        <v>0.064081457910485</v>
      </c>
      <c r="D107" s="1" t="n">
        <v>38930</v>
      </c>
      <c r="E107" s="2" t="n">
        <v>83.5</v>
      </c>
      <c r="F107" s="2" t="n">
        <v>86.5</v>
      </c>
      <c r="G107" s="2" t="n">
        <v>91</v>
      </c>
      <c r="I107" s="2" t="n">
        <v>38.3</v>
      </c>
      <c r="J107" s="2" t="n">
        <v>39.55</v>
      </c>
      <c r="K107" s="2" t="n">
        <v>42.55</v>
      </c>
      <c r="M107" s="1" t="n">
        <v>39814</v>
      </c>
      <c r="N107" s="2" t="n">
        <v>79.95</v>
      </c>
      <c r="O107" s="2" t="n">
        <v>83.2</v>
      </c>
      <c r="P107" s="2" t="n">
        <v>88.2</v>
      </c>
      <c r="R107" s="2" t="n">
        <v>59.15</v>
      </c>
      <c r="S107" s="2" t="n">
        <v>62.4</v>
      </c>
      <c r="T107" s="2" t="n">
        <v>67.4</v>
      </c>
      <c r="V107" s="2" t="n">
        <v>0</v>
      </c>
      <c r="W107" s="2" t="n">
        <v>0</v>
      </c>
      <c r="X107" s="2" t="n">
        <v>0</v>
      </c>
      <c r="Z107" s="2" t="n">
        <v>0.0001</v>
      </c>
      <c r="AA107" s="2" t="n">
        <v>0.248647528305475</v>
      </c>
      <c r="AB107" s="2" t="n">
        <v>0.0001</v>
      </c>
      <c r="AD107" s="2" t="n">
        <v>0.0001</v>
      </c>
      <c r="AE107" s="2" t="n">
        <v>0.124323764152737</v>
      </c>
      <c r="AF107" s="2" t="n">
        <v>0.0001</v>
      </c>
      <c r="AH107" s="2" t="n">
        <v>0.0001</v>
      </c>
      <c r="AI107" s="2" t="n">
        <v>1.6</v>
      </c>
      <c r="AJ107" s="2" t="n">
        <v>0.0001</v>
      </c>
      <c r="AL107" s="2" t="n">
        <v>0.0001</v>
      </c>
      <c r="AM107" s="2" t="n">
        <v>0.8</v>
      </c>
      <c r="AN107" s="2" t="n">
        <v>0.0001</v>
      </c>
      <c r="AP107" s="2" t="n">
        <v>33</v>
      </c>
      <c r="AQ107" s="2" t="n">
        <v>0.35</v>
      </c>
      <c r="BQ107" s="2" t="n">
        <v>39965</v>
      </c>
      <c r="BR107" s="2" t="n">
        <v>3.935</v>
      </c>
      <c r="BS107" s="2" t="n">
        <v>3.94</v>
      </c>
      <c r="BT107" s="2" t="n">
        <v>3.945</v>
      </c>
      <c r="BU107" s="2" t="n">
        <v>0.1825</v>
      </c>
      <c r="BV107" s="2" t="n">
        <v>0.19</v>
      </c>
      <c r="BW107" s="2" t="n">
        <v>0.1975</v>
      </c>
      <c r="BX107" s="2" t="n">
        <v>-0.07</v>
      </c>
      <c r="BZ107" s="2" t="n">
        <v>0.07</v>
      </c>
      <c r="CA107" s="2" t="n">
        <v>0</v>
      </c>
      <c r="CB107" s="2" t="n">
        <v>0</v>
      </c>
      <c r="CC107" s="2" t="n">
        <v>3.935</v>
      </c>
      <c r="CD107" s="2" t="n">
        <v>0.1975</v>
      </c>
    </row>
    <row r="108" customFormat="false" ht="12.75" hidden="false" customHeight="false" outlineLevel="0" collapsed="false">
      <c r="A108" s="1" t="n">
        <v>40087</v>
      </c>
      <c r="B108" s="2" t="n">
        <v>0.064108825870599</v>
      </c>
      <c r="D108" s="1" t="n">
        <v>38961</v>
      </c>
      <c r="E108" s="2" t="n">
        <v>71.5</v>
      </c>
      <c r="F108" s="2" t="n">
        <v>74.5</v>
      </c>
      <c r="G108" s="2" t="n">
        <v>79</v>
      </c>
      <c r="I108" s="2" t="n">
        <v>36.3</v>
      </c>
      <c r="J108" s="2" t="n">
        <v>37.55</v>
      </c>
      <c r="K108" s="2" t="n">
        <v>40.55</v>
      </c>
      <c r="M108" s="1" t="n">
        <v>39845</v>
      </c>
      <c r="N108" s="2" t="n">
        <v>71.95</v>
      </c>
      <c r="O108" s="2" t="n">
        <v>75.2</v>
      </c>
      <c r="P108" s="2" t="n">
        <v>80.2</v>
      </c>
      <c r="R108" s="2" t="n">
        <v>53.15</v>
      </c>
      <c r="S108" s="2" t="n">
        <v>56.4</v>
      </c>
      <c r="T108" s="2" t="n">
        <v>61.4</v>
      </c>
      <c r="V108" s="2" t="n">
        <v>0</v>
      </c>
      <c r="W108" s="2" t="n">
        <v>0</v>
      </c>
      <c r="X108" s="2" t="n">
        <v>0</v>
      </c>
      <c r="Z108" s="2" t="n">
        <v>0.0001</v>
      </c>
      <c r="AA108" s="2" t="n">
        <v>0.252529052696722</v>
      </c>
      <c r="AB108" s="2" t="n">
        <v>0.0001</v>
      </c>
      <c r="AD108" s="2" t="n">
        <v>0.0001</v>
      </c>
      <c r="AE108" s="2" t="n">
        <v>0.126264526348361</v>
      </c>
      <c r="AF108" s="2" t="n">
        <v>0.0001</v>
      </c>
      <c r="AH108" s="2" t="n">
        <v>0.0001</v>
      </c>
      <c r="AI108" s="2" t="n">
        <v>1.8</v>
      </c>
      <c r="AJ108" s="2" t="n">
        <v>0.0001</v>
      </c>
      <c r="AL108" s="2" t="n">
        <v>0.0001</v>
      </c>
      <c r="AM108" s="2" t="n">
        <v>0.9</v>
      </c>
      <c r="AN108" s="2" t="n">
        <v>0.0001</v>
      </c>
      <c r="AP108" s="2" t="n">
        <v>33</v>
      </c>
      <c r="AQ108" s="2" t="n">
        <v>0.35</v>
      </c>
      <c r="BQ108" s="2" t="n">
        <v>39995</v>
      </c>
      <c r="BR108" s="2" t="n">
        <v>3.928</v>
      </c>
      <c r="BS108" s="2" t="n">
        <v>3.933</v>
      </c>
      <c r="BT108" s="2" t="n">
        <v>3.938</v>
      </c>
      <c r="BU108" s="2" t="n">
        <v>0.1825</v>
      </c>
      <c r="BV108" s="2" t="n">
        <v>0.19</v>
      </c>
      <c r="BW108" s="2" t="n">
        <v>0.1975</v>
      </c>
      <c r="BX108" s="2" t="n">
        <v>-0.07</v>
      </c>
      <c r="BZ108" s="2" t="n">
        <v>0.07</v>
      </c>
      <c r="CA108" s="2" t="n">
        <v>0</v>
      </c>
      <c r="CB108" s="2" t="n">
        <v>0</v>
      </c>
      <c r="CC108" s="2" t="n">
        <v>3.928</v>
      </c>
      <c r="CD108" s="2" t="n">
        <v>0.1975</v>
      </c>
    </row>
    <row r="109" customFormat="false" ht="12.75" hidden="false" customHeight="false" outlineLevel="0" collapsed="false">
      <c r="A109" s="1" t="n">
        <v>40118</v>
      </c>
      <c r="B109" s="2" t="n">
        <v>0.06413710609631</v>
      </c>
      <c r="D109" s="1" t="n">
        <v>38991</v>
      </c>
      <c r="E109" s="2" t="n">
        <v>47</v>
      </c>
      <c r="F109" s="2" t="n">
        <v>50</v>
      </c>
      <c r="G109" s="2" t="n">
        <v>54.5</v>
      </c>
      <c r="I109" s="2" t="n">
        <v>33.2</v>
      </c>
      <c r="J109" s="2" t="n">
        <v>34.45</v>
      </c>
      <c r="K109" s="2" t="n">
        <v>37.45</v>
      </c>
      <c r="M109" s="1" t="n">
        <v>39873</v>
      </c>
      <c r="N109" s="2" t="n">
        <v>65.95</v>
      </c>
      <c r="O109" s="2" t="n">
        <v>69.2</v>
      </c>
      <c r="P109" s="2" t="n">
        <v>74.2</v>
      </c>
      <c r="R109" s="2" t="n">
        <v>48.65</v>
      </c>
      <c r="S109" s="2" t="n">
        <v>51.9</v>
      </c>
      <c r="T109" s="2" t="n">
        <v>56.9</v>
      </c>
      <c r="V109" s="2" t="n">
        <v>0</v>
      </c>
      <c r="W109" s="2" t="n">
        <v>0</v>
      </c>
      <c r="X109" s="2" t="n">
        <v>0</v>
      </c>
      <c r="Z109" s="2" t="n">
        <v>0.0001</v>
      </c>
      <c r="AA109" s="2" t="n">
        <v>0.258358752202675</v>
      </c>
      <c r="AB109" s="2" t="n">
        <v>0.0001</v>
      </c>
      <c r="AD109" s="2" t="n">
        <v>0.0001</v>
      </c>
      <c r="AE109" s="2" t="n">
        <v>0.129179376101337</v>
      </c>
      <c r="AF109" s="2" t="n">
        <v>0.0001</v>
      </c>
      <c r="AH109" s="2" t="n">
        <v>0.0001</v>
      </c>
      <c r="AI109" s="2" t="n">
        <v>1.95</v>
      </c>
      <c r="AJ109" s="2" t="n">
        <v>0.0001</v>
      </c>
      <c r="AL109" s="2" t="n">
        <v>0.0001</v>
      </c>
      <c r="AM109" s="2" t="n">
        <v>0.975</v>
      </c>
      <c r="AN109" s="2" t="n">
        <v>0.0001</v>
      </c>
      <c r="AP109" s="2" t="n">
        <v>34</v>
      </c>
      <c r="AQ109" s="2" t="n">
        <v>0.35</v>
      </c>
      <c r="BQ109" s="2" t="n">
        <v>40026</v>
      </c>
      <c r="BR109" s="2" t="n">
        <v>3.93</v>
      </c>
      <c r="BS109" s="2" t="n">
        <v>3.935</v>
      </c>
      <c r="BT109" s="2" t="n">
        <v>3.94</v>
      </c>
      <c r="BU109" s="2" t="n">
        <v>0.1825</v>
      </c>
      <c r="BV109" s="2" t="n">
        <v>0.19</v>
      </c>
      <c r="BW109" s="2" t="n">
        <v>0.1975</v>
      </c>
      <c r="BX109" s="2" t="n">
        <v>-0.07</v>
      </c>
      <c r="BZ109" s="2" t="n">
        <v>0.07</v>
      </c>
      <c r="CA109" s="2" t="n">
        <v>0</v>
      </c>
      <c r="CB109" s="2" t="n">
        <v>0</v>
      </c>
      <c r="CC109" s="2" t="n">
        <v>3.93</v>
      </c>
      <c r="CD109" s="2" t="n">
        <v>0.1975</v>
      </c>
    </row>
    <row r="110" customFormat="false" ht="12.75" hidden="false" customHeight="false" outlineLevel="0" collapsed="false">
      <c r="A110" s="1" t="n">
        <v>40148</v>
      </c>
      <c r="B110" s="2" t="n">
        <v>0.064164474056929</v>
      </c>
      <c r="D110" s="1" t="n">
        <v>39022</v>
      </c>
      <c r="E110" s="2" t="n">
        <v>46</v>
      </c>
      <c r="F110" s="2" t="n">
        <v>49</v>
      </c>
      <c r="G110" s="2" t="n">
        <v>53.5</v>
      </c>
      <c r="I110" s="2" t="n">
        <v>30.2</v>
      </c>
      <c r="J110" s="2" t="n">
        <v>31.45</v>
      </c>
      <c r="K110" s="2" t="n">
        <v>34.45</v>
      </c>
      <c r="M110" s="1" t="n">
        <v>39904</v>
      </c>
      <c r="N110" s="2" t="n">
        <v>63.85</v>
      </c>
      <c r="O110" s="2" t="n">
        <v>67.1</v>
      </c>
      <c r="P110" s="2" t="n">
        <v>72.1</v>
      </c>
      <c r="R110" s="2" t="n">
        <v>47.075</v>
      </c>
      <c r="S110" s="2" t="n">
        <v>50.325</v>
      </c>
      <c r="T110" s="2" t="n">
        <v>55.325</v>
      </c>
      <c r="V110" s="2" t="n">
        <v>0</v>
      </c>
      <c r="W110" s="2" t="n">
        <v>0</v>
      </c>
      <c r="X110" s="2" t="n">
        <v>0</v>
      </c>
      <c r="Z110" s="2" t="n">
        <v>0.0001</v>
      </c>
      <c r="AA110" s="2" t="n">
        <v>0.243616448175414</v>
      </c>
      <c r="AB110" s="2" t="n">
        <v>0.0001</v>
      </c>
      <c r="AD110" s="2" t="n">
        <v>0.0001</v>
      </c>
      <c r="AE110" s="2" t="n">
        <v>0.121808224087707</v>
      </c>
      <c r="AF110" s="2" t="n">
        <v>0.0001</v>
      </c>
      <c r="AH110" s="2" t="n">
        <v>0.0001</v>
      </c>
      <c r="AI110" s="2" t="n">
        <v>2</v>
      </c>
      <c r="AJ110" s="2" t="n">
        <v>0.0001</v>
      </c>
      <c r="AL110" s="2" t="n">
        <v>0.0001</v>
      </c>
      <c r="AM110" s="2" t="n">
        <v>1</v>
      </c>
      <c r="AN110" s="2" t="n">
        <v>0.0001</v>
      </c>
      <c r="AP110" s="2" t="n">
        <v>34</v>
      </c>
      <c r="AQ110" s="2" t="n">
        <v>0.35</v>
      </c>
      <c r="BQ110" s="2" t="n">
        <v>40057</v>
      </c>
      <c r="BR110" s="2" t="n">
        <v>3.947</v>
      </c>
      <c r="BS110" s="2" t="n">
        <v>3.952</v>
      </c>
      <c r="BT110" s="2" t="n">
        <v>3.957</v>
      </c>
      <c r="BU110" s="2" t="n">
        <v>0.1825</v>
      </c>
      <c r="BV110" s="2" t="n">
        <v>0.19</v>
      </c>
      <c r="BW110" s="2" t="n">
        <v>0.1975</v>
      </c>
      <c r="BX110" s="2" t="n">
        <v>-0.07</v>
      </c>
      <c r="BZ110" s="2" t="n">
        <v>0.07</v>
      </c>
      <c r="CA110" s="2" t="n">
        <v>0</v>
      </c>
      <c r="CB110" s="2" t="n">
        <v>0</v>
      </c>
      <c r="CC110" s="2" t="n">
        <v>3.947</v>
      </c>
      <c r="CD110" s="2" t="n">
        <v>0.1975</v>
      </c>
    </row>
    <row r="111" customFormat="false" ht="12.75" hidden="false" customHeight="false" outlineLevel="0" collapsed="false">
      <c r="A111" s="1" t="n">
        <v>40179</v>
      </c>
      <c r="B111" s="2" t="n">
        <v>0.064192754283162</v>
      </c>
      <c r="D111" s="1" t="n">
        <v>39052</v>
      </c>
      <c r="E111" s="2" t="n">
        <v>45</v>
      </c>
      <c r="F111" s="2" t="n">
        <v>48</v>
      </c>
      <c r="G111" s="2" t="n">
        <v>52.5</v>
      </c>
      <c r="I111" s="2" t="n">
        <v>30.2</v>
      </c>
      <c r="J111" s="2" t="n">
        <v>31.45</v>
      </c>
      <c r="K111" s="2" t="n">
        <v>34.45</v>
      </c>
      <c r="M111" s="1" t="n">
        <v>39934</v>
      </c>
      <c r="N111" s="2" t="n">
        <v>63.85</v>
      </c>
      <c r="O111" s="2" t="n">
        <v>67.1</v>
      </c>
      <c r="P111" s="2" t="n">
        <v>72.1</v>
      </c>
      <c r="R111" s="2" t="n">
        <v>47.075</v>
      </c>
      <c r="S111" s="2" t="n">
        <v>50.325</v>
      </c>
      <c r="T111" s="2" t="n">
        <v>55.325</v>
      </c>
      <c r="V111" s="2" t="n">
        <v>0</v>
      </c>
      <c r="W111" s="2" t="n">
        <v>0</v>
      </c>
      <c r="X111" s="2" t="n">
        <v>0</v>
      </c>
      <c r="Z111" s="2" t="n">
        <v>0.0001</v>
      </c>
      <c r="AA111" s="2" t="n">
        <v>0.242913923400577</v>
      </c>
      <c r="AB111" s="2" t="n">
        <v>0.0001</v>
      </c>
      <c r="AD111" s="2" t="n">
        <v>0.0001</v>
      </c>
      <c r="AE111" s="2" t="n">
        <v>0.121456961700288</v>
      </c>
      <c r="AF111" s="2" t="n">
        <v>0.0001</v>
      </c>
      <c r="AH111" s="2" t="n">
        <v>0.0001</v>
      </c>
      <c r="AI111" s="2" t="n">
        <v>2.15</v>
      </c>
      <c r="AJ111" s="2" t="n">
        <v>0.0001</v>
      </c>
      <c r="AL111" s="2" t="n">
        <v>0.0001</v>
      </c>
      <c r="AM111" s="2" t="n">
        <v>1.075</v>
      </c>
      <c r="AN111" s="2" t="n">
        <v>0.0001</v>
      </c>
      <c r="AP111" s="2" t="n">
        <v>34</v>
      </c>
      <c r="AQ111" s="2" t="n">
        <v>0.35</v>
      </c>
      <c r="BQ111" s="2" t="n">
        <v>40087</v>
      </c>
      <c r="BR111" s="2" t="n">
        <v>3.957</v>
      </c>
      <c r="BS111" s="2" t="n">
        <v>3.962</v>
      </c>
      <c r="BT111" s="2" t="n">
        <v>3.967</v>
      </c>
      <c r="BU111" s="2" t="n">
        <v>0.1825</v>
      </c>
      <c r="BV111" s="2" t="n">
        <v>0.19</v>
      </c>
      <c r="BW111" s="2" t="n">
        <v>0.1975</v>
      </c>
      <c r="BX111" s="2" t="n">
        <v>-0.07</v>
      </c>
      <c r="BZ111" s="2" t="n">
        <v>0.07</v>
      </c>
      <c r="CA111" s="2" t="n">
        <v>0</v>
      </c>
      <c r="CB111" s="2" t="n">
        <v>0</v>
      </c>
      <c r="CC111" s="2" t="n">
        <v>3.957</v>
      </c>
      <c r="CD111" s="2" t="n">
        <v>0.1975</v>
      </c>
    </row>
    <row r="112" customFormat="false" ht="12.75" hidden="false" customHeight="false" outlineLevel="0" collapsed="false">
      <c r="A112" s="1" t="n">
        <v>40210</v>
      </c>
      <c r="B112" s="2" t="n">
        <v>0.06422103450966</v>
      </c>
      <c r="D112" s="1" t="n">
        <v>39083</v>
      </c>
      <c r="E112" s="2" t="n">
        <v>46.5</v>
      </c>
      <c r="F112" s="2" t="n">
        <v>49.5</v>
      </c>
      <c r="G112" s="2" t="n">
        <v>54.5</v>
      </c>
      <c r="I112" s="2" t="n">
        <v>33.95</v>
      </c>
      <c r="J112" s="2" t="n">
        <v>35.45</v>
      </c>
      <c r="K112" s="2" t="n">
        <v>39.45</v>
      </c>
      <c r="M112" s="1" t="n">
        <v>39965</v>
      </c>
      <c r="N112" s="2" t="n">
        <v>67.85</v>
      </c>
      <c r="O112" s="2" t="n">
        <v>71.1</v>
      </c>
      <c r="P112" s="2" t="n">
        <v>76.1</v>
      </c>
      <c r="R112" s="2" t="n">
        <v>50.075</v>
      </c>
      <c r="S112" s="2" t="n">
        <v>53.325</v>
      </c>
      <c r="T112" s="2" t="n">
        <v>58.325</v>
      </c>
      <c r="V112" s="2" t="n">
        <v>0</v>
      </c>
      <c r="W112" s="2" t="n">
        <v>0</v>
      </c>
      <c r="X112" s="2" t="n">
        <v>0</v>
      </c>
      <c r="Z112" s="2" t="n">
        <v>0.0001</v>
      </c>
      <c r="AA112" s="2" t="n">
        <v>0.285909765962715</v>
      </c>
      <c r="AB112" s="2" t="n">
        <v>0.0001</v>
      </c>
      <c r="AD112" s="2" t="n">
        <v>0.0001</v>
      </c>
      <c r="AE112" s="2" t="n">
        <v>0.142954882981357</v>
      </c>
      <c r="AF112" s="2" t="n">
        <v>0.0001</v>
      </c>
      <c r="AH112" s="2" t="n">
        <v>0.0001</v>
      </c>
      <c r="AI112" s="2" t="n">
        <v>1.95</v>
      </c>
      <c r="AJ112" s="2" t="n">
        <v>0.0001</v>
      </c>
      <c r="AL112" s="2" t="n">
        <v>0.0001</v>
      </c>
      <c r="AM112" s="2" t="n">
        <v>0.975</v>
      </c>
      <c r="AN112" s="2" t="n">
        <v>0.0001</v>
      </c>
      <c r="AP112" s="2" t="n">
        <v>35</v>
      </c>
      <c r="AQ112" s="2" t="n">
        <v>0.35</v>
      </c>
      <c r="BQ112" s="2" t="n">
        <v>40118</v>
      </c>
      <c r="BR112" s="2" t="n">
        <v>4.102</v>
      </c>
      <c r="BS112" s="2" t="n">
        <v>4.107</v>
      </c>
      <c r="BT112" s="2" t="n">
        <v>4.112</v>
      </c>
      <c r="BU112" s="2" t="n">
        <v>0.1825</v>
      </c>
      <c r="BV112" s="2" t="n">
        <v>0.19</v>
      </c>
      <c r="BW112" s="2" t="n">
        <v>0.1975</v>
      </c>
      <c r="BX112" s="2" t="n">
        <v>-0.07</v>
      </c>
      <c r="BZ112" s="2" t="n">
        <v>0.07</v>
      </c>
      <c r="CA112" s="2" t="n">
        <v>0</v>
      </c>
      <c r="CB112" s="2" t="n">
        <v>0</v>
      </c>
      <c r="CC112" s="2" t="n">
        <v>4.102</v>
      </c>
      <c r="CD112" s="2" t="n">
        <v>0.1975</v>
      </c>
    </row>
    <row r="113" customFormat="false" ht="12.75" hidden="false" customHeight="false" outlineLevel="0" collapsed="false">
      <c r="A113" s="1" t="n">
        <v>40238</v>
      </c>
      <c r="B113" s="2" t="n">
        <v>0.064246577940274</v>
      </c>
      <c r="D113" s="1" t="n">
        <v>39114</v>
      </c>
      <c r="E113" s="2" t="n">
        <v>44.5</v>
      </c>
      <c r="F113" s="2" t="n">
        <v>47.5</v>
      </c>
      <c r="G113" s="2" t="n">
        <v>52.5</v>
      </c>
      <c r="I113" s="2" t="n">
        <v>32.95</v>
      </c>
      <c r="J113" s="2" t="n">
        <v>34.45</v>
      </c>
      <c r="K113" s="2" t="n">
        <v>38.45</v>
      </c>
      <c r="M113" s="1" t="n">
        <v>39995</v>
      </c>
      <c r="N113" s="2" t="n">
        <v>103.8</v>
      </c>
      <c r="O113" s="2" t="n">
        <v>107.05</v>
      </c>
      <c r="P113" s="2" t="n">
        <v>112.05</v>
      </c>
      <c r="R113" s="2" t="n">
        <v>71.4125</v>
      </c>
      <c r="S113" s="2" t="n">
        <v>74.6625</v>
      </c>
      <c r="T113" s="2" t="n">
        <v>79.6625</v>
      </c>
      <c r="V113" s="2" t="n">
        <v>0</v>
      </c>
      <c r="W113" s="2" t="n">
        <v>0</v>
      </c>
      <c r="X113" s="2" t="n">
        <v>0</v>
      </c>
      <c r="Z113" s="2" t="n">
        <v>0.0001</v>
      </c>
      <c r="AA113" s="2" t="n">
        <v>0.285432827560256</v>
      </c>
      <c r="AB113" s="2" t="n">
        <v>0.0001</v>
      </c>
      <c r="AD113" s="2" t="n">
        <v>0.0001</v>
      </c>
      <c r="AE113" s="2" t="n">
        <v>0.142716413780128</v>
      </c>
      <c r="AF113" s="2" t="n">
        <v>0.0001</v>
      </c>
      <c r="AH113" s="2" t="n">
        <v>0.0001</v>
      </c>
      <c r="AI113" s="2" t="n">
        <v>2.1</v>
      </c>
      <c r="AJ113" s="2" t="n">
        <v>0.0001</v>
      </c>
      <c r="AL113" s="2" t="n">
        <v>0.0001</v>
      </c>
      <c r="AM113" s="2" t="n">
        <v>1.05</v>
      </c>
      <c r="AN113" s="2" t="n">
        <v>0.0001</v>
      </c>
      <c r="AP113" s="2" t="n">
        <v>35</v>
      </c>
      <c r="AQ113" s="2" t="n">
        <v>0.35</v>
      </c>
      <c r="BQ113" s="2" t="n">
        <v>40148</v>
      </c>
      <c r="BR113" s="2" t="n">
        <v>4.242</v>
      </c>
      <c r="BS113" s="2" t="n">
        <v>4.247</v>
      </c>
      <c r="BT113" s="2" t="n">
        <v>4.252</v>
      </c>
      <c r="BU113" s="2" t="n">
        <v>0.185</v>
      </c>
      <c r="BV113" s="2" t="n">
        <v>0.1925</v>
      </c>
      <c r="BW113" s="2" t="n">
        <v>0.2</v>
      </c>
      <c r="BX113" s="2" t="n">
        <v>-0.07</v>
      </c>
      <c r="BZ113" s="2" t="n">
        <v>0.07</v>
      </c>
      <c r="CA113" s="2" t="n">
        <v>0</v>
      </c>
      <c r="CB113" s="2" t="n">
        <v>0</v>
      </c>
      <c r="CC113" s="2" t="n">
        <v>4.242</v>
      </c>
      <c r="CD113" s="2" t="n">
        <v>0.2</v>
      </c>
    </row>
    <row r="114" customFormat="false" ht="12.75" hidden="false" customHeight="false" outlineLevel="0" collapsed="false">
      <c r="A114" s="1" t="n">
        <v>40269</v>
      </c>
      <c r="B114" s="2" t="n">
        <v>0.064274858167277</v>
      </c>
      <c r="D114" s="1" t="n">
        <v>39142</v>
      </c>
      <c r="E114" s="2" t="n">
        <v>43.5</v>
      </c>
      <c r="F114" s="2" t="n">
        <v>46.5</v>
      </c>
      <c r="G114" s="2" t="n">
        <v>51.5</v>
      </c>
      <c r="I114" s="2" t="n">
        <v>30.95</v>
      </c>
      <c r="J114" s="2" t="n">
        <v>32.45</v>
      </c>
      <c r="K114" s="2" t="n">
        <v>36.45</v>
      </c>
      <c r="M114" s="1" t="n">
        <v>40026</v>
      </c>
      <c r="N114" s="2" t="n">
        <v>120.8</v>
      </c>
      <c r="O114" s="2" t="n">
        <v>124.05</v>
      </c>
      <c r="P114" s="2" t="n">
        <v>129.05</v>
      </c>
      <c r="R114" s="2" t="n">
        <v>84.1625</v>
      </c>
      <c r="S114" s="2" t="n">
        <v>87.4125</v>
      </c>
      <c r="T114" s="2" t="n">
        <v>92.4125</v>
      </c>
      <c r="V114" s="2" t="n">
        <v>0</v>
      </c>
      <c r="W114" s="2" t="n">
        <v>0</v>
      </c>
      <c r="X114" s="2" t="n">
        <v>0</v>
      </c>
      <c r="Z114" s="2" t="n">
        <v>0.0001</v>
      </c>
      <c r="AA114" s="2" t="n">
        <v>0.317920032703359</v>
      </c>
      <c r="AB114" s="2" t="n">
        <v>0.0001</v>
      </c>
      <c r="AD114" s="2" t="n">
        <v>0.0001</v>
      </c>
      <c r="AE114" s="2" t="n">
        <v>0.158960016351679</v>
      </c>
      <c r="AF114" s="2" t="n">
        <v>0.0001</v>
      </c>
      <c r="AH114" s="2" t="n">
        <v>0.0001</v>
      </c>
      <c r="AI114" s="2" t="n">
        <v>2.85</v>
      </c>
      <c r="AJ114" s="2" t="n">
        <v>0.0001</v>
      </c>
      <c r="AL114" s="2" t="n">
        <v>0.0001</v>
      </c>
      <c r="AM114" s="2" t="n">
        <v>1.425</v>
      </c>
      <c r="AN114" s="2" t="n">
        <v>0.0001</v>
      </c>
      <c r="AP114" s="2" t="n">
        <v>35</v>
      </c>
      <c r="AQ114" s="2" t="n">
        <v>0.35</v>
      </c>
      <c r="BQ114" s="2" t="n">
        <v>40179</v>
      </c>
      <c r="BR114" s="2" t="n">
        <v>4.48</v>
      </c>
      <c r="BS114" s="2" t="n">
        <v>4.485</v>
      </c>
      <c r="BT114" s="2" t="n">
        <v>4.49</v>
      </c>
      <c r="BU114" s="2" t="n">
        <v>0.185</v>
      </c>
      <c r="BV114" s="2" t="n">
        <v>0.1925</v>
      </c>
      <c r="BW114" s="2" t="n">
        <v>0.2</v>
      </c>
      <c r="BX114" s="2" t="n">
        <v>-0.07</v>
      </c>
      <c r="BZ114" s="2" t="n">
        <v>0.07</v>
      </c>
      <c r="CA114" s="2" t="n">
        <v>0</v>
      </c>
      <c r="CB114" s="2" t="n">
        <v>0</v>
      </c>
      <c r="CC114" s="2" t="n">
        <v>4.48</v>
      </c>
      <c r="CD114" s="2" t="n">
        <v>0.2</v>
      </c>
    </row>
    <row r="115" customFormat="false" ht="12.75" hidden="false" customHeight="false" outlineLevel="0" collapsed="false">
      <c r="A115" s="1" t="n">
        <v>40299</v>
      </c>
      <c r="B115" s="2" t="n">
        <v>0.064302226129145</v>
      </c>
      <c r="D115" s="1" t="n">
        <v>39173</v>
      </c>
      <c r="E115" s="2" t="n">
        <v>41.4</v>
      </c>
      <c r="F115" s="2" t="n">
        <v>44.4</v>
      </c>
      <c r="G115" s="2" t="n">
        <v>49.4</v>
      </c>
      <c r="I115" s="2" t="n">
        <v>30.95</v>
      </c>
      <c r="J115" s="2" t="n">
        <v>32.45</v>
      </c>
      <c r="K115" s="2" t="n">
        <v>36.45</v>
      </c>
      <c r="M115" s="1" t="n">
        <v>40057</v>
      </c>
      <c r="N115" s="2" t="n">
        <v>106.8</v>
      </c>
      <c r="O115" s="2" t="n">
        <v>110.05</v>
      </c>
      <c r="P115" s="2" t="n">
        <v>115.05</v>
      </c>
      <c r="R115" s="2" t="n">
        <v>73.6625</v>
      </c>
      <c r="S115" s="2" t="n">
        <v>76.9125</v>
      </c>
      <c r="T115" s="2" t="n">
        <v>81.9125</v>
      </c>
      <c r="V115" s="2" t="n">
        <v>0</v>
      </c>
      <c r="W115" s="2" t="n">
        <v>0</v>
      </c>
      <c r="X115" s="2" t="n">
        <v>0</v>
      </c>
      <c r="Z115" s="2" t="n">
        <v>0.0001</v>
      </c>
      <c r="AA115" s="2" t="n">
        <v>0.294945737829766</v>
      </c>
      <c r="AB115" s="2" t="n">
        <v>0.0001</v>
      </c>
      <c r="AD115" s="2" t="n">
        <v>0.0001</v>
      </c>
      <c r="AE115" s="2" t="n">
        <v>0.147472868914883</v>
      </c>
      <c r="AF115" s="2" t="n">
        <v>0.0001</v>
      </c>
      <c r="AH115" s="2" t="n">
        <v>0.0001</v>
      </c>
      <c r="AI115" s="2" t="n">
        <v>2.95</v>
      </c>
      <c r="AJ115" s="2" t="n">
        <v>0.0001</v>
      </c>
      <c r="AL115" s="2" t="n">
        <v>0.0001</v>
      </c>
      <c r="AM115" s="2" t="n">
        <v>1.475</v>
      </c>
      <c r="AN115" s="2" t="n">
        <v>0.0001</v>
      </c>
      <c r="AP115" s="2" t="n">
        <v>36</v>
      </c>
      <c r="AQ115" s="2" t="n">
        <v>0.35</v>
      </c>
      <c r="BQ115" s="2" t="n">
        <v>40210</v>
      </c>
      <c r="BR115" s="2" t="n">
        <v>4.335</v>
      </c>
      <c r="BS115" s="2" t="n">
        <v>4.34</v>
      </c>
      <c r="BT115" s="2" t="n">
        <v>4.345</v>
      </c>
      <c r="BU115" s="2" t="n">
        <v>0.18</v>
      </c>
      <c r="BV115" s="2" t="n">
        <v>0.1875</v>
      </c>
      <c r="BW115" s="2" t="n">
        <v>0.195</v>
      </c>
      <c r="BX115" s="2" t="n">
        <v>-0.07</v>
      </c>
      <c r="BZ115" s="2" t="n">
        <v>0.07</v>
      </c>
      <c r="CA115" s="2" t="n">
        <v>0</v>
      </c>
      <c r="CB115" s="2" t="n">
        <v>0</v>
      </c>
      <c r="CC115" s="2" t="n">
        <v>4.335</v>
      </c>
      <c r="CD115" s="2" t="n">
        <v>0.195</v>
      </c>
    </row>
    <row r="116" customFormat="false" ht="12.75" hidden="false" customHeight="false" outlineLevel="0" collapsed="false">
      <c r="A116" s="1" t="n">
        <v>40330</v>
      </c>
      <c r="B116" s="2" t="n">
        <v>0.06433050635667</v>
      </c>
      <c r="D116" s="1" t="n">
        <v>39203</v>
      </c>
      <c r="E116" s="2" t="n">
        <v>43.4</v>
      </c>
      <c r="F116" s="2" t="n">
        <v>46.4</v>
      </c>
      <c r="G116" s="2" t="n">
        <v>51.4</v>
      </c>
      <c r="I116" s="2" t="n">
        <v>26.95</v>
      </c>
      <c r="J116" s="2" t="n">
        <v>28.45</v>
      </c>
      <c r="K116" s="2" t="n">
        <v>32.45</v>
      </c>
      <c r="M116" s="1" t="n">
        <v>40087</v>
      </c>
      <c r="N116" s="2" t="n">
        <v>78.45</v>
      </c>
      <c r="O116" s="2" t="n">
        <v>81.7</v>
      </c>
      <c r="P116" s="2" t="n">
        <v>86.7</v>
      </c>
      <c r="R116" s="2" t="n">
        <v>58.025</v>
      </c>
      <c r="S116" s="2" t="n">
        <v>61.275</v>
      </c>
      <c r="T116" s="2" t="n">
        <v>66.275</v>
      </c>
      <c r="V116" s="2" t="n">
        <v>0</v>
      </c>
      <c r="W116" s="2" t="n">
        <v>0</v>
      </c>
      <c r="X116" s="2" t="n">
        <v>0</v>
      </c>
      <c r="Z116" s="2" t="n">
        <v>0.0001</v>
      </c>
      <c r="AA116" s="2" t="n">
        <v>0.265299182587538</v>
      </c>
      <c r="AB116" s="2" t="n">
        <v>0.0001</v>
      </c>
      <c r="AD116" s="2" t="n">
        <v>0.0001</v>
      </c>
      <c r="AE116" s="2" t="n">
        <v>0.132649591293769</v>
      </c>
      <c r="AF116" s="2" t="n">
        <v>0.0001</v>
      </c>
      <c r="AH116" s="2" t="n">
        <v>0.0001</v>
      </c>
      <c r="AI116" s="2" t="n">
        <v>2.65</v>
      </c>
      <c r="AJ116" s="2" t="n">
        <v>0.0001</v>
      </c>
      <c r="AL116" s="2" t="n">
        <v>0.0001</v>
      </c>
      <c r="AM116" s="2" t="n">
        <v>1.325</v>
      </c>
      <c r="AN116" s="2" t="n">
        <v>0.0001</v>
      </c>
      <c r="AP116" s="2" t="n">
        <v>36</v>
      </c>
      <c r="AQ116" s="2" t="n">
        <v>0.35</v>
      </c>
      <c r="BQ116" s="2" t="n">
        <v>40238</v>
      </c>
      <c r="BR116" s="2" t="n">
        <v>4.2</v>
      </c>
      <c r="BS116" s="2" t="n">
        <v>4.205</v>
      </c>
      <c r="BT116" s="2" t="n">
        <v>4.21</v>
      </c>
      <c r="BU116" s="2" t="n">
        <v>0.1775</v>
      </c>
      <c r="BV116" s="2" t="n">
        <v>0.185</v>
      </c>
      <c r="BW116" s="2" t="n">
        <v>0.1925</v>
      </c>
      <c r="BX116" s="2" t="n">
        <v>-0.07</v>
      </c>
      <c r="BZ116" s="2" t="n">
        <v>0.07</v>
      </c>
      <c r="CA116" s="2" t="n">
        <v>0</v>
      </c>
      <c r="CB116" s="2" t="n">
        <v>0</v>
      </c>
      <c r="CC116" s="2" t="n">
        <v>4.2</v>
      </c>
      <c r="CD116" s="2" t="n">
        <v>0.1925</v>
      </c>
    </row>
    <row r="117" customFormat="false" ht="12.75" hidden="false" customHeight="false" outlineLevel="0" collapsed="false">
      <c r="A117" s="1" t="n">
        <v>40360</v>
      </c>
      <c r="B117" s="2" t="n">
        <v>0.064357874319044</v>
      </c>
      <c r="D117" s="1" t="n">
        <v>39234</v>
      </c>
      <c r="E117" s="2" t="n">
        <v>50.4</v>
      </c>
      <c r="F117" s="2" t="n">
        <v>53.4</v>
      </c>
      <c r="G117" s="2" t="n">
        <v>58.4</v>
      </c>
      <c r="I117" s="2" t="n">
        <v>29.95</v>
      </c>
      <c r="J117" s="2" t="n">
        <v>31.45</v>
      </c>
      <c r="K117" s="2" t="n">
        <v>35.45</v>
      </c>
      <c r="M117" s="1" t="n">
        <v>40118</v>
      </c>
      <c r="N117" s="2" t="n">
        <v>66.45</v>
      </c>
      <c r="O117" s="2" t="n">
        <v>69.7</v>
      </c>
      <c r="P117" s="2" t="n">
        <v>74.7</v>
      </c>
      <c r="R117" s="2" t="n">
        <v>49.025</v>
      </c>
      <c r="S117" s="2" t="n">
        <v>52.275</v>
      </c>
      <c r="T117" s="2" t="n">
        <v>57.275</v>
      </c>
      <c r="V117" s="2" t="n">
        <v>0</v>
      </c>
      <c r="W117" s="2" t="n">
        <v>0</v>
      </c>
      <c r="X117" s="2" t="n">
        <v>0</v>
      </c>
      <c r="Z117" s="2" t="n">
        <v>0.0001</v>
      </c>
      <c r="AA117" s="2" t="n">
        <v>0.262401434087568</v>
      </c>
      <c r="AB117" s="2" t="n">
        <v>0.0001</v>
      </c>
      <c r="AD117" s="2" t="n">
        <v>0.0001</v>
      </c>
      <c r="AE117" s="2" t="n">
        <v>0.131200717043784</v>
      </c>
      <c r="AF117" s="2" t="n">
        <v>0.0001</v>
      </c>
      <c r="AH117" s="2" t="n">
        <v>0.0001</v>
      </c>
      <c r="AI117" s="2" t="n">
        <v>1.9</v>
      </c>
      <c r="AJ117" s="2" t="n">
        <v>0.0001</v>
      </c>
      <c r="AL117" s="2" t="n">
        <v>0.0001</v>
      </c>
      <c r="AM117" s="2" t="n">
        <v>0.95</v>
      </c>
      <c r="AN117" s="2" t="n">
        <v>0.0001</v>
      </c>
      <c r="AP117" s="2" t="n">
        <v>36</v>
      </c>
      <c r="AQ117" s="2" t="n">
        <v>0.35</v>
      </c>
      <c r="BQ117" s="2" t="n">
        <v>40269</v>
      </c>
      <c r="BR117" s="2" t="n">
        <v>4.04</v>
      </c>
      <c r="BS117" s="2" t="n">
        <v>4.045</v>
      </c>
      <c r="BT117" s="2" t="n">
        <v>4.05</v>
      </c>
      <c r="BU117" s="2" t="n">
        <v>0.1775</v>
      </c>
      <c r="BV117" s="2" t="n">
        <v>0.185</v>
      </c>
      <c r="BW117" s="2" t="n">
        <v>0.1925</v>
      </c>
      <c r="BX117" s="2" t="n">
        <v>-0.07</v>
      </c>
      <c r="BZ117" s="2" t="n">
        <v>0.07</v>
      </c>
      <c r="CA117" s="2" t="n">
        <v>0</v>
      </c>
      <c r="CB117" s="2" t="n">
        <v>0</v>
      </c>
      <c r="CC117" s="2" t="n">
        <v>4.04</v>
      </c>
      <c r="CD117" s="2" t="n">
        <v>0.1925</v>
      </c>
    </row>
    <row r="118" customFormat="false" ht="12.75" hidden="false" customHeight="false" outlineLevel="0" collapsed="false">
      <c r="A118" s="1" t="n">
        <v>40391</v>
      </c>
      <c r="B118" s="2" t="n">
        <v>0.064386154547091</v>
      </c>
      <c r="D118" s="1" t="n">
        <v>39264</v>
      </c>
      <c r="E118" s="2" t="n">
        <v>69</v>
      </c>
      <c r="F118" s="2" t="n">
        <v>72</v>
      </c>
      <c r="G118" s="2" t="n">
        <v>77</v>
      </c>
      <c r="I118" s="2" t="n">
        <v>34.55</v>
      </c>
      <c r="J118" s="2" t="n">
        <v>36.05</v>
      </c>
      <c r="K118" s="2" t="n">
        <v>40.05</v>
      </c>
      <c r="M118" s="1" t="n">
        <v>40148</v>
      </c>
      <c r="N118" s="2" t="n">
        <v>67.45</v>
      </c>
      <c r="O118" s="2" t="n">
        <v>70.7</v>
      </c>
      <c r="P118" s="2" t="n">
        <v>75.7</v>
      </c>
      <c r="R118" s="2" t="n">
        <v>49.775</v>
      </c>
      <c r="S118" s="2" t="n">
        <v>53.025</v>
      </c>
      <c r="T118" s="2" t="n">
        <v>58.025</v>
      </c>
      <c r="V118" s="2" t="n">
        <v>0</v>
      </c>
      <c r="W118" s="2" t="n">
        <v>0</v>
      </c>
      <c r="X118" s="2" t="n">
        <v>0</v>
      </c>
      <c r="Z118" s="2" t="n">
        <v>0.0001</v>
      </c>
      <c r="AA118" s="2" t="n">
        <v>0.267553272137789</v>
      </c>
      <c r="AB118" s="2" t="n">
        <v>0.0001</v>
      </c>
      <c r="AD118" s="2" t="n">
        <v>0.0001</v>
      </c>
      <c r="AE118" s="2" t="n">
        <v>0.133776636068895</v>
      </c>
      <c r="AF118" s="2" t="n">
        <v>0.0001</v>
      </c>
      <c r="AH118" s="2" t="n">
        <v>0.0001</v>
      </c>
      <c r="AI118" s="2" t="n">
        <v>1.7</v>
      </c>
      <c r="AJ118" s="2" t="n">
        <v>0.0001</v>
      </c>
      <c r="AL118" s="2" t="n">
        <v>0.0001</v>
      </c>
      <c r="AM118" s="2" t="n">
        <v>0.85</v>
      </c>
      <c r="AN118" s="2" t="n">
        <v>0.0001</v>
      </c>
      <c r="AP118" s="2" t="n">
        <v>37</v>
      </c>
      <c r="AQ118" s="2" t="n">
        <v>0.35</v>
      </c>
      <c r="BQ118" s="2" t="n">
        <v>40299</v>
      </c>
      <c r="BR118" s="2" t="n">
        <v>4.005</v>
      </c>
      <c r="BS118" s="2" t="n">
        <v>4.01</v>
      </c>
      <c r="BT118" s="2" t="n">
        <v>4.015</v>
      </c>
      <c r="BU118" s="2" t="n">
        <v>0.1775</v>
      </c>
      <c r="BV118" s="2" t="n">
        <v>0.185</v>
      </c>
      <c r="BW118" s="2" t="n">
        <v>0.1925</v>
      </c>
      <c r="BX118" s="2" t="n">
        <v>-0.07</v>
      </c>
      <c r="BZ118" s="2" t="n">
        <v>0.07</v>
      </c>
      <c r="CA118" s="2" t="n">
        <v>0</v>
      </c>
      <c r="CB118" s="2" t="n">
        <v>0</v>
      </c>
      <c r="CC118" s="2" t="n">
        <v>4.005</v>
      </c>
      <c r="CD118" s="2" t="n">
        <v>0.1925</v>
      </c>
    </row>
    <row r="119" customFormat="false" ht="12.75" hidden="false" customHeight="false" outlineLevel="0" collapsed="false">
      <c r="A119" s="1" t="n">
        <v>40422</v>
      </c>
      <c r="B119" s="2" t="n">
        <v>0.064414434775402</v>
      </c>
      <c r="D119" s="1" t="n">
        <v>39295</v>
      </c>
      <c r="E119" s="2" t="n">
        <v>82</v>
      </c>
      <c r="F119" s="2" t="n">
        <v>85</v>
      </c>
      <c r="G119" s="2" t="n">
        <v>90</v>
      </c>
      <c r="I119" s="2" t="n">
        <v>36.55</v>
      </c>
      <c r="J119" s="2" t="n">
        <v>38.05</v>
      </c>
      <c r="K119" s="2" t="n">
        <v>42.05</v>
      </c>
      <c r="M119" s="1" t="n">
        <v>40179</v>
      </c>
      <c r="N119" s="2" t="n">
        <v>80.2</v>
      </c>
      <c r="O119" s="2" t="n">
        <v>83.95</v>
      </c>
      <c r="P119" s="2" t="n">
        <v>88.95</v>
      </c>
      <c r="R119" s="2" t="n">
        <v>59.2125</v>
      </c>
      <c r="S119" s="2" t="n">
        <v>62.9625</v>
      </c>
      <c r="T119" s="2" t="n">
        <v>67.9625</v>
      </c>
      <c r="V119" s="2" t="n">
        <v>0</v>
      </c>
      <c r="W119" s="2" t="n">
        <v>0</v>
      </c>
      <c r="X119" s="2" t="n">
        <v>0</v>
      </c>
      <c r="Z119" s="2" t="n">
        <v>0.0001</v>
      </c>
      <c r="AA119" s="2" t="n">
        <v>0.242316393161131</v>
      </c>
      <c r="AB119" s="2" t="n">
        <v>0.0001</v>
      </c>
      <c r="AD119" s="2" t="n">
        <v>0.0001</v>
      </c>
      <c r="AE119" s="2" t="n">
        <v>0.121158196580566</v>
      </c>
      <c r="AF119" s="2" t="n">
        <v>0.0001</v>
      </c>
      <c r="AH119" s="2" t="n">
        <v>0.0001</v>
      </c>
      <c r="AI119" s="2" t="n">
        <v>1.6</v>
      </c>
      <c r="AJ119" s="2" t="n">
        <v>0.0001</v>
      </c>
      <c r="AL119" s="2" t="n">
        <v>0.0001</v>
      </c>
      <c r="AM119" s="2" t="n">
        <v>0.8</v>
      </c>
      <c r="AN119" s="2" t="n">
        <v>0.0001</v>
      </c>
      <c r="AP119" s="2" t="n">
        <v>37</v>
      </c>
      <c r="AQ119" s="2" t="n">
        <v>0.35</v>
      </c>
      <c r="BQ119" s="2" t="n">
        <v>40330</v>
      </c>
      <c r="BR119" s="2" t="n">
        <v>4.025</v>
      </c>
      <c r="BS119" s="2" t="n">
        <v>4.03</v>
      </c>
      <c r="BT119" s="2" t="n">
        <v>4.035</v>
      </c>
      <c r="BU119" s="2" t="n">
        <v>0.1775</v>
      </c>
      <c r="BV119" s="2" t="n">
        <v>0.185</v>
      </c>
      <c r="BW119" s="2" t="n">
        <v>0.1925</v>
      </c>
      <c r="BX119" s="2" t="n">
        <v>-0.07</v>
      </c>
      <c r="BZ119" s="2" t="n">
        <v>0.07</v>
      </c>
      <c r="CA119" s="2" t="n">
        <v>0</v>
      </c>
      <c r="CB119" s="2" t="n">
        <v>0</v>
      </c>
      <c r="CC119" s="2" t="n">
        <v>4.025</v>
      </c>
      <c r="CD119" s="2" t="n">
        <v>0.1925</v>
      </c>
    </row>
    <row r="120" customFormat="false" ht="12.75" hidden="false" customHeight="false" outlineLevel="0" collapsed="false">
      <c r="A120" s="1" t="n">
        <v>40452</v>
      </c>
      <c r="B120" s="2" t="n">
        <v>0.064441802738537</v>
      </c>
      <c r="D120" s="1" t="n">
        <v>39326</v>
      </c>
      <c r="E120" s="2" t="n">
        <v>70</v>
      </c>
      <c r="F120" s="2" t="n">
        <v>73</v>
      </c>
      <c r="G120" s="2" t="n">
        <v>78</v>
      </c>
      <c r="I120" s="2" t="n">
        <v>34.55</v>
      </c>
      <c r="J120" s="2" t="n">
        <v>36.05</v>
      </c>
      <c r="K120" s="2" t="n">
        <v>40.05</v>
      </c>
      <c r="M120" s="1" t="n">
        <v>40210</v>
      </c>
      <c r="N120" s="2" t="n">
        <v>72.2</v>
      </c>
      <c r="O120" s="2" t="n">
        <v>75.95</v>
      </c>
      <c r="P120" s="2" t="n">
        <v>80.95</v>
      </c>
      <c r="R120" s="2" t="n">
        <v>53.2125</v>
      </c>
      <c r="S120" s="2" t="n">
        <v>56.9625</v>
      </c>
      <c r="T120" s="2" t="n">
        <v>61.9625</v>
      </c>
      <c r="V120" s="2" t="n">
        <v>0</v>
      </c>
      <c r="W120" s="2" t="n">
        <v>0</v>
      </c>
      <c r="X120" s="2" t="n">
        <v>0</v>
      </c>
      <c r="Z120" s="2" t="n">
        <v>0.0001</v>
      </c>
      <c r="AA120" s="2" t="n">
        <v>0.245860655675745</v>
      </c>
      <c r="AB120" s="2" t="n">
        <v>0.0001</v>
      </c>
      <c r="AD120" s="2" t="n">
        <v>0.0001</v>
      </c>
      <c r="AE120" s="2" t="n">
        <v>0.122930327837873</v>
      </c>
      <c r="AF120" s="2" t="n">
        <v>0.0001</v>
      </c>
      <c r="AH120" s="2" t="n">
        <v>0.0001</v>
      </c>
      <c r="AI120" s="2" t="n">
        <v>1.8</v>
      </c>
      <c r="AJ120" s="2" t="n">
        <v>0.0001</v>
      </c>
      <c r="AL120" s="2" t="n">
        <v>0.0001</v>
      </c>
      <c r="AM120" s="2" t="n">
        <v>0.9</v>
      </c>
      <c r="AN120" s="2" t="n">
        <v>0.0001</v>
      </c>
      <c r="AP120" s="2" t="n">
        <v>37</v>
      </c>
      <c r="AQ120" s="2" t="n">
        <v>0.35</v>
      </c>
      <c r="BQ120" s="2" t="n">
        <v>40360</v>
      </c>
      <c r="BR120" s="2" t="n">
        <v>4.018</v>
      </c>
      <c r="BS120" s="2" t="n">
        <v>4.023</v>
      </c>
      <c r="BT120" s="2" t="n">
        <v>4.028</v>
      </c>
      <c r="BU120" s="2" t="n">
        <v>0.1775</v>
      </c>
      <c r="BV120" s="2" t="n">
        <v>0.185</v>
      </c>
      <c r="BW120" s="2" t="n">
        <v>0.1925</v>
      </c>
      <c r="BX120" s="2" t="n">
        <v>-0.07</v>
      </c>
      <c r="BZ120" s="2" t="n">
        <v>0.07</v>
      </c>
      <c r="CA120" s="2" t="n">
        <v>0</v>
      </c>
      <c r="CB120" s="2" t="n">
        <v>0</v>
      </c>
      <c r="CC120" s="2" t="n">
        <v>4.018</v>
      </c>
      <c r="CD120" s="2" t="n">
        <v>0.1925</v>
      </c>
    </row>
    <row r="121" customFormat="false" ht="12.75" hidden="false" customHeight="false" outlineLevel="0" collapsed="false">
      <c r="A121" s="1" t="n">
        <v>40483</v>
      </c>
      <c r="B121" s="2" t="n">
        <v>0.064470082967371</v>
      </c>
      <c r="D121" s="1" t="n">
        <v>39356</v>
      </c>
      <c r="E121" s="2" t="n">
        <v>47</v>
      </c>
      <c r="F121" s="2" t="n">
        <v>50</v>
      </c>
      <c r="G121" s="2" t="n">
        <v>55</v>
      </c>
      <c r="I121" s="2" t="n">
        <v>32.95</v>
      </c>
      <c r="J121" s="2" t="n">
        <v>34.45</v>
      </c>
      <c r="K121" s="2" t="n">
        <v>38.45</v>
      </c>
      <c r="M121" s="1" t="n">
        <v>40238</v>
      </c>
      <c r="N121" s="2" t="n">
        <v>66.2</v>
      </c>
      <c r="O121" s="2" t="n">
        <v>69.95</v>
      </c>
      <c r="P121" s="2" t="n">
        <v>74.95</v>
      </c>
      <c r="R121" s="2" t="n">
        <v>48.7125</v>
      </c>
      <c r="S121" s="2" t="n">
        <v>52.4625</v>
      </c>
      <c r="T121" s="2" t="n">
        <v>57.4625</v>
      </c>
      <c r="V121" s="2" t="n">
        <v>0</v>
      </c>
      <c r="W121" s="2" t="n">
        <v>0</v>
      </c>
      <c r="X121" s="2" t="n">
        <v>0</v>
      </c>
      <c r="Z121" s="2" t="n">
        <v>0.0001</v>
      </c>
      <c r="AA121" s="2" t="n">
        <v>0.251200161558561</v>
      </c>
      <c r="AB121" s="2" t="n">
        <v>0.0001</v>
      </c>
      <c r="AD121" s="2" t="n">
        <v>0.0001</v>
      </c>
      <c r="AE121" s="2" t="n">
        <v>0.12560008077928</v>
      </c>
      <c r="AF121" s="2" t="n">
        <v>0.0001</v>
      </c>
      <c r="AH121" s="2" t="n">
        <v>0.0001</v>
      </c>
      <c r="AI121" s="2" t="n">
        <v>1.95</v>
      </c>
      <c r="AJ121" s="2" t="n">
        <v>0.0001</v>
      </c>
      <c r="AL121" s="2" t="n">
        <v>0.0001</v>
      </c>
      <c r="AM121" s="2" t="n">
        <v>0.975</v>
      </c>
      <c r="AN121" s="2" t="n">
        <v>0.0001</v>
      </c>
      <c r="AP121" s="2" t="n">
        <v>38</v>
      </c>
      <c r="AQ121" s="2" t="n">
        <v>0.35</v>
      </c>
      <c r="BQ121" s="2" t="n">
        <v>40391</v>
      </c>
      <c r="BR121" s="2" t="n">
        <v>4.02</v>
      </c>
      <c r="BS121" s="2" t="n">
        <v>4.025</v>
      </c>
      <c r="BT121" s="2" t="n">
        <v>4.03</v>
      </c>
      <c r="BU121" s="2" t="n">
        <v>0.1775</v>
      </c>
      <c r="BV121" s="2" t="n">
        <v>0.185</v>
      </c>
      <c r="BW121" s="2" t="n">
        <v>0.1925</v>
      </c>
      <c r="BX121" s="2" t="n">
        <v>-0.07</v>
      </c>
      <c r="BZ121" s="2" t="n">
        <v>0.07</v>
      </c>
      <c r="CA121" s="2" t="n">
        <v>0</v>
      </c>
      <c r="CB121" s="2" t="n">
        <v>0</v>
      </c>
      <c r="CC121" s="2" t="n">
        <v>4.02</v>
      </c>
      <c r="CD121" s="2" t="n">
        <v>0.1925</v>
      </c>
    </row>
    <row r="122" customFormat="false" ht="12.75" hidden="false" customHeight="false" outlineLevel="0" collapsed="false">
      <c r="A122" s="1" t="n">
        <v>40513</v>
      </c>
      <c r="B122" s="2" t="n">
        <v>0.064497450931011</v>
      </c>
      <c r="D122" s="1" t="n">
        <v>39387</v>
      </c>
      <c r="E122" s="2" t="n">
        <v>46</v>
      </c>
      <c r="F122" s="2" t="n">
        <v>49</v>
      </c>
      <c r="G122" s="2" t="n">
        <v>54</v>
      </c>
      <c r="I122" s="2" t="n">
        <v>29.95</v>
      </c>
      <c r="J122" s="2" t="n">
        <v>31.45</v>
      </c>
      <c r="K122" s="2" t="n">
        <v>35.45</v>
      </c>
      <c r="M122" s="1" t="n">
        <v>40269</v>
      </c>
      <c r="N122" s="2" t="n">
        <v>64.1</v>
      </c>
      <c r="O122" s="2" t="n">
        <v>67.85</v>
      </c>
      <c r="P122" s="2" t="n">
        <v>72.85</v>
      </c>
      <c r="R122" s="2" t="n">
        <v>47.1375</v>
      </c>
      <c r="S122" s="2" t="n">
        <v>50.8875</v>
      </c>
      <c r="T122" s="2" t="n">
        <v>55.8875</v>
      </c>
      <c r="V122" s="2" t="n">
        <v>0</v>
      </c>
      <c r="W122" s="2" t="n">
        <v>0</v>
      </c>
      <c r="X122" s="2" t="n">
        <v>0</v>
      </c>
      <c r="Z122" s="2" t="n">
        <v>0.0001</v>
      </c>
      <c r="AA122" s="2" t="n">
        <v>0.23758256618552</v>
      </c>
      <c r="AB122" s="2" t="n">
        <v>0.0001</v>
      </c>
      <c r="AD122" s="2" t="n">
        <v>0.0001</v>
      </c>
      <c r="AE122" s="2" t="n">
        <v>0.11879128309276</v>
      </c>
      <c r="AF122" s="2" t="n">
        <v>0.0001</v>
      </c>
      <c r="AH122" s="2" t="n">
        <v>0.0001</v>
      </c>
      <c r="AI122" s="2" t="n">
        <v>2</v>
      </c>
      <c r="AJ122" s="2" t="n">
        <v>0.0001</v>
      </c>
      <c r="AL122" s="2" t="n">
        <v>0.0001</v>
      </c>
      <c r="AM122" s="2" t="n">
        <v>1</v>
      </c>
      <c r="AN122" s="2" t="n">
        <v>0.0001</v>
      </c>
      <c r="AP122" s="2" t="n">
        <v>38</v>
      </c>
      <c r="AQ122" s="2" t="n">
        <v>0.35</v>
      </c>
      <c r="BQ122" s="2" t="n">
        <v>40422</v>
      </c>
      <c r="BR122" s="2" t="n">
        <v>4.037</v>
      </c>
      <c r="BS122" s="2" t="n">
        <v>4.042</v>
      </c>
      <c r="BT122" s="2" t="n">
        <v>4.047</v>
      </c>
      <c r="BU122" s="2" t="n">
        <v>0.1775</v>
      </c>
      <c r="BV122" s="2" t="n">
        <v>0.185</v>
      </c>
      <c r="BW122" s="2" t="n">
        <v>0.1925</v>
      </c>
      <c r="BX122" s="2" t="n">
        <v>-0.07</v>
      </c>
      <c r="BZ122" s="2" t="n">
        <v>0.07</v>
      </c>
      <c r="CA122" s="2" t="n">
        <v>0</v>
      </c>
      <c r="CB122" s="2" t="n">
        <v>0</v>
      </c>
      <c r="CC122" s="2" t="n">
        <v>4.037</v>
      </c>
      <c r="CD122" s="2" t="n">
        <v>0.1925</v>
      </c>
    </row>
    <row r="123" customFormat="false" ht="12.75" hidden="false" customHeight="false" outlineLevel="0" collapsed="false">
      <c r="A123" s="1" t="n">
        <v>40544</v>
      </c>
      <c r="B123" s="2" t="n">
        <v>0.064517425682845</v>
      </c>
      <c r="D123" s="1" t="n">
        <v>39417</v>
      </c>
      <c r="E123" s="2" t="n">
        <v>45</v>
      </c>
      <c r="F123" s="2" t="n">
        <v>48</v>
      </c>
      <c r="G123" s="2" t="n">
        <v>53</v>
      </c>
      <c r="I123" s="2" t="n">
        <v>29.95</v>
      </c>
      <c r="J123" s="2" t="n">
        <v>31.45</v>
      </c>
      <c r="K123" s="2" t="n">
        <v>35.45</v>
      </c>
      <c r="M123" s="1" t="n">
        <v>40299</v>
      </c>
      <c r="N123" s="2" t="n">
        <v>64.1</v>
      </c>
      <c r="O123" s="2" t="n">
        <v>67.85</v>
      </c>
      <c r="P123" s="2" t="n">
        <v>72.85</v>
      </c>
      <c r="R123" s="2" t="n">
        <v>47.1375</v>
      </c>
      <c r="S123" s="2" t="n">
        <v>50.8875</v>
      </c>
      <c r="T123" s="2" t="n">
        <v>55.8875</v>
      </c>
      <c r="V123" s="2" t="n">
        <v>0</v>
      </c>
      <c r="W123" s="2" t="n">
        <v>0</v>
      </c>
      <c r="X123" s="2" t="n">
        <v>0</v>
      </c>
      <c r="Z123" s="2" t="n">
        <v>0.0001</v>
      </c>
      <c r="AA123" s="2" t="n">
        <v>0.236902627393587</v>
      </c>
      <c r="AB123" s="2" t="n">
        <v>0.0001</v>
      </c>
      <c r="AD123" s="2" t="n">
        <v>0.0001</v>
      </c>
      <c r="AE123" s="2" t="n">
        <v>0.118451313696794</v>
      </c>
      <c r="AF123" s="2" t="n">
        <v>0.0001</v>
      </c>
      <c r="AH123" s="2" t="n">
        <v>0.0001</v>
      </c>
      <c r="AI123" s="2" t="n">
        <v>2.15</v>
      </c>
      <c r="AJ123" s="2" t="n">
        <v>0.0001</v>
      </c>
      <c r="AL123" s="2" t="n">
        <v>0.0001</v>
      </c>
      <c r="AM123" s="2" t="n">
        <v>1.075</v>
      </c>
      <c r="AN123" s="2" t="n">
        <v>0.0001</v>
      </c>
      <c r="AP123" s="2" t="n">
        <v>38</v>
      </c>
      <c r="AQ123" s="2" t="n">
        <v>0.35</v>
      </c>
      <c r="BQ123" s="2" t="n">
        <v>40452</v>
      </c>
      <c r="BR123" s="2" t="n">
        <v>4.047</v>
      </c>
      <c r="BS123" s="2" t="n">
        <v>4.052</v>
      </c>
      <c r="BT123" s="2" t="n">
        <v>4.057</v>
      </c>
      <c r="BU123" s="2" t="n">
        <v>0.1775</v>
      </c>
      <c r="BV123" s="2" t="n">
        <v>0.185</v>
      </c>
      <c r="BW123" s="2" t="n">
        <v>0.1925</v>
      </c>
      <c r="BX123" s="2" t="n">
        <v>-0.07</v>
      </c>
      <c r="BZ123" s="2" t="n">
        <v>0.07</v>
      </c>
      <c r="CA123" s="2" t="n">
        <v>0</v>
      </c>
      <c r="CB123" s="2" t="n">
        <v>0</v>
      </c>
      <c r="CC123" s="2" t="n">
        <v>4.047</v>
      </c>
      <c r="CD123" s="2" t="n">
        <v>0.1925</v>
      </c>
    </row>
    <row r="124" customFormat="false" ht="12.75" hidden="false" customHeight="false" outlineLevel="0" collapsed="false">
      <c r="A124" s="1" t="n">
        <v>40575</v>
      </c>
      <c r="B124" s="2" t="n">
        <v>0.064534978003855</v>
      </c>
      <c r="D124" s="1" t="n">
        <v>39448</v>
      </c>
      <c r="E124" s="2" t="n">
        <v>46.4</v>
      </c>
      <c r="F124" s="2" t="n">
        <v>49.65</v>
      </c>
      <c r="G124" s="2" t="n">
        <v>54.65</v>
      </c>
      <c r="I124" s="2" t="n">
        <v>34.45</v>
      </c>
      <c r="J124" s="2" t="n">
        <v>35.95</v>
      </c>
      <c r="K124" s="2" t="n">
        <v>39.95</v>
      </c>
      <c r="M124" s="1" t="n">
        <v>40330</v>
      </c>
      <c r="N124" s="2" t="n">
        <v>68.1</v>
      </c>
      <c r="O124" s="2" t="n">
        <v>71.85</v>
      </c>
      <c r="P124" s="2" t="n">
        <v>76.85</v>
      </c>
      <c r="R124" s="2" t="n">
        <v>50.1375</v>
      </c>
      <c r="S124" s="2" t="n">
        <v>53.8875</v>
      </c>
      <c r="T124" s="2" t="n">
        <v>58.8875</v>
      </c>
      <c r="V124" s="2" t="n">
        <v>0</v>
      </c>
      <c r="W124" s="2" t="n">
        <v>0</v>
      </c>
      <c r="X124" s="2" t="n">
        <v>0</v>
      </c>
      <c r="Z124" s="2" t="n">
        <v>0.0001</v>
      </c>
      <c r="AA124" s="2" t="n">
        <v>0.276490734102677</v>
      </c>
      <c r="AB124" s="2" t="n">
        <v>0.0001</v>
      </c>
      <c r="AD124" s="2" t="n">
        <v>0.0001</v>
      </c>
      <c r="AE124" s="2" t="n">
        <v>0.138245367051339</v>
      </c>
      <c r="AF124" s="2" t="n">
        <v>0.0001</v>
      </c>
      <c r="AH124" s="2" t="n">
        <v>0.0001</v>
      </c>
      <c r="AI124" s="2" t="n">
        <v>1.95</v>
      </c>
      <c r="AJ124" s="2" t="n">
        <v>0.0001</v>
      </c>
      <c r="AL124" s="2" t="n">
        <v>0.0001</v>
      </c>
      <c r="AM124" s="2" t="n">
        <v>0.975</v>
      </c>
      <c r="AN124" s="2" t="n">
        <v>0.0001</v>
      </c>
      <c r="AP124" s="2" t="n">
        <v>39</v>
      </c>
      <c r="AQ124" s="2" t="n">
        <v>0.35</v>
      </c>
      <c r="BQ124" s="2" t="n">
        <v>40483</v>
      </c>
      <c r="BR124" s="2" t="n">
        <v>4.192</v>
      </c>
      <c r="BS124" s="2" t="n">
        <v>4.197</v>
      </c>
      <c r="BT124" s="2" t="n">
        <v>4.202</v>
      </c>
      <c r="BU124" s="2" t="n">
        <v>0.1775</v>
      </c>
      <c r="BV124" s="2" t="n">
        <v>0.185</v>
      </c>
      <c r="BW124" s="2" t="n">
        <v>0.1925</v>
      </c>
      <c r="BX124" s="2" t="n">
        <v>-0.07</v>
      </c>
      <c r="BZ124" s="2" t="n">
        <v>0.07</v>
      </c>
      <c r="CA124" s="2" t="n">
        <v>0</v>
      </c>
      <c r="CB124" s="2" t="n">
        <v>0</v>
      </c>
      <c r="CC124" s="2" t="n">
        <v>4.192</v>
      </c>
      <c r="CD124" s="2" t="n">
        <v>0.1925</v>
      </c>
    </row>
    <row r="125" customFormat="false" ht="12.75" hidden="false" customHeight="false" outlineLevel="0" collapsed="false">
      <c r="A125" s="1" t="n">
        <v>40603</v>
      </c>
      <c r="B125" s="2" t="n">
        <v>0.064550831713242</v>
      </c>
      <c r="D125" s="1" t="n">
        <v>39479</v>
      </c>
      <c r="E125" s="2" t="n">
        <v>44.4</v>
      </c>
      <c r="F125" s="2" t="n">
        <v>47.65</v>
      </c>
      <c r="G125" s="2" t="n">
        <v>52.65</v>
      </c>
      <c r="I125" s="2" t="n">
        <v>33.45</v>
      </c>
      <c r="J125" s="2" t="n">
        <v>34.95</v>
      </c>
      <c r="K125" s="2" t="n">
        <v>38.95</v>
      </c>
      <c r="M125" s="1" t="n">
        <v>40360</v>
      </c>
      <c r="N125" s="2" t="n">
        <v>104.05</v>
      </c>
      <c r="O125" s="2" t="n">
        <v>107.8</v>
      </c>
      <c r="P125" s="2" t="n">
        <v>112.8</v>
      </c>
      <c r="R125" s="2" t="n">
        <v>71.475</v>
      </c>
      <c r="S125" s="2" t="n">
        <v>75.225</v>
      </c>
      <c r="T125" s="2" t="n">
        <v>80.225</v>
      </c>
      <c r="V125" s="2" t="n">
        <v>0</v>
      </c>
      <c r="W125" s="2" t="n">
        <v>0</v>
      </c>
      <c r="X125" s="2" t="n">
        <v>0</v>
      </c>
      <c r="Z125" s="2" t="n">
        <v>0.0001</v>
      </c>
      <c r="AA125" s="2" t="n">
        <v>0.276018673152892</v>
      </c>
      <c r="AB125" s="2" t="n">
        <v>0.0001</v>
      </c>
      <c r="AD125" s="2" t="n">
        <v>0.0001</v>
      </c>
      <c r="AE125" s="2" t="n">
        <v>0.138009336576446</v>
      </c>
      <c r="AF125" s="2" t="n">
        <v>0.0001</v>
      </c>
      <c r="AH125" s="2" t="n">
        <v>0.0001</v>
      </c>
      <c r="AI125" s="2" t="n">
        <v>2.1</v>
      </c>
      <c r="AJ125" s="2" t="n">
        <v>0.0001</v>
      </c>
      <c r="AL125" s="2" t="n">
        <v>0.0001</v>
      </c>
      <c r="AM125" s="2" t="n">
        <v>1.05</v>
      </c>
      <c r="AN125" s="2" t="n">
        <v>0.0001</v>
      </c>
      <c r="AP125" s="2" t="n">
        <v>39</v>
      </c>
      <c r="AQ125" s="2" t="n">
        <v>0.35</v>
      </c>
      <c r="BQ125" s="2" t="n">
        <v>40513</v>
      </c>
      <c r="BR125" s="2" t="n">
        <v>4.332</v>
      </c>
      <c r="BS125" s="2" t="n">
        <v>4.337</v>
      </c>
      <c r="BT125" s="2" t="n">
        <v>4.342</v>
      </c>
      <c r="BU125" s="2" t="n">
        <v>0.1775</v>
      </c>
      <c r="BV125" s="2" t="n">
        <v>0.185</v>
      </c>
      <c r="BW125" s="2" t="n">
        <v>0.1925</v>
      </c>
      <c r="BX125" s="2" t="n">
        <v>-0.07</v>
      </c>
      <c r="BZ125" s="2" t="n">
        <v>0.07</v>
      </c>
      <c r="CA125" s="2" t="n">
        <v>0</v>
      </c>
      <c r="CB125" s="2" t="n">
        <v>0</v>
      </c>
      <c r="CC125" s="2" t="n">
        <v>4.332</v>
      </c>
      <c r="CD125" s="2" t="n">
        <v>0.1925</v>
      </c>
    </row>
    <row r="126" customFormat="false" ht="12.75" hidden="false" customHeight="false" outlineLevel="0" collapsed="false">
      <c r="A126" s="1" t="n">
        <v>40634</v>
      </c>
      <c r="B126" s="2" t="n">
        <v>0.064568384034447</v>
      </c>
      <c r="D126" s="1" t="n">
        <v>39508</v>
      </c>
      <c r="E126" s="2" t="n">
        <v>43.4</v>
      </c>
      <c r="F126" s="2" t="n">
        <v>46.65</v>
      </c>
      <c r="G126" s="2" t="n">
        <v>51.65</v>
      </c>
      <c r="I126" s="2" t="n">
        <v>31.45</v>
      </c>
      <c r="J126" s="2" t="n">
        <v>32.95</v>
      </c>
      <c r="K126" s="2" t="n">
        <v>36.95</v>
      </c>
      <c r="M126" s="1" t="n">
        <v>40391</v>
      </c>
      <c r="N126" s="2" t="n">
        <v>121.05</v>
      </c>
      <c r="O126" s="2" t="n">
        <v>124.8</v>
      </c>
      <c r="P126" s="2" t="n">
        <v>129.8</v>
      </c>
      <c r="R126" s="2" t="n">
        <v>84.225</v>
      </c>
      <c r="S126" s="2" t="n">
        <v>87.975</v>
      </c>
      <c r="T126" s="2" t="n">
        <v>92.975</v>
      </c>
      <c r="V126" s="2" t="n">
        <v>0</v>
      </c>
      <c r="W126" s="2" t="n">
        <v>0</v>
      </c>
      <c r="X126" s="2" t="n">
        <v>0</v>
      </c>
      <c r="Z126" s="2" t="n">
        <v>0.0001</v>
      </c>
      <c r="AA126" s="2" t="n">
        <v>0.305923070480341</v>
      </c>
      <c r="AB126" s="2" t="n">
        <v>0.0001</v>
      </c>
      <c r="AD126" s="2" t="n">
        <v>0.0001</v>
      </c>
      <c r="AE126" s="2" t="n">
        <v>0.15296153524017</v>
      </c>
      <c r="AF126" s="2" t="n">
        <v>0.0001</v>
      </c>
      <c r="AH126" s="2" t="n">
        <v>0.0001</v>
      </c>
      <c r="AI126" s="2" t="n">
        <v>2.85</v>
      </c>
      <c r="AJ126" s="2" t="n">
        <v>0.0001</v>
      </c>
      <c r="AL126" s="2" t="n">
        <v>0.0001</v>
      </c>
      <c r="AM126" s="2" t="n">
        <v>1.425</v>
      </c>
      <c r="AN126" s="2" t="n">
        <v>0.0001</v>
      </c>
      <c r="AP126" s="2" t="n">
        <v>39</v>
      </c>
      <c r="AQ126" s="2" t="n">
        <v>0.35</v>
      </c>
      <c r="BQ126" s="2" t="n">
        <v>40544</v>
      </c>
      <c r="BR126" s="2" t="n">
        <v>4.59</v>
      </c>
      <c r="BS126" s="2" t="n">
        <v>4.595</v>
      </c>
      <c r="BT126" s="2" t="n">
        <v>4.6</v>
      </c>
      <c r="BU126" s="2" t="n">
        <v>0.1775</v>
      </c>
      <c r="BV126" s="2" t="n">
        <v>0.185</v>
      </c>
      <c r="BW126" s="2" t="n">
        <v>0.1925</v>
      </c>
      <c r="BX126" s="2" t="n">
        <v>-0.07</v>
      </c>
      <c r="BZ126" s="2" t="n">
        <v>0.07</v>
      </c>
      <c r="CA126" s="2" t="n">
        <v>0</v>
      </c>
      <c r="CB126" s="2" t="n">
        <v>0</v>
      </c>
      <c r="CC126" s="2" t="n">
        <v>4.59</v>
      </c>
      <c r="CD126" s="2" t="n">
        <v>0.1925</v>
      </c>
    </row>
    <row r="127" customFormat="false" ht="12.75" hidden="false" customHeight="false" outlineLevel="0" collapsed="false">
      <c r="A127" s="1" t="n">
        <v>40664</v>
      </c>
      <c r="B127" s="2" t="n">
        <v>0.064585370151839</v>
      </c>
      <c r="D127" s="1" t="n">
        <v>39539</v>
      </c>
      <c r="E127" s="2" t="n">
        <v>41.3</v>
      </c>
      <c r="F127" s="2" t="n">
        <v>44.55</v>
      </c>
      <c r="G127" s="2" t="n">
        <v>49.55</v>
      </c>
      <c r="I127" s="2" t="n">
        <v>31.45</v>
      </c>
      <c r="J127" s="2" t="n">
        <v>32.95</v>
      </c>
      <c r="K127" s="2" t="n">
        <v>36.95</v>
      </c>
      <c r="M127" s="1" t="n">
        <v>40422</v>
      </c>
      <c r="N127" s="2" t="n">
        <v>107.05</v>
      </c>
      <c r="O127" s="2" t="n">
        <v>110.8</v>
      </c>
      <c r="P127" s="2" t="n">
        <v>115.8</v>
      </c>
      <c r="R127" s="2" t="n">
        <v>73.725</v>
      </c>
      <c r="S127" s="2" t="n">
        <v>77.475</v>
      </c>
      <c r="T127" s="2" t="n">
        <v>82.475</v>
      </c>
      <c r="V127" s="2" t="n">
        <v>0</v>
      </c>
      <c r="W127" s="2" t="n">
        <v>0</v>
      </c>
      <c r="X127" s="2" t="n">
        <v>0</v>
      </c>
      <c r="Z127" s="2" t="n">
        <v>0.0001</v>
      </c>
      <c r="AA127" s="2" t="n">
        <v>0.284719695542405</v>
      </c>
      <c r="AB127" s="2" t="n">
        <v>0.0001</v>
      </c>
      <c r="AD127" s="2" t="n">
        <v>0.0001</v>
      </c>
      <c r="AE127" s="2" t="n">
        <v>0.142359847771203</v>
      </c>
      <c r="AF127" s="2" t="n">
        <v>0.0001</v>
      </c>
      <c r="AH127" s="2" t="n">
        <v>0.0001</v>
      </c>
      <c r="AI127" s="2" t="n">
        <v>2.95</v>
      </c>
      <c r="AJ127" s="2" t="n">
        <v>0.0001</v>
      </c>
      <c r="AL127" s="2" t="n">
        <v>0.0001</v>
      </c>
      <c r="AM127" s="2" t="n">
        <v>1.475</v>
      </c>
      <c r="AN127" s="2" t="n">
        <v>0.0001</v>
      </c>
      <c r="AP127" s="2" t="n">
        <v>40</v>
      </c>
      <c r="AQ127" s="2" t="n">
        <v>0.35</v>
      </c>
      <c r="BQ127" s="2" t="n">
        <v>40575</v>
      </c>
      <c r="BR127" s="2" t="n">
        <v>4.445</v>
      </c>
      <c r="BS127" s="2" t="n">
        <v>4.45</v>
      </c>
      <c r="BT127" s="2" t="n">
        <v>4.455</v>
      </c>
      <c r="BU127" s="2" t="n">
        <v>0.1775</v>
      </c>
      <c r="BV127" s="2" t="n">
        <v>0.185</v>
      </c>
      <c r="BW127" s="2" t="n">
        <v>0.1925</v>
      </c>
      <c r="BX127" s="2" t="n">
        <v>-0.07</v>
      </c>
      <c r="BZ127" s="2" t="n">
        <v>0.07</v>
      </c>
      <c r="CA127" s="2" t="n">
        <v>0</v>
      </c>
      <c r="CB127" s="2" t="n">
        <v>0</v>
      </c>
      <c r="CC127" s="2" t="n">
        <v>4.445</v>
      </c>
      <c r="CD127" s="2" t="n">
        <v>0.1925</v>
      </c>
    </row>
    <row r="128" customFormat="false" ht="12.75" hidden="false" customHeight="false" outlineLevel="0" collapsed="false">
      <c r="A128" s="1" t="n">
        <v>40695</v>
      </c>
      <c r="B128" s="2" t="n">
        <v>0.064602922473245</v>
      </c>
      <c r="D128" s="1" t="n">
        <v>39569</v>
      </c>
      <c r="E128" s="2" t="n">
        <v>43.3</v>
      </c>
      <c r="F128" s="2" t="n">
        <v>46.55</v>
      </c>
      <c r="G128" s="2" t="n">
        <v>51.55</v>
      </c>
      <c r="I128" s="2" t="n">
        <v>27.45</v>
      </c>
      <c r="J128" s="2" t="n">
        <v>28.95</v>
      </c>
      <c r="K128" s="2" t="n">
        <v>32.95</v>
      </c>
      <c r="M128" s="1" t="n">
        <v>40452</v>
      </c>
      <c r="N128" s="2" t="n">
        <v>78.7</v>
      </c>
      <c r="O128" s="2" t="n">
        <v>82.45</v>
      </c>
      <c r="P128" s="2" t="n">
        <v>87.45</v>
      </c>
      <c r="R128" s="2" t="n">
        <v>58.0875</v>
      </c>
      <c r="S128" s="2" t="n">
        <v>61.8375</v>
      </c>
      <c r="T128" s="2" t="n">
        <v>66.8375</v>
      </c>
      <c r="V128" s="2" t="n">
        <v>0</v>
      </c>
      <c r="W128" s="2" t="n">
        <v>0</v>
      </c>
      <c r="X128" s="2" t="n">
        <v>0</v>
      </c>
      <c r="Z128" s="2" t="n">
        <v>0.0001</v>
      </c>
      <c r="AA128" s="2" t="n">
        <v>0.257367832674771</v>
      </c>
      <c r="AB128" s="2" t="n">
        <v>0.0001</v>
      </c>
      <c r="AD128" s="2" t="n">
        <v>0.0001</v>
      </c>
      <c r="AE128" s="2" t="n">
        <v>0.128683916337386</v>
      </c>
      <c r="AF128" s="2" t="n">
        <v>0.0001</v>
      </c>
      <c r="AH128" s="2" t="n">
        <v>0.0001</v>
      </c>
      <c r="AI128" s="2" t="n">
        <v>2.65</v>
      </c>
      <c r="AJ128" s="2" t="n">
        <v>0.0001</v>
      </c>
      <c r="AL128" s="2" t="n">
        <v>0.0001</v>
      </c>
      <c r="AM128" s="2" t="n">
        <v>1.325</v>
      </c>
      <c r="AN128" s="2" t="n">
        <v>0.0001</v>
      </c>
      <c r="AP128" s="2" t="n">
        <v>40</v>
      </c>
      <c r="AQ128" s="2" t="n">
        <v>0.35</v>
      </c>
      <c r="BQ128" s="2" t="n">
        <v>40603</v>
      </c>
      <c r="BR128" s="2" t="n">
        <v>4.31</v>
      </c>
      <c r="BS128" s="2" t="n">
        <v>4.315</v>
      </c>
      <c r="BT128" s="2" t="n">
        <v>4.32</v>
      </c>
      <c r="BU128" s="2" t="n">
        <v>0.1725</v>
      </c>
      <c r="BV128" s="2" t="n">
        <v>0.18</v>
      </c>
      <c r="BW128" s="2" t="n">
        <v>0.1875</v>
      </c>
      <c r="BX128" s="2" t="n">
        <v>-0.07</v>
      </c>
      <c r="BZ128" s="2" t="n">
        <v>0.07</v>
      </c>
      <c r="CA128" s="2" t="n">
        <v>0</v>
      </c>
      <c r="CB128" s="2" t="n">
        <v>0</v>
      </c>
      <c r="CC128" s="2" t="n">
        <v>4.31</v>
      </c>
      <c r="CD128" s="2" t="n">
        <v>0.1875</v>
      </c>
    </row>
    <row r="129" customFormat="false" ht="12.75" hidden="false" customHeight="false" outlineLevel="0" collapsed="false">
      <c r="A129" s="1" t="n">
        <v>40725</v>
      </c>
      <c r="B129" s="2" t="n">
        <v>0.064619908590831</v>
      </c>
      <c r="D129" s="1" t="n">
        <v>39600</v>
      </c>
      <c r="E129" s="2" t="n">
        <v>50.3</v>
      </c>
      <c r="F129" s="2" t="n">
        <v>53.55</v>
      </c>
      <c r="G129" s="2" t="n">
        <v>58.55</v>
      </c>
      <c r="I129" s="2" t="n">
        <v>30.45</v>
      </c>
      <c r="J129" s="2" t="n">
        <v>31.95</v>
      </c>
      <c r="K129" s="2" t="n">
        <v>35.95</v>
      </c>
      <c r="M129" s="1" t="n">
        <v>40483</v>
      </c>
      <c r="N129" s="2" t="n">
        <v>66.7</v>
      </c>
      <c r="O129" s="2" t="n">
        <v>70.45</v>
      </c>
      <c r="P129" s="2" t="n">
        <v>75.45</v>
      </c>
      <c r="R129" s="2" t="n">
        <v>49.0875</v>
      </c>
      <c r="S129" s="2" t="n">
        <v>52.8375</v>
      </c>
      <c r="T129" s="2" t="n">
        <v>57.8375</v>
      </c>
      <c r="V129" s="2" t="n">
        <v>0</v>
      </c>
      <c r="W129" s="2" t="n">
        <v>0</v>
      </c>
      <c r="X129" s="2" t="n">
        <v>0</v>
      </c>
      <c r="Z129" s="2" t="n">
        <v>0.0001</v>
      </c>
      <c r="AA129" s="2" t="n">
        <v>0.254664995220129</v>
      </c>
      <c r="AB129" s="2" t="n">
        <v>0.0001</v>
      </c>
      <c r="AD129" s="2" t="n">
        <v>0.0001</v>
      </c>
      <c r="AE129" s="2" t="n">
        <v>0.127332497610064</v>
      </c>
      <c r="AF129" s="2" t="n">
        <v>0.0001</v>
      </c>
      <c r="AH129" s="2" t="n">
        <v>0.0001</v>
      </c>
      <c r="AI129" s="2" t="n">
        <v>1.9</v>
      </c>
      <c r="AJ129" s="2" t="n">
        <v>0.0001</v>
      </c>
      <c r="AL129" s="2" t="n">
        <v>0.0001</v>
      </c>
      <c r="AM129" s="2" t="n">
        <v>0.95</v>
      </c>
      <c r="AN129" s="2" t="n">
        <v>0.0001</v>
      </c>
      <c r="AP129" s="2" t="n">
        <v>40</v>
      </c>
      <c r="AQ129" s="2" t="n">
        <v>0.35</v>
      </c>
      <c r="BQ129" s="2" t="n">
        <v>40634</v>
      </c>
      <c r="BR129" s="2" t="n">
        <v>4.15</v>
      </c>
      <c r="BS129" s="2" t="n">
        <v>4.155</v>
      </c>
      <c r="BT129" s="2" t="n">
        <v>4.16</v>
      </c>
      <c r="BU129" s="2" t="n">
        <v>0.1725</v>
      </c>
      <c r="BV129" s="2" t="n">
        <v>0.18</v>
      </c>
      <c r="BW129" s="2" t="n">
        <v>0.1875</v>
      </c>
      <c r="BX129" s="2" t="n">
        <v>-0.07</v>
      </c>
      <c r="BZ129" s="2" t="n">
        <v>0.07</v>
      </c>
      <c r="CA129" s="2" t="n">
        <v>0</v>
      </c>
      <c r="CB129" s="2" t="n">
        <v>0</v>
      </c>
      <c r="CC129" s="2" t="n">
        <v>4.15</v>
      </c>
      <c r="CD129" s="2" t="n">
        <v>0.1875</v>
      </c>
    </row>
    <row r="130" customFormat="false" ht="12.75" hidden="false" customHeight="false" outlineLevel="0" collapsed="false">
      <c r="A130" s="1" t="n">
        <v>40756</v>
      </c>
      <c r="B130" s="2" t="n">
        <v>0.064637460912438</v>
      </c>
      <c r="D130" s="1" t="n">
        <v>39630</v>
      </c>
      <c r="E130" s="2" t="n">
        <v>67.75</v>
      </c>
      <c r="F130" s="2" t="n">
        <v>71</v>
      </c>
      <c r="G130" s="2" t="n">
        <v>76</v>
      </c>
      <c r="I130" s="2" t="n">
        <v>35.05</v>
      </c>
      <c r="J130" s="2" t="n">
        <v>36.55</v>
      </c>
      <c r="K130" s="2" t="n">
        <v>40.55</v>
      </c>
      <c r="M130" s="1" t="n">
        <v>40513</v>
      </c>
      <c r="N130" s="2" t="n">
        <v>67.7</v>
      </c>
      <c r="O130" s="2" t="n">
        <v>71.45</v>
      </c>
      <c r="P130" s="2" t="n">
        <v>76.45</v>
      </c>
      <c r="R130" s="2" t="n">
        <v>49.8375</v>
      </c>
      <c r="S130" s="2" t="n">
        <v>53.5875</v>
      </c>
      <c r="T130" s="2" t="n">
        <v>58.5875</v>
      </c>
      <c r="V130" s="2" t="n">
        <v>0</v>
      </c>
      <c r="W130" s="2" t="n">
        <v>0</v>
      </c>
      <c r="X130" s="2" t="n">
        <v>0</v>
      </c>
      <c r="Z130" s="2" t="n">
        <v>0.0001</v>
      </c>
      <c r="AA130" s="2" t="n">
        <v>0.259379851771488</v>
      </c>
      <c r="AB130" s="2" t="n">
        <v>0.0001</v>
      </c>
      <c r="AD130" s="2" t="n">
        <v>0.0001</v>
      </c>
      <c r="AE130" s="2" t="n">
        <v>0.129689925885744</v>
      </c>
      <c r="AF130" s="2" t="n">
        <v>0.0001</v>
      </c>
      <c r="AH130" s="2" t="n">
        <v>0.0001</v>
      </c>
      <c r="AI130" s="2" t="n">
        <v>1.7</v>
      </c>
      <c r="AJ130" s="2" t="n">
        <v>0.0001</v>
      </c>
      <c r="AL130" s="2" t="n">
        <v>0.0001</v>
      </c>
      <c r="AM130" s="2" t="n">
        <v>0.85</v>
      </c>
      <c r="AN130" s="2" t="n">
        <v>0.0001</v>
      </c>
      <c r="AP130" s="2" t="n">
        <v>41</v>
      </c>
      <c r="AQ130" s="2" t="n">
        <v>0.35</v>
      </c>
      <c r="BQ130" s="2" t="n">
        <v>40664</v>
      </c>
      <c r="BR130" s="2" t="n">
        <v>4.115</v>
      </c>
      <c r="BS130" s="2" t="n">
        <v>4.12</v>
      </c>
      <c r="BT130" s="2" t="n">
        <v>4.125</v>
      </c>
      <c r="BU130" s="2" t="n">
        <v>0.1725</v>
      </c>
      <c r="BV130" s="2" t="n">
        <v>0.18</v>
      </c>
      <c r="BW130" s="2" t="n">
        <v>0.1875</v>
      </c>
      <c r="BX130" s="2" t="n">
        <v>-0.07</v>
      </c>
      <c r="BZ130" s="2" t="n">
        <v>0.07</v>
      </c>
      <c r="CA130" s="2" t="n">
        <v>0</v>
      </c>
      <c r="CB130" s="2" t="n">
        <v>0</v>
      </c>
      <c r="CC130" s="2" t="n">
        <v>4.115</v>
      </c>
      <c r="CD130" s="2" t="n">
        <v>0.1875</v>
      </c>
    </row>
    <row r="131" customFormat="false" ht="12.75" hidden="false" customHeight="false" outlineLevel="0" collapsed="false">
      <c r="A131" s="1" t="n">
        <v>40787</v>
      </c>
      <c r="B131" s="2" t="n">
        <v>0.064655013234147</v>
      </c>
      <c r="D131" s="1" t="n">
        <v>39661</v>
      </c>
      <c r="E131" s="2" t="n">
        <v>80.75</v>
      </c>
      <c r="F131" s="2" t="n">
        <v>84</v>
      </c>
      <c r="G131" s="2" t="n">
        <v>89</v>
      </c>
      <c r="I131" s="2" t="n">
        <v>37.05</v>
      </c>
      <c r="J131" s="2" t="n">
        <v>38.55</v>
      </c>
      <c r="K131" s="2" t="n">
        <v>42.55</v>
      </c>
      <c r="M131" s="1" t="n">
        <v>40544</v>
      </c>
      <c r="N131" s="2" t="n">
        <v>80.95</v>
      </c>
      <c r="O131" s="2" t="n">
        <v>84.7</v>
      </c>
      <c r="P131" s="2" t="n">
        <v>89.7</v>
      </c>
      <c r="R131" s="2" t="n">
        <v>59.775</v>
      </c>
      <c r="S131" s="2" t="n">
        <v>63.525</v>
      </c>
      <c r="T131" s="2" t="n">
        <v>68.525</v>
      </c>
      <c r="V131" s="2" t="n">
        <v>0</v>
      </c>
      <c r="W131" s="2" t="n">
        <v>0</v>
      </c>
      <c r="X131" s="2" t="n">
        <v>0</v>
      </c>
      <c r="Z131" s="2" t="n">
        <v>0.0001</v>
      </c>
      <c r="AA131" s="2" t="n">
        <v>0.235115071369099</v>
      </c>
      <c r="AB131" s="2" t="n">
        <v>0.0001</v>
      </c>
      <c r="AD131" s="2" t="n">
        <v>0.0001</v>
      </c>
      <c r="AE131" s="2" t="n">
        <v>0.117557535684549</v>
      </c>
      <c r="AF131" s="2" t="n">
        <v>0.0001</v>
      </c>
      <c r="AH131" s="2" t="n">
        <v>0.0001</v>
      </c>
      <c r="AI131" s="2" t="n">
        <v>1.6</v>
      </c>
      <c r="AJ131" s="2" t="n">
        <v>0.0001</v>
      </c>
      <c r="AL131" s="2" t="n">
        <v>0.0001</v>
      </c>
      <c r="AM131" s="2" t="n">
        <v>0.8</v>
      </c>
      <c r="AN131" s="2" t="n">
        <v>0.0001</v>
      </c>
      <c r="AP131" s="2" t="n">
        <v>41</v>
      </c>
      <c r="AQ131" s="2" t="n">
        <v>0.35</v>
      </c>
      <c r="BQ131" s="2" t="n">
        <v>40695</v>
      </c>
      <c r="BR131" s="2" t="n">
        <v>4.135</v>
      </c>
      <c r="BS131" s="2" t="n">
        <v>4.14</v>
      </c>
      <c r="BT131" s="2" t="n">
        <v>4.145</v>
      </c>
      <c r="BU131" s="2" t="n">
        <v>0.1725</v>
      </c>
      <c r="BV131" s="2" t="n">
        <v>0.18</v>
      </c>
      <c r="BW131" s="2" t="n">
        <v>0.1875</v>
      </c>
      <c r="BX131" s="2" t="n">
        <v>-0.07</v>
      </c>
      <c r="BZ131" s="2" t="n">
        <v>0.07</v>
      </c>
      <c r="CA131" s="2" t="n">
        <v>0</v>
      </c>
      <c r="CB131" s="2" t="n">
        <v>0</v>
      </c>
      <c r="CC131" s="2" t="n">
        <v>4.135</v>
      </c>
      <c r="CD131" s="2" t="n">
        <v>0.1875</v>
      </c>
    </row>
    <row r="132" customFormat="false" ht="12.75" hidden="false" customHeight="false" outlineLevel="0" collapsed="false">
      <c r="A132" s="1" t="n">
        <v>40817</v>
      </c>
      <c r="B132" s="2" t="n">
        <v>0.064671999352027</v>
      </c>
      <c r="D132" s="1" t="n">
        <v>39692</v>
      </c>
      <c r="E132" s="2" t="n">
        <v>68.75</v>
      </c>
      <c r="F132" s="2" t="n">
        <v>72</v>
      </c>
      <c r="G132" s="2" t="n">
        <v>77</v>
      </c>
      <c r="I132" s="2" t="n">
        <v>35.05</v>
      </c>
      <c r="J132" s="2" t="n">
        <v>36.55</v>
      </c>
      <c r="K132" s="2" t="n">
        <v>40.55</v>
      </c>
      <c r="M132" s="1" t="n">
        <v>40575</v>
      </c>
      <c r="N132" s="2" t="n">
        <v>72.95</v>
      </c>
      <c r="O132" s="2" t="n">
        <v>76.7</v>
      </c>
      <c r="P132" s="2" t="n">
        <v>81.7</v>
      </c>
      <c r="R132" s="2" t="n">
        <v>53.775</v>
      </c>
      <c r="S132" s="2" t="n">
        <v>57.525</v>
      </c>
      <c r="T132" s="2" t="n">
        <v>62.525</v>
      </c>
      <c r="V132" s="2" t="n">
        <v>0</v>
      </c>
      <c r="W132" s="2" t="n">
        <v>0</v>
      </c>
      <c r="X132" s="2" t="n">
        <v>0</v>
      </c>
      <c r="Z132" s="2" t="n">
        <v>0.0001</v>
      </c>
      <c r="AA132" s="2" t="n">
        <v>0.23853123528501</v>
      </c>
      <c r="AB132" s="2" t="n">
        <v>0.0001</v>
      </c>
      <c r="AD132" s="2" t="n">
        <v>0.0001</v>
      </c>
      <c r="AE132" s="2" t="n">
        <v>0.119265617642505</v>
      </c>
      <c r="AF132" s="2" t="n">
        <v>0.0001</v>
      </c>
      <c r="AH132" s="2" t="n">
        <v>0.0001</v>
      </c>
      <c r="AI132" s="2" t="n">
        <v>1.8</v>
      </c>
      <c r="AJ132" s="2" t="n">
        <v>0.0001</v>
      </c>
      <c r="AL132" s="2" t="n">
        <v>0.0001</v>
      </c>
      <c r="AM132" s="2" t="n">
        <v>0.9</v>
      </c>
      <c r="AN132" s="2" t="n">
        <v>0.0001</v>
      </c>
      <c r="AP132" s="2" t="n">
        <v>41</v>
      </c>
      <c r="AQ132" s="2" t="n">
        <v>0.35</v>
      </c>
      <c r="BQ132" s="2" t="n">
        <v>40725</v>
      </c>
      <c r="BR132" s="2" t="n">
        <v>4.128</v>
      </c>
      <c r="BS132" s="2" t="n">
        <v>4.133</v>
      </c>
      <c r="BT132" s="2" t="n">
        <v>4.138</v>
      </c>
      <c r="BU132" s="2" t="n">
        <v>0.1725</v>
      </c>
      <c r="BV132" s="2" t="n">
        <v>0.18</v>
      </c>
      <c r="BW132" s="2" t="n">
        <v>0.1875</v>
      </c>
      <c r="BX132" s="2" t="n">
        <v>-0.07</v>
      </c>
      <c r="BZ132" s="2" t="n">
        <v>0.07</v>
      </c>
      <c r="CA132" s="2" t="n">
        <v>0</v>
      </c>
      <c r="CB132" s="2" t="n">
        <v>0</v>
      </c>
      <c r="CC132" s="2" t="n">
        <v>4.128</v>
      </c>
      <c r="CD132" s="2" t="n">
        <v>0.1875</v>
      </c>
    </row>
    <row r="133" customFormat="false" ht="12.75" hidden="false" customHeight="false" outlineLevel="0" collapsed="false">
      <c r="A133" s="1" t="n">
        <v>40848</v>
      </c>
      <c r="B133" s="2" t="n">
        <v>0.064689551673936</v>
      </c>
      <c r="D133" s="1" t="n">
        <v>39722</v>
      </c>
      <c r="E133" s="2" t="n">
        <v>46.9</v>
      </c>
      <c r="F133" s="2" t="n">
        <v>50.15</v>
      </c>
      <c r="G133" s="2" t="n">
        <v>55.15</v>
      </c>
      <c r="I133" s="2" t="n">
        <v>33.45</v>
      </c>
      <c r="J133" s="2" t="n">
        <v>34.95</v>
      </c>
      <c r="K133" s="2" t="n">
        <v>38.95</v>
      </c>
      <c r="M133" s="1" t="n">
        <v>40603</v>
      </c>
      <c r="N133" s="2" t="n">
        <v>66.95</v>
      </c>
      <c r="O133" s="2" t="n">
        <v>70.7</v>
      </c>
      <c r="P133" s="2" t="n">
        <v>75.7</v>
      </c>
      <c r="R133" s="2" t="n">
        <v>49.275</v>
      </c>
      <c r="S133" s="2" t="n">
        <v>53.025</v>
      </c>
      <c r="T133" s="2" t="n">
        <v>58.025</v>
      </c>
      <c r="V133" s="2" t="n">
        <v>0</v>
      </c>
      <c r="W133" s="2" t="n">
        <v>0</v>
      </c>
      <c r="X133" s="2" t="n">
        <v>0</v>
      </c>
      <c r="Z133" s="2" t="n">
        <v>0.0001</v>
      </c>
      <c r="AA133" s="2" t="n">
        <v>0.243603863378248</v>
      </c>
      <c r="AB133" s="2" t="n">
        <v>0.0001</v>
      </c>
      <c r="AD133" s="2" t="n">
        <v>0.0001</v>
      </c>
      <c r="AE133" s="2" t="n">
        <v>0.121801931689124</v>
      </c>
      <c r="AF133" s="2" t="n">
        <v>0.0001</v>
      </c>
      <c r="AH133" s="2" t="n">
        <v>0.0001</v>
      </c>
      <c r="AI133" s="2" t="n">
        <v>1.95</v>
      </c>
      <c r="AJ133" s="2" t="n">
        <v>0.0001</v>
      </c>
      <c r="AL133" s="2" t="n">
        <v>0.0001</v>
      </c>
      <c r="AM133" s="2" t="n">
        <v>0.975</v>
      </c>
      <c r="AN133" s="2" t="n">
        <v>0.0001</v>
      </c>
      <c r="AP133" s="2" t="n">
        <v>42</v>
      </c>
      <c r="AQ133" s="2" t="n">
        <v>0.35</v>
      </c>
      <c r="BQ133" s="2" t="n">
        <v>40756</v>
      </c>
      <c r="BR133" s="2" t="n">
        <v>4.13</v>
      </c>
      <c r="BS133" s="2" t="n">
        <v>4.135</v>
      </c>
      <c r="BT133" s="2" t="n">
        <v>4.14</v>
      </c>
      <c r="BU133" s="2" t="n">
        <v>0.1725</v>
      </c>
      <c r="BV133" s="2" t="n">
        <v>0.18</v>
      </c>
      <c r="BW133" s="2" t="n">
        <v>0.1875</v>
      </c>
      <c r="BX133" s="2" t="n">
        <v>-0.07</v>
      </c>
      <c r="BZ133" s="2" t="n">
        <v>0.07</v>
      </c>
      <c r="CA133" s="2" t="n">
        <v>0</v>
      </c>
      <c r="CB133" s="2" t="n">
        <v>0</v>
      </c>
      <c r="CC133" s="2" t="n">
        <v>4.13</v>
      </c>
      <c r="CD133" s="2" t="n">
        <v>0.1875</v>
      </c>
    </row>
    <row r="134" customFormat="false" ht="12.75" hidden="false" customHeight="false" outlineLevel="0" collapsed="false">
      <c r="A134" s="1" t="n">
        <v>40878</v>
      </c>
      <c r="B134" s="2" t="n">
        <v>0.064706537792011</v>
      </c>
      <c r="D134" s="1" t="n">
        <v>39753</v>
      </c>
      <c r="E134" s="2" t="n">
        <v>45.9</v>
      </c>
      <c r="F134" s="2" t="n">
        <v>49.15</v>
      </c>
      <c r="G134" s="2" t="n">
        <v>54.15</v>
      </c>
      <c r="I134" s="2" t="n">
        <v>30.45</v>
      </c>
      <c r="J134" s="2" t="n">
        <v>31.95</v>
      </c>
      <c r="K134" s="2" t="n">
        <v>35.95</v>
      </c>
      <c r="M134" s="1" t="n">
        <v>40634</v>
      </c>
      <c r="N134" s="2" t="n">
        <v>64.85</v>
      </c>
      <c r="O134" s="2" t="n">
        <v>68.6</v>
      </c>
      <c r="P134" s="2" t="n">
        <v>73.6</v>
      </c>
      <c r="R134" s="2" t="n">
        <v>47.7</v>
      </c>
      <c r="S134" s="2" t="n">
        <v>51.45</v>
      </c>
      <c r="T134" s="2" t="n">
        <v>56.45</v>
      </c>
      <c r="V134" s="2" t="n">
        <v>0</v>
      </c>
      <c r="W134" s="2" t="n">
        <v>0</v>
      </c>
      <c r="X134" s="2" t="n">
        <v>0</v>
      </c>
      <c r="Z134" s="2" t="n">
        <v>0.0001</v>
      </c>
      <c r="AA134" s="2" t="n">
        <v>0.231245514893794</v>
      </c>
      <c r="AB134" s="2" t="n">
        <v>0.0001</v>
      </c>
      <c r="AD134" s="2" t="n">
        <v>0.0001</v>
      </c>
      <c r="AE134" s="2" t="n">
        <v>0.115622757446897</v>
      </c>
      <c r="AF134" s="2" t="n">
        <v>0.0001</v>
      </c>
      <c r="AH134" s="2" t="n">
        <v>0.0001</v>
      </c>
      <c r="AI134" s="2" t="n">
        <v>2</v>
      </c>
      <c r="AJ134" s="2" t="n">
        <v>0.0001</v>
      </c>
      <c r="AL134" s="2" t="n">
        <v>0.0001</v>
      </c>
      <c r="AM134" s="2" t="n">
        <v>1</v>
      </c>
      <c r="AN134" s="2" t="n">
        <v>0.0001</v>
      </c>
      <c r="AP134" s="2" t="n">
        <v>42</v>
      </c>
      <c r="AQ134" s="2" t="n">
        <v>0.35</v>
      </c>
      <c r="BQ134" s="2" t="n">
        <v>40787</v>
      </c>
      <c r="BR134" s="2" t="n">
        <v>4.147</v>
      </c>
      <c r="BS134" s="2" t="n">
        <v>4.152</v>
      </c>
      <c r="BT134" s="2" t="n">
        <v>4.157</v>
      </c>
      <c r="BU134" s="2" t="n">
        <v>0.1725</v>
      </c>
      <c r="BV134" s="2" t="n">
        <v>0.18</v>
      </c>
      <c r="BW134" s="2" t="n">
        <v>0.1875</v>
      </c>
      <c r="BX134" s="2" t="n">
        <v>-0.07</v>
      </c>
      <c r="BZ134" s="2" t="n">
        <v>0.07</v>
      </c>
      <c r="CA134" s="2" t="n">
        <v>0</v>
      </c>
      <c r="CB134" s="2" t="n">
        <v>0</v>
      </c>
      <c r="CC134" s="2" t="n">
        <v>4.147</v>
      </c>
      <c r="CD134" s="2" t="n">
        <v>0.1875</v>
      </c>
    </row>
    <row r="135" customFormat="false" ht="12.75" hidden="false" customHeight="false" outlineLevel="0" collapsed="false">
      <c r="A135" s="1" t="n">
        <v>40909</v>
      </c>
      <c r="B135" s="2" t="n">
        <v>0.064724090114122</v>
      </c>
      <c r="D135" s="1" t="n">
        <v>39783</v>
      </c>
      <c r="E135" s="2" t="n">
        <v>44.9</v>
      </c>
      <c r="F135" s="2" t="n">
        <v>48.15</v>
      </c>
      <c r="G135" s="2" t="n">
        <v>53.15</v>
      </c>
      <c r="I135" s="2" t="n">
        <v>30.45</v>
      </c>
      <c r="J135" s="2" t="n">
        <v>31.95</v>
      </c>
      <c r="K135" s="2" t="n">
        <v>35.95</v>
      </c>
      <c r="M135" s="1" t="n">
        <v>40664</v>
      </c>
      <c r="N135" s="2" t="n">
        <v>64.85</v>
      </c>
      <c r="O135" s="2" t="n">
        <v>68.6</v>
      </c>
      <c r="P135" s="2" t="n">
        <v>73.6</v>
      </c>
      <c r="R135" s="2" t="n">
        <v>47.7</v>
      </c>
      <c r="S135" s="2" t="n">
        <v>51.45</v>
      </c>
      <c r="T135" s="2" t="n">
        <v>56.45</v>
      </c>
      <c r="V135" s="2" t="n">
        <v>0</v>
      </c>
      <c r="W135" s="2" t="n">
        <v>0</v>
      </c>
      <c r="X135" s="2" t="n">
        <v>0</v>
      </c>
      <c r="Z135" s="2" t="n">
        <v>0.0001</v>
      </c>
      <c r="AA135" s="2" t="n">
        <v>0.23077949845879</v>
      </c>
      <c r="AB135" s="2" t="n">
        <v>0.0001</v>
      </c>
      <c r="AD135" s="2" t="n">
        <v>0.0001</v>
      </c>
      <c r="AE135" s="2" t="n">
        <v>0.115389749229395</v>
      </c>
      <c r="AF135" s="2" t="n">
        <v>0.0001</v>
      </c>
      <c r="AH135" s="2" t="n">
        <v>0.0001</v>
      </c>
      <c r="AI135" s="2" t="n">
        <v>2.15</v>
      </c>
      <c r="AJ135" s="2" t="n">
        <v>0.0001</v>
      </c>
      <c r="AL135" s="2" t="n">
        <v>0.0001</v>
      </c>
      <c r="AM135" s="2" t="n">
        <v>1.075</v>
      </c>
      <c r="AN135" s="2" t="n">
        <v>0.0001</v>
      </c>
      <c r="AP135" s="2" t="n">
        <v>42</v>
      </c>
      <c r="AQ135" s="2" t="n">
        <v>0.35</v>
      </c>
      <c r="BQ135" s="2" t="n">
        <v>40817</v>
      </c>
      <c r="BR135" s="2" t="n">
        <v>4.157</v>
      </c>
      <c r="BS135" s="2" t="n">
        <v>4.162</v>
      </c>
      <c r="BT135" s="2" t="n">
        <v>4.167</v>
      </c>
      <c r="BU135" s="2" t="n">
        <v>0.1725</v>
      </c>
      <c r="BV135" s="2" t="n">
        <v>0.18</v>
      </c>
      <c r="BW135" s="2" t="n">
        <v>0.1875</v>
      </c>
      <c r="BX135" s="2" t="n">
        <v>-0.07</v>
      </c>
      <c r="BZ135" s="2" t="n">
        <v>0.07</v>
      </c>
      <c r="CA135" s="2" t="n">
        <v>0</v>
      </c>
      <c r="CB135" s="2" t="n">
        <v>0</v>
      </c>
      <c r="CC135" s="2" t="n">
        <v>4.157</v>
      </c>
      <c r="CD135" s="2" t="n">
        <v>0.1875</v>
      </c>
    </row>
    <row r="136" customFormat="false" ht="12.75" hidden="false" customHeight="false" outlineLevel="0" collapsed="false">
      <c r="A136" s="1" t="n">
        <v>40940</v>
      </c>
      <c r="B136" s="2" t="n">
        <v>0.064741642436335</v>
      </c>
      <c r="D136" s="1" t="n">
        <v>39814</v>
      </c>
      <c r="E136" s="2" t="n">
        <v>46.95</v>
      </c>
      <c r="F136" s="2" t="n">
        <v>50.2</v>
      </c>
      <c r="G136" s="2" t="n">
        <v>55.2</v>
      </c>
      <c r="I136" s="2" t="n">
        <v>34.7</v>
      </c>
      <c r="J136" s="2" t="n">
        <v>36.45</v>
      </c>
      <c r="K136" s="2" t="n">
        <v>41.45</v>
      </c>
      <c r="M136" s="1" t="n">
        <v>40695</v>
      </c>
      <c r="N136" s="2" t="n">
        <v>68.85</v>
      </c>
      <c r="O136" s="2" t="n">
        <v>72.6</v>
      </c>
      <c r="P136" s="2" t="n">
        <v>77.6</v>
      </c>
      <c r="R136" s="2" t="n">
        <v>50.7</v>
      </c>
      <c r="S136" s="2" t="n">
        <v>54.45</v>
      </c>
      <c r="T136" s="2" t="n">
        <v>59.45</v>
      </c>
      <c r="V136" s="2" t="n">
        <v>0</v>
      </c>
      <c r="W136" s="2" t="n">
        <v>0</v>
      </c>
      <c r="X136" s="2" t="n">
        <v>0</v>
      </c>
      <c r="Z136" s="2" t="n">
        <v>0.0001</v>
      </c>
      <c r="AA136" s="2" t="n">
        <v>0.267420349700611</v>
      </c>
      <c r="AB136" s="2" t="n">
        <v>0.0001</v>
      </c>
      <c r="AD136" s="2" t="n">
        <v>0.0001</v>
      </c>
      <c r="AE136" s="2" t="n">
        <v>0.133710174850306</v>
      </c>
      <c r="AF136" s="2" t="n">
        <v>0.0001</v>
      </c>
      <c r="AH136" s="2" t="n">
        <v>0.0001</v>
      </c>
      <c r="AI136" s="2" t="n">
        <v>1.95</v>
      </c>
      <c r="AJ136" s="2" t="n">
        <v>0.0001</v>
      </c>
      <c r="AL136" s="2" t="n">
        <v>0.0001</v>
      </c>
      <c r="AM136" s="2" t="n">
        <v>0.975</v>
      </c>
      <c r="AN136" s="2" t="n">
        <v>0.0001</v>
      </c>
      <c r="AP136" s="2" t="n">
        <v>43</v>
      </c>
      <c r="AQ136" s="2" t="n">
        <v>0.35</v>
      </c>
      <c r="BQ136" s="2" t="n">
        <v>40848</v>
      </c>
      <c r="BR136" s="2" t="n">
        <v>4.302</v>
      </c>
      <c r="BS136" s="2" t="n">
        <v>4.307</v>
      </c>
      <c r="BT136" s="2" t="n">
        <v>4.312</v>
      </c>
      <c r="BU136" s="2" t="n">
        <v>0.1725</v>
      </c>
      <c r="BV136" s="2" t="n">
        <v>0.18</v>
      </c>
      <c r="BW136" s="2" t="n">
        <v>0.1875</v>
      </c>
      <c r="BX136" s="2" t="n">
        <v>-0.07</v>
      </c>
      <c r="BZ136" s="2" t="n">
        <v>0.07</v>
      </c>
      <c r="CA136" s="2" t="n">
        <v>0</v>
      </c>
      <c r="CB136" s="2" t="n">
        <v>0</v>
      </c>
      <c r="CC136" s="2" t="n">
        <v>4.302</v>
      </c>
      <c r="CD136" s="2" t="n">
        <v>0.1875</v>
      </c>
    </row>
    <row r="137" customFormat="false" ht="12.75" hidden="false" customHeight="false" outlineLevel="0" collapsed="false">
      <c r="A137" s="1" t="n">
        <v>40969</v>
      </c>
      <c r="B137" s="2" t="n">
        <v>0.064758062350756</v>
      </c>
      <c r="D137" s="1" t="n">
        <v>39845</v>
      </c>
      <c r="E137" s="2" t="n">
        <v>44.95</v>
      </c>
      <c r="F137" s="2" t="n">
        <v>48.2</v>
      </c>
      <c r="G137" s="2" t="n">
        <v>53.2</v>
      </c>
      <c r="I137" s="2" t="n">
        <v>33.7</v>
      </c>
      <c r="J137" s="2" t="n">
        <v>35.45</v>
      </c>
      <c r="K137" s="2" t="n">
        <v>40.45</v>
      </c>
      <c r="M137" s="1" t="n">
        <v>40725</v>
      </c>
      <c r="N137" s="2" t="n">
        <v>104.8</v>
      </c>
      <c r="O137" s="2" t="n">
        <v>108.55</v>
      </c>
      <c r="P137" s="2" t="n">
        <v>113.55</v>
      </c>
      <c r="R137" s="2" t="n">
        <v>72.0375</v>
      </c>
      <c r="S137" s="2" t="n">
        <v>75.7875</v>
      </c>
      <c r="T137" s="2" t="n">
        <v>80.7875</v>
      </c>
      <c r="V137" s="2" t="n">
        <v>0</v>
      </c>
      <c r="W137" s="2" t="n">
        <v>0</v>
      </c>
      <c r="X137" s="2" t="n">
        <v>0</v>
      </c>
      <c r="Z137" s="2" t="n">
        <v>0.0001</v>
      </c>
      <c r="AA137" s="2" t="n">
        <v>0.267176779204182</v>
      </c>
      <c r="AB137" s="2" t="n">
        <v>0.0001</v>
      </c>
      <c r="AD137" s="2" t="n">
        <v>0.0001</v>
      </c>
      <c r="AE137" s="2" t="n">
        <v>0.133588389602091</v>
      </c>
      <c r="AF137" s="2" t="n">
        <v>0.0001</v>
      </c>
      <c r="AH137" s="2" t="n">
        <v>0.0001</v>
      </c>
      <c r="AI137" s="2" t="n">
        <v>2.1</v>
      </c>
      <c r="AJ137" s="2" t="n">
        <v>0.0001</v>
      </c>
      <c r="AL137" s="2" t="n">
        <v>0.0001</v>
      </c>
      <c r="AM137" s="2" t="n">
        <v>1.05</v>
      </c>
      <c r="AN137" s="2" t="n">
        <v>0.0001</v>
      </c>
      <c r="AP137" s="2" t="n">
        <v>43</v>
      </c>
      <c r="AQ137" s="2" t="n">
        <v>0.35</v>
      </c>
      <c r="BQ137" s="2" t="n">
        <v>40878</v>
      </c>
      <c r="BR137" s="2" t="n">
        <v>4.442</v>
      </c>
      <c r="BS137" s="2" t="n">
        <v>4.447</v>
      </c>
      <c r="BT137" s="2" t="n">
        <v>4.452</v>
      </c>
      <c r="BU137" s="2" t="n">
        <v>0.1725</v>
      </c>
      <c r="BV137" s="2" t="n">
        <v>0.18</v>
      </c>
      <c r="BW137" s="2" t="n">
        <v>0.1875</v>
      </c>
      <c r="BX137" s="2" t="n">
        <v>-0.07</v>
      </c>
      <c r="BZ137" s="2" t="n">
        <v>0.07</v>
      </c>
      <c r="CA137" s="2" t="n">
        <v>0</v>
      </c>
      <c r="CB137" s="2" t="n">
        <v>0</v>
      </c>
      <c r="CC137" s="2" t="n">
        <v>4.442</v>
      </c>
      <c r="CD137" s="2" t="n">
        <v>0.1875</v>
      </c>
    </row>
    <row r="138" customFormat="false" ht="12.75" hidden="false" customHeight="false" outlineLevel="0" collapsed="false">
      <c r="A138" s="1" t="n">
        <v>41000</v>
      </c>
      <c r="B138" s="2" t="n">
        <v>0.064775614673166</v>
      </c>
      <c r="D138" s="1" t="n">
        <v>39873</v>
      </c>
      <c r="E138" s="2" t="n">
        <v>43.95</v>
      </c>
      <c r="F138" s="2" t="n">
        <v>47.2</v>
      </c>
      <c r="G138" s="2" t="n">
        <v>52.2</v>
      </c>
      <c r="I138" s="2" t="n">
        <v>31.7</v>
      </c>
      <c r="J138" s="2" t="n">
        <v>33.45</v>
      </c>
      <c r="K138" s="2" t="n">
        <v>38.45</v>
      </c>
      <c r="M138" s="1" t="n">
        <v>40756</v>
      </c>
      <c r="N138" s="2" t="n">
        <v>121.8</v>
      </c>
      <c r="O138" s="2" t="n">
        <v>125.55</v>
      </c>
      <c r="P138" s="2" t="n">
        <v>130.55</v>
      </c>
      <c r="R138" s="2" t="n">
        <v>84.7875</v>
      </c>
      <c r="S138" s="2" t="n">
        <v>88.5375</v>
      </c>
      <c r="T138" s="2" t="n">
        <v>93.5375</v>
      </c>
      <c r="V138" s="2" t="n">
        <v>0</v>
      </c>
      <c r="W138" s="2" t="n">
        <v>0</v>
      </c>
      <c r="X138" s="2" t="n">
        <v>0</v>
      </c>
      <c r="Z138" s="2" t="n">
        <v>0.0001</v>
      </c>
      <c r="AA138" s="2" t="n">
        <v>0.294972341767067</v>
      </c>
      <c r="AB138" s="2" t="n">
        <v>0.0001</v>
      </c>
      <c r="AD138" s="2" t="n">
        <v>0.0001</v>
      </c>
      <c r="AE138" s="2" t="n">
        <v>0.147486170883534</v>
      </c>
      <c r="AF138" s="2" t="n">
        <v>0.0001</v>
      </c>
      <c r="AH138" s="2" t="n">
        <v>0.0001</v>
      </c>
      <c r="AI138" s="2" t="n">
        <v>2.85</v>
      </c>
      <c r="AJ138" s="2" t="n">
        <v>0.0001</v>
      </c>
      <c r="AL138" s="2" t="n">
        <v>0.0001</v>
      </c>
      <c r="AM138" s="2" t="n">
        <v>1.425</v>
      </c>
      <c r="AN138" s="2" t="n">
        <v>0.0001</v>
      </c>
      <c r="AP138" s="2" t="n">
        <v>43</v>
      </c>
      <c r="AQ138" s="2" t="n">
        <v>0.35</v>
      </c>
      <c r="BQ138" s="2" t="n">
        <v>40909</v>
      </c>
      <c r="BR138" s="2" t="n">
        <v>4.72</v>
      </c>
      <c r="BS138" s="2" t="n">
        <v>4.725</v>
      </c>
      <c r="BT138" s="2" t="n">
        <v>4.73</v>
      </c>
      <c r="BU138" s="2" t="n">
        <v>0.1725</v>
      </c>
      <c r="BV138" s="2" t="n">
        <v>0.18</v>
      </c>
      <c r="BW138" s="2" t="n">
        <v>0.1875</v>
      </c>
      <c r="BX138" s="2" t="n">
        <v>-0.07</v>
      </c>
      <c r="BZ138" s="2" t="n">
        <v>0.07</v>
      </c>
      <c r="CA138" s="2" t="n">
        <v>0</v>
      </c>
      <c r="CB138" s="2" t="n">
        <v>0</v>
      </c>
      <c r="CC138" s="2" t="n">
        <v>4.72</v>
      </c>
      <c r="CD138" s="2" t="n">
        <v>0.1875</v>
      </c>
    </row>
    <row r="139" customFormat="false" ht="12.75" hidden="false" customHeight="false" outlineLevel="0" collapsed="false">
      <c r="A139" s="1" t="n">
        <v>41030</v>
      </c>
      <c r="B139" s="2" t="n">
        <v>0.064792600791725</v>
      </c>
      <c r="D139" s="1" t="n">
        <v>39904</v>
      </c>
      <c r="E139" s="2" t="n">
        <v>41.85</v>
      </c>
      <c r="F139" s="2" t="n">
        <v>45.1</v>
      </c>
      <c r="G139" s="2" t="n">
        <v>50.1</v>
      </c>
      <c r="I139" s="2" t="n">
        <v>31.7</v>
      </c>
      <c r="J139" s="2" t="n">
        <v>33.45</v>
      </c>
      <c r="K139" s="2" t="n">
        <v>38.45</v>
      </c>
      <c r="M139" s="1" t="n">
        <v>40787</v>
      </c>
      <c r="N139" s="2" t="n">
        <v>107.8</v>
      </c>
      <c r="O139" s="2" t="n">
        <v>111.55</v>
      </c>
      <c r="P139" s="2" t="n">
        <v>116.55</v>
      </c>
      <c r="R139" s="2" t="n">
        <v>74.2875</v>
      </c>
      <c r="S139" s="2" t="n">
        <v>78.0375</v>
      </c>
      <c r="T139" s="2" t="n">
        <v>83.0375</v>
      </c>
      <c r="V139" s="2" t="n">
        <v>0</v>
      </c>
      <c r="W139" s="2" t="n">
        <v>0</v>
      </c>
      <c r="X139" s="2" t="n">
        <v>0</v>
      </c>
      <c r="Z139" s="2" t="n">
        <v>0.0001</v>
      </c>
      <c r="AA139" s="2" t="n">
        <v>0.275601046571768</v>
      </c>
      <c r="AB139" s="2" t="n">
        <v>0.0001</v>
      </c>
      <c r="AD139" s="2" t="n">
        <v>0.0001</v>
      </c>
      <c r="AE139" s="2" t="n">
        <v>0.137800523285884</v>
      </c>
      <c r="AF139" s="2" t="n">
        <v>0.0001</v>
      </c>
      <c r="AH139" s="2" t="n">
        <v>0.0001</v>
      </c>
      <c r="AI139" s="2" t="n">
        <v>2.95</v>
      </c>
      <c r="AJ139" s="2" t="n">
        <v>0.0001</v>
      </c>
      <c r="AL139" s="2" t="n">
        <v>0.0001</v>
      </c>
      <c r="AM139" s="2" t="n">
        <v>1.475</v>
      </c>
      <c r="AN139" s="2" t="n">
        <v>0.0001</v>
      </c>
      <c r="AP139" s="2" t="n">
        <v>44</v>
      </c>
      <c r="AQ139" s="2" t="n">
        <v>0.35</v>
      </c>
      <c r="BQ139" s="2" t="n">
        <v>40940</v>
      </c>
      <c r="BR139" s="2" t="n">
        <v>4.575</v>
      </c>
      <c r="BS139" s="2" t="n">
        <v>4.58</v>
      </c>
      <c r="BT139" s="2" t="n">
        <v>4.585</v>
      </c>
      <c r="BU139" s="2" t="n">
        <v>0.1675</v>
      </c>
      <c r="BV139" s="2" t="n">
        <v>0.175</v>
      </c>
      <c r="BW139" s="2" t="n">
        <v>0.1825</v>
      </c>
      <c r="BX139" s="2" t="n">
        <v>-0.07</v>
      </c>
      <c r="BZ139" s="2" t="n">
        <v>0.07</v>
      </c>
      <c r="CA139" s="2" t="n">
        <v>0</v>
      </c>
      <c r="CB139" s="2" t="n">
        <v>0</v>
      </c>
      <c r="CC139" s="2" t="n">
        <v>4.575</v>
      </c>
      <c r="CD139" s="2" t="n">
        <v>0.1825</v>
      </c>
    </row>
    <row r="140" customFormat="false" ht="12.75" hidden="false" customHeight="false" outlineLevel="0" collapsed="false">
      <c r="A140" s="1" t="n">
        <v>41061</v>
      </c>
      <c r="B140" s="2" t="n">
        <v>0.064810153114337</v>
      </c>
      <c r="D140" s="1" t="n">
        <v>39934</v>
      </c>
      <c r="E140" s="2" t="n">
        <v>43.85</v>
      </c>
      <c r="F140" s="2" t="n">
        <v>47.1</v>
      </c>
      <c r="G140" s="2" t="n">
        <v>52.1</v>
      </c>
      <c r="I140" s="2" t="n">
        <v>27.7</v>
      </c>
      <c r="J140" s="2" t="n">
        <v>29.45</v>
      </c>
      <c r="K140" s="2" t="n">
        <v>34.45</v>
      </c>
      <c r="M140" s="1" t="n">
        <v>40817</v>
      </c>
      <c r="N140" s="2" t="n">
        <v>79.45</v>
      </c>
      <c r="O140" s="2" t="n">
        <v>83.2</v>
      </c>
      <c r="P140" s="2" t="n">
        <v>88.2</v>
      </c>
      <c r="R140" s="2" t="n">
        <v>58.65</v>
      </c>
      <c r="S140" s="2" t="n">
        <v>62.4</v>
      </c>
      <c r="T140" s="2" t="n">
        <v>67.4</v>
      </c>
      <c r="V140" s="2" t="n">
        <v>0</v>
      </c>
      <c r="W140" s="2" t="n">
        <v>0</v>
      </c>
      <c r="X140" s="2" t="n">
        <v>0</v>
      </c>
      <c r="Z140" s="2" t="n">
        <v>0.0001</v>
      </c>
      <c r="AA140" s="2" t="n">
        <v>0.250512901974609</v>
      </c>
      <c r="AB140" s="2" t="n">
        <v>0.0001</v>
      </c>
      <c r="AD140" s="2" t="n">
        <v>0.0001</v>
      </c>
      <c r="AE140" s="2" t="n">
        <v>0.125256450987304</v>
      </c>
      <c r="AF140" s="2" t="n">
        <v>0.0001</v>
      </c>
      <c r="AH140" s="2" t="n">
        <v>0.0001</v>
      </c>
      <c r="AI140" s="2" t="n">
        <v>2.65</v>
      </c>
      <c r="AJ140" s="2" t="n">
        <v>0.0001</v>
      </c>
      <c r="AL140" s="2" t="n">
        <v>0.0001</v>
      </c>
      <c r="AM140" s="2" t="n">
        <v>1.325</v>
      </c>
      <c r="AN140" s="2" t="n">
        <v>0.0001</v>
      </c>
      <c r="AP140" s="2" t="n">
        <v>44</v>
      </c>
      <c r="AQ140" s="2" t="n">
        <v>0.35</v>
      </c>
      <c r="BQ140" s="2" t="n">
        <v>40969</v>
      </c>
      <c r="BR140" s="2" t="n">
        <v>4.44</v>
      </c>
      <c r="BS140" s="2" t="n">
        <v>4.445</v>
      </c>
      <c r="BT140" s="2" t="n">
        <v>4.45</v>
      </c>
      <c r="BU140" s="2" t="n">
        <v>0.1625</v>
      </c>
      <c r="BV140" s="2" t="n">
        <v>0.17</v>
      </c>
      <c r="BW140" s="2" t="n">
        <v>0.1775</v>
      </c>
      <c r="BX140" s="2" t="n">
        <v>-0.07</v>
      </c>
      <c r="BZ140" s="2" t="n">
        <v>0.07</v>
      </c>
      <c r="CA140" s="2" t="n">
        <v>0</v>
      </c>
      <c r="CB140" s="2" t="n">
        <v>0</v>
      </c>
      <c r="CC140" s="2" t="n">
        <v>4.44</v>
      </c>
      <c r="CD140" s="2" t="n">
        <v>0.1775</v>
      </c>
    </row>
    <row r="141" customFormat="false" ht="12.75" hidden="false" customHeight="false" outlineLevel="0" collapsed="false">
      <c r="A141" s="1" t="n">
        <v>41091</v>
      </c>
      <c r="B141" s="2" t="n">
        <v>0.06482713923309</v>
      </c>
      <c r="D141" s="1" t="n">
        <v>39965</v>
      </c>
      <c r="E141" s="2" t="n">
        <v>50.85</v>
      </c>
      <c r="F141" s="2" t="n">
        <v>54.1</v>
      </c>
      <c r="G141" s="2" t="n">
        <v>59.1</v>
      </c>
      <c r="I141" s="2" t="n">
        <v>30.7</v>
      </c>
      <c r="J141" s="2" t="n">
        <v>32.45</v>
      </c>
      <c r="K141" s="2" t="n">
        <v>37.45</v>
      </c>
      <c r="M141" s="1" t="n">
        <v>40848</v>
      </c>
      <c r="N141" s="2" t="n">
        <v>67.45</v>
      </c>
      <c r="O141" s="2" t="n">
        <v>71.2</v>
      </c>
      <c r="P141" s="2" t="n">
        <v>76.2</v>
      </c>
      <c r="R141" s="2" t="n">
        <v>49.65</v>
      </c>
      <c r="S141" s="2" t="n">
        <v>53.4</v>
      </c>
      <c r="T141" s="2" t="n">
        <v>58.4</v>
      </c>
      <c r="V141" s="2" t="n">
        <v>0</v>
      </c>
      <c r="W141" s="2" t="n">
        <v>0</v>
      </c>
      <c r="X141" s="2" t="n">
        <v>0</v>
      </c>
      <c r="Z141" s="2" t="n">
        <v>0.0001</v>
      </c>
      <c r="AA141" s="2" t="n">
        <v>0.248192831616128</v>
      </c>
      <c r="AB141" s="2" t="n">
        <v>0.0001</v>
      </c>
      <c r="AD141" s="2" t="n">
        <v>0.0001</v>
      </c>
      <c r="AE141" s="2" t="n">
        <v>0.124096415808064</v>
      </c>
      <c r="AF141" s="2" t="n">
        <v>0.0001</v>
      </c>
      <c r="AH141" s="2" t="n">
        <v>0.0001</v>
      </c>
      <c r="AI141" s="2" t="n">
        <v>1.9</v>
      </c>
      <c r="AJ141" s="2" t="n">
        <v>0.0001</v>
      </c>
      <c r="AL141" s="2" t="n">
        <v>0.0001</v>
      </c>
      <c r="AM141" s="2" t="n">
        <v>0.95</v>
      </c>
      <c r="AN141" s="2" t="n">
        <v>0.0001</v>
      </c>
      <c r="AP141" s="2" t="n">
        <v>44</v>
      </c>
      <c r="AQ141" s="2" t="n">
        <v>0.35</v>
      </c>
      <c r="BQ141" s="2" t="n">
        <v>41000</v>
      </c>
      <c r="BR141" s="2" t="n">
        <v>4.28</v>
      </c>
      <c r="BS141" s="2" t="n">
        <v>4.285</v>
      </c>
      <c r="BT141" s="2" t="n">
        <v>4.29</v>
      </c>
      <c r="BU141" s="2" t="n">
        <v>0.1625</v>
      </c>
      <c r="BV141" s="2" t="n">
        <v>0.17</v>
      </c>
      <c r="BW141" s="2" t="n">
        <v>0.1775</v>
      </c>
      <c r="BX141" s="2" t="n">
        <v>-0.07</v>
      </c>
      <c r="BZ141" s="2" t="n">
        <v>0.07</v>
      </c>
      <c r="CA141" s="2" t="n">
        <v>0</v>
      </c>
      <c r="CB141" s="2" t="n">
        <v>0</v>
      </c>
      <c r="CC141" s="2" t="n">
        <v>4.28</v>
      </c>
      <c r="CD141" s="2" t="n">
        <v>0.1775</v>
      </c>
    </row>
    <row r="142" customFormat="false" ht="12.75" hidden="false" customHeight="false" outlineLevel="0" collapsed="false">
      <c r="A142" s="1" t="n">
        <v>41122</v>
      </c>
      <c r="B142" s="2" t="n">
        <v>0.064844691555903</v>
      </c>
      <c r="D142" s="1" t="n">
        <v>39995</v>
      </c>
      <c r="E142" s="2" t="n">
        <v>68.3</v>
      </c>
      <c r="F142" s="2" t="n">
        <v>71.55</v>
      </c>
      <c r="G142" s="2" t="n">
        <v>76.55</v>
      </c>
      <c r="I142" s="2" t="n">
        <v>35.3</v>
      </c>
      <c r="J142" s="2" t="n">
        <v>37.05</v>
      </c>
      <c r="K142" s="2" t="n">
        <v>42.05</v>
      </c>
      <c r="M142" s="1" t="n">
        <v>40878</v>
      </c>
      <c r="N142" s="2" t="n">
        <v>68.45</v>
      </c>
      <c r="O142" s="2" t="n">
        <v>72.2</v>
      </c>
      <c r="P142" s="2" t="n">
        <v>77.2</v>
      </c>
      <c r="R142" s="2" t="n">
        <v>50.4</v>
      </c>
      <c r="S142" s="2" t="n">
        <v>54.15</v>
      </c>
      <c r="T142" s="2" t="n">
        <v>59.15</v>
      </c>
      <c r="V142" s="2" t="n">
        <v>0</v>
      </c>
      <c r="W142" s="2" t="n">
        <v>0</v>
      </c>
      <c r="X142" s="2" t="n">
        <v>0</v>
      </c>
      <c r="Z142" s="2" t="n">
        <v>0.0001</v>
      </c>
      <c r="AA142" s="2" t="n">
        <v>0.252739622297924</v>
      </c>
      <c r="AB142" s="2" t="n">
        <v>0.0001</v>
      </c>
      <c r="AD142" s="2" t="n">
        <v>0.0001</v>
      </c>
      <c r="AE142" s="2" t="n">
        <v>0.126369811148962</v>
      </c>
      <c r="AF142" s="2" t="n">
        <v>0.0001</v>
      </c>
      <c r="AH142" s="2" t="n">
        <v>0.0001</v>
      </c>
      <c r="AI142" s="2" t="n">
        <v>1.7</v>
      </c>
      <c r="AJ142" s="2" t="n">
        <v>0.0001</v>
      </c>
      <c r="AL142" s="2" t="n">
        <v>0.0001</v>
      </c>
      <c r="AM142" s="2" t="n">
        <v>0.85</v>
      </c>
      <c r="AN142" s="2" t="n">
        <v>0.0001</v>
      </c>
      <c r="AP142" s="2" t="n">
        <v>45</v>
      </c>
      <c r="AQ142" s="2" t="n">
        <v>0.35</v>
      </c>
      <c r="BQ142" s="2" t="n">
        <v>41030</v>
      </c>
      <c r="BR142" s="2" t="n">
        <v>4.245</v>
      </c>
      <c r="BS142" s="2" t="n">
        <v>4.25</v>
      </c>
      <c r="BT142" s="2" t="n">
        <v>4.255</v>
      </c>
      <c r="BU142" s="2" t="n">
        <v>0.1625</v>
      </c>
      <c r="BV142" s="2" t="n">
        <v>0.17</v>
      </c>
      <c r="BW142" s="2" t="n">
        <v>0.1775</v>
      </c>
      <c r="BX142" s="2" t="n">
        <v>-0.07</v>
      </c>
      <c r="BZ142" s="2" t="n">
        <v>0.07</v>
      </c>
      <c r="CA142" s="2" t="n">
        <v>0</v>
      </c>
      <c r="CB142" s="2" t="n">
        <v>0</v>
      </c>
      <c r="CC142" s="2" t="n">
        <v>4.245</v>
      </c>
      <c r="CD142" s="2" t="n">
        <v>0.1775</v>
      </c>
    </row>
    <row r="143" customFormat="false" ht="12.75" hidden="false" customHeight="false" outlineLevel="0" collapsed="false">
      <c r="A143" s="1" t="n">
        <v>41153</v>
      </c>
      <c r="B143" s="2" t="n">
        <v>0.064862243878817</v>
      </c>
      <c r="D143" s="1" t="n">
        <v>40026</v>
      </c>
      <c r="E143" s="2" t="n">
        <v>81.3</v>
      </c>
      <c r="F143" s="2" t="n">
        <v>84.55</v>
      </c>
      <c r="G143" s="2" t="n">
        <v>89.55</v>
      </c>
      <c r="I143" s="2" t="n">
        <v>37.3</v>
      </c>
      <c r="J143" s="2" t="n">
        <v>39.05</v>
      </c>
      <c r="K143" s="2" t="n">
        <v>44.05</v>
      </c>
      <c r="M143" s="1" t="n">
        <v>40909</v>
      </c>
      <c r="N143" s="2" t="n">
        <v>81.7</v>
      </c>
      <c r="O143" s="2" t="n">
        <v>85.45</v>
      </c>
      <c r="P143" s="2" t="n">
        <v>90.45</v>
      </c>
      <c r="R143" s="2" t="n">
        <v>60.3375</v>
      </c>
      <c r="S143" s="2" t="n">
        <v>64.0875</v>
      </c>
      <c r="T143" s="2" t="n">
        <v>69.0875</v>
      </c>
      <c r="V143" s="2" t="n">
        <v>0</v>
      </c>
      <c r="W143" s="2" t="n">
        <v>0</v>
      </c>
      <c r="X143" s="2" t="n">
        <v>0</v>
      </c>
      <c r="Z143" s="2" t="n">
        <v>0.0001</v>
      </c>
      <c r="AA143" s="2" t="n">
        <v>0.230420663363024</v>
      </c>
      <c r="AB143" s="2" t="n">
        <v>0.0001</v>
      </c>
      <c r="AD143" s="2" t="n">
        <v>0.0001</v>
      </c>
      <c r="AE143" s="2" t="n">
        <v>0.115210331681512</v>
      </c>
      <c r="AF143" s="2" t="n">
        <v>0.0001</v>
      </c>
      <c r="AH143" s="2" t="n">
        <v>0.0001</v>
      </c>
      <c r="AI143" s="2" t="n">
        <v>1.6</v>
      </c>
      <c r="AJ143" s="2" t="n">
        <v>0.0001</v>
      </c>
      <c r="AL143" s="2" t="n">
        <v>0.0001</v>
      </c>
      <c r="AM143" s="2" t="n">
        <v>0.8</v>
      </c>
      <c r="AN143" s="2" t="n">
        <v>0.0001</v>
      </c>
      <c r="AP143" s="2" t="n">
        <v>45</v>
      </c>
      <c r="AQ143" s="2" t="n">
        <v>0.35</v>
      </c>
      <c r="BQ143" s="2" t="n">
        <v>41061</v>
      </c>
      <c r="BR143" s="2" t="n">
        <v>4.265</v>
      </c>
      <c r="BS143" s="2" t="n">
        <v>4.27</v>
      </c>
      <c r="BT143" s="2" t="n">
        <v>4.275</v>
      </c>
      <c r="BU143" s="2" t="n">
        <v>0.1625</v>
      </c>
      <c r="BV143" s="2" t="n">
        <v>0.17</v>
      </c>
      <c r="BW143" s="2" t="n">
        <v>0.1775</v>
      </c>
      <c r="BX143" s="2" t="n">
        <v>-0.07</v>
      </c>
      <c r="BZ143" s="2" t="n">
        <v>0.07</v>
      </c>
      <c r="CA143" s="2" t="n">
        <v>0</v>
      </c>
      <c r="CB143" s="2" t="n">
        <v>0</v>
      </c>
      <c r="CC143" s="2" t="n">
        <v>4.265</v>
      </c>
      <c r="CD143" s="2" t="n">
        <v>0.1775</v>
      </c>
    </row>
    <row r="144" customFormat="false" ht="12.75" hidden="false" customHeight="false" outlineLevel="0" collapsed="false">
      <c r="A144" s="1" t="n">
        <v>41183</v>
      </c>
      <c r="B144" s="2" t="n">
        <v>0.064879229997864</v>
      </c>
      <c r="D144" s="1" t="n">
        <v>40057</v>
      </c>
      <c r="E144" s="2" t="n">
        <v>69.3</v>
      </c>
      <c r="F144" s="2" t="n">
        <v>72.55</v>
      </c>
      <c r="G144" s="2" t="n">
        <v>77.55</v>
      </c>
      <c r="I144" s="2" t="n">
        <v>35.3</v>
      </c>
      <c r="J144" s="2" t="n">
        <v>37.05</v>
      </c>
      <c r="K144" s="2" t="n">
        <v>42.05</v>
      </c>
      <c r="M144" s="1" t="n">
        <v>40940</v>
      </c>
      <c r="N144" s="2" t="n">
        <v>73.7</v>
      </c>
      <c r="O144" s="2" t="n">
        <v>77.45</v>
      </c>
      <c r="P144" s="2" t="n">
        <v>82.45</v>
      </c>
      <c r="R144" s="2" t="n">
        <v>54.3375</v>
      </c>
      <c r="S144" s="2" t="n">
        <v>58.0875</v>
      </c>
      <c r="T144" s="2" t="n">
        <v>63.0875</v>
      </c>
      <c r="V144" s="2" t="n">
        <v>0</v>
      </c>
      <c r="W144" s="2" t="n">
        <v>0</v>
      </c>
      <c r="X144" s="2" t="n">
        <v>0</v>
      </c>
      <c r="Z144" s="2" t="n">
        <v>0.0001</v>
      </c>
      <c r="AA144" s="2" t="n">
        <v>0.23375996736</v>
      </c>
      <c r="AB144" s="2" t="n">
        <v>0.0001</v>
      </c>
      <c r="AD144" s="2" t="n">
        <v>0.0001</v>
      </c>
      <c r="AE144" s="2" t="n">
        <v>0.11687998368</v>
      </c>
      <c r="AF144" s="2" t="n">
        <v>0.0001</v>
      </c>
      <c r="AH144" s="2" t="n">
        <v>0.0001</v>
      </c>
      <c r="AI144" s="2" t="n">
        <v>1.8</v>
      </c>
      <c r="AJ144" s="2" t="n">
        <v>0.0001</v>
      </c>
      <c r="AL144" s="2" t="n">
        <v>0.0001</v>
      </c>
      <c r="AM144" s="2" t="n">
        <v>0.9</v>
      </c>
      <c r="AN144" s="2" t="n">
        <v>0.0001</v>
      </c>
      <c r="AP144" s="2" t="n">
        <v>45</v>
      </c>
      <c r="AQ144" s="2" t="n">
        <v>0.35</v>
      </c>
      <c r="BQ144" s="2" t="n">
        <v>41091</v>
      </c>
      <c r="BR144" s="2" t="n">
        <v>4.258</v>
      </c>
      <c r="BS144" s="2" t="n">
        <v>4.263</v>
      </c>
      <c r="BT144" s="2" t="n">
        <v>4.268</v>
      </c>
      <c r="BU144" s="2" t="n">
        <v>0.1625</v>
      </c>
      <c r="BV144" s="2" t="n">
        <v>0.17</v>
      </c>
      <c r="BW144" s="2" t="n">
        <v>0.1775</v>
      </c>
      <c r="BX144" s="2" t="n">
        <v>-0.07</v>
      </c>
      <c r="BZ144" s="2" t="n">
        <v>0.07</v>
      </c>
      <c r="CA144" s="2" t="n">
        <v>0</v>
      </c>
      <c r="CB144" s="2" t="n">
        <v>0</v>
      </c>
      <c r="CC144" s="2" t="n">
        <v>4.258</v>
      </c>
      <c r="CD144" s="2" t="n">
        <v>0.1775</v>
      </c>
    </row>
    <row r="145" customFormat="false" ht="12.75" hidden="false" customHeight="false" outlineLevel="0" collapsed="false">
      <c r="A145" s="1" t="n">
        <v>41214</v>
      </c>
      <c r="B145" s="2" t="n">
        <v>0.064896782320979</v>
      </c>
      <c r="D145" s="1" t="n">
        <v>40087</v>
      </c>
      <c r="E145" s="2" t="n">
        <v>47.45</v>
      </c>
      <c r="F145" s="2" t="n">
        <v>50.7</v>
      </c>
      <c r="G145" s="2" t="n">
        <v>55.7</v>
      </c>
      <c r="I145" s="2" t="n">
        <v>33.7</v>
      </c>
      <c r="J145" s="2" t="n">
        <v>35.45</v>
      </c>
      <c r="K145" s="2" t="n">
        <v>40.45</v>
      </c>
      <c r="M145" s="1" t="n">
        <v>40969</v>
      </c>
      <c r="N145" s="2" t="n">
        <v>67.7</v>
      </c>
      <c r="O145" s="2" t="n">
        <v>71.45</v>
      </c>
      <c r="P145" s="2" t="n">
        <v>76.45</v>
      </c>
      <c r="R145" s="2" t="n">
        <v>49.8375</v>
      </c>
      <c r="S145" s="2" t="n">
        <v>53.5875</v>
      </c>
      <c r="T145" s="2" t="n">
        <v>58.5875</v>
      </c>
      <c r="V145" s="2" t="n">
        <v>0</v>
      </c>
      <c r="W145" s="2" t="n">
        <v>0</v>
      </c>
      <c r="X145" s="2" t="n">
        <v>0</v>
      </c>
      <c r="Z145" s="2" t="n">
        <v>0.0001</v>
      </c>
      <c r="AA145" s="2" t="n">
        <v>0.238643438748063</v>
      </c>
      <c r="AB145" s="2" t="n">
        <v>0.0001</v>
      </c>
      <c r="AD145" s="2" t="n">
        <v>0.0001</v>
      </c>
      <c r="AE145" s="2" t="n">
        <v>0.119321719374032</v>
      </c>
      <c r="AF145" s="2" t="n">
        <v>0.0001</v>
      </c>
      <c r="AH145" s="2" t="n">
        <v>0.0001</v>
      </c>
      <c r="AI145" s="2" t="n">
        <v>1.95</v>
      </c>
      <c r="AJ145" s="2" t="n">
        <v>0.0001</v>
      </c>
      <c r="AL145" s="2" t="n">
        <v>0.0001</v>
      </c>
      <c r="AM145" s="2" t="n">
        <v>0.975</v>
      </c>
      <c r="AN145" s="2" t="n">
        <v>0.0001</v>
      </c>
      <c r="AP145" s="2" t="n">
        <v>46</v>
      </c>
      <c r="AQ145" s="2" t="n">
        <v>0.35</v>
      </c>
      <c r="BQ145" s="2" t="n">
        <v>41122</v>
      </c>
      <c r="BR145" s="2" t="n">
        <v>4.26</v>
      </c>
      <c r="BS145" s="2" t="n">
        <v>4.265</v>
      </c>
      <c r="BT145" s="2" t="n">
        <v>4.27</v>
      </c>
      <c r="BU145" s="2" t="n">
        <v>0.1625</v>
      </c>
      <c r="BV145" s="2" t="n">
        <v>0.17</v>
      </c>
      <c r="BW145" s="2" t="n">
        <v>0.1775</v>
      </c>
      <c r="BX145" s="2" t="n">
        <v>-0.07</v>
      </c>
      <c r="BZ145" s="2" t="n">
        <v>0.07</v>
      </c>
      <c r="CA145" s="2" t="n">
        <v>0</v>
      </c>
      <c r="CB145" s="2" t="n">
        <v>0</v>
      </c>
      <c r="CC145" s="2" t="n">
        <v>4.26</v>
      </c>
      <c r="CD145" s="2" t="n">
        <v>0.1775</v>
      </c>
    </row>
    <row r="146" customFormat="false" ht="12.75" hidden="false" customHeight="false" outlineLevel="0" collapsed="false">
      <c r="A146" s="1" t="n">
        <v>41244</v>
      </c>
      <c r="B146" s="2" t="n">
        <v>0.064913768440221</v>
      </c>
      <c r="D146" s="1" t="n">
        <v>40118</v>
      </c>
      <c r="E146" s="2" t="n">
        <v>46.45</v>
      </c>
      <c r="F146" s="2" t="n">
        <v>49.7</v>
      </c>
      <c r="G146" s="2" t="n">
        <v>54.7</v>
      </c>
      <c r="I146" s="2" t="n">
        <v>30.7</v>
      </c>
      <c r="J146" s="2" t="n">
        <v>32.45</v>
      </c>
      <c r="K146" s="2" t="n">
        <v>37.45</v>
      </c>
      <c r="M146" s="1" t="n">
        <v>41000</v>
      </c>
      <c r="N146" s="2" t="n">
        <v>65.6</v>
      </c>
      <c r="O146" s="2" t="n">
        <v>69.35</v>
      </c>
      <c r="P146" s="2" t="n">
        <v>74.35</v>
      </c>
      <c r="R146" s="2" t="n">
        <v>48.2625</v>
      </c>
      <c r="S146" s="2" t="n">
        <v>52.0125</v>
      </c>
      <c r="T146" s="2" t="n">
        <v>57.0125</v>
      </c>
      <c r="V146" s="2" t="n">
        <v>0</v>
      </c>
      <c r="W146" s="2" t="n">
        <v>0</v>
      </c>
      <c r="X146" s="2" t="n">
        <v>0</v>
      </c>
      <c r="Z146" s="2" t="n">
        <v>0.0001</v>
      </c>
      <c r="AA146" s="2" t="n">
        <v>0.227334041708033</v>
      </c>
      <c r="AB146" s="2" t="n">
        <v>0.0001</v>
      </c>
      <c r="AD146" s="2" t="n">
        <v>0.0001</v>
      </c>
      <c r="AE146" s="2" t="n">
        <v>0.113667020854016</v>
      </c>
      <c r="AF146" s="2" t="n">
        <v>0.0001</v>
      </c>
      <c r="AH146" s="2" t="n">
        <v>0.0001</v>
      </c>
      <c r="AI146" s="2" t="n">
        <v>2</v>
      </c>
      <c r="AJ146" s="2" t="n">
        <v>0.0001</v>
      </c>
      <c r="AL146" s="2" t="n">
        <v>0.0001</v>
      </c>
      <c r="AM146" s="2" t="n">
        <v>1</v>
      </c>
      <c r="AN146" s="2" t="n">
        <v>0.0001</v>
      </c>
      <c r="AP146" s="2" t="n">
        <v>46</v>
      </c>
      <c r="AQ146" s="2" t="n">
        <v>0.35</v>
      </c>
      <c r="BQ146" s="2" t="n">
        <v>41153</v>
      </c>
      <c r="BR146" s="2" t="n">
        <v>4.277</v>
      </c>
      <c r="BS146" s="2" t="n">
        <v>4.282</v>
      </c>
      <c r="BT146" s="2" t="n">
        <v>4.287</v>
      </c>
      <c r="BU146" s="2" t="n">
        <v>0.1625</v>
      </c>
      <c r="BV146" s="2" t="n">
        <v>0.17</v>
      </c>
      <c r="BW146" s="2" t="n">
        <v>0.1775</v>
      </c>
      <c r="BX146" s="2" t="n">
        <v>-0.07</v>
      </c>
      <c r="BZ146" s="2" t="n">
        <v>0.07</v>
      </c>
      <c r="CA146" s="2" t="n">
        <v>0</v>
      </c>
      <c r="CB146" s="2" t="n">
        <v>0</v>
      </c>
      <c r="CC146" s="2" t="n">
        <v>4.277</v>
      </c>
      <c r="CD146" s="2" t="n">
        <v>0.1775</v>
      </c>
    </row>
    <row r="147" customFormat="false" ht="12.75" hidden="false" customHeight="false" outlineLevel="0" collapsed="false">
      <c r="A147" s="1" t="n">
        <v>41275</v>
      </c>
      <c r="B147" s="2" t="n">
        <v>0.064931320763537</v>
      </c>
      <c r="D147" s="1" t="n">
        <v>40148</v>
      </c>
      <c r="E147" s="2" t="n">
        <v>45.45</v>
      </c>
      <c r="F147" s="2" t="n">
        <v>48.7</v>
      </c>
      <c r="G147" s="2" t="n">
        <v>53.7</v>
      </c>
      <c r="I147" s="2" t="n">
        <v>30.7</v>
      </c>
      <c r="J147" s="2" t="n">
        <v>32.45</v>
      </c>
      <c r="K147" s="2" t="n">
        <v>37.45</v>
      </c>
      <c r="M147" s="1" t="n">
        <v>41030</v>
      </c>
      <c r="N147" s="2" t="n">
        <v>65.6</v>
      </c>
      <c r="O147" s="2" t="n">
        <v>69.35</v>
      </c>
      <c r="P147" s="2" t="n">
        <v>74.35</v>
      </c>
      <c r="R147" s="2" t="n">
        <v>48.2625</v>
      </c>
      <c r="S147" s="2" t="n">
        <v>52.0125</v>
      </c>
      <c r="T147" s="2" t="n">
        <v>57.0125</v>
      </c>
      <c r="V147" s="2" t="n">
        <v>0</v>
      </c>
      <c r="W147" s="2" t="n">
        <v>0</v>
      </c>
      <c r="X147" s="2" t="n">
        <v>0</v>
      </c>
      <c r="Z147" s="2" t="n">
        <v>0.0001</v>
      </c>
      <c r="AA147" s="2" t="n">
        <v>0.227068737891813</v>
      </c>
      <c r="AB147" s="2" t="n">
        <v>0.0001</v>
      </c>
      <c r="AD147" s="2" t="n">
        <v>0.0001</v>
      </c>
      <c r="AE147" s="2" t="n">
        <v>0.113534368945907</v>
      </c>
      <c r="AF147" s="2" t="n">
        <v>0.0001</v>
      </c>
      <c r="AH147" s="2" t="n">
        <v>0.0001</v>
      </c>
      <c r="AI147" s="2" t="n">
        <v>2.15</v>
      </c>
      <c r="AJ147" s="2" t="n">
        <v>0.0001</v>
      </c>
      <c r="AL147" s="2" t="n">
        <v>0.0001</v>
      </c>
      <c r="AM147" s="2" t="n">
        <v>1.075</v>
      </c>
      <c r="AN147" s="2" t="n">
        <v>0.0001</v>
      </c>
      <c r="AP147" s="2" t="n">
        <v>46</v>
      </c>
      <c r="AQ147" s="2" t="n">
        <v>0.35</v>
      </c>
      <c r="BQ147" s="2" t="n">
        <v>41183</v>
      </c>
      <c r="BR147" s="2" t="n">
        <v>4.287</v>
      </c>
      <c r="BS147" s="2" t="n">
        <v>4.292</v>
      </c>
      <c r="BT147" s="2" t="n">
        <v>4.297</v>
      </c>
      <c r="BU147" s="2" t="n">
        <v>0.1625</v>
      </c>
      <c r="BV147" s="2" t="n">
        <v>0.17</v>
      </c>
      <c r="BW147" s="2" t="n">
        <v>0.1775</v>
      </c>
      <c r="BX147" s="2" t="n">
        <v>-0.07</v>
      </c>
      <c r="BZ147" s="2" t="n">
        <v>0.07</v>
      </c>
      <c r="CA147" s="2" t="n">
        <v>0</v>
      </c>
      <c r="CB147" s="2" t="n">
        <v>0</v>
      </c>
      <c r="CC147" s="2" t="n">
        <v>4.287</v>
      </c>
      <c r="CD147" s="2" t="n">
        <v>0.1775</v>
      </c>
    </row>
    <row r="148" customFormat="false" ht="12.75" hidden="false" customHeight="false" outlineLevel="0" collapsed="false">
      <c r="A148" s="1" t="n">
        <v>41306</v>
      </c>
      <c r="B148" s="2" t="n">
        <v>0.064948873086956</v>
      </c>
      <c r="D148" s="1" t="n">
        <v>40179</v>
      </c>
      <c r="E148" s="2" t="n">
        <v>47.2</v>
      </c>
      <c r="F148" s="2" t="n">
        <v>50.95</v>
      </c>
      <c r="G148" s="2" t="n">
        <v>55.95</v>
      </c>
      <c r="I148" s="2" t="n">
        <v>35.2</v>
      </c>
      <c r="J148" s="2" t="n">
        <v>36.95</v>
      </c>
      <c r="K148" s="2" t="n">
        <v>41.95</v>
      </c>
      <c r="M148" s="1" t="n">
        <v>41061</v>
      </c>
      <c r="N148" s="2" t="n">
        <v>69.6</v>
      </c>
      <c r="O148" s="2" t="n">
        <v>73.35</v>
      </c>
      <c r="P148" s="2" t="n">
        <v>78.35</v>
      </c>
      <c r="R148" s="2" t="n">
        <v>51.2625</v>
      </c>
      <c r="S148" s="2" t="n">
        <v>55.0125</v>
      </c>
      <c r="T148" s="2" t="n">
        <v>60.0125</v>
      </c>
      <c r="V148" s="2" t="n">
        <v>0</v>
      </c>
      <c r="W148" s="2" t="n">
        <v>0</v>
      </c>
      <c r="X148" s="2" t="n">
        <v>0</v>
      </c>
      <c r="Z148" s="2" t="n">
        <v>0.0001</v>
      </c>
      <c r="AA148" s="2" t="n">
        <v>0.261349801031764</v>
      </c>
      <c r="AB148" s="2" t="n">
        <v>0.0001</v>
      </c>
      <c r="AD148" s="2" t="n">
        <v>0.0001</v>
      </c>
      <c r="AE148" s="2" t="n">
        <v>0.130674900515882</v>
      </c>
      <c r="AF148" s="2" t="n">
        <v>0.0001</v>
      </c>
      <c r="AH148" s="2" t="n">
        <v>0.0001</v>
      </c>
      <c r="AI148" s="2" t="n">
        <v>1.95</v>
      </c>
      <c r="AJ148" s="2" t="n">
        <v>0.0001</v>
      </c>
      <c r="AL148" s="2" t="n">
        <v>0.0001</v>
      </c>
      <c r="AM148" s="2" t="n">
        <v>0.975</v>
      </c>
      <c r="AN148" s="2" t="n">
        <v>0.0001</v>
      </c>
      <c r="AP148" s="2" t="n">
        <v>47</v>
      </c>
      <c r="AQ148" s="2" t="n">
        <v>0.35</v>
      </c>
      <c r="BQ148" s="2" t="n">
        <v>41214</v>
      </c>
      <c r="BR148" s="2" t="n">
        <v>4.432</v>
      </c>
      <c r="BS148" s="2" t="n">
        <v>4.437</v>
      </c>
      <c r="BT148" s="2" t="n">
        <v>4.442</v>
      </c>
      <c r="BU148" s="2" t="n">
        <v>0.1625</v>
      </c>
      <c r="BV148" s="2" t="n">
        <v>0.17</v>
      </c>
      <c r="BW148" s="2" t="n">
        <v>0.1775</v>
      </c>
      <c r="BX148" s="2" t="n">
        <v>-0.07</v>
      </c>
      <c r="BZ148" s="2" t="n">
        <v>0.07</v>
      </c>
      <c r="CA148" s="2" t="n">
        <v>0</v>
      </c>
      <c r="CB148" s="2" t="n">
        <v>0</v>
      </c>
      <c r="CC148" s="2" t="n">
        <v>4.432</v>
      </c>
      <c r="CD148" s="2" t="n">
        <v>0.1775</v>
      </c>
    </row>
    <row r="149" customFormat="false" ht="12.75" hidden="false" customHeight="false" outlineLevel="0" collapsed="false">
      <c r="A149" s="1" t="n">
        <v>41334</v>
      </c>
      <c r="B149" s="2" t="n">
        <v>0.064964726798518</v>
      </c>
      <c r="D149" s="1" t="n">
        <v>40210</v>
      </c>
      <c r="E149" s="2" t="n">
        <v>45.2</v>
      </c>
      <c r="F149" s="2" t="n">
        <v>48.95</v>
      </c>
      <c r="G149" s="2" t="n">
        <v>53.95</v>
      </c>
      <c r="I149" s="2" t="n">
        <v>34.2</v>
      </c>
      <c r="J149" s="2" t="n">
        <v>35.95</v>
      </c>
      <c r="K149" s="2" t="n">
        <v>40.95</v>
      </c>
      <c r="M149" s="1" t="n">
        <v>41091</v>
      </c>
      <c r="N149" s="2" t="n">
        <v>105.55</v>
      </c>
      <c r="O149" s="2" t="n">
        <v>109.3</v>
      </c>
      <c r="P149" s="2" t="n">
        <v>114.3</v>
      </c>
      <c r="R149" s="2" t="n">
        <v>72.6</v>
      </c>
      <c r="S149" s="2" t="n">
        <v>76.35</v>
      </c>
      <c r="T149" s="2" t="n">
        <v>81.35</v>
      </c>
      <c r="V149" s="2" t="n">
        <v>0</v>
      </c>
      <c r="W149" s="2" t="n">
        <v>0</v>
      </c>
      <c r="X149" s="2" t="n">
        <v>0</v>
      </c>
      <c r="Z149" s="2" t="n">
        <v>0.0001</v>
      </c>
      <c r="AA149" s="2" t="n">
        <v>0.261320349722408</v>
      </c>
      <c r="AB149" s="2" t="n">
        <v>0.0001</v>
      </c>
      <c r="AD149" s="2" t="n">
        <v>0.0001</v>
      </c>
      <c r="AE149" s="2" t="n">
        <v>0.130660174861204</v>
      </c>
      <c r="AF149" s="2" t="n">
        <v>0.0001</v>
      </c>
      <c r="AH149" s="2" t="n">
        <v>0.0001</v>
      </c>
      <c r="AI149" s="2" t="n">
        <v>2.1</v>
      </c>
      <c r="AJ149" s="2" t="n">
        <v>0.0001</v>
      </c>
      <c r="AL149" s="2" t="n">
        <v>0.0001</v>
      </c>
      <c r="AM149" s="2" t="n">
        <v>1.05</v>
      </c>
      <c r="AN149" s="2" t="n">
        <v>0.0001</v>
      </c>
      <c r="AP149" s="2" t="n">
        <v>47</v>
      </c>
      <c r="AQ149" s="2" t="n">
        <v>0.35</v>
      </c>
      <c r="BQ149" s="2" t="n">
        <v>41244</v>
      </c>
      <c r="BR149" s="2" t="n">
        <v>4.572</v>
      </c>
      <c r="BS149" s="2" t="n">
        <v>4.577</v>
      </c>
      <c r="BT149" s="2" t="n">
        <v>4.582</v>
      </c>
      <c r="BU149" s="2" t="n">
        <v>0.1625</v>
      </c>
      <c r="BV149" s="2" t="n">
        <v>0.17</v>
      </c>
      <c r="BW149" s="2" t="n">
        <v>0.1775</v>
      </c>
      <c r="BX149" s="2" t="n">
        <v>-0.07</v>
      </c>
      <c r="BZ149" s="2" t="n">
        <v>0.07</v>
      </c>
      <c r="CA149" s="2" t="n">
        <v>0</v>
      </c>
      <c r="CB149" s="2" t="n">
        <v>0</v>
      </c>
      <c r="CC149" s="2" t="n">
        <v>4.572</v>
      </c>
      <c r="CD149" s="2" t="n">
        <v>0.1775</v>
      </c>
    </row>
    <row r="150" customFormat="false" ht="12.75" hidden="false" customHeight="false" outlineLevel="0" collapsed="false">
      <c r="A150" s="1" t="n">
        <v>41365</v>
      </c>
      <c r="B150" s="2" t="n">
        <v>0.064982279122131</v>
      </c>
      <c r="D150" s="1" t="n">
        <v>40238</v>
      </c>
      <c r="E150" s="2" t="n">
        <v>44.2</v>
      </c>
      <c r="F150" s="2" t="n">
        <v>47.95</v>
      </c>
      <c r="G150" s="2" t="n">
        <v>52.95</v>
      </c>
      <c r="I150" s="2" t="n">
        <v>32.2</v>
      </c>
      <c r="J150" s="2" t="n">
        <v>33.95</v>
      </c>
      <c r="K150" s="2" t="n">
        <v>38.95</v>
      </c>
      <c r="M150" s="1" t="n">
        <v>41122</v>
      </c>
      <c r="N150" s="2" t="n">
        <v>122.55</v>
      </c>
      <c r="O150" s="2" t="n">
        <v>126.3</v>
      </c>
      <c r="P150" s="2" t="n">
        <v>131.3</v>
      </c>
      <c r="R150" s="2" t="n">
        <v>85.35</v>
      </c>
      <c r="S150" s="2" t="n">
        <v>89.1</v>
      </c>
      <c r="T150" s="2" t="n">
        <v>94.1</v>
      </c>
      <c r="V150" s="2" t="n">
        <v>0</v>
      </c>
      <c r="W150" s="2" t="n">
        <v>0</v>
      </c>
      <c r="X150" s="2" t="n">
        <v>0</v>
      </c>
      <c r="Z150" s="2" t="n">
        <v>0.0001</v>
      </c>
      <c r="AA150" s="2" t="n">
        <v>0.287439299401893</v>
      </c>
      <c r="AB150" s="2" t="n">
        <v>0.0001</v>
      </c>
      <c r="AD150" s="2" t="n">
        <v>0.0001</v>
      </c>
      <c r="AE150" s="2" t="n">
        <v>0.143719649700946</v>
      </c>
      <c r="AF150" s="2" t="n">
        <v>0.0001</v>
      </c>
      <c r="AH150" s="2" t="n">
        <v>0.0001</v>
      </c>
      <c r="AI150" s="2" t="n">
        <v>2.85</v>
      </c>
      <c r="AJ150" s="2" t="n">
        <v>0.0001</v>
      </c>
      <c r="AL150" s="2" t="n">
        <v>0.0001</v>
      </c>
      <c r="AM150" s="2" t="n">
        <v>1.425</v>
      </c>
      <c r="AN150" s="2" t="n">
        <v>0.0001</v>
      </c>
      <c r="AP150" s="2" t="n">
        <v>47</v>
      </c>
      <c r="AQ150" s="2" t="n">
        <v>0.35</v>
      </c>
      <c r="BQ150" s="2" t="n">
        <v>41275</v>
      </c>
      <c r="BR150" s="2" t="n">
        <v>4.865</v>
      </c>
      <c r="BS150" s="2" t="n">
        <v>4.87</v>
      </c>
      <c r="BT150" s="2" t="n">
        <v>4.875</v>
      </c>
      <c r="BU150" s="2" t="n">
        <v>0.1625</v>
      </c>
      <c r="BV150" s="2" t="n">
        <v>0.17</v>
      </c>
      <c r="BW150" s="2" t="n">
        <v>0.1775</v>
      </c>
      <c r="BX150" s="2" t="n">
        <v>-0.07</v>
      </c>
      <c r="BZ150" s="2" t="n">
        <v>0.07</v>
      </c>
      <c r="CA150" s="2" t="n">
        <v>0</v>
      </c>
      <c r="CB150" s="2" t="n">
        <v>0</v>
      </c>
      <c r="CC150" s="2" t="n">
        <v>4.865</v>
      </c>
      <c r="CD150" s="2" t="n">
        <v>0.1775</v>
      </c>
    </row>
    <row r="151" customFormat="false" ht="12.75" hidden="false" customHeight="false" outlineLevel="0" collapsed="false">
      <c r="A151" s="1" t="n">
        <v>41395</v>
      </c>
      <c r="B151" s="2" t="n">
        <v>0.064999265241854</v>
      </c>
      <c r="D151" s="1" t="n">
        <v>40269</v>
      </c>
      <c r="E151" s="2" t="n">
        <v>42.1</v>
      </c>
      <c r="F151" s="2" t="n">
        <v>45.85</v>
      </c>
      <c r="G151" s="2" t="n">
        <v>50.85</v>
      </c>
      <c r="I151" s="2" t="n">
        <v>32.2</v>
      </c>
      <c r="J151" s="2" t="n">
        <v>33.95</v>
      </c>
      <c r="K151" s="2" t="n">
        <v>38.95</v>
      </c>
      <c r="M151" s="1" t="n">
        <v>41153</v>
      </c>
      <c r="N151" s="2" t="n">
        <v>108.55</v>
      </c>
      <c r="O151" s="2" t="n">
        <v>112.3</v>
      </c>
      <c r="P151" s="2" t="n">
        <v>117.3</v>
      </c>
      <c r="R151" s="2" t="n">
        <v>74.85</v>
      </c>
      <c r="S151" s="2" t="n">
        <v>78.6</v>
      </c>
      <c r="T151" s="2" t="n">
        <v>83.6</v>
      </c>
      <c r="V151" s="2" t="n">
        <v>0</v>
      </c>
      <c r="W151" s="2" t="n">
        <v>0</v>
      </c>
      <c r="X151" s="2" t="n">
        <v>0</v>
      </c>
      <c r="Z151" s="2" t="n">
        <v>0.0001</v>
      </c>
      <c r="AA151" s="2" t="n">
        <v>0.269579761040356</v>
      </c>
      <c r="AB151" s="2" t="n">
        <v>0.0001</v>
      </c>
      <c r="AD151" s="2" t="n">
        <v>0.0001</v>
      </c>
      <c r="AE151" s="2" t="n">
        <v>0.134789880520178</v>
      </c>
      <c r="AF151" s="2" t="n">
        <v>0.0001</v>
      </c>
      <c r="AH151" s="2" t="n">
        <v>0.0001</v>
      </c>
      <c r="AI151" s="2" t="n">
        <v>2.95</v>
      </c>
      <c r="AJ151" s="2" t="n">
        <v>0.0001</v>
      </c>
      <c r="AL151" s="2" t="n">
        <v>0.0001</v>
      </c>
      <c r="AM151" s="2" t="n">
        <v>1.475</v>
      </c>
      <c r="AN151" s="2" t="n">
        <v>0.0001</v>
      </c>
      <c r="AP151" s="2" t="n">
        <v>48</v>
      </c>
      <c r="AQ151" s="2" t="n">
        <v>0.35</v>
      </c>
      <c r="BQ151" s="2" t="n">
        <v>41306</v>
      </c>
      <c r="BR151" s="2" t="n">
        <v>4.72</v>
      </c>
      <c r="BS151" s="2" t="n">
        <v>4.725</v>
      </c>
      <c r="BT151" s="2" t="n">
        <v>4.73</v>
      </c>
      <c r="BU151" s="2" t="n">
        <v>0.1625</v>
      </c>
      <c r="BV151" s="2" t="n">
        <v>0.17</v>
      </c>
      <c r="BW151" s="2" t="n">
        <v>0.1775</v>
      </c>
      <c r="BX151" s="2" t="n">
        <v>-0.07</v>
      </c>
      <c r="BZ151" s="2" t="n">
        <v>0.07</v>
      </c>
      <c r="CA151" s="2" t="n">
        <v>0</v>
      </c>
      <c r="CB151" s="2" t="n">
        <v>0</v>
      </c>
      <c r="CC151" s="2" t="n">
        <v>4.72</v>
      </c>
      <c r="CD151" s="2" t="n">
        <v>0.1775</v>
      </c>
    </row>
    <row r="152" customFormat="false" ht="12.75" hidden="false" customHeight="false" outlineLevel="0" collapsed="false">
      <c r="A152" s="1" t="n">
        <v>41426</v>
      </c>
      <c r="B152" s="2" t="n">
        <v>0.065016817565668</v>
      </c>
      <c r="D152" s="1" t="n">
        <v>40299</v>
      </c>
      <c r="E152" s="2" t="n">
        <v>44.1</v>
      </c>
      <c r="F152" s="2" t="n">
        <v>47.85</v>
      </c>
      <c r="G152" s="2" t="n">
        <v>52.85</v>
      </c>
      <c r="I152" s="2" t="n">
        <v>28.2</v>
      </c>
      <c r="J152" s="2" t="n">
        <v>29.95</v>
      </c>
      <c r="K152" s="2" t="n">
        <v>34.95</v>
      </c>
      <c r="M152" s="1" t="n">
        <v>41183</v>
      </c>
      <c r="N152" s="2" t="n">
        <v>80.2</v>
      </c>
      <c r="O152" s="2" t="n">
        <v>83.95</v>
      </c>
      <c r="P152" s="2" t="n">
        <v>88.95</v>
      </c>
      <c r="R152" s="2" t="n">
        <v>59.2125</v>
      </c>
      <c r="S152" s="2" t="n">
        <v>62.9625</v>
      </c>
      <c r="T152" s="2" t="n">
        <v>67.9625</v>
      </c>
      <c r="V152" s="2" t="n">
        <v>0</v>
      </c>
      <c r="W152" s="2" t="n">
        <v>0</v>
      </c>
      <c r="X152" s="2" t="n">
        <v>0</v>
      </c>
      <c r="Z152" s="2" t="n">
        <v>0.0001</v>
      </c>
      <c r="AA152" s="2" t="n">
        <v>0.246350338337494</v>
      </c>
      <c r="AB152" s="2" t="n">
        <v>0.0001</v>
      </c>
      <c r="AD152" s="2" t="n">
        <v>0.0001</v>
      </c>
      <c r="AE152" s="2" t="n">
        <v>0.123175169168747</v>
      </c>
      <c r="AF152" s="2" t="n">
        <v>0.0001</v>
      </c>
      <c r="AH152" s="2" t="n">
        <v>0.0001</v>
      </c>
      <c r="AI152" s="2" t="n">
        <v>2.65</v>
      </c>
      <c r="AJ152" s="2" t="n">
        <v>0.0001</v>
      </c>
      <c r="AL152" s="2" t="n">
        <v>0.0001</v>
      </c>
      <c r="AM152" s="2" t="n">
        <v>1.325</v>
      </c>
      <c r="AN152" s="2" t="n">
        <v>0.0001</v>
      </c>
      <c r="AP152" s="2" t="n">
        <v>48</v>
      </c>
      <c r="AQ152" s="2" t="n">
        <v>0.35</v>
      </c>
      <c r="BQ152" s="2" t="n">
        <v>41334</v>
      </c>
      <c r="BR152" s="2" t="n">
        <v>4.585</v>
      </c>
      <c r="BS152" s="2" t="n">
        <v>4.59</v>
      </c>
      <c r="BT152" s="2" t="n">
        <v>4.595</v>
      </c>
      <c r="BU152" s="2" t="n">
        <v>0.1625</v>
      </c>
      <c r="BV152" s="2" t="n">
        <v>0.17</v>
      </c>
      <c r="BW152" s="2" t="n">
        <v>0.1775</v>
      </c>
      <c r="BX152" s="2" t="n">
        <v>-0.07</v>
      </c>
      <c r="BZ152" s="2" t="n">
        <v>0.07</v>
      </c>
      <c r="CA152" s="2" t="n">
        <v>0</v>
      </c>
      <c r="CB152" s="2" t="n">
        <v>0</v>
      </c>
      <c r="CC152" s="2" t="n">
        <v>4.585</v>
      </c>
      <c r="CD152" s="2" t="n">
        <v>0.1775</v>
      </c>
    </row>
    <row r="153" customFormat="false" ht="12.75" hidden="false" customHeight="false" outlineLevel="0" collapsed="false">
      <c r="A153" s="1" t="n">
        <v>41456</v>
      </c>
      <c r="B153" s="2" t="n">
        <v>0.065033803685585</v>
      </c>
      <c r="D153" s="1" t="n">
        <v>40330</v>
      </c>
      <c r="E153" s="2" t="n">
        <v>51.1</v>
      </c>
      <c r="F153" s="2" t="n">
        <v>54.85</v>
      </c>
      <c r="G153" s="2" t="n">
        <v>59.85</v>
      </c>
      <c r="I153" s="2" t="n">
        <v>31.2</v>
      </c>
      <c r="J153" s="2" t="n">
        <v>32.95</v>
      </c>
      <c r="K153" s="2" t="n">
        <v>37.95</v>
      </c>
      <c r="M153" s="1" t="n">
        <v>41214</v>
      </c>
      <c r="N153" s="2" t="n">
        <v>68.2</v>
      </c>
      <c r="O153" s="2" t="n">
        <v>71.95</v>
      </c>
      <c r="P153" s="2" t="n">
        <v>76.95</v>
      </c>
      <c r="R153" s="2" t="n">
        <v>50.2125</v>
      </c>
      <c r="S153" s="2" t="n">
        <v>53.9625</v>
      </c>
      <c r="T153" s="2" t="n">
        <v>58.9625</v>
      </c>
      <c r="V153" s="2" t="n">
        <v>0</v>
      </c>
      <c r="W153" s="2" t="n">
        <v>0</v>
      </c>
      <c r="X153" s="2" t="n">
        <v>0</v>
      </c>
      <c r="Z153" s="2" t="n">
        <v>0.0001</v>
      </c>
      <c r="AA153" s="2" t="n">
        <v>0.244368264256327</v>
      </c>
      <c r="AB153" s="2" t="n">
        <v>0.0001</v>
      </c>
      <c r="AD153" s="2" t="n">
        <v>0.0001</v>
      </c>
      <c r="AE153" s="2" t="n">
        <v>0.122184132128163</v>
      </c>
      <c r="AF153" s="2" t="n">
        <v>0.0001</v>
      </c>
      <c r="AH153" s="2" t="n">
        <v>0.0001</v>
      </c>
      <c r="AI153" s="2" t="n">
        <v>1.9</v>
      </c>
      <c r="AJ153" s="2" t="n">
        <v>0.0001</v>
      </c>
      <c r="AL153" s="2" t="n">
        <v>0.0001</v>
      </c>
      <c r="AM153" s="2" t="n">
        <v>0.95</v>
      </c>
      <c r="AN153" s="2" t="n">
        <v>0.0001</v>
      </c>
      <c r="AP153" s="2" t="n">
        <v>48</v>
      </c>
      <c r="AQ153" s="2" t="n">
        <v>0.35</v>
      </c>
      <c r="BQ153" s="2" t="n">
        <v>41365</v>
      </c>
      <c r="BR153" s="2" t="n">
        <v>4.425</v>
      </c>
      <c r="BS153" s="2" t="n">
        <v>4.43</v>
      </c>
      <c r="BT153" s="2" t="n">
        <v>4.435</v>
      </c>
      <c r="BU153" s="2" t="n">
        <v>0.1625</v>
      </c>
      <c r="BV153" s="2" t="n">
        <v>0.17</v>
      </c>
      <c r="BW153" s="2" t="n">
        <v>0.1775</v>
      </c>
      <c r="BX153" s="2" t="n">
        <v>-0.07</v>
      </c>
      <c r="BZ153" s="2" t="n">
        <v>0.07</v>
      </c>
      <c r="CA153" s="2" t="n">
        <v>0</v>
      </c>
      <c r="CB153" s="2" t="n">
        <v>0</v>
      </c>
      <c r="CC153" s="2" t="n">
        <v>4.425</v>
      </c>
      <c r="CD153" s="2" t="n">
        <v>0.1775</v>
      </c>
    </row>
    <row r="154" customFormat="false" ht="12.75" hidden="false" customHeight="false" outlineLevel="0" collapsed="false">
      <c r="A154" s="1" t="n">
        <v>41487</v>
      </c>
      <c r="B154" s="2" t="n">
        <v>0.0650513560096</v>
      </c>
      <c r="D154" s="1" t="n">
        <v>40360</v>
      </c>
      <c r="E154" s="2" t="n">
        <v>68.55</v>
      </c>
      <c r="F154" s="2" t="n">
        <v>72.3</v>
      </c>
      <c r="G154" s="2" t="n">
        <v>77.3</v>
      </c>
      <c r="I154" s="2" t="n">
        <v>35.8</v>
      </c>
      <c r="J154" s="2" t="n">
        <v>37.55</v>
      </c>
      <c r="K154" s="2" t="n">
        <v>42.55</v>
      </c>
      <c r="M154" s="1" t="n">
        <v>41244</v>
      </c>
      <c r="N154" s="2" t="n">
        <v>69.2</v>
      </c>
      <c r="O154" s="2" t="n">
        <v>72.95</v>
      </c>
      <c r="P154" s="2" t="n">
        <v>77.95</v>
      </c>
      <c r="R154" s="2" t="n">
        <v>50.9625</v>
      </c>
      <c r="S154" s="2" t="n">
        <v>54.7125</v>
      </c>
      <c r="T154" s="2" t="n">
        <v>59.7125</v>
      </c>
      <c r="V154" s="2" t="n">
        <v>0</v>
      </c>
      <c r="W154" s="2" t="n">
        <v>0</v>
      </c>
      <c r="X154" s="2" t="n">
        <v>0</v>
      </c>
      <c r="Z154" s="2" t="n">
        <v>0.0001</v>
      </c>
      <c r="AA154" s="2" t="n">
        <v>0.248808523352455</v>
      </c>
      <c r="AB154" s="2" t="n">
        <v>0.0001</v>
      </c>
      <c r="AD154" s="2" t="n">
        <v>0.0001</v>
      </c>
      <c r="AE154" s="2" t="n">
        <v>0.124404261676228</v>
      </c>
      <c r="AF154" s="2" t="n">
        <v>0.0001</v>
      </c>
      <c r="AH154" s="2" t="n">
        <v>0.0001</v>
      </c>
      <c r="AI154" s="2" t="n">
        <v>1.7</v>
      </c>
      <c r="AJ154" s="2" t="n">
        <v>0.0001</v>
      </c>
      <c r="AL154" s="2" t="n">
        <v>0.0001</v>
      </c>
      <c r="AM154" s="2" t="n">
        <v>0.85</v>
      </c>
      <c r="AN154" s="2" t="n">
        <v>0.0001</v>
      </c>
      <c r="AP154" s="2" t="n">
        <v>49</v>
      </c>
      <c r="AQ154" s="2" t="n">
        <v>0.35</v>
      </c>
      <c r="BQ154" s="2" t="n">
        <v>41395</v>
      </c>
      <c r="BR154" s="2" t="n">
        <v>4.39</v>
      </c>
      <c r="BS154" s="2" t="n">
        <v>4.395</v>
      </c>
      <c r="BT154" s="2" t="n">
        <v>4.4</v>
      </c>
      <c r="BU154" s="2" t="n">
        <v>0.1625</v>
      </c>
      <c r="BV154" s="2" t="n">
        <v>0.17</v>
      </c>
      <c r="BW154" s="2" t="n">
        <v>0.1775</v>
      </c>
      <c r="BX154" s="2" t="n">
        <v>-0.07</v>
      </c>
      <c r="BZ154" s="2" t="n">
        <v>0.07</v>
      </c>
      <c r="CA154" s="2" t="n">
        <v>0</v>
      </c>
      <c r="CB154" s="2" t="n">
        <v>0</v>
      </c>
      <c r="CC154" s="2" t="n">
        <v>4.39</v>
      </c>
      <c r="CD154" s="2" t="n">
        <v>0.1775</v>
      </c>
    </row>
    <row r="155" customFormat="false" ht="12.75" hidden="false" customHeight="false" outlineLevel="0" collapsed="false">
      <c r="A155" s="1" t="n">
        <v>41518</v>
      </c>
      <c r="B155" s="2" t="n">
        <v>0.065068908333717</v>
      </c>
      <c r="D155" s="1" t="n">
        <v>40391</v>
      </c>
      <c r="E155" s="2" t="n">
        <v>81.55</v>
      </c>
      <c r="F155" s="2" t="n">
        <v>85.3</v>
      </c>
      <c r="G155" s="2" t="n">
        <v>90.3</v>
      </c>
      <c r="I155" s="2" t="n">
        <v>37.8</v>
      </c>
      <c r="J155" s="2" t="n">
        <v>39.55</v>
      </c>
      <c r="K155" s="2" t="n">
        <v>44.55</v>
      </c>
      <c r="M155" s="1" t="n">
        <v>41275</v>
      </c>
      <c r="N155" s="2" t="n">
        <v>82.45</v>
      </c>
      <c r="O155" s="2" t="n">
        <v>86.2</v>
      </c>
      <c r="P155" s="2" t="n">
        <v>91.2</v>
      </c>
      <c r="R155" s="2" t="n">
        <v>60.9</v>
      </c>
      <c r="S155" s="2" t="n">
        <v>64.65</v>
      </c>
      <c r="T155" s="2" t="n">
        <v>69.65</v>
      </c>
      <c r="V155" s="2" t="n">
        <v>0</v>
      </c>
      <c r="W155" s="2" t="n">
        <v>0</v>
      </c>
      <c r="X155" s="2" t="n">
        <v>0</v>
      </c>
      <c r="Z155" s="2" t="n">
        <v>0.0001</v>
      </c>
      <c r="AA155" s="2" t="n">
        <v>0.228069060550295</v>
      </c>
      <c r="AB155" s="2" t="n">
        <v>0.0001</v>
      </c>
      <c r="AD155" s="2" t="n">
        <v>0.0001</v>
      </c>
      <c r="AE155" s="2" t="n">
        <v>0.114034530275148</v>
      </c>
      <c r="AF155" s="2" t="n">
        <v>0.0001</v>
      </c>
      <c r="AH155" s="2" t="n">
        <v>0.0001</v>
      </c>
      <c r="AI155" s="2" t="n">
        <v>1.6</v>
      </c>
      <c r="AJ155" s="2" t="n">
        <v>0.0001</v>
      </c>
      <c r="AL155" s="2" t="n">
        <v>0.0001</v>
      </c>
      <c r="AM155" s="2" t="n">
        <v>0.8</v>
      </c>
      <c r="AN155" s="2" t="n">
        <v>0.0001</v>
      </c>
      <c r="AP155" s="2" t="n">
        <v>49</v>
      </c>
      <c r="AQ155" s="2" t="n">
        <v>0.35</v>
      </c>
      <c r="BQ155" s="2" t="n">
        <v>41426</v>
      </c>
      <c r="BR155" s="2" t="n">
        <v>4.41</v>
      </c>
      <c r="BS155" s="2" t="n">
        <v>4.415</v>
      </c>
      <c r="BT155" s="2" t="n">
        <v>4.42</v>
      </c>
      <c r="BU155" s="2" t="n">
        <v>0.1625</v>
      </c>
      <c r="BV155" s="2" t="n">
        <v>0.17</v>
      </c>
      <c r="BW155" s="2" t="n">
        <v>0.1775</v>
      </c>
      <c r="BX155" s="2" t="n">
        <v>-0.07</v>
      </c>
      <c r="BZ155" s="2" t="n">
        <v>0.07</v>
      </c>
      <c r="CA155" s="2" t="n">
        <v>0</v>
      </c>
      <c r="CB155" s="2" t="n">
        <v>0</v>
      </c>
      <c r="CC155" s="2" t="n">
        <v>4.41</v>
      </c>
      <c r="CD155" s="2" t="n">
        <v>0.1775</v>
      </c>
    </row>
    <row r="156" customFormat="false" ht="12.75" hidden="false" customHeight="false" outlineLevel="0" collapsed="false">
      <c r="A156" s="1" t="n">
        <v>41548</v>
      </c>
      <c r="B156" s="2" t="n">
        <v>0.065085894453928</v>
      </c>
      <c r="D156" s="1" t="n">
        <v>40422</v>
      </c>
      <c r="E156" s="2" t="n">
        <v>69.55</v>
      </c>
      <c r="F156" s="2" t="n">
        <v>73.3</v>
      </c>
      <c r="G156" s="2" t="n">
        <v>78.3</v>
      </c>
      <c r="I156" s="2" t="n">
        <v>35.8</v>
      </c>
      <c r="J156" s="2" t="n">
        <v>37.55</v>
      </c>
      <c r="K156" s="2" t="n">
        <v>42.55</v>
      </c>
      <c r="M156" s="1" t="n">
        <v>41306</v>
      </c>
      <c r="N156" s="2" t="n">
        <v>74.45</v>
      </c>
      <c r="O156" s="2" t="n">
        <v>78.2</v>
      </c>
      <c r="P156" s="2" t="n">
        <v>83.2</v>
      </c>
      <c r="R156" s="2" t="n">
        <v>54.9</v>
      </c>
      <c r="S156" s="2" t="n">
        <v>58.65</v>
      </c>
      <c r="T156" s="2" t="n">
        <v>63.65</v>
      </c>
      <c r="V156" s="2" t="n">
        <v>0</v>
      </c>
      <c r="W156" s="2" t="n">
        <v>0</v>
      </c>
      <c r="X156" s="2" t="n">
        <v>0</v>
      </c>
      <c r="Z156" s="2" t="n">
        <v>0.0001</v>
      </c>
      <c r="AA156" s="2" t="n">
        <v>0.231378487386368</v>
      </c>
      <c r="AB156" s="2" t="n">
        <v>0.0001</v>
      </c>
      <c r="AD156" s="2" t="n">
        <v>0.0001</v>
      </c>
      <c r="AE156" s="2" t="n">
        <v>0.115689243693184</v>
      </c>
      <c r="AF156" s="2" t="n">
        <v>0.0001</v>
      </c>
      <c r="AH156" s="2" t="n">
        <v>0.0001</v>
      </c>
      <c r="AI156" s="2" t="n">
        <v>1.8</v>
      </c>
      <c r="AJ156" s="2" t="n">
        <v>0.0001</v>
      </c>
      <c r="AL156" s="2" t="n">
        <v>0.0001</v>
      </c>
      <c r="AM156" s="2" t="n">
        <v>0.9</v>
      </c>
      <c r="AN156" s="2" t="n">
        <v>0.0001</v>
      </c>
      <c r="AP156" s="2" t="n">
        <v>49</v>
      </c>
      <c r="AQ156" s="2" t="n">
        <v>0.35</v>
      </c>
      <c r="BQ156" s="2" t="n">
        <v>41456</v>
      </c>
      <c r="BR156" s="2" t="n">
        <v>4.403</v>
      </c>
      <c r="BS156" s="2" t="n">
        <v>4.408</v>
      </c>
      <c r="BT156" s="2" t="n">
        <v>4.413</v>
      </c>
      <c r="BU156" s="2" t="n">
        <v>0.1625</v>
      </c>
      <c r="BV156" s="2" t="n">
        <v>0.17</v>
      </c>
      <c r="BW156" s="2" t="n">
        <v>0.1775</v>
      </c>
      <c r="BX156" s="2" t="n">
        <v>-0.07</v>
      </c>
      <c r="BZ156" s="2" t="n">
        <v>0.07</v>
      </c>
      <c r="CA156" s="2" t="n">
        <v>0</v>
      </c>
      <c r="CB156" s="2" t="n">
        <v>0</v>
      </c>
      <c r="CC156" s="2" t="n">
        <v>4.403</v>
      </c>
      <c r="CD156" s="2" t="n">
        <v>0.1775</v>
      </c>
    </row>
    <row r="157" customFormat="false" ht="12.75" hidden="false" customHeight="false" outlineLevel="0" collapsed="false">
      <c r="A157" s="1" t="n">
        <v>41579</v>
      </c>
      <c r="B157" s="2" t="n">
        <v>0.065103446778246</v>
      </c>
      <c r="D157" s="1" t="n">
        <v>40452</v>
      </c>
      <c r="E157" s="2" t="n">
        <v>47.7</v>
      </c>
      <c r="F157" s="2" t="n">
        <v>51.45</v>
      </c>
      <c r="G157" s="2" t="n">
        <v>56.45</v>
      </c>
      <c r="I157" s="2" t="n">
        <v>34.2</v>
      </c>
      <c r="J157" s="2" t="n">
        <v>35.95</v>
      </c>
      <c r="K157" s="2" t="n">
        <v>40.95</v>
      </c>
      <c r="M157" s="1" t="n">
        <v>41334</v>
      </c>
      <c r="N157" s="2" t="n">
        <v>68.45</v>
      </c>
      <c r="O157" s="2" t="n">
        <v>72.2</v>
      </c>
      <c r="P157" s="2" t="n">
        <v>77.2</v>
      </c>
      <c r="R157" s="2" t="n">
        <v>50.4</v>
      </c>
      <c r="S157" s="2" t="n">
        <v>54.15</v>
      </c>
      <c r="T157" s="2" t="n">
        <v>59.15</v>
      </c>
      <c r="V157" s="2" t="n">
        <v>0</v>
      </c>
      <c r="W157" s="2" t="n">
        <v>0</v>
      </c>
      <c r="X157" s="2" t="n">
        <v>0</v>
      </c>
      <c r="Z157" s="2" t="n">
        <v>0.0001</v>
      </c>
      <c r="AA157" s="2" t="n">
        <v>0.236142083940856</v>
      </c>
      <c r="AB157" s="2" t="n">
        <v>0.0001</v>
      </c>
      <c r="AD157" s="2" t="n">
        <v>0.0001</v>
      </c>
      <c r="AE157" s="2" t="n">
        <v>0.118071041970428</v>
      </c>
      <c r="AF157" s="2" t="n">
        <v>0.0001</v>
      </c>
      <c r="AH157" s="2" t="n">
        <v>0.0001</v>
      </c>
      <c r="AI157" s="2" t="n">
        <v>1.95</v>
      </c>
      <c r="AJ157" s="2" t="n">
        <v>0.0001</v>
      </c>
      <c r="AL157" s="2" t="n">
        <v>0.0001</v>
      </c>
      <c r="AM157" s="2" t="n">
        <v>0.975</v>
      </c>
      <c r="AN157" s="2" t="n">
        <v>0.0001</v>
      </c>
      <c r="AP157" s="2" t="n">
        <v>50</v>
      </c>
      <c r="AQ157" s="2" t="n">
        <v>0.35</v>
      </c>
      <c r="BQ157" s="2" t="n">
        <v>41487</v>
      </c>
      <c r="BR157" s="2" t="n">
        <v>4.405</v>
      </c>
      <c r="BS157" s="2" t="n">
        <v>4.41</v>
      </c>
      <c r="BT157" s="2" t="n">
        <v>4.415</v>
      </c>
      <c r="BU157" s="2" t="n">
        <v>0.1625</v>
      </c>
      <c r="BV157" s="2" t="n">
        <v>0.17</v>
      </c>
      <c r="BW157" s="2" t="n">
        <v>0.1775</v>
      </c>
      <c r="BX157" s="2" t="n">
        <v>-0.07</v>
      </c>
      <c r="BZ157" s="2" t="n">
        <v>0.07</v>
      </c>
      <c r="CA157" s="2" t="n">
        <v>0</v>
      </c>
      <c r="CB157" s="2" t="n">
        <v>0</v>
      </c>
      <c r="CC157" s="2" t="n">
        <v>4.405</v>
      </c>
      <c r="CD157" s="2" t="n">
        <v>0.1775</v>
      </c>
    </row>
    <row r="158" customFormat="false" ht="12.75" hidden="false" customHeight="false" outlineLevel="0" collapsed="false">
      <c r="A158" s="1" t="n">
        <v>41609</v>
      </c>
      <c r="B158" s="2" t="n">
        <v>0.065120432898651</v>
      </c>
      <c r="D158" s="1" t="n">
        <v>40483</v>
      </c>
      <c r="E158" s="2" t="n">
        <v>46.7</v>
      </c>
      <c r="F158" s="2" t="n">
        <v>50.45</v>
      </c>
      <c r="G158" s="2" t="n">
        <v>55.45</v>
      </c>
      <c r="I158" s="2" t="n">
        <v>31.2</v>
      </c>
      <c r="J158" s="2" t="n">
        <v>32.95</v>
      </c>
      <c r="K158" s="2" t="n">
        <v>37.95</v>
      </c>
      <c r="M158" s="1" t="n">
        <v>41365</v>
      </c>
      <c r="N158" s="2" t="n">
        <v>66.35</v>
      </c>
      <c r="O158" s="2" t="n">
        <v>70.1</v>
      </c>
      <c r="P158" s="2" t="n">
        <v>75.1</v>
      </c>
      <c r="R158" s="2" t="n">
        <v>48.825</v>
      </c>
      <c r="S158" s="2" t="n">
        <v>52.575</v>
      </c>
      <c r="T158" s="2" t="n">
        <v>57.575</v>
      </c>
      <c r="V158" s="2" t="n">
        <v>0</v>
      </c>
      <c r="W158" s="2" t="n">
        <v>0</v>
      </c>
      <c r="X158" s="2" t="n">
        <v>0</v>
      </c>
      <c r="Z158" s="2" t="n">
        <v>0.0001</v>
      </c>
      <c r="AA158" s="2" t="n">
        <v>0.225709553943898</v>
      </c>
      <c r="AB158" s="2" t="n">
        <v>0.0001</v>
      </c>
      <c r="AD158" s="2" t="n">
        <v>0.0001</v>
      </c>
      <c r="AE158" s="2" t="n">
        <v>0.112854776971949</v>
      </c>
      <c r="AF158" s="2" t="n">
        <v>0.0001</v>
      </c>
      <c r="AH158" s="2" t="n">
        <v>0.0001</v>
      </c>
      <c r="AI158" s="2" t="n">
        <v>2</v>
      </c>
      <c r="AJ158" s="2" t="n">
        <v>0.0001</v>
      </c>
      <c r="AL158" s="2" t="n">
        <v>0.0001</v>
      </c>
      <c r="AM158" s="2" t="n">
        <v>1</v>
      </c>
      <c r="AN158" s="2" t="n">
        <v>0.0001</v>
      </c>
      <c r="AP158" s="2" t="n">
        <v>50</v>
      </c>
      <c r="AQ158" s="2" t="n">
        <v>0.35</v>
      </c>
      <c r="BQ158" s="2" t="n">
        <v>41518</v>
      </c>
      <c r="BR158" s="2" t="n">
        <v>4.422</v>
      </c>
      <c r="BS158" s="2" t="n">
        <v>4.427</v>
      </c>
      <c r="BT158" s="2" t="n">
        <v>4.432</v>
      </c>
      <c r="BU158" s="2" t="n">
        <v>0.1625</v>
      </c>
      <c r="BV158" s="2" t="n">
        <v>0.17</v>
      </c>
      <c r="BW158" s="2" t="n">
        <v>0.1775</v>
      </c>
      <c r="BX158" s="2" t="n">
        <v>-0.07</v>
      </c>
      <c r="BZ158" s="2" t="n">
        <v>0.07</v>
      </c>
      <c r="CA158" s="2" t="n">
        <v>0</v>
      </c>
      <c r="CB158" s="2" t="n">
        <v>0</v>
      </c>
      <c r="CC158" s="2" t="n">
        <v>4.422</v>
      </c>
      <c r="CD158" s="2" t="n">
        <v>0.1775</v>
      </c>
    </row>
    <row r="159" customFormat="false" ht="12.75" hidden="false" customHeight="false" outlineLevel="0" collapsed="false">
      <c r="A159" s="1" t="n">
        <v>41640</v>
      </c>
      <c r="B159" s="2" t="n">
        <v>0.065137985223169</v>
      </c>
      <c r="D159" s="1" t="n">
        <v>40513</v>
      </c>
      <c r="E159" s="2" t="n">
        <v>45.7</v>
      </c>
      <c r="F159" s="2" t="n">
        <v>49.45</v>
      </c>
      <c r="G159" s="2" t="n">
        <v>54.45</v>
      </c>
      <c r="I159" s="2" t="n">
        <v>31.2</v>
      </c>
      <c r="J159" s="2" t="n">
        <v>32.95</v>
      </c>
      <c r="K159" s="2" t="n">
        <v>37.95</v>
      </c>
      <c r="M159" s="1" t="n">
        <v>41395</v>
      </c>
      <c r="N159" s="2" t="n">
        <v>66.35</v>
      </c>
      <c r="O159" s="2" t="n">
        <v>70.1</v>
      </c>
      <c r="P159" s="2" t="n">
        <v>75.1</v>
      </c>
      <c r="R159" s="2" t="n">
        <v>48.825</v>
      </c>
      <c r="S159" s="2" t="n">
        <v>52.575</v>
      </c>
      <c r="T159" s="2" t="n">
        <v>57.575</v>
      </c>
      <c r="V159" s="2" t="n">
        <v>0</v>
      </c>
      <c r="W159" s="2" t="n">
        <v>0</v>
      </c>
      <c r="X159" s="2" t="n">
        <v>0</v>
      </c>
      <c r="Z159" s="2" t="n">
        <v>0.0001</v>
      </c>
      <c r="AA159" s="2" t="n">
        <v>0.225637971950603</v>
      </c>
      <c r="AB159" s="2" t="n">
        <v>0.0001</v>
      </c>
      <c r="AD159" s="2" t="n">
        <v>0.0001</v>
      </c>
      <c r="AE159" s="2" t="n">
        <v>0.112818985975301</v>
      </c>
      <c r="AF159" s="2" t="n">
        <v>0.0001</v>
      </c>
      <c r="AH159" s="2" t="n">
        <v>0.0001</v>
      </c>
      <c r="AI159" s="2" t="n">
        <v>2.15</v>
      </c>
      <c r="AJ159" s="2" t="n">
        <v>0.0001</v>
      </c>
      <c r="AL159" s="2" t="n">
        <v>0.0001</v>
      </c>
      <c r="AM159" s="2" t="n">
        <v>1.075</v>
      </c>
      <c r="AN159" s="2" t="n">
        <v>0.0001</v>
      </c>
      <c r="AP159" s="2" t="n">
        <v>50</v>
      </c>
      <c r="AQ159" s="2" t="n">
        <v>0.35</v>
      </c>
      <c r="BQ159" s="2" t="n">
        <v>41548</v>
      </c>
      <c r="BR159" s="2" t="n">
        <v>4.432</v>
      </c>
      <c r="BS159" s="2" t="n">
        <v>4.437</v>
      </c>
      <c r="BT159" s="2" t="n">
        <v>4.442</v>
      </c>
      <c r="BU159" s="2" t="n">
        <v>0.1625</v>
      </c>
      <c r="BV159" s="2" t="n">
        <v>0.17</v>
      </c>
      <c r="BW159" s="2" t="n">
        <v>0.1775</v>
      </c>
      <c r="BX159" s="2" t="n">
        <v>-0.07</v>
      </c>
      <c r="BZ159" s="2" t="n">
        <v>0.07</v>
      </c>
      <c r="CA159" s="2" t="n">
        <v>0</v>
      </c>
      <c r="CB159" s="2" t="n">
        <v>0</v>
      </c>
      <c r="CC159" s="2" t="n">
        <v>4.432</v>
      </c>
      <c r="CD159" s="2" t="n">
        <v>0.1775</v>
      </c>
    </row>
    <row r="160" customFormat="false" ht="12.75" hidden="false" customHeight="false" outlineLevel="0" collapsed="false">
      <c r="A160" s="1" t="n">
        <v>41671</v>
      </c>
      <c r="B160" s="2" t="n">
        <v>0.06515553754779</v>
      </c>
      <c r="D160" s="1" t="n">
        <v>40544</v>
      </c>
      <c r="E160" s="2" t="n">
        <v>47.95</v>
      </c>
      <c r="F160" s="2" t="n">
        <v>51.7</v>
      </c>
      <c r="G160" s="2" t="n">
        <v>56.7</v>
      </c>
      <c r="I160" s="2" t="n">
        <v>35.45</v>
      </c>
      <c r="J160" s="2" t="n">
        <v>37.45</v>
      </c>
      <c r="K160" s="2" t="n">
        <v>42.45</v>
      </c>
      <c r="M160" s="1" t="n">
        <v>41426</v>
      </c>
      <c r="N160" s="2" t="n">
        <v>70.35</v>
      </c>
      <c r="O160" s="2" t="n">
        <v>74.1</v>
      </c>
      <c r="P160" s="2" t="n">
        <v>79.1</v>
      </c>
      <c r="R160" s="2" t="n">
        <v>51.825</v>
      </c>
      <c r="S160" s="2" t="n">
        <v>55.575</v>
      </c>
      <c r="T160" s="2" t="n">
        <v>60.575</v>
      </c>
      <c r="V160" s="2" t="n">
        <v>0</v>
      </c>
      <c r="W160" s="2" t="n">
        <v>0</v>
      </c>
      <c r="X160" s="2" t="n">
        <v>0</v>
      </c>
      <c r="Z160" s="2" t="n">
        <v>0.0001</v>
      </c>
      <c r="AA160" s="2" t="n">
        <v>0.258057128776264</v>
      </c>
      <c r="AB160" s="2" t="n">
        <v>0.0001</v>
      </c>
      <c r="AD160" s="2" t="n">
        <v>0.0001</v>
      </c>
      <c r="AE160" s="2" t="n">
        <v>0.129028564388132</v>
      </c>
      <c r="AF160" s="2" t="n">
        <v>0.0001</v>
      </c>
      <c r="AH160" s="2" t="n">
        <v>0.0001</v>
      </c>
      <c r="AI160" s="2" t="n">
        <v>1.95</v>
      </c>
      <c r="AJ160" s="2" t="n">
        <v>0.0001</v>
      </c>
      <c r="AL160" s="2" t="n">
        <v>0.0001</v>
      </c>
      <c r="AM160" s="2" t="n">
        <v>0.975</v>
      </c>
      <c r="AN160" s="2" t="n">
        <v>0.0001</v>
      </c>
      <c r="AP160" s="2" t="n">
        <v>51</v>
      </c>
      <c r="AQ160" s="2" t="n">
        <v>0.35</v>
      </c>
      <c r="BQ160" s="2" t="n">
        <v>41579</v>
      </c>
      <c r="BR160" s="2" t="n">
        <v>4.577</v>
      </c>
      <c r="BS160" s="2" t="n">
        <v>4.582</v>
      </c>
      <c r="BT160" s="2" t="n">
        <v>4.587</v>
      </c>
      <c r="BU160" s="2" t="n">
        <v>0.1625</v>
      </c>
      <c r="BV160" s="2" t="n">
        <v>0.17</v>
      </c>
      <c r="BW160" s="2" t="n">
        <v>0.1775</v>
      </c>
      <c r="BX160" s="2" t="n">
        <v>-0.07</v>
      </c>
      <c r="BZ160" s="2" t="n">
        <v>0.07</v>
      </c>
      <c r="CA160" s="2" t="n">
        <v>0</v>
      </c>
      <c r="CB160" s="2" t="n">
        <v>0</v>
      </c>
      <c r="CC160" s="2" t="n">
        <v>4.577</v>
      </c>
      <c r="CD160" s="2" t="n">
        <v>0.1775</v>
      </c>
    </row>
    <row r="161" customFormat="false" ht="12.75" hidden="false" customHeight="false" outlineLevel="0" collapsed="false">
      <c r="A161" s="1" t="n">
        <v>41699</v>
      </c>
      <c r="B161" s="2" t="n">
        <v>0.065171391260439</v>
      </c>
      <c r="D161" s="1" t="n">
        <v>40575</v>
      </c>
      <c r="E161" s="2" t="n">
        <v>45.95</v>
      </c>
      <c r="F161" s="2" t="n">
        <v>49.7</v>
      </c>
      <c r="G161" s="2" t="n">
        <v>54.7</v>
      </c>
      <c r="I161" s="2" t="n">
        <v>34.45</v>
      </c>
      <c r="J161" s="2" t="n">
        <v>36.45</v>
      </c>
      <c r="K161" s="2" t="n">
        <v>41.45</v>
      </c>
      <c r="M161" s="1" t="n">
        <v>41456</v>
      </c>
      <c r="N161" s="2" t="n">
        <v>106.3</v>
      </c>
      <c r="O161" s="2" t="n">
        <v>110.05</v>
      </c>
      <c r="P161" s="2" t="n">
        <v>115.05</v>
      </c>
      <c r="R161" s="2" t="n">
        <v>73.1625</v>
      </c>
      <c r="S161" s="2" t="n">
        <v>76.9125</v>
      </c>
      <c r="T161" s="2" t="n">
        <v>81.9125</v>
      </c>
      <c r="V161" s="2" t="n">
        <v>0</v>
      </c>
      <c r="W161" s="2" t="n">
        <v>0</v>
      </c>
      <c r="X161" s="2" t="n">
        <v>0</v>
      </c>
      <c r="Z161" s="2" t="n">
        <v>0.0001</v>
      </c>
      <c r="AA161" s="2" t="n">
        <v>0.25823441046111</v>
      </c>
      <c r="AB161" s="2" t="n">
        <v>0.0001</v>
      </c>
      <c r="AD161" s="2" t="n">
        <v>0.0001</v>
      </c>
      <c r="AE161" s="2" t="n">
        <v>0.129117205230555</v>
      </c>
      <c r="AF161" s="2" t="n">
        <v>0.0001</v>
      </c>
      <c r="AH161" s="2" t="n">
        <v>0.0001</v>
      </c>
      <c r="AI161" s="2" t="n">
        <v>2.1</v>
      </c>
      <c r="AJ161" s="2" t="n">
        <v>0.0001</v>
      </c>
      <c r="AL161" s="2" t="n">
        <v>0.0001</v>
      </c>
      <c r="AM161" s="2" t="n">
        <v>1.05</v>
      </c>
      <c r="AN161" s="2" t="n">
        <v>0.0001</v>
      </c>
      <c r="AP161" s="2" t="n">
        <v>51</v>
      </c>
      <c r="AQ161" s="2" t="n">
        <v>0.35</v>
      </c>
      <c r="BQ161" s="2" t="n">
        <v>41609</v>
      </c>
      <c r="BR161" s="2" t="n">
        <v>4.717</v>
      </c>
      <c r="BS161" s="2" t="n">
        <v>4.722</v>
      </c>
      <c r="BT161" s="2" t="n">
        <v>4.727</v>
      </c>
      <c r="BU161" s="2" t="n">
        <v>0.1625</v>
      </c>
      <c r="BV161" s="2" t="n">
        <v>0.17</v>
      </c>
      <c r="BW161" s="2" t="n">
        <v>0.1775</v>
      </c>
      <c r="BX161" s="2" t="n">
        <v>-0.07</v>
      </c>
      <c r="BZ161" s="2" t="n">
        <v>0.07</v>
      </c>
      <c r="CA161" s="2" t="n">
        <v>0</v>
      </c>
      <c r="CB161" s="2" t="n">
        <v>0</v>
      </c>
      <c r="CC161" s="2" t="n">
        <v>4.717</v>
      </c>
      <c r="CD161" s="2" t="n">
        <v>0.1775</v>
      </c>
    </row>
    <row r="162" customFormat="false" ht="12.75" hidden="false" customHeight="false" outlineLevel="0" collapsed="false">
      <c r="A162" s="1" t="n">
        <v>41730</v>
      </c>
      <c r="B162" s="2" t="n">
        <v>0.065188943585254</v>
      </c>
      <c r="D162" s="1" t="n">
        <v>40603</v>
      </c>
      <c r="E162" s="2" t="n">
        <v>44.95</v>
      </c>
      <c r="F162" s="2" t="n">
        <v>48.7</v>
      </c>
      <c r="G162" s="2" t="n">
        <v>53.7</v>
      </c>
      <c r="I162" s="2" t="n">
        <v>32.45</v>
      </c>
      <c r="J162" s="2" t="n">
        <v>34.45</v>
      </c>
      <c r="K162" s="2" t="n">
        <v>39.45</v>
      </c>
      <c r="M162" s="1" t="n">
        <v>41487</v>
      </c>
      <c r="N162" s="2" t="n">
        <v>123.3</v>
      </c>
      <c r="O162" s="2" t="n">
        <v>127.05</v>
      </c>
      <c r="P162" s="2" t="n">
        <v>132.05</v>
      </c>
      <c r="R162" s="2" t="n">
        <v>85.9125</v>
      </c>
      <c r="S162" s="2" t="n">
        <v>89.6625</v>
      </c>
      <c r="T162" s="2" t="n">
        <v>94.6625</v>
      </c>
      <c r="V162" s="2" t="n">
        <v>0</v>
      </c>
      <c r="W162" s="2" t="n">
        <v>0</v>
      </c>
      <c r="X162" s="2" t="n">
        <v>0</v>
      </c>
      <c r="Z162" s="2" t="n">
        <v>0.0001</v>
      </c>
      <c r="AA162" s="2" t="n">
        <v>0.283045615284</v>
      </c>
      <c r="AB162" s="2" t="n">
        <v>0.0001</v>
      </c>
      <c r="AD162" s="2" t="n">
        <v>0.0001</v>
      </c>
      <c r="AE162" s="2" t="n">
        <v>0.141522807642</v>
      </c>
      <c r="AF162" s="2" t="n">
        <v>0.0001</v>
      </c>
      <c r="AH162" s="2" t="n">
        <v>0.0001</v>
      </c>
      <c r="AI162" s="2" t="n">
        <v>2.85</v>
      </c>
      <c r="AJ162" s="2" t="n">
        <v>0.0001</v>
      </c>
      <c r="AL162" s="2" t="n">
        <v>0.0001</v>
      </c>
      <c r="AM162" s="2" t="n">
        <v>1.425</v>
      </c>
      <c r="AN162" s="2" t="n">
        <v>0.0001</v>
      </c>
      <c r="AP162" s="2" t="n">
        <v>51</v>
      </c>
      <c r="AQ162" s="2" t="n">
        <v>0.35</v>
      </c>
      <c r="BQ162" s="2" t="n">
        <v>41640</v>
      </c>
      <c r="BR162" s="2" t="n">
        <v>5.015</v>
      </c>
      <c r="BS162" s="2" t="n">
        <v>5.02</v>
      </c>
      <c r="BT162" s="2" t="n">
        <v>5.025</v>
      </c>
      <c r="BU162" s="2" t="n">
        <v>0.1625</v>
      </c>
      <c r="BV162" s="2" t="n">
        <v>0.17</v>
      </c>
      <c r="BW162" s="2" t="n">
        <v>0.1775</v>
      </c>
      <c r="BX162" s="2" t="n">
        <v>-0.07</v>
      </c>
      <c r="BZ162" s="2" t="n">
        <v>0.07</v>
      </c>
      <c r="CA162" s="2" t="n">
        <v>0</v>
      </c>
      <c r="CB162" s="2" t="n">
        <v>0</v>
      </c>
      <c r="CC162" s="2" t="n">
        <v>5.015</v>
      </c>
      <c r="CD162" s="2" t="n">
        <v>0.1775</v>
      </c>
    </row>
    <row r="163" customFormat="false" ht="12.75" hidden="false" customHeight="false" outlineLevel="0" collapsed="false">
      <c r="A163" s="1" t="n">
        <v>41760</v>
      </c>
      <c r="B163" s="2" t="n">
        <v>0.06520592970614</v>
      </c>
      <c r="D163" s="1" t="n">
        <v>40634</v>
      </c>
      <c r="E163" s="2" t="n">
        <v>42.85</v>
      </c>
      <c r="F163" s="2" t="n">
        <v>46.6</v>
      </c>
      <c r="G163" s="2" t="n">
        <v>51.6</v>
      </c>
      <c r="I163" s="2" t="n">
        <v>32.45</v>
      </c>
      <c r="J163" s="2" t="n">
        <v>34.45</v>
      </c>
      <c r="K163" s="2" t="n">
        <v>39.45</v>
      </c>
      <c r="M163" s="1" t="n">
        <v>41518</v>
      </c>
      <c r="N163" s="2" t="n">
        <v>109.3</v>
      </c>
      <c r="O163" s="2" t="n">
        <v>113.05</v>
      </c>
      <c r="P163" s="2" t="n">
        <v>118.05</v>
      </c>
      <c r="R163" s="2" t="n">
        <v>75.4125</v>
      </c>
      <c r="S163" s="2" t="n">
        <v>79.1625</v>
      </c>
      <c r="T163" s="2" t="n">
        <v>84.1625</v>
      </c>
      <c r="V163" s="2" t="n">
        <v>0</v>
      </c>
      <c r="W163" s="2" t="n">
        <v>0</v>
      </c>
      <c r="X163" s="2" t="n">
        <v>0</v>
      </c>
      <c r="Z163" s="2" t="n">
        <v>0.0001</v>
      </c>
      <c r="AA163" s="2" t="n">
        <v>0.266432844172511</v>
      </c>
      <c r="AB163" s="2" t="n">
        <v>0.0001</v>
      </c>
      <c r="AD163" s="2" t="n">
        <v>0.0001</v>
      </c>
      <c r="AE163" s="2" t="n">
        <v>0.133216422086256</v>
      </c>
      <c r="AF163" s="2" t="n">
        <v>0.0001</v>
      </c>
      <c r="AH163" s="2" t="n">
        <v>0.0001</v>
      </c>
      <c r="AI163" s="2" t="n">
        <v>2.95</v>
      </c>
      <c r="AJ163" s="2" t="n">
        <v>0.0001</v>
      </c>
      <c r="AL163" s="2" t="n">
        <v>0.0001</v>
      </c>
      <c r="AM163" s="2" t="n">
        <v>1.475</v>
      </c>
      <c r="AN163" s="2" t="n">
        <v>0.0001</v>
      </c>
      <c r="AP163" s="2" t="n">
        <v>52</v>
      </c>
      <c r="AQ163" s="2" t="n">
        <v>0.35</v>
      </c>
      <c r="BQ163" s="2" t="n">
        <v>41671</v>
      </c>
      <c r="BR163" s="2" t="n">
        <v>4.87</v>
      </c>
      <c r="BS163" s="2" t="n">
        <v>4.875</v>
      </c>
      <c r="BT163" s="2" t="n">
        <v>4.88</v>
      </c>
      <c r="BU163" s="2" t="n">
        <v>0.1625</v>
      </c>
      <c r="BV163" s="2" t="n">
        <v>0.17</v>
      </c>
      <c r="BW163" s="2" t="n">
        <v>0.1775</v>
      </c>
      <c r="BX163" s="2" t="n">
        <v>-0.07</v>
      </c>
      <c r="BZ163" s="2" t="n">
        <v>0.07</v>
      </c>
      <c r="CA163" s="2" t="n">
        <v>0</v>
      </c>
      <c r="CB163" s="2" t="n">
        <v>0</v>
      </c>
      <c r="CC163" s="2" t="n">
        <v>4.87</v>
      </c>
      <c r="CD163" s="2" t="n">
        <v>0.1775</v>
      </c>
    </row>
    <row r="164" customFormat="false" ht="12.75" hidden="false" customHeight="false" outlineLevel="0" collapsed="false">
      <c r="A164" s="1" t="n">
        <v>41791</v>
      </c>
      <c r="B164" s="2" t="n">
        <v>0.065223482031156</v>
      </c>
      <c r="D164" s="1" t="n">
        <v>40664</v>
      </c>
      <c r="E164" s="2" t="n">
        <v>44.85</v>
      </c>
      <c r="F164" s="2" t="n">
        <v>48.6</v>
      </c>
      <c r="G164" s="2" t="n">
        <v>53.6</v>
      </c>
      <c r="I164" s="2" t="n">
        <v>28.45</v>
      </c>
      <c r="J164" s="2" t="n">
        <v>30.45</v>
      </c>
      <c r="K164" s="2" t="n">
        <v>35.45</v>
      </c>
      <c r="M164" s="1" t="n">
        <v>41548</v>
      </c>
      <c r="N164" s="2" t="n">
        <v>80.95</v>
      </c>
      <c r="O164" s="2" t="n">
        <v>84.7</v>
      </c>
      <c r="P164" s="2" t="n">
        <v>89.7</v>
      </c>
      <c r="R164" s="2" t="n">
        <v>59.775</v>
      </c>
      <c r="S164" s="2" t="n">
        <v>63.525</v>
      </c>
      <c r="T164" s="2" t="n">
        <v>68.525</v>
      </c>
      <c r="V164" s="2" t="n">
        <v>0</v>
      </c>
      <c r="W164" s="2" t="n">
        <v>0</v>
      </c>
      <c r="X164" s="2" t="n">
        <v>0</v>
      </c>
      <c r="Z164" s="2" t="n">
        <v>0.0001</v>
      </c>
      <c r="AA164" s="2" t="n">
        <v>0.244725025393929</v>
      </c>
      <c r="AB164" s="2" t="n">
        <v>0.0001</v>
      </c>
      <c r="AD164" s="2" t="n">
        <v>0.0001</v>
      </c>
      <c r="AE164" s="2" t="n">
        <v>0.122362512696965</v>
      </c>
      <c r="AF164" s="2" t="n">
        <v>0.0001</v>
      </c>
      <c r="AH164" s="2" t="n">
        <v>0.0001</v>
      </c>
      <c r="AI164" s="2" t="n">
        <v>2.65</v>
      </c>
      <c r="AJ164" s="2" t="n">
        <v>0.0001</v>
      </c>
      <c r="AL164" s="2" t="n">
        <v>0.0001</v>
      </c>
      <c r="AM164" s="2" t="n">
        <v>1.325</v>
      </c>
      <c r="AN164" s="2" t="n">
        <v>0.0001</v>
      </c>
      <c r="AP164" s="2" t="n">
        <v>52</v>
      </c>
      <c r="AQ164" s="2" t="n">
        <v>0.35</v>
      </c>
      <c r="BQ164" s="2" t="n">
        <v>41699</v>
      </c>
      <c r="BR164" s="2" t="n">
        <v>4.735</v>
      </c>
      <c r="BS164" s="2" t="n">
        <v>4.74</v>
      </c>
      <c r="BT164" s="2" t="n">
        <v>4.745</v>
      </c>
      <c r="BU164" s="2" t="n">
        <v>0.1625</v>
      </c>
      <c r="BV164" s="2" t="n">
        <v>0.17</v>
      </c>
      <c r="BW164" s="2" t="n">
        <v>0.1775</v>
      </c>
      <c r="BX164" s="2" t="n">
        <v>-0.07</v>
      </c>
      <c r="BZ164" s="2" t="n">
        <v>0.07</v>
      </c>
      <c r="CA164" s="2" t="n">
        <v>0</v>
      </c>
      <c r="CB164" s="2" t="n">
        <v>0</v>
      </c>
      <c r="CC164" s="2" t="n">
        <v>4.735</v>
      </c>
      <c r="CD164" s="2" t="n">
        <v>0.1775</v>
      </c>
    </row>
    <row r="165" customFormat="false" ht="12.75" hidden="false" customHeight="false" outlineLevel="0" collapsed="false">
      <c r="A165" s="1" t="n">
        <v>41821</v>
      </c>
      <c r="B165" s="2" t="n">
        <v>0.065240468152237</v>
      </c>
      <c r="D165" s="1" t="n">
        <v>40695</v>
      </c>
      <c r="E165" s="2" t="n">
        <v>51.85</v>
      </c>
      <c r="F165" s="2" t="n">
        <v>55.6</v>
      </c>
      <c r="G165" s="2" t="n">
        <v>60.6</v>
      </c>
      <c r="I165" s="2" t="n">
        <v>31.45</v>
      </c>
      <c r="J165" s="2" t="n">
        <v>33.45</v>
      </c>
      <c r="K165" s="2" t="n">
        <v>38.45</v>
      </c>
      <c r="M165" s="1" t="n">
        <v>41579</v>
      </c>
      <c r="N165" s="2" t="n">
        <v>68.95</v>
      </c>
      <c r="O165" s="2" t="n">
        <v>72.7</v>
      </c>
      <c r="P165" s="2" t="n">
        <v>77.7</v>
      </c>
      <c r="R165" s="2" t="n">
        <v>50.775</v>
      </c>
      <c r="S165" s="2" t="n">
        <v>54.525</v>
      </c>
      <c r="T165" s="2" t="n">
        <v>59.525</v>
      </c>
      <c r="V165" s="2" t="n">
        <v>0</v>
      </c>
      <c r="W165" s="2" t="n">
        <v>0</v>
      </c>
      <c r="X165" s="2" t="n">
        <v>0</v>
      </c>
      <c r="Z165" s="2" t="n">
        <v>0.0001</v>
      </c>
      <c r="AA165" s="2" t="n">
        <v>0.243047618344961</v>
      </c>
      <c r="AB165" s="2" t="n">
        <v>0.0001</v>
      </c>
      <c r="AD165" s="2" t="n">
        <v>0.0001</v>
      </c>
      <c r="AE165" s="2" t="n">
        <v>0.12152380917248</v>
      </c>
      <c r="AF165" s="2" t="n">
        <v>0.0001</v>
      </c>
      <c r="AH165" s="2" t="n">
        <v>0.0001</v>
      </c>
      <c r="AI165" s="2" t="n">
        <v>1.9</v>
      </c>
      <c r="AJ165" s="2" t="n">
        <v>0.0001</v>
      </c>
      <c r="AL165" s="2" t="n">
        <v>0.0001</v>
      </c>
      <c r="AM165" s="2" t="n">
        <v>0.95</v>
      </c>
      <c r="AN165" s="2" t="n">
        <v>0.0001</v>
      </c>
      <c r="AP165" s="2" t="n">
        <v>52</v>
      </c>
      <c r="AQ165" s="2" t="n">
        <v>0.35</v>
      </c>
      <c r="BQ165" s="2" t="n">
        <v>41730</v>
      </c>
      <c r="BR165" s="2" t="n">
        <v>4.575</v>
      </c>
      <c r="BS165" s="2" t="n">
        <v>4.58</v>
      </c>
      <c r="BT165" s="2" t="n">
        <v>4.585</v>
      </c>
      <c r="BU165" s="2" t="n">
        <v>0.1625</v>
      </c>
      <c r="BV165" s="2" t="n">
        <v>0.17</v>
      </c>
      <c r="BW165" s="2" t="n">
        <v>0.1775</v>
      </c>
      <c r="BX165" s="2" t="n">
        <v>-0.07</v>
      </c>
      <c r="BZ165" s="2" t="n">
        <v>0.07</v>
      </c>
      <c r="CA165" s="2" t="n">
        <v>0</v>
      </c>
      <c r="CB165" s="2" t="n">
        <v>0</v>
      </c>
      <c r="CC165" s="2" t="n">
        <v>4.575</v>
      </c>
      <c r="CD165" s="2" t="n">
        <v>0.1775</v>
      </c>
    </row>
    <row r="166" customFormat="false" ht="12.75" hidden="false" customHeight="false" outlineLevel="0" collapsed="false">
      <c r="A166" s="1" t="n">
        <v>41852</v>
      </c>
      <c r="B166" s="2" t="n">
        <v>0.065258020477454</v>
      </c>
      <c r="D166" s="1" t="n">
        <v>40725</v>
      </c>
      <c r="E166" s="2" t="n">
        <v>69.3</v>
      </c>
      <c r="F166" s="2" t="n">
        <v>73.05</v>
      </c>
      <c r="G166" s="2" t="n">
        <v>78.05</v>
      </c>
      <c r="I166" s="2" t="n">
        <v>36.05</v>
      </c>
      <c r="J166" s="2" t="n">
        <v>38.05</v>
      </c>
      <c r="K166" s="2" t="n">
        <v>43.05</v>
      </c>
      <c r="M166" s="1" t="n">
        <v>41609</v>
      </c>
      <c r="N166" s="2" t="n">
        <v>69.95</v>
      </c>
      <c r="O166" s="2" t="n">
        <v>73.7</v>
      </c>
      <c r="P166" s="2" t="n">
        <v>78.7</v>
      </c>
      <c r="R166" s="2" t="n">
        <v>51.525</v>
      </c>
      <c r="S166" s="2" t="n">
        <v>55.275</v>
      </c>
      <c r="T166" s="2" t="n">
        <v>60.275</v>
      </c>
      <c r="V166" s="2" t="n">
        <v>0</v>
      </c>
      <c r="W166" s="2" t="n">
        <v>0</v>
      </c>
      <c r="X166" s="2" t="n">
        <v>0</v>
      </c>
      <c r="Z166" s="2" t="n">
        <v>0.0001</v>
      </c>
      <c r="AA166" s="2" t="n">
        <v>0.247437958707884</v>
      </c>
      <c r="AB166" s="2" t="n">
        <v>0.0001</v>
      </c>
      <c r="AD166" s="2" t="n">
        <v>0.0001</v>
      </c>
      <c r="AE166" s="2" t="n">
        <v>0.123718979353942</v>
      </c>
      <c r="AF166" s="2" t="n">
        <v>0.0001</v>
      </c>
      <c r="AH166" s="2" t="n">
        <v>0.0001</v>
      </c>
      <c r="AI166" s="2" t="n">
        <v>1.7</v>
      </c>
      <c r="AJ166" s="2" t="n">
        <v>0.0001</v>
      </c>
      <c r="AL166" s="2" t="n">
        <v>0.0001</v>
      </c>
      <c r="AM166" s="2" t="n">
        <v>0.85</v>
      </c>
      <c r="AN166" s="2" t="n">
        <v>0.0001</v>
      </c>
      <c r="AP166" s="2" t="n">
        <v>53</v>
      </c>
      <c r="AQ166" s="2" t="n">
        <v>0.35</v>
      </c>
      <c r="BQ166" s="2" t="n">
        <v>41760</v>
      </c>
      <c r="BR166" s="2" t="n">
        <v>4.54</v>
      </c>
      <c r="BS166" s="2" t="n">
        <v>4.545</v>
      </c>
      <c r="BT166" s="2" t="n">
        <v>4.55</v>
      </c>
      <c r="BU166" s="2" t="n">
        <v>0.1625</v>
      </c>
      <c r="BV166" s="2" t="n">
        <v>0.17</v>
      </c>
      <c r="BW166" s="2" t="n">
        <v>0.1775</v>
      </c>
      <c r="BX166" s="2" t="n">
        <v>-0.07</v>
      </c>
      <c r="BZ166" s="2" t="n">
        <v>0.07</v>
      </c>
      <c r="CA166" s="2" t="n">
        <v>0</v>
      </c>
      <c r="CB166" s="2" t="n">
        <v>0</v>
      </c>
      <c r="CC166" s="2" t="n">
        <v>4.54</v>
      </c>
      <c r="CD166" s="2" t="n">
        <v>0.1775</v>
      </c>
    </row>
    <row r="167" customFormat="false" ht="12.75" hidden="false" customHeight="false" outlineLevel="0" collapsed="false">
      <c r="A167" s="1" t="n">
        <v>41883</v>
      </c>
      <c r="B167" s="2" t="n">
        <v>0.065275572802773</v>
      </c>
      <c r="D167" s="1" t="n">
        <v>40756</v>
      </c>
      <c r="E167" s="2" t="n">
        <v>82.3</v>
      </c>
      <c r="F167" s="2" t="n">
        <v>86.05</v>
      </c>
      <c r="G167" s="2" t="n">
        <v>91.05</v>
      </c>
      <c r="I167" s="2" t="n">
        <v>38.05</v>
      </c>
      <c r="J167" s="2" t="n">
        <v>40.05</v>
      </c>
      <c r="K167" s="2" t="n">
        <v>45.05</v>
      </c>
      <c r="M167" s="1" t="n">
        <v>41640</v>
      </c>
      <c r="N167" s="2" t="n">
        <v>83.2</v>
      </c>
      <c r="O167" s="2" t="n">
        <v>86.95</v>
      </c>
      <c r="P167" s="2" t="n">
        <v>91.95</v>
      </c>
      <c r="R167" s="2" t="n">
        <v>61.4625</v>
      </c>
      <c r="S167" s="2" t="n">
        <v>65.2125</v>
      </c>
      <c r="T167" s="2" t="n">
        <v>70.2125</v>
      </c>
      <c r="V167" s="2" t="n">
        <v>0</v>
      </c>
      <c r="W167" s="2" t="n">
        <v>0</v>
      </c>
      <c r="X167" s="2" t="n">
        <v>0</v>
      </c>
      <c r="Z167" s="2" t="n">
        <v>0.0001</v>
      </c>
      <c r="AA167" s="2" t="n">
        <v>0.22892324842867</v>
      </c>
      <c r="AB167" s="2" t="n">
        <v>0.0001</v>
      </c>
      <c r="AD167" s="2" t="n">
        <v>0.0001</v>
      </c>
      <c r="AE167" s="2" t="n">
        <v>0.114461624214335</v>
      </c>
      <c r="AF167" s="2" t="n">
        <v>0.0001</v>
      </c>
      <c r="AH167" s="2" t="n">
        <v>0.0001</v>
      </c>
      <c r="AI167" s="2" t="n">
        <v>1.6</v>
      </c>
      <c r="AJ167" s="2" t="n">
        <v>0.0001</v>
      </c>
      <c r="AL167" s="2" t="n">
        <v>0.0001</v>
      </c>
      <c r="AM167" s="2" t="n">
        <v>0.8</v>
      </c>
      <c r="AN167" s="2" t="n">
        <v>0.0001</v>
      </c>
      <c r="AP167" s="2" t="n">
        <v>53</v>
      </c>
      <c r="AQ167" s="2" t="n">
        <v>0.35</v>
      </c>
      <c r="BQ167" s="2" t="n">
        <v>41791</v>
      </c>
      <c r="BR167" s="2" t="n">
        <v>4.56</v>
      </c>
      <c r="BS167" s="2" t="n">
        <v>4.565</v>
      </c>
      <c r="BT167" s="2" t="n">
        <v>4.57</v>
      </c>
      <c r="BU167" s="2" t="n">
        <v>0.1625</v>
      </c>
      <c r="BV167" s="2" t="n">
        <v>0.17</v>
      </c>
      <c r="BW167" s="2" t="n">
        <v>0.1775</v>
      </c>
      <c r="BX167" s="2" t="n">
        <v>-0.07</v>
      </c>
      <c r="BZ167" s="2" t="n">
        <v>0.07</v>
      </c>
      <c r="CA167" s="2" t="n">
        <v>0</v>
      </c>
      <c r="CB167" s="2" t="n">
        <v>0</v>
      </c>
      <c r="CC167" s="2" t="n">
        <v>4.56</v>
      </c>
      <c r="CD167" s="2" t="n">
        <v>0.1775</v>
      </c>
    </row>
    <row r="168" customFormat="false" ht="12.75" hidden="false" customHeight="false" outlineLevel="0" collapsed="false">
      <c r="A168" s="1" t="n">
        <v>41913</v>
      </c>
      <c r="B168" s="2" t="n">
        <v>0.065292558924147</v>
      </c>
      <c r="D168" s="1" t="n">
        <v>40787</v>
      </c>
      <c r="E168" s="2" t="n">
        <v>70.3</v>
      </c>
      <c r="F168" s="2" t="n">
        <v>74.05</v>
      </c>
      <c r="G168" s="2" t="n">
        <v>79.05</v>
      </c>
      <c r="I168" s="2" t="n">
        <v>36.05</v>
      </c>
      <c r="J168" s="2" t="n">
        <v>38.05</v>
      </c>
      <c r="K168" s="2" t="n">
        <v>43.05</v>
      </c>
      <c r="M168" s="1" t="n">
        <v>41671</v>
      </c>
      <c r="N168" s="2" t="n">
        <v>75.2</v>
      </c>
      <c r="O168" s="2" t="n">
        <v>78.95</v>
      </c>
      <c r="P168" s="2" t="n">
        <v>83.95</v>
      </c>
      <c r="R168" s="2" t="n">
        <v>55.4625</v>
      </c>
      <c r="S168" s="2" t="n">
        <v>59.2125</v>
      </c>
      <c r="T168" s="2" t="n">
        <v>64.2125</v>
      </c>
      <c r="V168" s="2" t="n">
        <v>0</v>
      </c>
      <c r="W168" s="2" t="n">
        <v>0</v>
      </c>
      <c r="X168" s="2" t="n">
        <v>0</v>
      </c>
      <c r="Z168" s="2" t="n">
        <v>0.0001</v>
      </c>
      <c r="AA168" s="2" t="n">
        <v>0.232067203922939</v>
      </c>
      <c r="AB168" s="2" t="n">
        <v>0.0001</v>
      </c>
      <c r="AD168" s="2" t="n">
        <v>0.0001</v>
      </c>
      <c r="AE168" s="2" t="n">
        <v>0.116033601961469</v>
      </c>
      <c r="AF168" s="2" t="n">
        <v>0.0001</v>
      </c>
      <c r="AH168" s="2" t="n">
        <v>0.0001</v>
      </c>
      <c r="AI168" s="2" t="n">
        <v>1.8</v>
      </c>
      <c r="AJ168" s="2" t="n">
        <v>0.0001</v>
      </c>
      <c r="AL168" s="2" t="n">
        <v>0.0001</v>
      </c>
      <c r="AM168" s="2" t="n">
        <v>0.9</v>
      </c>
      <c r="AN168" s="2" t="n">
        <v>0.0001</v>
      </c>
      <c r="AP168" s="2" t="n">
        <v>53</v>
      </c>
      <c r="AQ168" s="2" t="n">
        <v>0.35</v>
      </c>
      <c r="BQ168" s="2" t="n">
        <v>41821</v>
      </c>
      <c r="BR168" s="2" t="n">
        <v>4.553</v>
      </c>
      <c r="BS168" s="2" t="n">
        <v>4.558</v>
      </c>
      <c r="BT168" s="2" t="n">
        <v>4.563</v>
      </c>
      <c r="BU168" s="2" t="n">
        <v>0.1625</v>
      </c>
      <c r="BV168" s="2" t="n">
        <v>0.17</v>
      </c>
      <c r="BW168" s="2" t="n">
        <v>0.1775</v>
      </c>
      <c r="BX168" s="2" t="n">
        <v>-0.07</v>
      </c>
      <c r="BZ168" s="2" t="n">
        <v>0.07</v>
      </c>
      <c r="CA168" s="2" t="n">
        <v>0</v>
      </c>
      <c r="CB168" s="2" t="n">
        <v>0</v>
      </c>
      <c r="CC168" s="2" t="n">
        <v>4.553</v>
      </c>
      <c r="CD168" s="2" t="n">
        <v>0.1775</v>
      </c>
    </row>
    <row r="169" customFormat="false" ht="12.75" hidden="false" customHeight="false" outlineLevel="0" collapsed="false">
      <c r="A169" s="1" t="n">
        <v>41944</v>
      </c>
      <c r="B169" s="2" t="n">
        <v>0.065310111249667</v>
      </c>
      <c r="D169" s="1" t="n">
        <v>40817</v>
      </c>
      <c r="E169" s="2" t="n">
        <v>48.45</v>
      </c>
      <c r="F169" s="2" t="n">
        <v>52.2</v>
      </c>
      <c r="G169" s="2" t="n">
        <v>57.2</v>
      </c>
      <c r="I169" s="2" t="n">
        <v>34.45</v>
      </c>
      <c r="J169" s="2" t="n">
        <v>36.45</v>
      </c>
      <c r="K169" s="2" t="n">
        <v>41.45</v>
      </c>
      <c r="M169" s="1" t="n">
        <v>41699</v>
      </c>
      <c r="N169" s="2" t="n">
        <v>69.2</v>
      </c>
      <c r="O169" s="2" t="n">
        <v>72.95</v>
      </c>
      <c r="P169" s="2" t="n">
        <v>77.95</v>
      </c>
      <c r="R169" s="2" t="n">
        <v>50.9625</v>
      </c>
      <c r="S169" s="2" t="n">
        <v>54.7125</v>
      </c>
      <c r="T169" s="2" t="n">
        <v>59.7125</v>
      </c>
      <c r="V169" s="2" t="n">
        <v>0</v>
      </c>
      <c r="W169" s="2" t="n">
        <v>0</v>
      </c>
      <c r="X169" s="2" t="n">
        <v>0</v>
      </c>
      <c r="Z169" s="2" t="n">
        <v>0.0001</v>
      </c>
      <c r="AA169" s="2" t="n">
        <v>0.236592620649702</v>
      </c>
      <c r="AB169" s="2" t="n">
        <v>0.0001</v>
      </c>
      <c r="AD169" s="2" t="n">
        <v>0.0001</v>
      </c>
      <c r="AE169" s="2" t="n">
        <v>0.118296310324851</v>
      </c>
      <c r="AF169" s="2" t="n">
        <v>0.0001</v>
      </c>
      <c r="AH169" s="2" t="n">
        <v>0.0001</v>
      </c>
      <c r="AI169" s="2" t="n">
        <v>1.95</v>
      </c>
      <c r="AJ169" s="2" t="n">
        <v>0.0001</v>
      </c>
      <c r="AL169" s="2" t="n">
        <v>0.0001</v>
      </c>
      <c r="AM169" s="2" t="n">
        <v>0.975</v>
      </c>
      <c r="AN169" s="2" t="n">
        <v>0.0001</v>
      </c>
      <c r="AP169" s="2" t="n">
        <v>54</v>
      </c>
      <c r="AQ169" s="2" t="n">
        <v>0.35</v>
      </c>
      <c r="BQ169" s="2" t="n">
        <v>41852</v>
      </c>
      <c r="BR169" s="2" t="n">
        <v>4.555</v>
      </c>
      <c r="BS169" s="2" t="n">
        <v>4.56</v>
      </c>
      <c r="BT169" s="2" t="n">
        <v>4.565</v>
      </c>
      <c r="BU169" s="2" t="n">
        <v>0.1625</v>
      </c>
      <c r="BV169" s="2" t="n">
        <v>0.17</v>
      </c>
      <c r="BW169" s="2" t="n">
        <v>0.1775</v>
      </c>
      <c r="BX169" s="2" t="n">
        <v>-0.07</v>
      </c>
      <c r="BZ169" s="2" t="n">
        <v>0.07</v>
      </c>
      <c r="CA169" s="2" t="n">
        <v>0</v>
      </c>
      <c r="CB169" s="2" t="n">
        <v>0</v>
      </c>
      <c r="CC169" s="2" t="n">
        <v>4.555</v>
      </c>
      <c r="CD169" s="2" t="n">
        <v>0.1775</v>
      </c>
    </row>
    <row r="170" customFormat="false" ht="12.75" hidden="false" customHeight="false" outlineLevel="0" collapsed="false">
      <c r="A170" s="1" t="n">
        <v>41974</v>
      </c>
      <c r="B170" s="2" t="n">
        <v>0.065327097371235</v>
      </c>
      <c r="D170" s="1" t="n">
        <v>40848</v>
      </c>
      <c r="E170" s="2" t="n">
        <v>47.45</v>
      </c>
      <c r="F170" s="2" t="n">
        <v>51.2</v>
      </c>
      <c r="G170" s="2" t="n">
        <v>56.2</v>
      </c>
      <c r="I170" s="2" t="n">
        <v>31.45</v>
      </c>
      <c r="J170" s="2" t="n">
        <v>33.45</v>
      </c>
      <c r="K170" s="2" t="n">
        <v>38.45</v>
      </c>
      <c r="M170" s="1" t="n">
        <v>41730</v>
      </c>
      <c r="N170" s="2" t="n">
        <v>67.1</v>
      </c>
      <c r="O170" s="2" t="n">
        <v>70.85</v>
      </c>
      <c r="P170" s="2" t="n">
        <v>75.85</v>
      </c>
      <c r="R170" s="2" t="n">
        <v>49.3875</v>
      </c>
      <c r="S170" s="2" t="n">
        <v>53.1375</v>
      </c>
      <c r="T170" s="2" t="n">
        <v>58.1375</v>
      </c>
      <c r="V170" s="2" t="n">
        <v>0</v>
      </c>
      <c r="W170" s="2" t="n">
        <v>0</v>
      </c>
      <c r="X170" s="2" t="n">
        <v>0</v>
      </c>
      <c r="Z170" s="2" t="n">
        <v>0.0001</v>
      </c>
      <c r="AA170" s="2" t="n">
        <v>0.226681717152593</v>
      </c>
      <c r="AB170" s="2" t="n">
        <v>0.0001</v>
      </c>
      <c r="AD170" s="2" t="n">
        <v>0.0001</v>
      </c>
      <c r="AE170" s="2" t="n">
        <v>0.113340858576296</v>
      </c>
      <c r="AF170" s="2" t="n">
        <v>0.0001</v>
      </c>
      <c r="AH170" s="2" t="n">
        <v>0.0001</v>
      </c>
      <c r="AI170" s="2" t="n">
        <v>2</v>
      </c>
      <c r="AJ170" s="2" t="n">
        <v>0.0001</v>
      </c>
      <c r="AL170" s="2" t="n">
        <v>0.0001</v>
      </c>
      <c r="AM170" s="2" t="n">
        <v>1</v>
      </c>
      <c r="AN170" s="2" t="n">
        <v>0.0001</v>
      </c>
      <c r="AP170" s="2" t="n">
        <v>54</v>
      </c>
      <c r="AQ170" s="2" t="n">
        <v>0.35</v>
      </c>
      <c r="BQ170" s="2" t="n">
        <v>41883</v>
      </c>
      <c r="BR170" s="2" t="n">
        <v>4.572</v>
      </c>
      <c r="BS170" s="2" t="n">
        <v>4.577</v>
      </c>
      <c r="BT170" s="2" t="n">
        <v>4.582</v>
      </c>
      <c r="BU170" s="2" t="n">
        <v>0.1625</v>
      </c>
      <c r="BV170" s="2" t="n">
        <v>0.17</v>
      </c>
      <c r="BW170" s="2" t="n">
        <v>0.1775</v>
      </c>
      <c r="BX170" s="2" t="n">
        <v>-0.07</v>
      </c>
      <c r="BZ170" s="2" t="n">
        <v>0.07</v>
      </c>
      <c r="CA170" s="2" t="n">
        <v>0</v>
      </c>
      <c r="CB170" s="2" t="n">
        <v>0</v>
      </c>
      <c r="CC170" s="2" t="n">
        <v>4.572</v>
      </c>
      <c r="CD170" s="2" t="n">
        <v>0.1775</v>
      </c>
    </row>
    <row r="171" customFormat="false" ht="12.75" hidden="false" customHeight="false" outlineLevel="0" collapsed="false">
      <c r="A171" s="1" t="n">
        <v>42005</v>
      </c>
      <c r="B171" s="2" t="n">
        <v>0.065344649696957</v>
      </c>
      <c r="D171" s="1" t="n">
        <v>40878</v>
      </c>
      <c r="E171" s="2" t="n">
        <v>46.45</v>
      </c>
      <c r="F171" s="2" t="n">
        <v>50.2</v>
      </c>
      <c r="G171" s="2" t="n">
        <v>55.2</v>
      </c>
      <c r="I171" s="2" t="n">
        <v>31.45</v>
      </c>
      <c r="J171" s="2" t="n">
        <v>33.45</v>
      </c>
      <c r="K171" s="2" t="n">
        <v>38.45</v>
      </c>
      <c r="M171" s="1" t="n">
        <v>41760</v>
      </c>
      <c r="N171" s="2" t="n">
        <v>67.1</v>
      </c>
      <c r="O171" s="2" t="n">
        <v>70.85</v>
      </c>
      <c r="P171" s="2" t="n">
        <v>75.85</v>
      </c>
      <c r="R171" s="2" t="n">
        <v>49.3875</v>
      </c>
      <c r="S171" s="2" t="n">
        <v>53.1375</v>
      </c>
      <c r="T171" s="2" t="n">
        <v>58.1375</v>
      </c>
      <c r="V171" s="2" t="n">
        <v>0</v>
      </c>
      <c r="W171" s="2" t="n">
        <v>0</v>
      </c>
      <c r="X171" s="2" t="n">
        <v>0</v>
      </c>
      <c r="Z171" s="2" t="n">
        <v>0.0001</v>
      </c>
      <c r="AA171" s="2" t="n">
        <v>0.226613714258962</v>
      </c>
      <c r="AB171" s="2" t="n">
        <v>0.0001</v>
      </c>
      <c r="AD171" s="2" t="n">
        <v>0.0001</v>
      </c>
      <c r="AE171" s="2" t="n">
        <v>0.113306857129481</v>
      </c>
      <c r="AF171" s="2" t="n">
        <v>0.0001</v>
      </c>
      <c r="AH171" s="2" t="n">
        <v>0.0001</v>
      </c>
      <c r="AI171" s="2" t="n">
        <v>2.15</v>
      </c>
      <c r="AJ171" s="2" t="n">
        <v>0.0001</v>
      </c>
      <c r="AL171" s="2" t="n">
        <v>0.0001</v>
      </c>
      <c r="AM171" s="2" t="n">
        <v>1.075</v>
      </c>
      <c r="AN171" s="2" t="n">
        <v>0.0001</v>
      </c>
      <c r="AP171" s="2" t="n">
        <v>54</v>
      </c>
      <c r="AQ171" s="2" t="n">
        <v>0.35</v>
      </c>
      <c r="BQ171" s="2" t="n">
        <v>41913</v>
      </c>
      <c r="BR171" s="2" t="n">
        <v>4.582</v>
      </c>
      <c r="BS171" s="2" t="n">
        <v>4.587</v>
      </c>
      <c r="BT171" s="2" t="n">
        <v>4.592</v>
      </c>
      <c r="BU171" s="2" t="n">
        <v>0.1625</v>
      </c>
      <c r="BV171" s="2" t="n">
        <v>0.17</v>
      </c>
      <c r="BW171" s="2" t="n">
        <v>0.1775</v>
      </c>
      <c r="BX171" s="2" t="n">
        <v>-0.07</v>
      </c>
      <c r="BZ171" s="2" t="n">
        <v>0.07</v>
      </c>
      <c r="CA171" s="2" t="n">
        <v>0</v>
      </c>
      <c r="CB171" s="2" t="n">
        <v>0</v>
      </c>
      <c r="CC171" s="2" t="n">
        <v>4.582</v>
      </c>
      <c r="CD171" s="2" t="n">
        <v>0.1775</v>
      </c>
    </row>
    <row r="172" customFormat="false" ht="12.75" hidden="false" customHeight="false" outlineLevel="0" collapsed="false">
      <c r="A172" s="1" t="n">
        <v>42036</v>
      </c>
      <c r="B172" s="2" t="n">
        <v>0.06536220202278</v>
      </c>
      <c r="D172" s="1" t="n">
        <v>40909</v>
      </c>
      <c r="E172" s="2" t="n">
        <v>48.7</v>
      </c>
      <c r="F172" s="2" t="n">
        <v>52.45</v>
      </c>
      <c r="G172" s="2" t="n">
        <v>57.45</v>
      </c>
      <c r="I172" s="2" t="n">
        <v>35.95</v>
      </c>
      <c r="J172" s="2" t="n">
        <v>37.95</v>
      </c>
      <c r="K172" s="2" t="n">
        <v>42.95</v>
      </c>
      <c r="M172" s="1" t="n">
        <v>41791</v>
      </c>
      <c r="N172" s="2" t="n">
        <v>71.1</v>
      </c>
      <c r="O172" s="2" t="n">
        <v>74.85</v>
      </c>
      <c r="P172" s="2" t="n">
        <v>79.85</v>
      </c>
      <c r="R172" s="2" t="n">
        <v>52.3875</v>
      </c>
      <c r="S172" s="2" t="n">
        <v>56.1375</v>
      </c>
      <c r="T172" s="2" t="n">
        <v>61.1375</v>
      </c>
      <c r="V172" s="2" t="n">
        <v>0</v>
      </c>
      <c r="W172" s="2" t="n">
        <v>0</v>
      </c>
      <c r="X172" s="2" t="n">
        <v>0</v>
      </c>
      <c r="Z172" s="2" t="n">
        <v>0.0001</v>
      </c>
      <c r="AA172" s="2" t="n">
        <v>0.25741191324334</v>
      </c>
      <c r="AB172" s="2" t="n">
        <v>0.0001</v>
      </c>
      <c r="AD172" s="2" t="n">
        <v>0.0001</v>
      </c>
      <c r="AE172" s="2" t="n">
        <v>0.12870595662167</v>
      </c>
      <c r="AF172" s="2" t="n">
        <v>0.0001</v>
      </c>
      <c r="AH172" s="2" t="n">
        <v>0.0001</v>
      </c>
      <c r="AI172" s="2" t="n">
        <v>1.95</v>
      </c>
      <c r="AJ172" s="2" t="n">
        <v>0.0001</v>
      </c>
      <c r="AL172" s="2" t="n">
        <v>0.0001</v>
      </c>
      <c r="AM172" s="2" t="n">
        <v>0.975</v>
      </c>
      <c r="AN172" s="2" t="n">
        <v>0.0001</v>
      </c>
      <c r="AP172" s="2" t="n">
        <v>55</v>
      </c>
      <c r="AQ172" s="2" t="n">
        <v>0.35</v>
      </c>
      <c r="BQ172" s="2" t="n">
        <v>41944</v>
      </c>
      <c r="BR172" s="2" t="n">
        <v>4.727</v>
      </c>
      <c r="BS172" s="2" t="n">
        <v>4.732</v>
      </c>
      <c r="BT172" s="2" t="n">
        <v>4.737</v>
      </c>
      <c r="BU172" s="2" t="n">
        <v>0.1625</v>
      </c>
      <c r="BV172" s="2" t="n">
        <v>0.17</v>
      </c>
      <c r="BW172" s="2" t="n">
        <v>0.1775</v>
      </c>
      <c r="BX172" s="2" t="n">
        <v>-0.07</v>
      </c>
      <c r="BZ172" s="2" t="n">
        <v>0.07</v>
      </c>
      <c r="CA172" s="2" t="n">
        <v>0</v>
      </c>
      <c r="CB172" s="2" t="n">
        <v>0</v>
      </c>
      <c r="CC172" s="2" t="n">
        <v>4.727</v>
      </c>
      <c r="CD172" s="2" t="n">
        <v>0.1775</v>
      </c>
    </row>
    <row r="173" customFormat="false" ht="12.75" hidden="false" customHeight="false" outlineLevel="0" collapsed="false">
      <c r="A173" s="1" t="n">
        <v>42064</v>
      </c>
      <c r="B173" s="2" t="n">
        <v>0.065378055736514</v>
      </c>
      <c r="D173" s="1" t="n">
        <v>40940</v>
      </c>
      <c r="E173" s="2" t="n">
        <v>46.7</v>
      </c>
      <c r="F173" s="2" t="n">
        <v>50.45</v>
      </c>
      <c r="G173" s="2" t="n">
        <v>55.45</v>
      </c>
      <c r="I173" s="2" t="n">
        <v>34.95</v>
      </c>
      <c r="J173" s="2" t="n">
        <v>36.95</v>
      </c>
      <c r="K173" s="2" t="n">
        <v>41.95</v>
      </c>
      <c r="M173" s="1" t="n">
        <v>41821</v>
      </c>
      <c r="N173" s="2" t="n">
        <v>107.05</v>
      </c>
      <c r="O173" s="2" t="n">
        <v>110.8</v>
      </c>
      <c r="P173" s="2" t="n">
        <v>115.8</v>
      </c>
      <c r="R173" s="2" t="n">
        <v>73.725</v>
      </c>
      <c r="S173" s="2" t="n">
        <v>77.475</v>
      </c>
      <c r="T173" s="2" t="n">
        <v>82.475</v>
      </c>
      <c r="V173" s="2" t="n">
        <v>0</v>
      </c>
      <c r="W173" s="2" t="n">
        <v>0</v>
      </c>
      <c r="X173" s="2" t="n">
        <v>0</v>
      </c>
      <c r="Z173" s="2" t="n">
        <v>0.0001</v>
      </c>
      <c r="AA173" s="2" t="n">
        <v>0.257580330843944</v>
      </c>
      <c r="AB173" s="2" t="n">
        <v>0.0001</v>
      </c>
      <c r="AD173" s="2" t="n">
        <v>0.0001</v>
      </c>
      <c r="AE173" s="2" t="n">
        <v>0.128790165421972</v>
      </c>
      <c r="AF173" s="2" t="n">
        <v>0.0001</v>
      </c>
      <c r="AH173" s="2" t="n">
        <v>0.0001</v>
      </c>
      <c r="AI173" s="2" t="n">
        <v>2.1</v>
      </c>
      <c r="AJ173" s="2" t="n">
        <v>0.0001</v>
      </c>
      <c r="AL173" s="2" t="n">
        <v>0.0001</v>
      </c>
      <c r="AM173" s="2" t="n">
        <v>1.05</v>
      </c>
      <c r="AN173" s="2" t="n">
        <v>0.0001</v>
      </c>
      <c r="AP173" s="2" t="n">
        <v>55</v>
      </c>
      <c r="AQ173" s="2" t="n">
        <v>0.35</v>
      </c>
      <c r="BQ173" s="2" t="n">
        <v>41974</v>
      </c>
      <c r="BR173" s="2" t="n">
        <v>4.867</v>
      </c>
      <c r="BS173" s="2" t="n">
        <v>4.872</v>
      </c>
      <c r="BT173" s="2" t="n">
        <v>4.877</v>
      </c>
      <c r="BU173" s="2" t="n">
        <v>0.1625</v>
      </c>
      <c r="BV173" s="2" t="n">
        <v>0.17</v>
      </c>
      <c r="BW173" s="2" t="n">
        <v>0.1775</v>
      </c>
      <c r="BX173" s="2" t="n">
        <v>-0.07</v>
      </c>
      <c r="BZ173" s="2" t="n">
        <v>0.07</v>
      </c>
      <c r="CA173" s="2" t="n">
        <v>0</v>
      </c>
      <c r="CB173" s="2" t="n">
        <v>0</v>
      </c>
      <c r="CC173" s="2" t="n">
        <v>4.867</v>
      </c>
      <c r="CD173" s="2" t="n">
        <v>0.1775</v>
      </c>
    </row>
    <row r="174" customFormat="false" ht="12.75" hidden="false" customHeight="false" outlineLevel="0" collapsed="false">
      <c r="A174" s="1" t="n">
        <v>42095</v>
      </c>
      <c r="B174" s="2" t="n">
        <v>0.065395608062531</v>
      </c>
      <c r="D174" s="1" t="n">
        <v>40969</v>
      </c>
      <c r="E174" s="2" t="n">
        <v>45.7</v>
      </c>
      <c r="F174" s="2" t="n">
        <v>49.45</v>
      </c>
      <c r="G174" s="2" t="n">
        <v>54.45</v>
      </c>
      <c r="I174" s="2" t="n">
        <v>32.95</v>
      </c>
      <c r="J174" s="2" t="n">
        <v>34.95</v>
      </c>
      <c r="K174" s="2" t="n">
        <v>39.95</v>
      </c>
      <c r="M174" s="1" t="n">
        <v>41852</v>
      </c>
      <c r="N174" s="2" t="n">
        <v>124.05</v>
      </c>
      <c r="O174" s="2" t="n">
        <v>127.8</v>
      </c>
      <c r="P174" s="2" t="n">
        <v>132.8</v>
      </c>
      <c r="R174" s="2" t="n">
        <v>86.475</v>
      </c>
      <c r="S174" s="2" t="n">
        <v>90.225</v>
      </c>
      <c r="T174" s="2" t="n">
        <v>95.225</v>
      </c>
      <c r="V174" s="2" t="n">
        <v>0</v>
      </c>
      <c r="W174" s="2" t="n">
        <v>0</v>
      </c>
      <c r="X174" s="2" t="n">
        <v>0</v>
      </c>
      <c r="Z174" s="2" t="n">
        <v>0.0001</v>
      </c>
      <c r="AA174" s="2" t="n">
        <v>0.28115097542569</v>
      </c>
      <c r="AB174" s="2" t="n">
        <v>0.0001</v>
      </c>
      <c r="AD174" s="2" t="n">
        <v>0.0001</v>
      </c>
      <c r="AE174" s="2" t="n">
        <v>0.140575487712845</v>
      </c>
      <c r="AF174" s="2" t="n">
        <v>0.0001</v>
      </c>
      <c r="AH174" s="2" t="n">
        <v>0.0001</v>
      </c>
      <c r="AI174" s="2" t="n">
        <v>2.85</v>
      </c>
      <c r="AJ174" s="2" t="n">
        <v>0.0001</v>
      </c>
      <c r="AL174" s="2" t="n">
        <v>0.0001</v>
      </c>
      <c r="AM174" s="2" t="n">
        <v>1.425</v>
      </c>
      <c r="AN174" s="2" t="n">
        <v>0.0001</v>
      </c>
      <c r="AP174" s="2" t="n">
        <v>55</v>
      </c>
      <c r="AQ174" s="2" t="n">
        <v>0.35</v>
      </c>
      <c r="BQ174" s="2" t="n">
        <v>42005</v>
      </c>
      <c r="BR174" s="2" t="n">
        <v>5.17</v>
      </c>
      <c r="BS174" s="2" t="n">
        <v>5.175</v>
      </c>
      <c r="BT174" s="2" t="n">
        <v>5.18</v>
      </c>
      <c r="BU174" s="2" t="n">
        <v>0.1625</v>
      </c>
      <c r="BV174" s="2" t="n">
        <v>0.17</v>
      </c>
      <c r="BW174" s="2" t="n">
        <v>0.1775</v>
      </c>
      <c r="BX174" s="2" t="n">
        <v>-0.07</v>
      </c>
      <c r="BZ174" s="2" t="n">
        <v>0.07</v>
      </c>
      <c r="CA174" s="2" t="n">
        <v>0</v>
      </c>
      <c r="CB174" s="2" t="n">
        <v>0</v>
      </c>
      <c r="CC174" s="2" t="n">
        <v>5.17</v>
      </c>
      <c r="CD174" s="2" t="n">
        <v>0.1775</v>
      </c>
    </row>
    <row r="175" customFormat="false" ht="12.75" hidden="false" customHeight="false" outlineLevel="0" collapsed="false">
      <c r="A175" s="1" t="n">
        <v>42125</v>
      </c>
      <c r="B175" s="2" t="n">
        <v>0.065412594184581</v>
      </c>
      <c r="D175" s="1" t="n">
        <v>41000</v>
      </c>
      <c r="E175" s="2" t="n">
        <v>43.6</v>
      </c>
      <c r="F175" s="2" t="n">
        <v>47.35</v>
      </c>
      <c r="G175" s="2" t="n">
        <v>52.35</v>
      </c>
      <c r="I175" s="2" t="n">
        <v>32.95</v>
      </c>
      <c r="J175" s="2" t="n">
        <v>34.95</v>
      </c>
      <c r="K175" s="2" t="n">
        <v>39.95</v>
      </c>
      <c r="M175" s="1" t="n">
        <v>41883</v>
      </c>
      <c r="N175" s="2" t="n">
        <v>110.05</v>
      </c>
      <c r="O175" s="2" t="n">
        <v>113.8</v>
      </c>
      <c r="P175" s="2" t="n">
        <v>118.8</v>
      </c>
      <c r="R175" s="2" t="n">
        <v>75.975</v>
      </c>
      <c r="S175" s="2" t="n">
        <v>79.725</v>
      </c>
      <c r="T175" s="2" t="n">
        <v>84.725</v>
      </c>
      <c r="V175" s="2" t="n">
        <v>0</v>
      </c>
      <c r="W175" s="2" t="n">
        <v>0</v>
      </c>
      <c r="X175" s="2" t="n">
        <v>0</v>
      </c>
      <c r="Z175" s="2" t="n">
        <v>0.0001</v>
      </c>
      <c r="AA175" s="2" t="n">
        <v>0.265368842869775</v>
      </c>
      <c r="AB175" s="2" t="n">
        <v>0.0001</v>
      </c>
      <c r="AD175" s="2" t="n">
        <v>0.0001</v>
      </c>
      <c r="AE175" s="2" t="n">
        <v>0.132684421434888</v>
      </c>
      <c r="AF175" s="2" t="n">
        <v>0.0001</v>
      </c>
      <c r="AH175" s="2" t="n">
        <v>0.0001</v>
      </c>
      <c r="AI175" s="2" t="n">
        <v>2.95</v>
      </c>
      <c r="AJ175" s="2" t="n">
        <v>0.0001</v>
      </c>
      <c r="AL175" s="2" t="n">
        <v>0.0001</v>
      </c>
      <c r="AM175" s="2" t="n">
        <v>1.475</v>
      </c>
      <c r="AN175" s="2" t="n">
        <v>0.0001</v>
      </c>
      <c r="AP175" s="2" t="n">
        <v>56</v>
      </c>
      <c r="AQ175" s="2" t="n">
        <v>0.35</v>
      </c>
      <c r="BQ175" s="2" t="n">
        <v>42036</v>
      </c>
      <c r="BR175" s="2" t="n">
        <v>5.025</v>
      </c>
      <c r="BS175" s="2" t="n">
        <v>5.03</v>
      </c>
      <c r="BT175" s="2" t="n">
        <v>5.035</v>
      </c>
      <c r="BU175" s="2" t="n">
        <v>0.1625</v>
      </c>
      <c r="BV175" s="2" t="n">
        <v>0.17</v>
      </c>
      <c r="BW175" s="2" t="n">
        <v>0.1775</v>
      </c>
      <c r="BX175" s="2" t="n">
        <v>-0.07</v>
      </c>
      <c r="BZ175" s="2" t="n">
        <v>0.07</v>
      </c>
      <c r="CA175" s="2" t="n">
        <v>0</v>
      </c>
      <c r="CB175" s="2" t="n">
        <v>0</v>
      </c>
      <c r="CC175" s="2" t="n">
        <v>5.025</v>
      </c>
      <c r="CD175" s="2" t="n">
        <v>0.1775</v>
      </c>
    </row>
    <row r="176" customFormat="false" ht="12.75" hidden="false" customHeight="false" outlineLevel="0" collapsed="false">
      <c r="A176" s="1" t="n">
        <v>42156</v>
      </c>
      <c r="B176" s="2" t="n">
        <v>0.065430146510799</v>
      </c>
      <c r="D176" s="1" t="n">
        <v>41030</v>
      </c>
      <c r="E176" s="2" t="n">
        <v>45.6</v>
      </c>
      <c r="F176" s="2" t="n">
        <v>49.35</v>
      </c>
      <c r="G176" s="2" t="n">
        <v>54.35</v>
      </c>
      <c r="I176" s="2" t="n">
        <v>28.95</v>
      </c>
      <c r="J176" s="2" t="n">
        <v>30.95</v>
      </c>
      <c r="K176" s="2" t="n">
        <v>35.95</v>
      </c>
      <c r="M176" s="1" t="n">
        <v>41913</v>
      </c>
      <c r="N176" s="2" t="n">
        <v>81.7</v>
      </c>
      <c r="O176" s="2" t="n">
        <v>85.45</v>
      </c>
      <c r="P176" s="2" t="n">
        <v>90.45</v>
      </c>
      <c r="R176" s="2" t="n">
        <v>60.3375</v>
      </c>
      <c r="S176" s="2" t="n">
        <v>64.0875</v>
      </c>
      <c r="T176" s="2" t="n">
        <v>69.0875</v>
      </c>
      <c r="V176" s="2" t="n">
        <v>0</v>
      </c>
      <c r="W176" s="2" t="n">
        <v>0</v>
      </c>
      <c r="X176" s="2" t="n">
        <v>0</v>
      </c>
      <c r="Z176" s="2" t="n">
        <v>0.0001</v>
      </c>
      <c r="AA176" s="2" t="n">
        <v>0.244746415030122</v>
      </c>
      <c r="AB176" s="2" t="n">
        <v>0.0001</v>
      </c>
      <c r="AD176" s="2" t="n">
        <v>0.0001</v>
      </c>
      <c r="AE176" s="2" t="n">
        <v>0.122373207515061</v>
      </c>
      <c r="AF176" s="2" t="n">
        <v>0.0001</v>
      </c>
      <c r="AH176" s="2" t="n">
        <v>0.0001</v>
      </c>
      <c r="AI176" s="2" t="n">
        <v>2.65</v>
      </c>
      <c r="AJ176" s="2" t="n">
        <v>0.0001</v>
      </c>
      <c r="AL176" s="2" t="n">
        <v>0.0001</v>
      </c>
      <c r="AM176" s="2" t="n">
        <v>1.325</v>
      </c>
      <c r="AN176" s="2" t="n">
        <v>0.0001</v>
      </c>
      <c r="AP176" s="2" t="n">
        <v>56</v>
      </c>
      <c r="AQ176" s="2" t="n">
        <v>0.35</v>
      </c>
      <c r="BQ176" s="2" t="n">
        <v>42064</v>
      </c>
      <c r="BR176" s="2" t="n">
        <v>4.89</v>
      </c>
      <c r="BS176" s="2" t="n">
        <v>4.895</v>
      </c>
      <c r="BT176" s="2" t="n">
        <v>4.9</v>
      </c>
      <c r="BU176" s="2" t="n">
        <v>0.1625</v>
      </c>
      <c r="BV176" s="2" t="n">
        <v>0.17</v>
      </c>
      <c r="BW176" s="2" t="n">
        <v>0.1775</v>
      </c>
      <c r="BX176" s="2" t="n">
        <v>-0.07</v>
      </c>
      <c r="BZ176" s="2" t="n">
        <v>0.07</v>
      </c>
      <c r="CA176" s="2" t="n">
        <v>0</v>
      </c>
      <c r="CB176" s="2" t="n">
        <v>0</v>
      </c>
      <c r="CC176" s="2" t="n">
        <v>4.89</v>
      </c>
      <c r="CD176" s="2" t="n">
        <v>0.1775</v>
      </c>
    </row>
    <row r="177" customFormat="false" ht="12.75" hidden="false" customHeight="false" outlineLevel="0" collapsed="false">
      <c r="A177" s="1" t="n">
        <v>42186</v>
      </c>
      <c r="B177" s="2" t="n">
        <v>0.065447132633044</v>
      </c>
      <c r="D177" s="1" t="n">
        <v>41061</v>
      </c>
      <c r="E177" s="2" t="n">
        <v>52.6</v>
      </c>
      <c r="F177" s="2" t="n">
        <v>56.35</v>
      </c>
      <c r="G177" s="2" t="n">
        <v>61.35</v>
      </c>
      <c r="I177" s="2" t="n">
        <v>31.95</v>
      </c>
      <c r="J177" s="2" t="n">
        <v>33.95</v>
      </c>
      <c r="K177" s="2" t="n">
        <v>38.95</v>
      </c>
      <c r="M177" s="1" t="n">
        <v>41944</v>
      </c>
      <c r="N177" s="2" t="n">
        <v>69.7</v>
      </c>
      <c r="O177" s="2" t="n">
        <v>73.45</v>
      </c>
      <c r="P177" s="2" t="n">
        <v>78.45</v>
      </c>
      <c r="R177" s="2" t="n">
        <v>51.3375</v>
      </c>
      <c r="S177" s="2" t="n">
        <v>55.0875</v>
      </c>
      <c r="T177" s="2" t="n">
        <v>60.0875</v>
      </c>
      <c r="V177" s="2" t="n">
        <v>0</v>
      </c>
      <c r="W177" s="2" t="n">
        <v>0</v>
      </c>
      <c r="X177" s="2" t="n">
        <v>0</v>
      </c>
      <c r="Z177" s="2" t="n">
        <v>0.0001</v>
      </c>
      <c r="AA177" s="2" t="n">
        <v>0.243152878333602</v>
      </c>
      <c r="AB177" s="2" t="n">
        <v>0.0001</v>
      </c>
      <c r="AD177" s="2" t="n">
        <v>0.0001</v>
      </c>
      <c r="AE177" s="2" t="n">
        <v>0.121576439166801</v>
      </c>
      <c r="AF177" s="2" t="n">
        <v>0.0001</v>
      </c>
      <c r="AH177" s="2" t="n">
        <v>0.0001</v>
      </c>
      <c r="AI177" s="2" t="n">
        <v>1.9</v>
      </c>
      <c r="AJ177" s="2" t="n">
        <v>0.0001</v>
      </c>
      <c r="AL177" s="2" t="n">
        <v>0.0001</v>
      </c>
      <c r="AM177" s="2" t="n">
        <v>0.95</v>
      </c>
      <c r="AN177" s="2" t="n">
        <v>0.0001</v>
      </c>
      <c r="AP177" s="2" t="n">
        <v>56</v>
      </c>
      <c r="AQ177" s="2" t="n">
        <v>0.35</v>
      </c>
      <c r="BQ177" s="2" t="n">
        <v>42095</v>
      </c>
      <c r="BR177" s="2" t="n">
        <v>4.73</v>
      </c>
      <c r="BS177" s="2" t="n">
        <v>4.735</v>
      </c>
      <c r="BT177" s="2" t="n">
        <v>4.74</v>
      </c>
      <c r="BU177" s="2" t="n">
        <v>0.1625</v>
      </c>
      <c r="BV177" s="2" t="n">
        <v>0.17</v>
      </c>
      <c r="BW177" s="2" t="n">
        <v>0.1775</v>
      </c>
      <c r="BX177" s="2" t="n">
        <v>-0.07</v>
      </c>
      <c r="BZ177" s="2" t="n">
        <v>0.07</v>
      </c>
      <c r="CA177" s="2" t="n">
        <v>0</v>
      </c>
      <c r="CB177" s="2" t="n">
        <v>0</v>
      </c>
      <c r="CC177" s="2" t="n">
        <v>4.73</v>
      </c>
      <c r="CD177" s="2" t="n">
        <v>0.1775</v>
      </c>
    </row>
    <row r="178" customFormat="false" ht="12.75" hidden="false" customHeight="false" outlineLevel="0" collapsed="false">
      <c r="A178" s="1" t="n">
        <v>42217</v>
      </c>
      <c r="B178" s="2" t="n">
        <v>0.065464684959463</v>
      </c>
      <c r="D178" s="1" t="n">
        <v>41091</v>
      </c>
      <c r="E178" s="2" t="n">
        <v>70.05</v>
      </c>
      <c r="F178" s="2" t="n">
        <v>73.8</v>
      </c>
      <c r="G178" s="2" t="n">
        <v>78.8</v>
      </c>
      <c r="I178" s="2" t="n">
        <v>36.55</v>
      </c>
      <c r="J178" s="2" t="n">
        <v>38.55</v>
      </c>
      <c r="K178" s="2" t="n">
        <v>43.55</v>
      </c>
      <c r="M178" s="1" t="n">
        <v>41974</v>
      </c>
      <c r="N178" s="2" t="n">
        <v>70.7</v>
      </c>
      <c r="O178" s="2" t="n">
        <v>74.45</v>
      </c>
      <c r="P178" s="2" t="n">
        <v>79.45</v>
      </c>
      <c r="R178" s="2" t="n">
        <v>52.0875</v>
      </c>
      <c r="S178" s="2" t="n">
        <v>55.8375</v>
      </c>
      <c r="T178" s="2" t="n">
        <v>60.8375</v>
      </c>
      <c r="V178" s="2" t="n">
        <v>0</v>
      </c>
      <c r="W178" s="2" t="n">
        <v>0</v>
      </c>
      <c r="X178" s="2" t="n">
        <v>0</v>
      </c>
      <c r="Z178" s="2" t="n">
        <v>0.0001</v>
      </c>
      <c r="AA178" s="2" t="n">
        <v>0.247323701678379</v>
      </c>
      <c r="AB178" s="2" t="n">
        <v>0.0001</v>
      </c>
      <c r="AD178" s="2" t="n">
        <v>0.0001</v>
      </c>
      <c r="AE178" s="2" t="n">
        <v>0.123661850839189</v>
      </c>
      <c r="AF178" s="2" t="n">
        <v>0.0001</v>
      </c>
      <c r="AH178" s="2" t="n">
        <v>0.0001</v>
      </c>
      <c r="AI178" s="2" t="n">
        <v>1.7</v>
      </c>
      <c r="AJ178" s="2" t="n">
        <v>0.0001</v>
      </c>
      <c r="AL178" s="2" t="n">
        <v>0.0001</v>
      </c>
      <c r="AM178" s="2" t="n">
        <v>0.85</v>
      </c>
      <c r="AN178" s="2" t="n">
        <v>0.0001</v>
      </c>
      <c r="AP178" s="2" t="n">
        <v>57</v>
      </c>
      <c r="AQ178" s="2" t="n">
        <v>0.35</v>
      </c>
      <c r="BQ178" s="2" t="n">
        <v>42125</v>
      </c>
      <c r="BR178" s="2" t="n">
        <v>4.695</v>
      </c>
      <c r="BS178" s="2" t="n">
        <v>4.7</v>
      </c>
      <c r="BT178" s="2" t="n">
        <v>4.705</v>
      </c>
      <c r="BU178" s="2" t="n">
        <v>0.1625</v>
      </c>
      <c r="BV178" s="2" t="n">
        <v>0.17</v>
      </c>
      <c r="BW178" s="2" t="n">
        <v>0.1775</v>
      </c>
      <c r="BX178" s="2" t="n">
        <v>-0.07</v>
      </c>
      <c r="BZ178" s="2" t="n">
        <v>0.07</v>
      </c>
      <c r="CA178" s="2" t="n">
        <v>0</v>
      </c>
      <c r="CB178" s="2" t="n">
        <v>0</v>
      </c>
      <c r="CC178" s="2" t="n">
        <v>4.695</v>
      </c>
      <c r="CD178" s="2" t="n">
        <v>0.1775</v>
      </c>
    </row>
    <row r="179" customFormat="false" ht="12.75" hidden="false" customHeight="false" outlineLevel="0" collapsed="false">
      <c r="A179" s="1" t="n">
        <v>42248</v>
      </c>
      <c r="B179" s="2" t="n">
        <v>0.065482237285984</v>
      </c>
      <c r="D179" s="1" t="n">
        <v>41122</v>
      </c>
      <c r="E179" s="2" t="n">
        <v>83.05</v>
      </c>
      <c r="F179" s="2" t="n">
        <v>86.8</v>
      </c>
      <c r="G179" s="2" t="n">
        <v>91.8</v>
      </c>
      <c r="I179" s="2" t="n">
        <v>38.55</v>
      </c>
      <c r="J179" s="2" t="n">
        <v>40.55</v>
      </c>
      <c r="K179" s="2" t="n">
        <v>45.55</v>
      </c>
      <c r="M179" s="1" t="n">
        <v>42005</v>
      </c>
      <c r="N179" s="2" t="n">
        <v>82.7</v>
      </c>
      <c r="O179" s="2" t="n">
        <v>87.7</v>
      </c>
      <c r="P179" s="2" t="n">
        <v>92.7</v>
      </c>
      <c r="R179" s="2" t="n">
        <v>60.775</v>
      </c>
      <c r="S179" s="2" t="n">
        <v>65.775</v>
      </c>
      <c r="T179" s="2" t="n">
        <v>70.775</v>
      </c>
      <c r="V179" s="2" t="n">
        <v>0</v>
      </c>
      <c r="W179" s="2" t="n">
        <v>0</v>
      </c>
      <c r="X179" s="2" t="n">
        <v>0</v>
      </c>
      <c r="Z179" s="2" t="n">
        <v>0.0001</v>
      </c>
      <c r="AA179" s="2" t="n">
        <v>0.229734726913126</v>
      </c>
      <c r="AB179" s="2" t="n">
        <v>0.0001</v>
      </c>
      <c r="AD179" s="2" t="n">
        <v>0.0001</v>
      </c>
      <c r="AE179" s="2" t="n">
        <v>0.114867363456563</v>
      </c>
      <c r="AF179" s="2" t="n">
        <v>0.0001</v>
      </c>
      <c r="AH179" s="2" t="n">
        <v>0.0001</v>
      </c>
      <c r="AI179" s="2" t="n">
        <v>1.6</v>
      </c>
      <c r="AJ179" s="2" t="n">
        <v>0.0001</v>
      </c>
      <c r="AL179" s="2" t="n">
        <v>0.0001</v>
      </c>
      <c r="AM179" s="2" t="n">
        <v>0.8</v>
      </c>
      <c r="AN179" s="2" t="n">
        <v>0.0001</v>
      </c>
      <c r="AP179" s="2" t="n">
        <v>57</v>
      </c>
      <c r="AQ179" s="2" t="n">
        <v>0.35</v>
      </c>
      <c r="BQ179" s="2" t="n">
        <v>42156</v>
      </c>
      <c r="BR179" s="2" t="n">
        <v>4.715</v>
      </c>
      <c r="BS179" s="2" t="n">
        <v>4.72</v>
      </c>
      <c r="BT179" s="2" t="n">
        <v>4.725</v>
      </c>
      <c r="BU179" s="2" t="n">
        <v>0.1625</v>
      </c>
      <c r="BV179" s="2" t="n">
        <v>0.17</v>
      </c>
      <c r="BW179" s="2" t="n">
        <v>0.1775</v>
      </c>
      <c r="BX179" s="2" t="n">
        <v>-0.07</v>
      </c>
      <c r="BZ179" s="2" t="n">
        <v>0.07</v>
      </c>
      <c r="CA179" s="2" t="n">
        <v>0</v>
      </c>
      <c r="CB179" s="2" t="n">
        <v>0</v>
      </c>
      <c r="CC179" s="2" t="n">
        <v>4.715</v>
      </c>
      <c r="CD179" s="2" t="n">
        <v>0.1775</v>
      </c>
    </row>
    <row r="180" customFormat="false" ht="12.75" hidden="false" customHeight="false" outlineLevel="0" collapsed="false">
      <c r="A180" s="1" t="n">
        <v>42278</v>
      </c>
      <c r="B180" s="2" t="n">
        <v>0.065499223408521</v>
      </c>
      <c r="D180" s="1" t="n">
        <v>41153</v>
      </c>
      <c r="E180" s="2" t="n">
        <v>71.05</v>
      </c>
      <c r="F180" s="2" t="n">
        <v>74.8</v>
      </c>
      <c r="G180" s="2" t="n">
        <v>79.8</v>
      </c>
      <c r="I180" s="2" t="n">
        <v>36.55</v>
      </c>
      <c r="J180" s="2" t="n">
        <v>38.55</v>
      </c>
      <c r="K180" s="2" t="n">
        <v>43.55</v>
      </c>
      <c r="M180" s="1" t="n">
        <v>42036</v>
      </c>
      <c r="N180" s="2" t="n">
        <v>74.7</v>
      </c>
      <c r="O180" s="2" t="n">
        <v>79.7</v>
      </c>
      <c r="P180" s="2" t="n">
        <v>84.7</v>
      </c>
      <c r="R180" s="2" t="n">
        <v>54.775</v>
      </c>
      <c r="S180" s="2" t="n">
        <v>59.775</v>
      </c>
      <c r="T180" s="2" t="n">
        <v>64.775</v>
      </c>
      <c r="V180" s="2" t="n">
        <v>0</v>
      </c>
      <c r="W180" s="2" t="n">
        <v>0</v>
      </c>
      <c r="X180" s="2" t="n">
        <v>0</v>
      </c>
      <c r="Z180" s="2" t="n">
        <v>0.0001</v>
      </c>
      <c r="AA180" s="2" t="n">
        <v>0.232721484632682</v>
      </c>
      <c r="AB180" s="2" t="n">
        <v>0.0001</v>
      </c>
      <c r="AD180" s="2" t="n">
        <v>0.0001</v>
      </c>
      <c r="AE180" s="2" t="n">
        <v>0.116360742316341</v>
      </c>
      <c r="AF180" s="2" t="n">
        <v>0.0001</v>
      </c>
      <c r="AH180" s="2" t="n">
        <v>0.0001</v>
      </c>
      <c r="AI180" s="2" t="n">
        <v>1.8</v>
      </c>
      <c r="AJ180" s="2" t="n">
        <v>0.0001</v>
      </c>
      <c r="AL180" s="2" t="n">
        <v>0.0001</v>
      </c>
      <c r="AM180" s="2" t="n">
        <v>0.9</v>
      </c>
      <c r="AN180" s="2" t="n">
        <v>0.0001</v>
      </c>
      <c r="AP180" s="2" t="n">
        <v>57</v>
      </c>
      <c r="AQ180" s="2" t="n">
        <v>0.35</v>
      </c>
      <c r="BQ180" s="2" t="n">
        <v>42186</v>
      </c>
      <c r="BR180" s="2" t="n">
        <v>4.708</v>
      </c>
      <c r="BS180" s="2" t="n">
        <v>4.713</v>
      </c>
      <c r="BT180" s="2" t="n">
        <v>4.718</v>
      </c>
      <c r="BU180" s="2" t="n">
        <v>0.1625</v>
      </c>
      <c r="BV180" s="2" t="n">
        <v>0.17</v>
      </c>
      <c r="BW180" s="2" t="n">
        <v>0.1775</v>
      </c>
      <c r="BX180" s="2" t="n">
        <v>-0.07</v>
      </c>
      <c r="BZ180" s="2" t="n">
        <v>0.07</v>
      </c>
      <c r="CA180" s="2" t="n">
        <v>0</v>
      </c>
      <c r="CB180" s="2" t="n">
        <v>0</v>
      </c>
      <c r="CC180" s="2" t="n">
        <v>4.708</v>
      </c>
      <c r="CD180" s="2" t="n">
        <v>0.1775</v>
      </c>
    </row>
    <row r="181" customFormat="false" ht="12.75" hidden="false" customHeight="false" outlineLevel="0" collapsed="false">
      <c r="A181" s="1" t="n">
        <v>42309</v>
      </c>
      <c r="B181" s="2" t="n">
        <v>0.065516775735244</v>
      </c>
      <c r="D181" s="1" t="n">
        <v>41183</v>
      </c>
      <c r="E181" s="2" t="n">
        <v>49.2</v>
      </c>
      <c r="F181" s="2" t="n">
        <v>52.95</v>
      </c>
      <c r="G181" s="2" t="n">
        <v>57.95</v>
      </c>
      <c r="I181" s="2" t="n">
        <v>34.95</v>
      </c>
      <c r="J181" s="2" t="n">
        <v>36.95</v>
      </c>
      <c r="K181" s="2" t="n">
        <v>41.95</v>
      </c>
      <c r="M181" s="1" t="n">
        <v>42064</v>
      </c>
      <c r="N181" s="2" t="n">
        <v>68.7</v>
      </c>
      <c r="O181" s="2" t="n">
        <v>73.7</v>
      </c>
      <c r="P181" s="2" t="n">
        <v>78.7</v>
      </c>
      <c r="R181" s="2" t="n">
        <v>50.275</v>
      </c>
      <c r="S181" s="2" t="n">
        <v>55.275</v>
      </c>
      <c r="T181" s="2" t="n">
        <v>60.275</v>
      </c>
      <c r="V181" s="2" t="n">
        <v>0</v>
      </c>
      <c r="W181" s="2" t="n">
        <v>0</v>
      </c>
      <c r="X181" s="2" t="n">
        <v>0</v>
      </c>
      <c r="Z181" s="2" t="n">
        <v>0.0001</v>
      </c>
      <c r="AA181" s="2" t="n">
        <v>0.237020630523107</v>
      </c>
      <c r="AB181" s="2" t="n">
        <v>0.0001</v>
      </c>
      <c r="AD181" s="2" t="n">
        <v>0.0001</v>
      </c>
      <c r="AE181" s="2" t="n">
        <v>0.118510315261553</v>
      </c>
      <c r="AF181" s="2" t="n">
        <v>0.0001</v>
      </c>
      <c r="AH181" s="2" t="n">
        <v>0.0001</v>
      </c>
      <c r="AI181" s="2" t="n">
        <v>1.95</v>
      </c>
      <c r="AJ181" s="2" t="n">
        <v>0.0001</v>
      </c>
      <c r="AL181" s="2" t="n">
        <v>0.0001</v>
      </c>
      <c r="AM181" s="2" t="n">
        <v>0.975</v>
      </c>
      <c r="AN181" s="2" t="n">
        <v>0.0001</v>
      </c>
      <c r="AP181" s="2" t="n">
        <v>58</v>
      </c>
      <c r="AQ181" s="2" t="n">
        <v>0.35</v>
      </c>
      <c r="BQ181" s="2" t="n">
        <v>42217</v>
      </c>
      <c r="BR181" s="2" t="n">
        <v>4.71</v>
      </c>
      <c r="BS181" s="2" t="n">
        <v>4.715</v>
      </c>
      <c r="BT181" s="2" t="n">
        <v>4.72</v>
      </c>
      <c r="BU181" s="2" t="n">
        <v>0.1625</v>
      </c>
      <c r="BV181" s="2" t="n">
        <v>0.17</v>
      </c>
      <c r="BW181" s="2" t="n">
        <v>0.1775</v>
      </c>
      <c r="BX181" s="2" t="n">
        <v>-0.07</v>
      </c>
      <c r="BZ181" s="2" t="n">
        <v>0.07</v>
      </c>
      <c r="CA181" s="2" t="n">
        <v>0</v>
      </c>
      <c r="CB181" s="2" t="n">
        <v>0</v>
      </c>
      <c r="CC181" s="2" t="n">
        <v>4.71</v>
      </c>
      <c r="CD181" s="2" t="n">
        <v>0.1775</v>
      </c>
    </row>
    <row r="182" customFormat="false" ht="12.75" hidden="false" customHeight="false" outlineLevel="0" collapsed="false">
      <c r="A182" s="1" t="n">
        <v>42339</v>
      </c>
      <c r="B182" s="2" t="n">
        <v>0.065533761857976</v>
      </c>
      <c r="D182" s="1" t="n">
        <v>41214</v>
      </c>
      <c r="E182" s="2" t="n">
        <v>48.2</v>
      </c>
      <c r="F182" s="2" t="n">
        <v>51.95</v>
      </c>
      <c r="G182" s="2" t="n">
        <v>56.95</v>
      </c>
      <c r="I182" s="2" t="n">
        <v>31.95</v>
      </c>
      <c r="J182" s="2" t="n">
        <v>33.95</v>
      </c>
      <c r="K182" s="2" t="n">
        <v>38.95</v>
      </c>
      <c r="M182" s="1" t="n">
        <v>42095</v>
      </c>
      <c r="N182" s="2" t="n">
        <v>66.6</v>
      </c>
      <c r="O182" s="2" t="n">
        <v>71.6</v>
      </c>
      <c r="P182" s="2" t="n">
        <v>76.6</v>
      </c>
      <c r="R182" s="2" t="n">
        <v>48.7</v>
      </c>
      <c r="S182" s="2" t="n">
        <v>53.7</v>
      </c>
      <c r="T182" s="2" t="n">
        <v>58.7</v>
      </c>
      <c r="V182" s="2" t="n">
        <v>0</v>
      </c>
      <c r="W182" s="2" t="n">
        <v>0</v>
      </c>
      <c r="X182" s="2" t="n">
        <v>0</v>
      </c>
      <c r="Z182" s="2" t="n">
        <v>0.0001</v>
      </c>
      <c r="AA182" s="2" t="n">
        <v>0.227605272200853</v>
      </c>
      <c r="AB182" s="2" t="n">
        <v>0.0001</v>
      </c>
      <c r="AD182" s="2" t="n">
        <v>0.0001</v>
      </c>
      <c r="AE182" s="2" t="n">
        <v>0.113802636100426</v>
      </c>
      <c r="AF182" s="2" t="n">
        <v>0.0001</v>
      </c>
      <c r="AH182" s="2" t="n">
        <v>0.0001</v>
      </c>
      <c r="AI182" s="2" t="n">
        <v>2</v>
      </c>
      <c r="AJ182" s="2" t="n">
        <v>0.0001</v>
      </c>
      <c r="AL182" s="2" t="n">
        <v>0.0001</v>
      </c>
      <c r="AM182" s="2" t="n">
        <v>1</v>
      </c>
      <c r="AN182" s="2" t="n">
        <v>0.0001</v>
      </c>
      <c r="AP182" s="2" t="n">
        <v>58</v>
      </c>
      <c r="AQ182" s="2" t="n">
        <v>0.35</v>
      </c>
      <c r="BQ182" s="2" t="n">
        <v>42248</v>
      </c>
      <c r="BR182" s="2" t="n">
        <v>4.727</v>
      </c>
      <c r="BS182" s="2" t="n">
        <v>4.732</v>
      </c>
      <c r="BT182" s="2" t="n">
        <v>4.737</v>
      </c>
      <c r="BU182" s="2" t="n">
        <v>0.1625</v>
      </c>
      <c r="BV182" s="2" t="n">
        <v>0.17</v>
      </c>
      <c r="BW182" s="2" t="n">
        <v>0.1775</v>
      </c>
      <c r="BX182" s="2" t="n">
        <v>-0.07</v>
      </c>
      <c r="BZ182" s="2" t="n">
        <v>0.07</v>
      </c>
      <c r="CA182" s="2" t="n">
        <v>0</v>
      </c>
      <c r="CB182" s="2" t="n">
        <v>0</v>
      </c>
      <c r="CC182" s="2" t="n">
        <v>4.727</v>
      </c>
      <c r="CD182" s="2" t="n">
        <v>0.1775</v>
      </c>
    </row>
    <row r="183" customFormat="false" ht="12.75" hidden="false" customHeight="false" outlineLevel="0" collapsed="false">
      <c r="A183" s="1" t="n">
        <v>42370</v>
      </c>
      <c r="B183" s="2" t="n">
        <v>0.065551314184899</v>
      </c>
      <c r="D183" s="1" t="n">
        <v>41244</v>
      </c>
      <c r="E183" s="2" t="n">
        <v>47.2</v>
      </c>
      <c r="F183" s="2" t="n">
        <v>50.95</v>
      </c>
      <c r="G183" s="2" t="n">
        <v>55.95</v>
      </c>
      <c r="I183" s="2" t="n">
        <v>31.95</v>
      </c>
      <c r="J183" s="2" t="n">
        <v>33.95</v>
      </c>
      <c r="K183" s="2" t="n">
        <v>38.95</v>
      </c>
      <c r="M183" s="1" t="n">
        <v>42125</v>
      </c>
      <c r="N183" s="2" t="n">
        <v>66.6</v>
      </c>
      <c r="O183" s="2" t="n">
        <v>71.6</v>
      </c>
      <c r="P183" s="2" t="n">
        <v>76.6</v>
      </c>
      <c r="R183" s="2" t="n">
        <v>48.7</v>
      </c>
      <c r="S183" s="2" t="n">
        <v>53.7</v>
      </c>
      <c r="T183" s="2" t="n">
        <v>58.7</v>
      </c>
      <c r="V183" s="2" t="n">
        <v>0</v>
      </c>
      <c r="W183" s="2" t="n">
        <v>0</v>
      </c>
      <c r="X183" s="2" t="n">
        <v>0</v>
      </c>
      <c r="Z183" s="2" t="n">
        <v>0.0001</v>
      </c>
      <c r="AA183" s="2" t="n">
        <v>0.227540669451904</v>
      </c>
      <c r="AB183" s="2" t="n">
        <v>0.0001</v>
      </c>
      <c r="AD183" s="2" t="n">
        <v>0.0001</v>
      </c>
      <c r="AE183" s="2" t="n">
        <v>0.113770334725952</v>
      </c>
      <c r="AF183" s="2" t="n">
        <v>0.0001</v>
      </c>
      <c r="AH183" s="2" t="n">
        <v>0.0001</v>
      </c>
      <c r="AI183" s="2" t="n">
        <v>2.15</v>
      </c>
      <c r="AJ183" s="2" t="n">
        <v>0.0001</v>
      </c>
      <c r="AL183" s="2" t="n">
        <v>0.0001</v>
      </c>
      <c r="AM183" s="2" t="n">
        <v>1.075</v>
      </c>
      <c r="AN183" s="2" t="n">
        <v>0.0001</v>
      </c>
      <c r="AP183" s="2" t="n">
        <v>58</v>
      </c>
      <c r="AQ183" s="2" t="n">
        <v>0.35</v>
      </c>
      <c r="BQ183" s="2" t="n">
        <v>42278</v>
      </c>
      <c r="BR183" s="2" t="n">
        <v>4.737</v>
      </c>
      <c r="BS183" s="2" t="n">
        <v>4.742</v>
      </c>
      <c r="BT183" s="2" t="n">
        <v>4.747</v>
      </c>
      <c r="BU183" s="2" t="n">
        <v>0.1625</v>
      </c>
      <c r="BV183" s="2" t="n">
        <v>0.17</v>
      </c>
      <c r="BW183" s="2" t="n">
        <v>0.1775</v>
      </c>
      <c r="BX183" s="2" t="n">
        <v>-0.07</v>
      </c>
      <c r="BZ183" s="2" t="n">
        <v>0.07</v>
      </c>
      <c r="CA183" s="2" t="n">
        <v>0</v>
      </c>
      <c r="CB183" s="2" t="n">
        <v>0</v>
      </c>
      <c r="CC183" s="2" t="n">
        <v>4.737</v>
      </c>
      <c r="CD183" s="2" t="n">
        <v>0.1775</v>
      </c>
    </row>
    <row r="184" customFormat="false" ht="12.75" hidden="false" customHeight="false" outlineLevel="0" collapsed="false">
      <c r="A184" s="1" t="n">
        <v>42401</v>
      </c>
      <c r="B184" s="2" t="n">
        <v>0.065568866511924</v>
      </c>
      <c r="D184" s="1" t="n">
        <v>41275</v>
      </c>
      <c r="E184" s="2" t="n">
        <v>49.45</v>
      </c>
      <c r="F184" s="2" t="n">
        <v>53.2</v>
      </c>
      <c r="G184" s="2" t="n">
        <v>58.2</v>
      </c>
      <c r="I184" s="2" t="n">
        <v>36.45</v>
      </c>
      <c r="J184" s="2" t="n">
        <v>38.45</v>
      </c>
      <c r="K184" s="2" t="n">
        <v>43.45</v>
      </c>
      <c r="M184" s="1" t="n">
        <v>42156</v>
      </c>
      <c r="N184" s="2" t="n">
        <v>70.6</v>
      </c>
      <c r="O184" s="2" t="n">
        <v>75.6</v>
      </c>
      <c r="P184" s="2" t="n">
        <v>80.6</v>
      </c>
      <c r="R184" s="2" t="n">
        <v>51.7</v>
      </c>
      <c r="S184" s="2" t="n">
        <v>56.7</v>
      </c>
      <c r="T184" s="2" t="n">
        <v>61.7</v>
      </c>
      <c r="V184" s="2" t="n">
        <v>0</v>
      </c>
      <c r="W184" s="2" t="n">
        <v>0</v>
      </c>
      <c r="X184" s="2" t="n">
        <v>0</v>
      </c>
      <c r="Z184" s="2" t="n">
        <v>0.0001</v>
      </c>
      <c r="AA184" s="2" t="n">
        <v>0.256798958487063</v>
      </c>
      <c r="AB184" s="2" t="n">
        <v>0.0001</v>
      </c>
      <c r="AD184" s="2" t="n">
        <v>0.0001</v>
      </c>
      <c r="AE184" s="2" t="n">
        <v>0.128399479243531</v>
      </c>
      <c r="AF184" s="2" t="n">
        <v>0.0001</v>
      </c>
      <c r="AH184" s="2" t="n">
        <v>0.0001</v>
      </c>
      <c r="AI184" s="2" t="n">
        <v>1.95</v>
      </c>
      <c r="AJ184" s="2" t="n">
        <v>0.0001</v>
      </c>
      <c r="AL184" s="2" t="n">
        <v>0.0001</v>
      </c>
      <c r="AM184" s="2" t="n">
        <v>0.975</v>
      </c>
      <c r="AN184" s="2" t="n">
        <v>0.0001</v>
      </c>
      <c r="AP184" s="2" t="n">
        <v>59</v>
      </c>
      <c r="AQ184" s="2" t="n">
        <v>0.35</v>
      </c>
      <c r="BQ184" s="2" t="n">
        <v>42309</v>
      </c>
      <c r="BR184" s="2" t="n">
        <v>4.882</v>
      </c>
      <c r="BS184" s="2" t="n">
        <v>4.887</v>
      </c>
      <c r="BT184" s="2" t="n">
        <v>4.892</v>
      </c>
      <c r="BU184" s="2" t="n">
        <v>0.1625</v>
      </c>
      <c r="BV184" s="2" t="n">
        <v>0.17</v>
      </c>
      <c r="BW184" s="2" t="n">
        <v>0.1775</v>
      </c>
      <c r="BX184" s="2" t="n">
        <v>-0.07</v>
      </c>
      <c r="BZ184" s="2" t="n">
        <v>0.07</v>
      </c>
      <c r="CA184" s="2" t="n">
        <v>0</v>
      </c>
      <c r="CB184" s="2" t="n">
        <v>0</v>
      </c>
      <c r="CC184" s="2" t="n">
        <v>4.882</v>
      </c>
      <c r="CD184" s="2" t="n">
        <v>0.1775</v>
      </c>
    </row>
    <row r="185" customFormat="false" ht="12.75" hidden="false" customHeight="false" outlineLevel="0" collapsed="false">
      <c r="A185" s="1" t="n">
        <v>42430</v>
      </c>
      <c r="B185" s="2" t="n">
        <v>0.065585286430846</v>
      </c>
      <c r="D185" s="1" t="n">
        <v>41306</v>
      </c>
      <c r="E185" s="2" t="n">
        <v>47.45</v>
      </c>
      <c r="F185" s="2" t="n">
        <v>51.2</v>
      </c>
      <c r="G185" s="2" t="n">
        <v>56.2</v>
      </c>
      <c r="I185" s="2" t="n">
        <v>35.45</v>
      </c>
      <c r="J185" s="2" t="n">
        <v>37.45</v>
      </c>
      <c r="K185" s="2" t="n">
        <v>42.45</v>
      </c>
      <c r="M185" s="1" t="n">
        <v>42186</v>
      </c>
      <c r="N185" s="2" t="n">
        <v>106.55</v>
      </c>
      <c r="O185" s="2" t="n">
        <v>111.55</v>
      </c>
      <c r="P185" s="2" t="n">
        <v>116.55</v>
      </c>
      <c r="R185" s="2" t="n">
        <v>73.0375</v>
      </c>
      <c r="S185" s="2" t="n">
        <v>78.0375</v>
      </c>
      <c r="T185" s="2" t="n">
        <v>83.0375</v>
      </c>
      <c r="V185" s="2" t="n">
        <v>0</v>
      </c>
      <c r="W185" s="2" t="n">
        <v>0</v>
      </c>
      <c r="X185" s="2" t="n">
        <v>0</v>
      </c>
      <c r="Z185" s="2" t="n">
        <v>0.0001</v>
      </c>
      <c r="AA185" s="2" t="n">
        <v>0.256958955207637</v>
      </c>
      <c r="AB185" s="2" t="n">
        <v>0.0001</v>
      </c>
      <c r="AD185" s="2" t="n">
        <v>0.0001</v>
      </c>
      <c r="AE185" s="2" t="n">
        <v>0.128479477603818</v>
      </c>
      <c r="AF185" s="2" t="n">
        <v>0.0001</v>
      </c>
      <c r="AH185" s="2" t="n">
        <v>0.0001</v>
      </c>
      <c r="AI185" s="2" t="n">
        <v>2.1</v>
      </c>
      <c r="AJ185" s="2" t="n">
        <v>0.0001</v>
      </c>
      <c r="AL185" s="2" t="n">
        <v>0.0001</v>
      </c>
      <c r="AM185" s="2" t="n">
        <v>1.05</v>
      </c>
      <c r="AN185" s="2" t="n">
        <v>0.0001</v>
      </c>
      <c r="AP185" s="2" t="n">
        <v>59</v>
      </c>
      <c r="AQ185" s="2" t="n">
        <v>0.35</v>
      </c>
      <c r="BQ185" s="2" t="n">
        <v>42339</v>
      </c>
      <c r="BR185" s="2" t="n">
        <v>5.022</v>
      </c>
      <c r="BS185" s="2" t="n">
        <v>5.027</v>
      </c>
      <c r="BT185" s="2" t="n">
        <v>5.032</v>
      </c>
      <c r="BU185" s="2" t="n">
        <v>0.1625</v>
      </c>
      <c r="BV185" s="2" t="n">
        <v>0.17</v>
      </c>
      <c r="BW185" s="2" t="n">
        <v>0.1775</v>
      </c>
      <c r="BX185" s="2" t="n">
        <v>-0.07</v>
      </c>
      <c r="BZ185" s="2" t="n">
        <v>0.07</v>
      </c>
      <c r="CA185" s="2" t="n">
        <v>0</v>
      </c>
      <c r="CB185" s="2" t="n">
        <v>0</v>
      </c>
      <c r="CC185" s="2" t="n">
        <v>5.022</v>
      </c>
      <c r="CD185" s="2" t="n">
        <v>0.1775</v>
      </c>
    </row>
    <row r="186" customFormat="false" ht="12.75" hidden="false" customHeight="false" outlineLevel="0" collapsed="false">
      <c r="A186" s="1" t="n">
        <v>42461</v>
      </c>
      <c r="B186" s="2" t="n">
        <v>0.065602838758069</v>
      </c>
      <c r="D186" s="1" t="n">
        <v>41334</v>
      </c>
      <c r="E186" s="2" t="n">
        <v>46.45</v>
      </c>
      <c r="F186" s="2" t="n">
        <v>50.2</v>
      </c>
      <c r="G186" s="2" t="n">
        <v>55.2</v>
      </c>
      <c r="I186" s="2" t="n">
        <v>33.45</v>
      </c>
      <c r="J186" s="2" t="n">
        <v>35.45</v>
      </c>
      <c r="K186" s="2" t="n">
        <v>40.45</v>
      </c>
      <c r="M186" s="1" t="n">
        <v>42217</v>
      </c>
      <c r="N186" s="2" t="n">
        <v>123.55</v>
      </c>
      <c r="O186" s="2" t="n">
        <v>128.55</v>
      </c>
      <c r="P186" s="2" t="n">
        <v>133.55</v>
      </c>
      <c r="R186" s="2" t="n">
        <v>85.7875</v>
      </c>
      <c r="S186" s="2" t="n">
        <v>90.7875</v>
      </c>
      <c r="T186" s="2" t="n">
        <v>95.7875</v>
      </c>
      <c r="V186" s="2" t="n">
        <v>0</v>
      </c>
      <c r="W186" s="2" t="n">
        <v>0</v>
      </c>
      <c r="X186" s="2" t="n">
        <v>0</v>
      </c>
      <c r="Z186" s="2" t="n">
        <v>0.0001</v>
      </c>
      <c r="AA186" s="2" t="n">
        <v>0.279351067560295</v>
      </c>
      <c r="AB186" s="2" t="n">
        <v>0.0001</v>
      </c>
      <c r="AD186" s="2" t="n">
        <v>0.0001</v>
      </c>
      <c r="AE186" s="2" t="n">
        <v>0.139675533780147</v>
      </c>
      <c r="AF186" s="2" t="n">
        <v>0.0001</v>
      </c>
      <c r="AH186" s="2" t="n">
        <v>0.0001</v>
      </c>
      <c r="AI186" s="2" t="n">
        <v>2.85</v>
      </c>
      <c r="AJ186" s="2" t="n">
        <v>0.0001</v>
      </c>
      <c r="AL186" s="2" t="n">
        <v>0.0001</v>
      </c>
      <c r="AM186" s="2" t="n">
        <v>1.425</v>
      </c>
      <c r="AN186" s="2" t="n">
        <v>0.0001</v>
      </c>
      <c r="AP186" s="2" t="n">
        <v>59</v>
      </c>
      <c r="AQ186" s="2" t="n">
        <v>0.35</v>
      </c>
      <c r="BQ186" s="2" t="n">
        <v>42370</v>
      </c>
      <c r="BR186" s="2" t="n">
        <v>5.33</v>
      </c>
      <c r="BS186" s="2" t="n">
        <v>5.335</v>
      </c>
      <c r="BT186" s="2" t="n">
        <v>5.34</v>
      </c>
      <c r="BU186" s="2" t="n">
        <v>0.1625</v>
      </c>
      <c r="BV186" s="2" t="n">
        <v>0.17</v>
      </c>
      <c r="BW186" s="2" t="n">
        <v>0.1775</v>
      </c>
      <c r="BX186" s="2" t="n">
        <v>-0.07</v>
      </c>
      <c r="BZ186" s="2" t="n">
        <v>0.07</v>
      </c>
      <c r="CA186" s="2" t="n">
        <v>0</v>
      </c>
      <c r="CB186" s="2" t="n">
        <v>0</v>
      </c>
      <c r="CC186" s="2" t="n">
        <v>5.33</v>
      </c>
      <c r="CD186" s="2" t="n">
        <v>0.1775</v>
      </c>
    </row>
    <row r="187" customFormat="false" ht="12.75" hidden="false" customHeight="false" outlineLevel="0" collapsed="false">
      <c r="A187" s="1" t="n">
        <v>42491</v>
      </c>
      <c r="B187" s="2" t="n">
        <v>0.065619824881285</v>
      </c>
      <c r="D187" s="1" t="n">
        <v>41365</v>
      </c>
      <c r="E187" s="2" t="n">
        <v>44.35</v>
      </c>
      <c r="F187" s="2" t="n">
        <v>48.1</v>
      </c>
      <c r="G187" s="2" t="n">
        <v>53.1</v>
      </c>
      <c r="I187" s="2" t="n">
        <v>33.45</v>
      </c>
      <c r="J187" s="2" t="n">
        <v>35.45</v>
      </c>
      <c r="K187" s="2" t="n">
        <v>40.45</v>
      </c>
      <c r="M187" s="1" t="n">
        <v>42248</v>
      </c>
      <c r="N187" s="2" t="n">
        <v>109.55</v>
      </c>
      <c r="O187" s="2" t="n">
        <v>114.55</v>
      </c>
      <c r="P187" s="2" t="n">
        <v>119.55</v>
      </c>
      <c r="R187" s="2" t="n">
        <v>75.2875</v>
      </c>
      <c r="S187" s="2" t="n">
        <v>80.2875</v>
      </c>
      <c r="T187" s="2" t="n">
        <v>85.2875</v>
      </c>
      <c r="V187" s="2" t="n">
        <v>0</v>
      </c>
      <c r="W187" s="2" t="n">
        <v>0</v>
      </c>
      <c r="X187" s="2" t="n">
        <v>0</v>
      </c>
      <c r="Z187" s="2" t="n">
        <v>0.0001</v>
      </c>
      <c r="AA187" s="2" t="n">
        <v>0.264358041632176</v>
      </c>
      <c r="AB187" s="2" t="n">
        <v>0.0001</v>
      </c>
      <c r="AD187" s="2" t="n">
        <v>0.0001</v>
      </c>
      <c r="AE187" s="2" t="n">
        <v>0.132179020816088</v>
      </c>
      <c r="AF187" s="2" t="n">
        <v>0.0001</v>
      </c>
      <c r="AH187" s="2" t="n">
        <v>0.0001</v>
      </c>
      <c r="AI187" s="2" t="n">
        <v>2.95</v>
      </c>
      <c r="AJ187" s="2" t="n">
        <v>0.0001</v>
      </c>
      <c r="AL187" s="2" t="n">
        <v>0.0001</v>
      </c>
      <c r="AM187" s="2" t="n">
        <v>1.475</v>
      </c>
      <c r="AN187" s="2" t="n">
        <v>0.0001</v>
      </c>
      <c r="AP187" s="2" t="n">
        <v>60</v>
      </c>
      <c r="AQ187" s="2" t="n">
        <v>0.35</v>
      </c>
      <c r="BQ187" s="2" t="n">
        <v>42401</v>
      </c>
      <c r="BR187" s="2" t="n">
        <v>5.185</v>
      </c>
      <c r="BS187" s="2" t="n">
        <v>5.19</v>
      </c>
      <c r="BT187" s="2" t="n">
        <v>5.195</v>
      </c>
      <c r="BU187" s="2" t="n">
        <v>0.1625</v>
      </c>
      <c r="BV187" s="2" t="n">
        <v>0.17</v>
      </c>
      <c r="BW187" s="2" t="n">
        <v>0.1775</v>
      </c>
      <c r="BX187" s="2" t="n">
        <v>-0.07</v>
      </c>
      <c r="BZ187" s="2" t="n">
        <v>0.07</v>
      </c>
      <c r="CA187" s="2" t="n">
        <v>0</v>
      </c>
      <c r="CB187" s="2" t="n">
        <v>0</v>
      </c>
      <c r="CC187" s="2" t="n">
        <v>5.185</v>
      </c>
      <c r="CD187" s="2" t="n">
        <v>0.1775</v>
      </c>
    </row>
    <row r="188" customFormat="false" ht="12.75" hidden="false" customHeight="false" outlineLevel="0" collapsed="false">
      <c r="A188" s="1" t="n">
        <v>42522</v>
      </c>
      <c r="B188" s="2" t="n">
        <v>0.065637377208709</v>
      </c>
      <c r="D188" s="1" t="n">
        <v>41395</v>
      </c>
      <c r="E188" s="2" t="n">
        <v>46.35</v>
      </c>
      <c r="F188" s="2" t="n">
        <v>50.1</v>
      </c>
      <c r="G188" s="2" t="n">
        <v>55.1</v>
      </c>
      <c r="I188" s="2" t="n">
        <v>29.45</v>
      </c>
      <c r="J188" s="2" t="n">
        <v>31.45</v>
      </c>
      <c r="K188" s="2" t="n">
        <v>36.45</v>
      </c>
      <c r="M188" s="1" t="n">
        <v>42278</v>
      </c>
      <c r="N188" s="2" t="n">
        <v>81.2</v>
      </c>
      <c r="O188" s="2" t="n">
        <v>86.2</v>
      </c>
      <c r="P188" s="2" t="n">
        <v>91.2</v>
      </c>
      <c r="R188" s="2" t="n">
        <v>59.65</v>
      </c>
      <c r="S188" s="2" t="n">
        <v>64.65</v>
      </c>
      <c r="T188" s="2" t="n">
        <v>69.65</v>
      </c>
      <c r="V188" s="2" t="n">
        <v>0</v>
      </c>
      <c r="W188" s="2" t="n">
        <v>0</v>
      </c>
      <c r="X188" s="2" t="n">
        <v>0</v>
      </c>
      <c r="Z188" s="2" t="n">
        <v>0.0001</v>
      </c>
      <c r="AA188" s="2" t="n">
        <v>0.244766735184506</v>
      </c>
      <c r="AB188" s="2" t="n">
        <v>0.0001</v>
      </c>
      <c r="AD188" s="2" t="n">
        <v>0.0001</v>
      </c>
      <c r="AE188" s="2" t="n">
        <v>0.122383367592253</v>
      </c>
      <c r="AF188" s="2" t="n">
        <v>0.0001</v>
      </c>
      <c r="AH188" s="2" t="n">
        <v>0.0001</v>
      </c>
      <c r="AI188" s="2" t="n">
        <v>2.65</v>
      </c>
      <c r="AJ188" s="2" t="n">
        <v>0.0001</v>
      </c>
      <c r="AL188" s="2" t="n">
        <v>0.0001</v>
      </c>
      <c r="AM188" s="2" t="n">
        <v>1.325</v>
      </c>
      <c r="AN188" s="2" t="n">
        <v>0.0001</v>
      </c>
      <c r="AP188" s="2" t="n">
        <v>60</v>
      </c>
      <c r="AQ188" s="2" t="n">
        <v>0.35</v>
      </c>
      <c r="BQ188" s="2" t="n">
        <v>42430</v>
      </c>
      <c r="BR188" s="2" t="n">
        <v>5.05</v>
      </c>
      <c r="BS188" s="2" t="n">
        <v>5.055</v>
      </c>
      <c r="BT188" s="2" t="n">
        <v>5.06</v>
      </c>
      <c r="BU188" s="2" t="n">
        <v>0.1625</v>
      </c>
      <c r="BV188" s="2" t="n">
        <v>0.17</v>
      </c>
      <c r="BW188" s="2" t="n">
        <v>0.1775</v>
      </c>
      <c r="BX188" s="2" t="n">
        <v>-0.07</v>
      </c>
      <c r="BZ188" s="2" t="n">
        <v>0.07</v>
      </c>
      <c r="CA188" s="2" t="n">
        <v>0</v>
      </c>
      <c r="CB188" s="2" t="n">
        <v>0</v>
      </c>
      <c r="CC188" s="2" t="n">
        <v>5.05</v>
      </c>
      <c r="CD188" s="2" t="n">
        <v>0.1775</v>
      </c>
    </row>
    <row r="189" customFormat="false" ht="12.75" hidden="false" customHeight="false" outlineLevel="0" collapsed="false">
      <c r="A189" s="1" t="n">
        <v>42552</v>
      </c>
      <c r="B189" s="2" t="n">
        <v>0.065654363332119</v>
      </c>
      <c r="D189" s="1" t="n">
        <v>41426</v>
      </c>
      <c r="E189" s="2" t="n">
        <v>53.35</v>
      </c>
      <c r="F189" s="2" t="n">
        <v>57.1</v>
      </c>
      <c r="G189" s="2" t="n">
        <v>62.1</v>
      </c>
      <c r="I189" s="2" t="n">
        <v>32.45</v>
      </c>
      <c r="J189" s="2" t="n">
        <v>34.45</v>
      </c>
      <c r="K189" s="2" t="n">
        <v>39.45</v>
      </c>
      <c r="M189" s="1" t="n">
        <v>42309</v>
      </c>
      <c r="N189" s="2" t="n">
        <v>69.2</v>
      </c>
      <c r="O189" s="2" t="n">
        <v>74.2</v>
      </c>
      <c r="P189" s="2" t="n">
        <v>79.2</v>
      </c>
      <c r="R189" s="2" t="n">
        <v>50.65</v>
      </c>
      <c r="S189" s="2" t="n">
        <v>55.65</v>
      </c>
      <c r="T189" s="2" t="n">
        <v>60.65</v>
      </c>
      <c r="V189" s="2" t="n">
        <v>0</v>
      </c>
      <c r="W189" s="2" t="n">
        <v>0</v>
      </c>
      <c r="X189" s="2" t="n">
        <v>0</v>
      </c>
      <c r="Z189" s="2" t="n">
        <v>0.0001</v>
      </c>
      <c r="AA189" s="2" t="n">
        <v>0.243252875322812</v>
      </c>
      <c r="AB189" s="2" t="n">
        <v>0.0001</v>
      </c>
      <c r="AD189" s="2" t="n">
        <v>0.0001</v>
      </c>
      <c r="AE189" s="2" t="n">
        <v>0.121626437661406</v>
      </c>
      <c r="AF189" s="2" t="n">
        <v>0.0001</v>
      </c>
      <c r="AH189" s="2" t="n">
        <v>0.0001</v>
      </c>
      <c r="AI189" s="2" t="n">
        <v>1.9</v>
      </c>
      <c r="AJ189" s="2" t="n">
        <v>0.0001</v>
      </c>
      <c r="AL189" s="2" t="n">
        <v>0.0001</v>
      </c>
      <c r="AM189" s="2" t="n">
        <v>0.95</v>
      </c>
      <c r="AN189" s="2" t="n">
        <v>0.0001</v>
      </c>
      <c r="AP189" s="2" t="n">
        <v>60</v>
      </c>
      <c r="AQ189" s="2" t="n">
        <v>0.35</v>
      </c>
      <c r="BQ189" s="2" t="n">
        <v>42461</v>
      </c>
      <c r="BR189" s="2" t="n">
        <v>4.89</v>
      </c>
      <c r="BS189" s="2" t="n">
        <v>4.895</v>
      </c>
      <c r="BT189" s="2" t="n">
        <v>4.9</v>
      </c>
      <c r="BU189" s="2" t="n">
        <v>0.1625</v>
      </c>
      <c r="BV189" s="2" t="n">
        <v>0.17</v>
      </c>
      <c r="BW189" s="2" t="n">
        <v>0.1775</v>
      </c>
      <c r="BX189" s="2" t="n">
        <v>-0.07</v>
      </c>
      <c r="BZ189" s="2" t="n">
        <v>0.07</v>
      </c>
      <c r="CA189" s="2" t="n">
        <v>0</v>
      </c>
      <c r="CB189" s="2" t="n">
        <v>0</v>
      </c>
      <c r="CC189" s="2" t="n">
        <v>4.89</v>
      </c>
      <c r="CD189" s="2" t="n">
        <v>0.1775</v>
      </c>
    </row>
    <row r="190" customFormat="false" ht="12.75" hidden="false" customHeight="false" outlineLevel="0" collapsed="false">
      <c r="A190" s="1" t="n">
        <v>42583</v>
      </c>
      <c r="B190" s="2" t="n">
        <v>0.065671915659744</v>
      </c>
      <c r="D190" s="1" t="n">
        <v>41456</v>
      </c>
      <c r="E190" s="2" t="n">
        <v>70.8</v>
      </c>
      <c r="F190" s="2" t="n">
        <v>74.55</v>
      </c>
      <c r="G190" s="2" t="n">
        <v>79.55</v>
      </c>
      <c r="I190" s="2" t="n">
        <v>37.05</v>
      </c>
      <c r="J190" s="2" t="n">
        <v>39.05</v>
      </c>
      <c r="K190" s="2" t="n">
        <v>44.05</v>
      </c>
      <c r="M190" s="1" t="n">
        <v>42339</v>
      </c>
      <c r="N190" s="2" t="n">
        <v>70.2</v>
      </c>
      <c r="O190" s="2" t="n">
        <v>75.2</v>
      </c>
      <c r="P190" s="2" t="n">
        <v>80.2</v>
      </c>
      <c r="R190" s="2" t="n">
        <v>51.4</v>
      </c>
      <c r="S190" s="2" t="n">
        <v>56.4</v>
      </c>
      <c r="T190" s="2" t="n">
        <v>61.4</v>
      </c>
      <c r="V190" s="2" t="n">
        <v>0</v>
      </c>
      <c r="W190" s="2" t="n">
        <v>0</v>
      </c>
      <c r="X190" s="2" t="n">
        <v>0</v>
      </c>
      <c r="Z190" s="2" t="n">
        <v>0.0001</v>
      </c>
      <c r="AA190" s="2" t="n">
        <v>0.24721515750035</v>
      </c>
      <c r="AB190" s="2" t="n">
        <v>0.0001</v>
      </c>
      <c r="AD190" s="2" t="n">
        <v>0.0001</v>
      </c>
      <c r="AE190" s="2" t="n">
        <v>0.123607578750175</v>
      </c>
      <c r="AF190" s="2" t="n">
        <v>0.0001</v>
      </c>
      <c r="AH190" s="2" t="n">
        <v>0.0001</v>
      </c>
      <c r="AI190" s="2" t="n">
        <v>1.7</v>
      </c>
      <c r="AJ190" s="2" t="n">
        <v>0.0001</v>
      </c>
      <c r="AL190" s="2" t="n">
        <v>0.0001</v>
      </c>
      <c r="AM190" s="2" t="n">
        <v>0.85</v>
      </c>
      <c r="AN190" s="2" t="n">
        <v>0.0001</v>
      </c>
      <c r="AP190" s="2" t="n">
        <v>61</v>
      </c>
      <c r="AQ190" s="2" t="n">
        <v>0.35</v>
      </c>
      <c r="BQ190" s="2" t="n">
        <v>42491</v>
      </c>
      <c r="BR190" s="2" t="n">
        <v>4.855</v>
      </c>
      <c r="BS190" s="2" t="n">
        <v>4.86</v>
      </c>
      <c r="BT190" s="2" t="n">
        <v>4.865</v>
      </c>
      <c r="BU190" s="2" t="n">
        <v>0.1625</v>
      </c>
      <c r="BV190" s="2" t="n">
        <v>0.17</v>
      </c>
      <c r="BW190" s="2" t="n">
        <v>0.1775</v>
      </c>
      <c r="BX190" s="2" t="n">
        <v>-0.07</v>
      </c>
      <c r="BZ190" s="2" t="n">
        <v>0.07</v>
      </c>
      <c r="CA190" s="2" t="n">
        <v>0</v>
      </c>
      <c r="CB190" s="2" t="n">
        <v>0</v>
      </c>
      <c r="CC190" s="2" t="n">
        <v>4.855</v>
      </c>
      <c r="CD190" s="2" t="n">
        <v>0.1775</v>
      </c>
    </row>
    <row r="191" customFormat="false" ht="12.75" hidden="false" customHeight="false" outlineLevel="0" collapsed="false">
      <c r="A191" s="1" t="n">
        <v>42614</v>
      </c>
      <c r="B191" s="2" t="n">
        <v>0.06568946798747</v>
      </c>
      <c r="D191" s="1" t="n">
        <v>41487</v>
      </c>
      <c r="E191" s="2" t="n">
        <v>83.8</v>
      </c>
      <c r="F191" s="2" t="n">
        <v>87.55</v>
      </c>
      <c r="G191" s="2" t="n">
        <v>92.55</v>
      </c>
      <c r="I191" s="2" t="n">
        <v>39.05</v>
      </c>
      <c r="J191" s="2" t="n">
        <v>41.05</v>
      </c>
      <c r="K191" s="2" t="n">
        <v>46.05</v>
      </c>
      <c r="M191" s="1" t="n">
        <v>42370</v>
      </c>
      <c r="N191" s="2" t="n">
        <v>82.75</v>
      </c>
      <c r="O191" s="2" t="n">
        <v>87.75</v>
      </c>
      <c r="P191" s="2" t="n">
        <v>92.75</v>
      </c>
      <c r="R191" s="2" t="n">
        <v>60.8125</v>
      </c>
      <c r="S191" s="2" t="n">
        <v>65.8125</v>
      </c>
      <c r="T191" s="2" t="n">
        <v>70.8125</v>
      </c>
      <c r="V191" s="2" t="n">
        <v>0</v>
      </c>
      <c r="W191" s="2" t="n">
        <v>0</v>
      </c>
      <c r="X191" s="2" t="n">
        <v>0</v>
      </c>
      <c r="Z191" s="2" t="n">
        <v>0.0001</v>
      </c>
      <c r="AA191" s="2" t="n">
        <v>0.230505631473359</v>
      </c>
      <c r="AB191" s="2" t="n">
        <v>0.0001</v>
      </c>
      <c r="AD191" s="2" t="n">
        <v>0.0001</v>
      </c>
      <c r="AE191" s="2" t="n">
        <v>0.11525281573668</v>
      </c>
      <c r="AF191" s="2" t="n">
        <v>0.0001</v>
      </c>
      <c r="AH191" s="2" t="n">
        <v>0.0001</v>
      </c>
      <c r="AI191" s="2" t="n">
        <v>1.6</v>
      </c>
      <c r="AJ191" s="2" t="n">
        <v>0.0001</v>
      </c>
      <c r="AL191" s="2" t="n">
        <v>0.0001</v>
      </c>
      <c r="AM191" s="2" t="n">
        <v>0.8</v>
      </c>
      <c r="AN191" s="2" t="n">
        <v>0.0001</v>
      </c>
      <c r="AP191" s="2" t="n">
        <v>61</v>
      </c>
      <c r="AQ191" s="2" t="n">
        <v>0.35</v>
      </c>
      <c r="BQ191" s="2" t="n">
        <v>42522</v>
      </c>
      <c r="BR191" s="2" t="n">
        <v>4.875</v>
      </c>
      <c r="BS191" s="2" t="n">
        <v>4.88</v>
      </c>
      <c r="BT191" s="2" t="n">
        <v>4.885</v>
      </c>
      <c r="BU191" s="2" t="n">
        <v>0.1625</v>
      </c>
      <c r="BV191" s="2" t="n">
        <v>0.17</v>
      </c>
      <c r="BW191" s="2" t="n">
        <v>0.1775</v>
      </c>
      <c r="BX191" s="2" t="n">
        <v>-0.07</v>
      </c>
      <c r="BZ191" s="2" t="n">
        <v>0.07</v>
      </c>
      <c r="CA191" s="2" t="n">
        <v>0</v>
      </c>
      <c r="CB191" s="2" t="n">
        <v>0</v>
      </c>
      <c r="CC191" s="2" t="n">
        <v>4.875</v>
      </c>
      <c r="CD191" s="2" t="n">
        <v>0.1775</v>
      </c>
    </row>
    <row r="192" customFormat="false" ht="12.75" hidden="false" customHeight="false" outlineLevel="0" collapsed="false">
      <c r="A192" s="1" t="n">
        <v>42644</v>
      </c>
      <c r="B192" s="2" t="n">
        <v>0.065706454111174</v>
      </c>
      <c r="D192" s="1" t="n">
        <v>41518</v>
      </c>
      <c r="E192" s="2" t="n">
        <v>71.8</v>
      </c>
      <c r="F192" s="2" t="n">
        <v>75.55</v>
      </c>
      <c r="G192" s="2" t="n">
        <v>80.55</v>
      </c>
      <c r="I192" s="2" t="n">
        <v>37.05</v>
      </c>
      <c r="J192" s="2" t="n">
        <v>39.05</v>
      </c>
      <c r="K192" s="2" t="n">
        <v>44.05</v>
      </c>
      <c r="M192" s="1" t="n">
        <v>42401</v>
      </c>
      <c r="N192" s="2" t="n">
        <v>74.75</v>
      </c>
      <c r="O192" s="2" t="n">
        <v>79.75</v>
      </c>
      <c r="P192" s="2" t="n">
        <v>84.75</v>
      </c>
      <c r="R192" s="2" t="n">
        <v>54.8125</v>
      </c>
      <c r="S192" s="2" t="n">
        <v>59.8125</v>
      </c>
      <c r="T192" s="2" t="n">
        <v>64.8125</v>
      </c>
      <c r="V192" s="2" t="n">
        <v>0</v>
      </c>
      <c r="W192" s="2" t="n">
        <v>0</v>
      </c>
      <c r="X192" s="2" t="n">
        <v>0</v>
      </c>
      <c r="Z192" s="2" t="n">
        <v>0.0001</v>
      </c>
      <c r="AA192" s="2" t="n">
        <v>0.233343051306937</v>
      </c>
      <c r="AB192" s="2" t="n">
        <v>0.0001</v>
      </c>
      <c r="AD192" s="2" t="n">
        <v>0.0001</v>
      </c>
      <c r="AE192" s="2" t="n">
        <v>0.116671525653469</v>
      </c>
      <c r="AF192" s="2" t="n">
        <v>0.0001</v>
      </c>
      <c r="AH192" s="2" t="n">
        <v>0.0001</v>
      </c>
      <c r="AI192" s="2" t="n">
        <v>1.8</v>
      </c>
      <c r="AJ192" s="2" t="n">
        <v>0.0001</v>
      </c>
      <c r="AL192" s="2" t="n">
        <v>0.0001</v>
      </c>
      <c r="AM192" s="2" t="n">
        <v>0.9</v>
      </c>
      <c r="AN192" s="2" t="n">
        <v>0.0001</v>
      </c>
      <c r="AP192" s="2" t="n">
        <v>61</v>
      </c>
      <c r="AQ192" s="2" t="n">
        <v>0.35</v>
      </c>
      <c r="BQ192" s="2" t="n">
        <v>42552</v>
      </c>
      <c r="BR192" s="2" t="n">
        <v>4.868</v>
      </c>
      <c r="BS192" s="2" t="n">
        <v>4.873</v>
      </c>
      <c r="BT192" s="2" t="n">
        <v>4.878</v>
      </c>
      <c r="BU192" s="2" t="n">
        <v>0.1625</v>
      </c>
      <c r="BV192" s="2" t="n">
        <v>0.17</v>
      </c>
      <c r="BW192" s="2" t="n">
        <v>0.1775</v>
      </c>
      <c r="BX192" s="2" t="n">
        <v>-0.07</v>
      </c>
      <c r="BZ192" s="2" t="n">
        <v>0.07</v>
      </c>
      <c r="CA192" s="2" t="n">
        <v>0</v>
      </c>
      <c r="CB192" s="2" t="n">
        <v>0</v>
      </c>
      <c r="CC192" s="2" t="n">
        <v>4.868</v>
      </c>
      <c r="CD192" s="2" t="n">
        <v>0.1775</v>
      </c>
    </row>
    <row r="193" customFormat="false" ht="12.75" hidden="false" customHeight="false" outlineLevel="0" collapsed="false">
      <c r="A193" s="1" t="n">
        <v>42675</v>
      </c>
      <c r="B193" s="2" t="n">
        <v>0.065724006439102</v>
      </c>
      <c r="D193" s="1" t="n">
        <v>41548</v>
      </c>
      <c r="E193" s="2" t="n">
        <v>49.95</v>
      </c>
      <c r="F193" s="2" t="n">
        <v>53.7</v>
      </c>
      <c r="G193" s="2" t="n">
        <v>58.7</v>
      </c>
      <c r="I193" s="2" t="n">
        <v>35.45</v>
      </c>
      <c r="J193" s="2" t="n">
        <v>37.45</v>
      </c>
      <c r="K193" s="2" t="n">
        <v>42.45</v>
      </c>
      <c r="M193" s="1" t="n">
        <v>42430</v>
      </c>
      <c r="N193" s="2" t="n">
        <v>68.75</v>
      </c>
      <c r="O193" s="2" t="n">
        <v>73.75</v>
      </c>
      <c r="P193" s="2" t="n">
        <v>78.75</v>
      </c>
      <c r="R193" s="2" t="n">
        <v>50.3125</v>
      </c>
      <c r="S193" s="2" t="n">
        <v>55.3125</v>
      </c>
      <c r="T193" s="2" t="n">
        <v>60.3125</v>
      </c>
      <c r="V193" s="2" t="n">
        <v>0</v>
      </c>
      <c r="W193" s="2" t="n">
        <v>0</v>
      </c>
      <c r="X193" s="2" t="n">
        <v>0</v>
      </c>
      <c r="Z193" s="2" t="n">
        <v>0.0001</v>
      </c>
      <c r="AA193" s="2" t="n">
        <v>0.237427239902841</v>
      </c>
      <c r="AB193" s="2" t="n">
        <v>0.0001</v>
      </c>
      <c r="AD193" s="2" t="n">
        <v>0.0001</v>
      </c>
      <c r="AE193" s="2" t="n">
        <v>0.118713619951421</v>
      </c>
      <c r="AF193" s="2" t="n">
        <v>0.0001</v>
      </c>
      <c r="AH193" s="2" t="n">
        <v>0.0001</v>
      </c>
      <c r="AI193" s="2" t="n">
        <v>1.95</v>
      </c>
      <c r="AJ193" s="2" t="n">
        <v>0.0001</v>
      </c>
      <c r="AL193" s="2" t="n">
        <v>0.0001</v>
      </c>
      <c r="AM193" s="2" t="n">
        <v>0.975</v>
      </c>
      <c r="AN193" s="2" t="n">
        <v>0.0001</v>
      </c>
      <c r="AP193" s="2" t="n">
        <v>62</v>
      </c>
      <c r="AQ193" s="2" t="n">
        <v>0.35</v>
      </c>
      <c r="BQ193" s="2" t="n">
        <v>42583</v>
      </c>
      <c r="BR193" s="2" t="n">
        <v>4.87</v>
      </c>
      <c r="BS193" s="2" t="n">
        <v>4.875</v>
      </c>
      <c r="BT193" s="2" t="n">
        <v>4.88</v>
      </c>
      <c r="BU193" s="2" t="n">
        <v>0.1625</v>
      </c>
      <c r="BV193" s="2" t="n">
        <v>0.17</v>
      </c>
      <c r="BW193" s="2" t="n">
        <v>0.1775</v>
      </c>
      <c r="BX193" s="2" t="n">
        <v>-0.07</v>
      </c>
      <c r="BZ193" s="2" t="n">
        <v>0.07</v>
      </c>
      <c r="CA193" s="2" t="n">
        <v>0</v>
      </c>
      <c r="CB193" s="2" t="n">
        <v>0</v>
      </c>
      <c r="CC193" s="2" t="n">
        <v>4.87</v>
      </c>
      <c r="CD193" s="2" t="n">
        <v>0.1775</v>
      </c>
    </row>
    <row r="194" customFormat="false" ht="12.75" hidden="false" customHeight="false" outlineLevel="0" collapsed="false">
      <c r="A194" s="1" t="n">
        <v>42705</v>
      </c>
      <c r="B194" s="2" t="n">
        <v>0.065740992563</v>
      </c>
      <c r="D194" s="1" t="n">
        <v>41579</v>
      </c>
      <c r="E194" s="2" t="n">
        <v>48.95</v>
      </c>
      <c r="F194" s="2" t="n">
        <v>52.7</v>
      </c>
      <c r="G194" s="2" t="n">
        <v>57.7</v>
      </c>
      <c r="I194" s="2" t="n">
        <v>32.45</v>
      </c>
      <c r="J194" s="2" t="n">
        <v>34.45</v>
      </c>
      <c r="K194" s="2" t="n">
        <v>39.45</v>
      </c>
      <c r="M194" s="1" t="n">
        <v>42461</v>
      </c>
      <c r="N194" s="2" t="n">
        <v>66.65</v>
      </c>
      <c r="O194" s="2" t="n">
        <v>71.65</v>
      </c>
      <c r="P194" s="2" t="n">
        <v>76.65</v>
      </c>
      <c r="R194" s="2" t="n">
        <v>48.7375</v>
      </c>
      <c r="S194" s="2" t="n">
        <v>53.7375</v>
      </c>
      <c r="T194" s="2" t="n">
        <v>58.7375</v>
      </c>
      <c r="V194" s="2" t="n">
        <v>0</v>
      </c>
      <c r="W194" s="2" t="n">
        <v>0</v>
      </c>
      <c r="X194" s="2" t="n">
        <v>0</v>
      </c>
      <c r="Z194" s="2" t="n">
        <v>0.0001</v>
      </c>
      <c r="AA194" s="2" t="n">
        <v>0.2284826494967</v>
      </c>
      <c r="AB194" s="2" t="n">
        <v>0.0001</v>
      </c>
      <c r="AD194" s="2" t="n">
        <v>0.0001</v>
      </c>
      <c r="AE194" s="2" t="n">
        <v>0.11424132474835</v>
      </c>
      <c r="AF194" s="2" t="n">
        <v>0.0001</v>
      </c>
      <c r="AH194" s="2" t="n">
        <v>0.0001</v>
      </c>
      <c r="AI194" s="2" t="n">
        <v>2</v>
      </c>
      <c r="AJ194" s="2" t="n">
        <v>0.0001</v>
      </c>
      <c r="AL194" s="2" t="n">
        <v>0.0001</v>
      </c>
      <c r="AM194" s="2" t="n">
        <v>1</v>
      </c>
      <c r="AN194" s="2" t="n">
        <v>0.0001</v>
      </c>
      <c r="AP194" s="2" t="n">
        <v>62</v>
      </c>
      <c r="AQ194" s="2" t="n">
        <v>0.35</v>
      </c>
      <c r="BQ194" s="2" t="n">
        <v>42614</v>
      </c>
      <c r="BR194" s="2" t="n">
        <v>4.887</v>
      </c>
      <c r="BS194" s="2" t="n">
        <v>4.892</v>
      </c>
      <c r="BT194" s="2" t="n">
        <v>4.897</v>
      </c>
      <c r="BU194" s="2" t="n">
        <v>0.1625</v>
      </c>
      <c r="BV194" s="2" t="n">
        <v>0.17</v>
      </c>
      <c r="BW194" s="2" t="n">
        <v>0.1775</v>
      </c>
      <c r="BX194" s="2" t="n">
        <v>-0.07</v>
      </c>
      <c r="BZ194" s="2" t="n">
        <v>0.07</v>
      </c>
      <c r="CA194" s="2" t="n">
        <v>0</v>
      </c>
      <c r="CB194" s="2" t="n">
        <v>0</v>
      </c>
      <c r="CC194" s="2" t="n">
        <v>4.887</v>
      </c>
      <c r="CD194" s="2" t="n">
        <v>0.1775</v>
      </c>
    </row>
    <row r="195" customFormat="false" ht="12.75" hidden="false" customHeight="false" outlineLevel="0" collapsed="false">
      <c r="A195" s="1" t="n">
        <v>42736</v>
      </c>
      <c r="B195" s="2" t="n">
        <v>0.065758544891128</v>
      </c>
      <c r="D195" s="1" t="n">
        <v>41609</v>
      </c>
      <c r="E195" s="2" t="n">
        <v>47.95</v>
      </c>
      <c r="F195" s="2" t="n">
        <v>51.7</v>
      </c>
      <c r="G195" s="2" t="n">
        <v>56.7</v>
      </c>
      <c r="I195" s="2" t="n">
        <v>32.45</v>
      </c>
      <c r="J195" s="2" t="n">
        <v>34.45</v>
      </c>
      <c r="K195" s="2" t="n">
        <v>39.45</v>
      </c>
      <c r="M195" s="1" t="n">
        <v>42491</v>
      </c>
      <c r="N195" s="2" t="n">
        <v>66.65</v>
      </c>
      <c r="O195" s="2" t="n">
        <v>71.65</v>
      </c>
      <c r="P195" s="2" t="n">
        <v>76.65</v>
      </c>
      <c r="R195" s="2" t="n">
        <v>48.7375</v>
      </c>
      <c r="S195" s="2" t="n">
        <v>53.7375</v>
      </c>
      <c r="T195" s="2" t="n">
        <v>58.7375</v>
      </c>
      <c r="V195" s="2" t="n">
        <v>0</v>
      </c>
      <c r="W195" s="2" t="n">
        <v>0</v>
      </c>
      <c r="X195" s="2" t="n">
        <v>0</v>
      </c>
      <c r="Z195" s="2" t="n">
        <v>0.0001</v>
      </c>
      <c r="AA195" s="2" t="n">
        <v>0.228421276885198</v>
      </c>
      <c r="AB195" s="2" t="n">
        <v>0.0001</v>
      </c>
      <c r="AD195" s="2" t="n">
        <v>0.0001</v>
      </c>
      <c r="AE195" s="2" t="n">
        <v>0.114210638442599</v>
      </c>
      <c r="AF195" s="2" t="n">
        <v>0.0001</v>
      </c>
      <c r="AH195" s="2" t="n">
        <v>0.0001</v>
      </c>
      <c r="AI195" s="2" t="n">
        <v>2.15</v>
      </c>
      <c r="AJ195" s="2" t="n">
        <v>0.0001</v>
      </c>
      <c r="AL195" s="2" t="n">
        <v>0.0001</v>
      </c>
      <c r="AM195" s="2" t="n">
        <v>1.075</v>
      </c>
      <c r="AN195" s="2" t="n">
        <v>0.0001</v>
      </c>
      <c r="AP195" s="2" t="n">
        <v>62</v>
      </c>
      <c r="AQ195" s="2" t="n">
        <v>0.35</v>
      </c>
      <c r="BQ195" s="2" t="n">
        <v>42644</v>
      </c>
      <c r="BR195" s="2" t="n">
        <v>4.897</v>
      </c>
      <c r="BS195" s="2" t="n">
        <v>4.902</v>
      </c>
      <c r="BT195" s="2" t="n">
        <v>4.907</v>
      </c>
      <c r="BU195" s="2" t="n">
        <v>0.1625</v>
      </c>
      <c r="BV195" s="2" t="n">
        <v>0.17</v>
      </c>
      <c r="BW195" s="2" t="n">
        <v>0.1775</v>
      </c>
      <c r="BX195" s="2" t="n">
        <v>-0.07</v>
      </c>
      <c r="BZ195" s="2" t="n">
        <v>0.07</v>
      </c>
      <c r="CA195" s="2" t="n">
        <v>0</v>
      </c>
      <c r="CB195" s="2" t="n">
        <v>0</v>
      </c>
      <c r="CC195" s="2" t="n">
        <v>4.897</v>
      </c>
      <c r="CD195" s="2" t="n">
        <v>0.1775</v>
      </c>
    </row>
    <row r="196" customFormat="false" ht="12.75" hidden="false" customHeight="false" outlineLevel="0" collapsed="false">
      <c r="A196" s="1" t="n">
        <v>42767</v>
      </c>
      <c r="B196" s="2" t="n">
        <v>0.065776097219358</v>
      </c>
      <c r="D196" s="1" t="n">
        <v>41640</v>
      </c>
      <c r="E196" s="2" t="n">
        <v>50.2</v>
      </c>
      <c r="F196" s="2" t="n">
        <v>53.95</v>
      </c>
      <c r="G196" s="2" t="n">
        <v>58.95</v>
      </c>
      <c r="I196" s="2" t="n">
        <v>36.95</v>
      </c>
      <c r="J196" s="2" t="n">
        <v>38.95</v>
      </c>
      <c r="K196" s="2" t="n">
        <v>43.95</v>
      </c>
      <c r="M196" s="1" t="n">
        <v>42522</v>
      </c>
      <c r="N196" s="2" t="n">
        <v>70.65</v>
      </c>
      <c r="O196" s="2" t="n">
        <v>75.65</v>
      </c>
      <c r="P196" s="2" t="n">
        <v>80.65</v>
      </c>
      <c r="R196" s="2" t="n">
        <v>51.7375</v>
      </c>
      <c r="S196" s="2" t="n">
        <v>56.7375</v>
      </c>
      <c r="T196" s="2" t="n">
        <v>61.7375</v>
      </c>
      <c r="V196" s="2" t="n">
        <v>0</v>
      </c>
      <c r="W196" s="2" t="n">
        <v>0</v>
      </c>
      <c r="X196" s="2" t="n">
        <v>0</v>
      </c>
      <c r="Z196" s="2" t="n">
        <v>0.0001</v>
      </c>
      <c r="AA196" s="2" t="n">
        <v>0.256216651468599</v>
      </c>
      <c r="AB196" s="2" t="n">
        <v>0.0001</v>
      </c>
      <c r="AD196" s="2" t="n">
        <v>0.0001</v>
      </c>
      <c r="AE196" s="2" t="n">
        <v>0.1281083257343</v>
      </c>
      <c r="AF196" s="2" t="n">
        <v>0.0001</v>
      </c>
      <c r="AH196" s="2" t="n">
        <v>0.0001</v>
      </c>
      <c r="AI196" s="2" t="n">
        <v>1.95</v>
      </c>
      <c r="AJ196" s="2" t="n">
        <v>0.0001</v>
      </c>
      <c r="AL196" s="2" t="n">
        <v>0.0001</v>
      </c>
      <c r="AM196" s="2" t="n">
        <v>0.975</v>
      </c>
      <c r="AN196" s="2" t="n">
        <v>0.0001</v>
      </c>
      <c r="AP196" s="2" t="n">
        <v>63</v>
      </c>
      <c r="AQ196" s="2" t="n">
        <v>0.35</v>
      </c>
      <c r="BQ196" s="2" t="n">
        <v>42675</v>
      </c>
      <c r="BR196" s="2" t="n">
        <v>5.042</v>
      </c>
      <c r="BS196" s="2" t="n">
        <v>5.047</v>
      </c>
      <c r="BT196" s="2" t="n">
        <v>5.052</v>
      </c>
      <c r="BU196" s="2" t="n">
        <v>0.1625</v>
      </c>
      <c r="BV196" s="2" t="n">
        <v>0.17</v>
      </c>
      <c r="BW196" s="2" t="n">
        <v>0.1775</v>
      </c>
      <c r="BX196" s="2" t="n">
        <v>-0.07</v>
      </c>
      <c r="BZ196" s="2" t="n">
        <v>0.07</v>
      </c>
      <c r="CA196" s="2" t="n">
        <v>0</v>
      </c>
      <c r="CB196" s="2" t="n">
        <v>0</v>
      </c>
      <c r="CC196" s="2" t="n">
        <v>5.042</v>
      </c>
      <c r="CD196" s="2" t="n">
        <v>0.1775</v>
      </c>
    </row>
    <row r="197" customFormat="false" ht="12.75" hidden="false" customHeight="false" outlineLevel="0" collapsed="false">
      <c r="A197" s="1" t="n">
        <v>42795</v>
      </c>
      <c r="B197" s="2" t="n">
        <v>0.065791950935267</v>
      </c>
      <c r="D197" s="1" t="n">
        <v>41671</v>
      </c>
      <c r="E197" s="2" t="n">
        <v>48.2</v>
      </c>
      <c r="F197" s="2" t="n">
        <v>51.95</v>
      </c>
      <c r="G197" s="2" t="n">
        <v>56.95</v>
      </c>
      <c r="I197" s="2" t="n">
        <v>35.95</v>
      </c>
      <c r="J197" s="2" t="n">
        <v>37.95</v>
      </c>
      <c r="K197" s="2" t="n">
        <v>42.95</v>
      </c>
      <c r="M197" s="1" t="n">
        <v>42552</v>
      </c>
      <c r="N197" s="2" t="n">
        <v>106.6</v>
      </c>
      <c r="O197" s="2" t="n">
        <v>111.6</v>
      </c>
      <c r="P197" s="2" t="n">
        <v>116.6</v>
      </c>
      <c r="R197" s="2" t="n">
        <v>73.075</v>
      </c>
      <c r="S197" s="2" t="n">
        <v>78.075</v>
      </c>
      <c r="T197" s="2" t="n">
        <v>83.075</v>
      </c>
      <c r="V197" s="2" t="n">
        <v>0</v>
      </c>
      <c r="W197" s="2" t="n">
        <v>0</v>
      </c>
      <c r="X197" s="2" t="n">
        <v>0</v>
      </c>
      <c r="Z197" s="2" t="n">
        <v>0.0001</v>
      </c>
      <c r="AA197" s="2" t="n">
        <v>0.256368648353145</v>
      </c>
      <c r="AB197" s="2" t="n">
        <v>0.0001</v>
      </c>
      <c r="AD197" s="2" t="n">
        <v>0.0001</v>
      </c>
      <c r="AE197" s="2" t="n">
        <v>0.128184324176572</v>
      </c>
      <c r="AF197" s="2" t="n">
        <v>0.0001</v>
      </c>
      <c r="AH197" s="2" t="n">
        <v>0.0001</v>
      </c>
      <c r="AI197" s="2" t="n">
        <v>2.1</v>
      </c>
      <c r="AJ197" s="2" t="n">
        <v>0.0001</v>
      </c>
      <c r="AL197" s="2" t="n">
        <v>0.0001</v>
      </c>
      <c r="AM197" s="2" t="n">
        <v>1.05</v>
      </c>
      <c r="AN197" s="2" t="n">
        <v>0.0001</v>
      </c>
      <c r="AP197" s="2" t="n">
        <v>63</v>
      </c>
      <c r="AQ197" s="2" t="n">
        <v>0.35</v>
      </c>
      <c r="BQ197" s="2" t="n">
        <v>42705</v>
      </c>
      <c r="BR197" s="2" t="n">
        <v>5.182</v>
      </c>
      <c r="BS197" s="2" t="n">
        <v>5.187</v>
      </c>
      <c r="BT197" s="2" t="n">
        <v>5.192</v>
      </c>
      <c r="BU197" s="2" t="n">
        <v>0.1625</v>
      </c>
      <c r="BV197" s="2" t="n">
        <v>0.17</v>
      </c>
      <c r="BW197" s="2" t="n">
        <v>0.1775</v>
      </c>
      <c r="BX197" s="2" t="n">
        <v>-0.07</v>
      </c>
      <c r="BZ197" s="2" t="n">
        <v>0.07</v>
      </c>
      <c r="CA197" s="2" t="n">
        <v>0</v>
      </c>
      <c r="CB197" s="2" t="n">
        <v>0</v>
      </c>
      <c r="CC197" s="2" t="n">
        <v>5.182</v>
      </c>
      <c r="CD197" s="2" t="n">
        <v>0.1775</v>
      </c>
    </row>
    <row r="198" customFormat="false" ht="12.75" hidden="false" customHeight="false" outlineLevel="0" collapsed="false">
      <c r="A198" s="1" t="n">
        <v>42826</v>
      </c>
      <c r="B198" s="2" t="n">
        <v>0.065809503263692</v>
      </c>
      <c r="D198" s="1" t="n">
        <v>41699</v>
      </c>
      <c r="E198" s="2" t="n">
        <v>47.2</v>
      </c>
      <c r="F198" s="2" t="n">
        <v>50.95</v>
      </c>
      <c r="G198" s="2" t="n">
        <v>55.95</v>
      </c>
      <c r="I198" s="2" t="n">
        <v>33.95</v>
      </c>
      <c r="J198" s="2" t="n">
        <v>35.95</v>
      </c>
      <c r="K198" s="2" t="n">
        <v>40.95</v>
      </c>
      <c r="M198" s="1" t="n">
        <v>42583</v>
      </c>
      <c r="N198" s="2" t="n">
        <v>123.6</v>
      </c>
      <c r="O198" s="2" t="n">
        <v>128.6</v>
      </c>
      <c r="P198" s="2" t="n">
        <v>133.6</v>
      </c>
      <c r="R198" s="2" t="n">
        <v>85.825</v>
      </c>
      <c r="S198" s="2" t="n">
        <v>90.825</v>
      </c>
      <c r="T198" s="2" t="n">
        <v>95.825</v>
      </c>
      <c r="V198" s="2" t="n">
        <v>0</v>
      </c>
      <c r="W198" s="2" t="n">
        <v>0</v>
      </c>
      <c r="X198" s="2" t="n">
        <v>0</v>
      </c>
      <c r="Z198" s="2" t="n">
        <v>0.0001</v>
      </c>
      <c r="AA198" s="2" t="n">
        <v>0.27764115508817</v>
      </c>
      <c r="AB198" s="2" t="n">
        <v>0.0001</v>
      </c>
      <c r="AD198" s="2" t="n">
        <v>0.0001</v>
      </c>
      <c r="AE198" s="2" t="n">
        <v>0.138820577544085</v>
      </c>
      <c r="AF198" s="2" t="n">
        <v>0.0001</v>
      </c>
      <c r="AH198" s="2" t="n">
        <v>0.0001</v>
      </c>
      <c r="AI198" s="2" t="n">
        <v>2.85</v>
      </c>
      <c r="AJ198" s="2" t="n">
        <v>0.0001</v>
      </c>
      <c r="AL198" s="2" t="n">
        <v>0.0001</v>
      </c>
      <c r="AM198" s="2" t="n">
        <v>1.425</v>
      </c>
      <c r="AN198" s="2" t="n">
        <v>0.0001</v>
      </c>
      <c r="AP198" s="2" t="n">
        <v>63</v>
      </c>
      <c r="AQ198" s="2" t="n">
        <v>0.35</v>
      </c>
      <c r="BQ198" s="2" t="n">
        <v>42736</v>
      </c>
      <c r="BR198" s="2" t="n">
        <v>5.4925</v>
      </c>
      <c r="BS198" s="2" t="n">
        <v>5.4975</v>
      </c>
      <c r="BT198" s="2" t="n">
        <v>5.5025</v>
      </c>
      <c r="BU198" s="2" t="n">
        <v>0.1625</v>
      </c>
      <c r="BV198" s="2" t="n">
        <v>0.17</v>
      </c>
      <c r="BW198" s="2" t="n">
        <v>0.1775</v>
      </c>
      <c r="BX198" s="2" t="n">
        <v>-0.07</v>
      </c>
      <c r="BZ198" s="2" t="n">
        <v>0.07</v>
      </c>
      <c r="CA198" s="2" t="n">
        <v>0</v>
      </c>
      <c r="CB198" s="2" t="n">
        <v>0</v>
      </c>
      <c r="CC198" s="2" t="n">
        <v>5.4925</v>
      </c>
      <c r="CD198" s="2" t="n">
        <v>0.1775</v>
      </c>
    </row>
    <row r="199" customFormat="false" ht="12.75" hidden="false" customHeight="false" outlineLevel="0" collapsed="false">
      <c r="A199" s="1" t="n">
        <v>42856</v>
      </c>
      <c r="B199" s="2" t="n">
        <v>0.065826489388072</v>
      </c>
      <c r="D199" s="1" t="n">
        <v>41730</v>
      </c>
      <c r="E199" s="2" t="n">
        <v>45.1</v>
      </c>
      <c r="F199" s="2" t="n">
        <v>48.85</v>
      </c>
      <c r="G199" s="2" t="n">
        <v>53.85</v>
      </c>
      <c r="I199" s="2" t="n">
        <v>33.95</v>
      </c>
      <c r="J199" s="2" t="n">
        <v>35.95</v>
      </c>
      <c r="K199" s="2" t="n">
        <v>40.95</v>
      </c>
      <c r="M199" s="1" t="n">
        <v>42614</v>
      </c>
      <c r="N199" s="2" t="n">
        <v>109.6</v>
      </c>
      <c r="O199" s="2" t="n">
        <v>114.6</v>
      </c>
      <c r="P199" s="2" t="n">
        <v>119.6</v>
      </c>
      <c r="R199" s="2" t="n">
        <v>75.325</v>
      </c>
      <c r="S199" s="2" t="n">
        <v>80.325</v>
      </c>
      <c r="T199" s="2" t="n">
        <v>85.325</v>
      </c>
      <c r="V199" s="2" t="n">
        <v>0</v>
      </c>
      <c r="W199" s="2" t="n">
        <v>0</v>
      </c>
      <c r="X199" s="2" t="n">
        <v>0</v>
      </c>
      <c r="Z199" s="2" t="n">
        <v>0.0001</v>
      </c>
      <c r="AA199" s="2" t="n">
        <v>0.263397780456457</v>
      </c>
      <c r="AB199" s="2" t="n">
        <v>0.0001</v>
      </c>
      <c r="AD199" s="2" t="n">
        <v>0.0001</v>
      </c>
      <c r="AE199" s="2" t="n">
        <v>0.131698890228229</v>
      </c>
      <c r="AF199" s="2" t="n">
        <v>0.0001</v>
      </c>
      <c r="AH199" s="2" t="n">
        <v>0.0001</v>
      </c>
      <c r="AI199" s="2" t="n">
        <v>2.95</v>
      </c>
      <c r="AJ199" s="2" t="n">
        <v>0.0001</v>
      </c>
      <c r="AL199" s="2" t="n">
        <v>0.0001</v>
      </c>
      <c r="AM199" s="2" t="n">
        <v>1.475</v>
      </c>
      <c r="AN199" s="2" t="n">
        <v>0.0001</v>
      </c>
      <c r="AP199" s="2" t="n">
        <v>64</v>
      </c>
      <c r="AQ199" s="2" t="n">
        <v>0.35</v>
      </c>
      <c r="BQ199" s="2" t="n">
        <v>42767</v>
      </c>
      <c r="BR199" s="2" t="n">
        <v>5.3475</v>
      </c>
      <c r="BS199" s="2" t="n">
        <v>5.3525</v>
      </c>
      <c r="BT199" s="2" t="n">
        <v>5.3575</v>
      </c>
      <c r="BU199" s="2" t="n">
        <v>0.1625</v>
      </c>
      <c r="BV199" s="2" t="n">
        <v>0.17</v>
      </c>
      <c r="BW199" s="2" t="n">
        <v>0.1775</v>
      </c>
      <c r="BX199" s="2" t="n">
        <v>-0.07</v>
      </c>
      <c r="BZ199" s="2" t="n">
        <v>0.07</v>
      </c>
      <c r="CA199" s="2" t="n">
        <v>0</v>
      </c>
      <c r="CB199" s="2" t="n">
        <v>0</v>
      </c>
      <c r="CC199" s="2" t="n">
        <v>5.3475</v>
      </c>
      <c r="CD199" s="2" t="n">
        <v>0.1775</v>
      </c>
    </row>
    <row r="200" customFormat="false" ht="12.75" hidden="false" customHeight="false" outlineLevel="0" collapsed="false">
      <c r="A200" s="1" t="n">
        <v>42887</v>
      </c>
      <c r="B200" s="2" t="n">
        <v>0.065844041716697</v>
      </c>
      <c r="D200" s="1" t="n">
        <v>41760</v>
      </c>
      <c r="E200" s="2" t="n">
        <v>47.1</v>
      </c>
      <c r="F200" s="2" t="n">
        <v>50.85</v>
      </c>
      <c r="G200" s="2" t="n">
        <v>55.85</v>
      </c>
      <c r="I200" s="2" t="n">
        <v>29.95</v>
      </c>
      <c r="J200" s="2" t="n">
        <v>31.95</v>
      </c>
      <c r="K200" s="2" t="n">
        <v>36.95</v>
      </c>
      <c r="M200" s="1" t="n">
        <v>42644</v>
      </c>
      <c r="N200" s="2" t="n">
        <v>81.25</v>
      </c>
      <c r="O200" s="2" t="n">
        <v>86.25</v>
      </c>
      <c r="P200" s="2" t="n">
        <v>91.25</v>
      </c>
      <c r="R200" s="2" t="n">
        <v>59.6875</v>
      </c>
      <c r="S200" s="2" t="n">
        <v>64.6875</v>
      </c>
      <c r="T200" s="2" t="n">
        <v>69.6875</v>
      </c>
      <c r="V200" s="2" t="n">
        <v>0</v>
      </c>
      <c r="W200" s="2" t="n">
        <v>0</v>
      </c>
      <c r="X200" s="2" t="n">
        <v>0</v>
      </c>
      <c r="Z200" s="2" t="n">
        <v>0.0001</v>
      </c>
      <c r="AA200" s="2" t="n">
        <v>0.24478603933117</v>
      </c>
      <c r="AB200" s="2" t="n">
        <v>0.0001</v>
      </c>
      <c r="AD200" s="2" t="n">
        <v>0.0001</v>
      </c>
      <c r="AE200" s="2" t="n">
        <v>0.122393019665585</v>
      </c>
      <c r="AF200" s="2" t="n">
        <v>0.0001</v>
      </c>
      <c r="AH200" s="2" t="n">
        <v>0.0001</v>
      </c>
      <c r="AI200" s="2" t="n">
        <v>2.65</v>
      </c>
      <c r="AJ200" s="2" t="n">
        <v>0.0001</v>
      </c>
      <c r="AL200" s="2" t="n">
        <v>0.0001</v>
      </c>
      <c r="AM200" s="2" t="n">
        <v>1.325</v>
      </c>
      <c r="AN200" s="2" t="n">
        <v>0.0001</v>
      </c>
      <c r="AP200" s="2" t="n">
        <v>64</v>
      </c>
      <c r="AQ200" s="2" t="n">
        <v>0.35</v>
      </c>
      <c r="BQ200" s="2" t="n">
        <v>42795</v>
      </c>
      <c r="BR200" s="2" t="n">
        <v>5.2125</v>
      </c>
      <c r="BS200" s="2" t="n">
        <v>5.2175</v>
      </c>
      <c r="BT200" s="2" t="n">
        <v>5.2225</v>
      </c>
      <c r="BU200" s="2" t="n">
        <v>0.1625</v>
      </c>
      <c r="BV200" s="2" t="n">
        <v>0.17</v>
      </c>
      <c r="BW200" s="2" t="n">
        <v>0.1775</v>
      </c>
      <c r="BX200" s="2" t="n">
        <v>-0.07</v>
      </c>
      <c r="BZ200" s="2" t="n">
        <v>0.07</v>
      </c>
      <c r="CA200" s="2" t="n">
        <v>0</v>
      </c>
      <c r="CB200" s="2" t="n">
        <v>0</v>
      </c>
      <c r="CC200" s="2" t="n">
        <v>5.2125</v>
      </c>
      <c r="CD200" s="2" t="n">
        <v>0.1775</v>
      </c>
    </row>
    <row r="201" customFormat="false" ht="12.75" hidden="false" customHeight="false" outlineLevel="0" collapsed="false">
      <c r="A201" s="1" t="n">
        <v>42917</v>
      </c>
      <c r="B201" s="2" t="n">
        <v>0.065861027841271</v>
      </c>
      <c r="D201" s="1" t="n">
        <v>41791</v>
      </c>
      <c r="E201" s="2" t="n">
        <v>54.1</v>
      </c>
      <c r="F201" s="2" t="n">
        <v>57.85</v>
      </c>
      <c r="G201" s="2" t="n">
        <v>62.85</v>
      </c>
      <c r="I201" s="2" t="n">
        <v>32.95</v>
      </c>
      <c r="J201" s="2" t="n">
        <v>34.95</v>
      </c>
      <c r="K201" s="2" t="n">
        <v>39.95</v>
      </c>
      <c r="M201" s="1" t="n">
        <v>42675</v>
      </c>
      <c r="N201" s="2" t="n">
        <v>69.25</v>
      </c>
      <c r="O201" s="2" t="n">
        <v>74.25</v>
      </c>
      <c r="P201" s="2" t="n">
        <v>79.25</v>
      </c>
      <c r="R201" s="2" t="n">
        <v>50.6875</v>
      </c>
      <c r="S201" s="2" t="n">
        <v>55.6875</v>
      </c>
      <c r="T201" s="2" t="n">
        <v>60.6875</v>
      </c>
      <c r="V201" s="2" t="n">
        <v>0</v>
      </c>
      <c r="W201" s="2" t="n">
        <v>0</v>
      </c>
      <c r="X201" s="2" t="n">
        <v>0</v>
      </c>
      <c r="Z201" s="2" t="n">
        <v>0.0001</v>
      </c>
      <c r="AA201" s="2" t="n">
        <v>0.243347872462561</v>
      </c>
      <c r="AB201" s="2" t="n">
        <v>0.0001</v>
      </c>
      <c r="AD201" s="2" t="n">
        <v>0.0001</v>
      </c>
      <c r="AE201" s="2" t="n">
        <v>0.12167393623128</v>
      </c>
      <c r="AF201" s="2" t="n">
        <v>0.0001</v>
      </c>
      <c r="AH201" s="2" t="n">
        <v>0.0001</v>
      </c>
      <c r="AI201" s="2" t="n">
        <v>1.9</v>
      </c>
      <c r="AJ201" s="2" t="n">
        <v>0.0001</v>
      </c>
      <c r="AL201" s="2" t="n">
        <v>0.0001</v>
      </c>
      <c r="AM201" s="2" t="n">
        <v>0.95</v>
      </c>
      <c r="AN201" s="2" t="n">
        <v>0.0001</v>
      </c>
      <c r="AP201" s="2" t="n">
        <v>64</v>
      </c>
      <c r="AQ201" s="2" t="n">
        <v>0.35</v>
      </c>
      <c r="BQ201" s="2" t="n">
        <v>42826</v>
      </c>
      <c r="BR201" s="2" t="n">
        <v>5.0525</v>
      </c>
      <c r="BS201" s="2" t="n">
        <v>5.0575</v>
      </c>
      <c r="BT201" s="2" t="n">
        <v>5.0625</v>
      </c>
      <c r="BU201" s="2" t="n">
        <v>0.1625</v>
      </c>
      <c r="BV201" s="2" t="n">
        <v>0.17</v>
      </c>
      <c r="BW201" s="2" t="n">
        <v>0.1775</v>
      </c>
      <c r="BX201" s="2" t="n">
        <v>-0.07</v>
      </c>
      <c r="BZ201" s="2" t="n">
        <v>0.07</v>
      </c>
      <c r="CA201" s="2" t="n">
        <v>0</v>
      </c>
      <c r="CB201" s="2" t="n">
        <v>0</v>
      </c>
      <c r="CC201" s="2" t="n">
        <v>5.0525</v>
      </c>
      <c r="CD201" s="2" t="n">
        <v>0.1775</v>
      </c>
    </row>
    <row r="202" customFormat="false" ht="12.75" hidden="false" customHeight="false" outlineLevel="0" collapsed="false">
      <c r="A202" s="1" t="n">
        <v>42948</v>
      </c>
      <c r="B202" s="2" t="n">
        <v>0.065878580170097</v>
      </c>
      <c r="D202" s="1" t="n">
        <v>41821</v>
      </c>
      <c r="E202" s="2" t="n">
        <v>71.55</v>
      </c>
      <c r="F202" s="2" t="n">
        <v>75.3</v>
      </c>
      <c r="G202" s="2" t="n">
        <v>80.3</v>
      </c>
      <c r="I202" s="2" t="n">
        <v>37.55</v>
      </c>
      <c r="J202" s="2" t="n">
        <v>39.55</v>
      </c>
      <c r="K202" s="2" t="n">
        <v>44.55</v>
      </c>
      <c r="M202" s="1" t="n">
        <v>42705</v>
      </c>
      <c r="N202" s="2" t="n">
        <v>70.25</v>
      </c>
      <c r="O202" s="2" t="n">
        <v>75.25</v>
      </c>
      <c r="P202" s="2" t="n">
        <v>80.25</v>
      </c>
      <c r="R202" s="2" t="n">
        <v>51.4375</v>
      </c>
      <c r="S202" s="2" t="n">
        <v>56.4375</v>
      </c>
      <c r="T202" s="2" t="n">
        <v>61.4375</v>
      </c>
      <c r="V202" s="2" t="n">
        <v>0</v>
      </c>
      <c r="W202" s="2" t="n">
        <v>0</v>
      </c>
      <c r="X202" s="2" t="n">
        <v>0</v>
      </c>
      <c r="Z202" s="2" t="n">
        <v>0.0001</v>
      </c>
      <c r="AA202" s="2" t="n">
        <v>0.247112040531222</v>
      </c>
      <c r="AB202" s="2" t="n">
        <v>0.0001</v>
      </c>
      <c r="AD202" s="2" t="n">
        <v>0.0001</v>
      </c>
      <c r="AE202" s="2" t="n">
        <v>0.123556020265611</v>
      </c>
      <c r="AF202" s="2" t="n">
        <v>0.0001</v>
      </c>
      <c r="AH202" s="2" t="n">
        <v>0.0001</v>
      </c>
      <c r="AI202" s="2" t="n">
        <v>1.7</v>
      </c>
      <c r="AJ202" s="2" t="n">
        <v>0.0001</v>
      </c>
      <c r="AL202" s="2" t="n">
        <v>0.0001</v>
      </c>
      <c r="AM202" s="2" t="n">
        <v>0.85</v>
      </c>
      <c r="AN202" s="2" t="n">
        <v>0.0001</v>
      </c>
      <c r="AP202" s="2" t="n">
        <v>65</v>
      </c>
      <c r="AQ202" s="2" t="n">
        <v>0.35</v>
      </c>
      <c r="BQ202" s="2" t="n">
        <v>42856</v>
      </c>
      <c r="BR202" s="2" t="n">
        <v>5.0175</v>
      </c>
      <c r="BS202" s="2" t="n">
        <v>5.0225</v>
      </c>
      <c r="BT202" s="2" t="n">
        <v>5.0275</v>
      </c>
      <c r="BU202" s="2" t="n">
        <v>0.1625</v>
      </c>
      <c r="BV202" s="2" t="n">
        <v>0.17</v>
      </c>
      <c r="BW202" s="2" t="n">
        <v>0.1775</v>
      </c>
      <c r="BX202" s="2" t="n">
        <v>-0.07</v>
      </c>
      <c r="BZ202" s="2" t="n">
        <v>0.07</v>
      </c>
      <c r="CA202" s="2" t="n">
        <v>0</v>
      </c>
      <c r="CB202" s="2" t="n">
        <v>0</v>
      </c>
      <c r="CC202" s="2" t="n">
        <v>5.0175</v>
      </c>
      <c r="CD202" s="2" t="n">
        <v>0.1775</v>
      </c>
    </row>
    <row r="203" customFormat="false" ht="12.75" hidden="false" customHeight="false" outlineLevel="0" collapsed="false">
      <c r="A203" s="1" t="n">
        <v>42979</v>
      </c>
      <c r="B203" s="2" t="n">
        <v>0.065896132499026</v>
      </c>
      <c r="D203" s="1" t="n">
        <v>41852</v>
      </c>
      <c r="E203" s="2" t="n">
        <v>84.55</v>
      </c>
      <c r="F203" s="2" t="n">
        <v>88.3</v>
      </c>
      <c r="G203" s="2" t="n">
        <v>93.3</v>
      </c>
      <c r="I203" s="2" t="n">
        <v>39.55</v>
      </c>
      <c r="J203" s="2" t="n">
        <v>41.55</v>
      </c>
      <c r="K203" s="2" t="n">
        <v>46.55</v>
      </c>
      <c r="M203" s="1" t="n">
        <v>42736</v>
      </c>
      <c r="N203" s="2" t="n">
        <v>82.8</v>
      </c>
      <c r="O203" s="2" t="n">
        <v>87.8</v>
      </c>
      <c r="P203" s="2" t="n">
        <v>92.8</v>
      </c>
      <c r="R203" s="2" t="n">
        <v>60.85</v>
      </c>
      <c r="S203" s="2" t="n">
        <v>65.85</v>
      </c>
      <c r="T203" s="2" t="n">
        <v>70.85</v>
      </c>
      <c r="V203" s="2" t="n">
        <v>0</v>
      </c>
      <c r="W203" s="2" t="n">
        <v>0</v>
      </c>
      <c r="X203" s="2" t="n">
        <v>0</v>
      </c>
      <c r="Z203" s="2" t="n">
        <v>0.0001</v>
      </c>
      <c r="AA203" s="2" t="n">
        <v>0.231237990805581</v>
      </c>
      <c r="AB203" s="2" t="n">
        <v>0.0001</v>
      </c>
      <c r="AD203" s="2" t="n">
        <v>0.0001</v>
      </c>
      <c r="AE203" s="2" t="n">
        <v>0.115618995402791</v>
      </c>
      <c r="AF203" s="2" t="n">
        <v>0.0001</v>
      </c>
      <c r="AH203" s="2" t="n">
        <v>0.0001</v>
      </c>
      <c r="AI203" s="2" t="n">
        <v>1.6</v>
      </c>
      <c r="AJ203" s="2" t="n">
        <v>0.0001</v>
      </c>
      <c r="AL203" s="2" t="n">
        <v>0.0001</v>
      </c>
      <c r="AM203" s="2" t="n">
        <v>0.8</v>
      </c>
      <c r="AN203" s="2" t="n">
        <v>0.0001</v>
      </c>
      <c r="AP203" s="2" t="n">
        <v>65</v>
      </c>
      <c r="AQ203" s="2" t="n">
        <v>0.35</v>
      </c>
      <c r="BQ203" s="2" t="n">
        <v>42887</v>
      </c>
      <c r="BR203" s="2" t="n">
        <v>5.0375</v>
      </c>
      <c r="BS203" s="2" t="n">
        <v>5.0425</v>
      </c>
      <c r="BT203" s="2" t="n">
        <v>5.0475</v>
      </c>
      <c r="BU203" s="2" t="n">
        <v>0.1625</v>
      </c>
      <c r="BV203" s="2" t="n">
        <v>0.17</v>
      </c>
      <c r="BW203" s="2" t="n">
        <v>0.1775</v>
      </c>
      <c r="BX203" s="2" t="n">
        <v>-0.07</v>
      </c>
      <c r="BZ203" s="2" t="n">
        <v>0.07</v>
      </c>
      <c r="CA203" s="2" t="n">
        <v>0</v>
      </c>
      <c r="CB203" s="2" t="n">
        <v>0</v>
      </c>
      <c r="CC203" s="2" t="n">
        <v>5.0375</v>
      </c>
      <c r="CD203" s="2" t="n">
        <v>0.1775</v>
      </c>
    </row>
    <row r="204" customFormat="false" ht="12.75" hidden="false" customHeight="false" outlineLevel="0" collapsed="false">
      <c r="A204" s="1" t="n">
        <v>43009</v>
      </c>
      <c r="B204" s="2" t="n">
        <v>0.065913118623892</v>
      </c>
      <c r="D204" s="1" t="n">
        <v>41883</v>
      </c>
      <c r="E204" s="2" t="n">
        <v>72.55</v>
      </c>
      <c r="F204" s="2" t="n">
        <v>76.3</v>
      </c>
      <c r="G204" s="2" t="n">
        <v>81.3</v>
      </c>
      <c r="I204" s="2" t="n">
        <v>37.55</v>
      </c>
      <c r="J204" s="2" t="n">
        <v>39.55</v>
      </c>
      <c r="K204" s="2" t="n">
        <v>44.55</v>
      </c>
      <c r="M204" s="1" t="n">
        <v>42767</v>
      </c>
      <c r="N204" s="2" t="n">
        <v>74.8</v>
      </c>
      <c r="O204" s="2" t="n">
        <v>79.8</v>
      </c>
      <c r="P204" s="2" t="n">
        <v>84.8</v>
      </c>
      <c r="R204" s="2" t="n">
        <v>54.85</v>
      </c>
      <c r="S204" s="2" t="n">
        <v>59.85</v>
      </c>
      <c r="T204" s="2" t="n">
        <v>64.85</v>
      </c>
      <c r="V204" s="2" t="n">
        <v>0</v>
      </c>
      <c r="W204" s="2" t="n">
        <v>0</v>
      </c>
      <c r="X204" s="2" t="n">
        <v>0</v>
      </c>
      <c r="Z204" s="2" t="n">
        <v>0.0001</v>
      </c>
      <c r="AA204" s="2" t="n">
        <v>0.23393353964748</v>
      </c>
      <c r="AB204" s="2" t="n">
        <v>0.0001</v>
      </c>
      <c r="AD204" s="2" t="n">
        <v>0.0001</v>
      </c>
      <c r="AE204" s="2" t="n">
        <v>0.11696676982374</v>
      </c>
      <c r="AF204" s="2" t="n">
        <v>0.0001</v>
      </c>
      <c r="AH204" s="2" t="n">
        <v>0.0001</v>
      </c>
      <c r="AI204" s="2" t="n">
        <v>1.8</v>
      </c>
      <c r="AJ204" s="2" t="n">
        <v>0.0001</v>
      </c>
      <c r="AL204" s="2" t="n">
        <v>0.0001</v>
      </c>
      <c r="AM204" s="2" t="n">
        <v>0.9</v>
      </c>
      <c r="AN204" s="2" t="n">
        <v>0.0001</v>
      </c>
      <c r="AP204" s="2" t="n">
        <v>65</v>
      </c>
      <c r="AQ204" s="2" t="n">
        <v>0.35</v>
      </c>
      <c r="BQ204" s="2" t="n">
        <v>42917</v>
      </c>
      <c r="BR204" s="2" t="n">
        <v>5.0305</v>
      </c>
      <c r="BS204" s="2" t="n">
        <v>5.0355</v>
      </c>
      <c r="BT204" s="2" t="n">
        <v>5.0405</v>
      </c>
      <c r="BU204" s="2" t="n">
        <v>0.1625</v>
      </c>
      <c r="BV204" s="2" t="n">
        <v>0.17</v>
      </c>
      <c r="BW204" s="2" t="n">
        <v>0.1775</v>
      </c>
      <c r="BX204" s="2" t="n">
        <v>-0.07</v>
      </c>
      <c r="BZ204" s="2" t="n">
        <v>0.07</v>
      </c>
      <c r="CA204" s="2" t="n">
        <v>0</v>
      </c>
      <c r="CB204" s="2" t="n">
        <v>0</v>
      </c>
      <c r="CC204" s="2" t="n">
        <v>5.0305</v>
      </c>
      <c r="CD204" s="2" t="n">
        <v>0.1775</v>
      </c>
    </row>
    <row r="205" customFormat="false" ht="12.75" hidden="false" customHeight="false" outlineLevel="0" collapsed="false">
      <c r="A205" s="1" t="n">
        <v>43040</v>
      </c>
      <c r="B205" s="2" t="n">
        <v>0.065930670953022</v>
      </c>
      <c r="D205" s="1" t="n">
        <v>41913</v>
      </c>
      <c r="E205" s="2" t="n">
        <v>50.7</v>
      </c>
      <c r="F205" s="2" t="n">
        <v>54.45</v>
      </c>
      <c r="G205" s="2" t="n">
        <v>59.45</v>
      </c>
      <c r="I205" s="2" t="n">
        <v>35.95</v>
      </c>
      <c r="J205" s="2" t="n">
        <v>37.95</v>
      </c>
      <c r="K205" s="2" t="n">
        <v>42.95</v>
      </c>
      <c r="M205" s="1" t="n">
        <v>42795</v>
      </c>
      <c r="N205" s="2" t="n">
        <v>68.8</v>
      </c>
      <c r="O205" s="2" t="n">
        <v>73.8</v>
      </c>
      <c r="P205" s="2" t="n">
        <v>78.8</v>
      </c>
      <c r="R205" s="2" t="n">
        <v>50.35</v>
      </c>
      <c r="S205" s="2" t="n">
        <v>55.35</v>
      </c>
      <c r="T205" s="2" t="n">
        <v>60.35</v>
      </c>
      <c r="V205" s="2" t="n">
        <v>0</v>
      </c>
      <c r="W205" s="2" t="n">
        <v>0</v>
      </c>
      <c r="X205" s="2" t="n">
        <v>0</v>
      </c>
      <c r="Z205" s="2" t="n">
        <v>0.0001</v>
      </c>
      <c r="AA205" s="2" t="n">
        <v>0.237813518813589</v>
      </c>
      <c r="AB205" s="2" t="n">
        <v>0.0001</v>
      </c>
      <c r="AD205" s="2" t="n">
        <v>0.0001</v>
      </c>
      <c r="AE205" s="2" t="n">
        <v>0.118906759406794</v>
      </c>
      <c r="AF205" s="2" t="n">
        <v>0.0001</v>
      </c>
      <c r="AH205" s="2" t="n">
        <v>0.0001</v>
      </c>
      <c r="AI205" s="2" t="n">
        <v>1.95</v>
      </c>
      <c r="AJ205" s="2" t="n">
        <v>0.0001</v>
      </c>
      <c r="AL205" s="2" t="n">
        <v>0.0001</v>
      </c>
      <c r="AM205" s="2" t="n">
        <v>0.975</v>
      </c>
      <c r="AN205" s="2" t="n">
        <v>0.0001</v>
      </c>
      <c r="AP205" s="2" t="n">
        <v>66</v>
      </c>
      <c r="AQ205" s="2" t="n">
        <v>0.35</v>
      </c>
      <c r="BQ205" s="2" t="n">
        <v>42948</v>
      </c>
      <c r="BR205" s="2" t="n">
        <v>5.0325</v>
      </c>
      <c r="BS205" s="2" t="n">
        <v>5.0375</v>
      </c>
      <c r="BT205" s="2" t="n">
        <v>5.0425</v>
      </c>
      <c r="BU205" s="2" t="n">
        <v>0.1625</v>
      </c>
      <c r="BV205" s="2" t="n">
        <v>0.17</v>
      </c>
      <c r="BW205" s="2" t="n">
        <v>0.1775</v>
      </c>
      <c r="BX205" s="2" t="n">
        <v>-0.07</v>
      </c>
      <c r="BZ205" s="2" t="n">
        <v>0.07</v>
      </c>
      <c r="CA205" s="2" t="n">
        <v>0</v>
      </c>
      <c r="CB205" s="2" t="n">
        <v>0</v>
      </c>
      <c r="CC205" s="2" t="n">
        <v>5.0325</v>
      </c>
      <c r="CD205" s="2" t="n">
        <v>0.1775</v>
      </c>
    </row>
    <row r="206" customFormat="false" ht="12.75" hidden="false" customHeight="false" outlineLevel="0" collapsed="false">
      <c r="A206" s="1" t="n">
        <v>43070</v>
      </c>
      <c r="B206" s="2" t="n">
        <v>0.065947657078083</v>
      </c>
      <c r="D206" s="1" t="n">
        <v>41944</v>
      </c>
      <c r="E206" s="2" t="n">
        <v>49.7</v>
      </c>
      <c r="F206" s="2" t="n">
        <v>53.45</v>
      </c>
      <c r="G206" s="2" t="n">
        <v>58.45</v>
      </c>
      <c r="I206" s="2" t="n">
        <v>32.95</v>
      </c>
      <c r="J206" s="2" t="n">
        <v>34.95</v>
      </c>
      <c r="K206" s="2" t="n">
        <v>39.95</v>
      </c>
      <c r="M206" s="1" t="n">
        <v>42826</v>
      </c>
      <c r="N206" s="2" t="n">
        <v>66.7</v>
      </c>
      <c r="O206" s="2" t="n">
        <v>71.7</v>
      </c>
      <c r="P206" s="2" t="n">
        <v>76.7</v>
      </c>
      <c r="R206" s="2" t="n">
        <v>48.775</v>
      </c>
      <c r="S206" s="2" t="n">
        <v>53.775</v>
      </c>
      <c r="T206" s="2" t="n">
        <v>58.775</v>
      </c>
      <c r="V206" s="2" t="n">
        <v>0</v>
      </c>
      <c r="W206" s="2" t="n">
        <v>0</v>
      </c>
      <c r="X206" s="2" t="n">
        <v>0</v>
      </c>
      <c r="Z206" s="2" t="n">
        <v>0.0001</v>
      </c>
      <c r="AA206" s="2" t="n">
        <v>0.229316157927754</v>
      </c>
      <c r="AB206" s="2" t="n">
        <v>0.0001</v>
      </c>
      <c r="AD206" s="2" t="n">
        <v>0.0001</v>
      </c>
      <c r="AE206" s="2" t="n">
        <v>0.114658078963877</v>
      </c>
      <c r="AF206" s="2" t="n">
        <v>0.0001</v>
      </c>
      <c r="AH206" s="2" t="n">
        <v>0.0001</v>
      </c>
      <c r="AI206" s="2" t="n">
        <v>2</v>
      </c>
      <c r="AJ206" s="2" t="n">
        <v>0.0001</v>
      </c>
      <c r="AL206" s="2" t="n">
        <v>0.0001</v>
      </c>
      <c r="AM206" s="2" t="n">
        <v>1</v>
      </c>
      <c r="AN206" s="2" t="n">
        <v>0.0001</v>
      </c>
      <c r="AP206" s="2" t="n">
        <v>66</v>
      </c>
      <c r="AQ206" s="2" t="n">
        <v>0.35</v>
      </c>
      <c r="BQ206" s="2" t="n">
        <v>42979</v>
      </c>
      <c r="BR206" s="2" t="n">
        <v>5.0495</v>
      </c>
      <c r="BS206" s="2" t="n">
        <v>5.0545</v>
      </c>
      <c r="BT206" s="2" t="n">
        <v>5.0595</v>
      </c>
      <c r="BU206" s="2" t="n">
        <v>0.1625</v>
      </c>
      <c r="BV206" s="2" t="n">
        <v>0.17</v>
      </c>
      <c r="BW206" s="2" t="n">
        <v>0.1775</v>
      </c>
      <c r="BX206" s="2" t="n">
        <v>-0.07</v>
      </c>
      <c r="BZ206" s="2" t="n">
        <v>0.07</v>
      </c>
      <c r="CA206" s="2" t="n">
        <v>0</v>
      </c>
      <c r="CB206" s="2" t="n">
        <v>0</v>
      </c>
      <c r="CC206" s="2" t="n">
        <v>5.0495</v>
      </c>
      <c r="CD206" s="2" t="n">
        <v>0.1775</v>
      </c>
    </row>
    <row r="207" customFormat="false" ht="12.75" hidden="false" customHeight="false" outlineLevel="0" collapsed="false">
      <c r="A207" s="1" t="n">
        <v>43101</v>
      </c>
      <c r="B207" s="2" t="n">
        <v>0.065965209407413</v>
      </c>
      <c r="D207" s="1" t="n">
        <v>41974</v>
      </c>
      <c r="E207" s="2" t="n">
        <v>48.7</v>
      </c>
      <c r="F207" s="2" t="n">
        <v>52.45</v>
      </c>
      <c r="G207" s="2" t="n">
        <v>57.45</v>
      </c>
      <c r="I207" s="2" t="n">
        <v>32.95</v>
      </c>
      <c r="J207" s="2" t="n">
        <v>34.95</v>
      </c>
      <c r="K207" s="2" t="n">
        <v>39.95</v>
      </c>
      <c r="M207" s="1" t="n">
        <v>42856</v>
      </c>
      <c r="N207" s="2" t="n">
        <v>66.7</v>
      </c>
      <c r="O207" s="2" t="n">
        <v>71.7</v>
      </c>
      <c r="P207" s="2" t="n">
        <v>76.7</v>
      </c>
      <c r="R207" s="2" t="n">
        <v>48.775</v>
      </c>
      <c r="S207" s="2" t="n">
        <v>53.775</v>
      </c>
      <c r="T207" s="2" t="n">
        <v>58.775</v>
      </c>
      <c r="V207" s="2" t="n">
        <v>0</v>
      </c>
      <c r="W207" s="2" t="n">
        <v>0</v>
      </c>
      <c r="X207" s="2" t="n">
        <v>0</v>
      </c>
      <c r="Z207" s="2" t="n">
        <v>0.0001</v>
      </c>
      <c r="AA207" s="2" t="n">
        <v>0.229257853946828</v>
      </c>
      <c r="AB207" s="2" t="n">
        <v>0.0001</v>
      </c>
      <c r="AD207" s="2" t="n">
        <v>0.0001</v>
      </c>
      <c r="AE207" s="2" t="n">
        <v>0.114628926973414</v>
      </c>
      <c r="AF207" s="2" t="n">
        <v>0.0001</v>
      </c>
      <c r="AH207" s="2" t="n">
        <v>0.0001</v>
      </c>
      <c r="AI207" s="2" t="n">
        <v>2.15</v>
      </c>
      <c r="AJ207" s="2" t="n">
        <v>0.0001</v>
      </c>
      <c r="AL207" s="2" t="n">
        <v>0.0001</v>
      </c>
      <c r="AM207" s="2" t="n">
        <v>1.075</v>
      </c>
      <c r="AN207" s="2" t="n">
        <v>0.0001</v>
      </c>
      <c r="AP207" s="2" t="n">
        <v>66</v>
      </c>
      <c r="AQ207" s="2" t="n">
        <v>0.35</v>
      </c>
      <c r="BQ207" s="2" t="n">
        <v>43009</v>
      </c>
      <c r="BR207" s="2" t="n">
        <v>5.0595</v>
      </c>
      <c r="BS207" s="2" t="n">
        <v>5.0645</v>
      </c>
      <c r="BT207" s="2" t="n">
        <v>5.0695</v>
      </c>
      <c r="BU207" s="2" t="n">
        <v>0.1625</v>
      </c>
      <c r="BV207" s="2" t="n">
        <v>0.17</v>
      </c>
      <c r="BW207" s="2" t="n">
        <v>0.1775</v>
      </c>
      <c r="BX207" s="2" t="n">
        <v>-0.07</v>
      </c>
      <c r="BZ207" s="2" t="n">
        <v>0.07</v>
      </c>
      <c r="CA207" s="2" t="n">
        <v>0</v>
      </c>
      <c r="CB207" s="2" t="n">
        <v>0</v>
      </c>
      <c r="CC207" s="2" t="n">
        <v>5.0595</v>
      </c>
      <c r="CD207" s="2" t="n">
        <v>0.1775</v>
      </c>
    </row>
    <row r="208" customFormat="false" ht="12.75" hidden="false" customHeight="false" outlineLevel="0" collapsed="false">
      <c r="A208" s="1" t="n">
        <v>43132</v>
      </c>
      <c r="B208" s="2" t="n">
        <v>0.065982761736846</v>
      </c>
      <c r="D208" s="1" t="n">
        <v>42005</v>
      </c>
      <c r="E208" s="2" t="n">
        <v>49.7</v>
      </c>
      <c r="F208" s="2" t="n">
        <v>54.7</v>
      </c>
      <c r="G208" s="2" t="n">
        <v>59.7</v>
      </c>
      <c r="I208" s="2" t="n">
        <v>34.45</v>
      </c>
      <c r="J208" s="2" t="n">
        <v>39.45</v>
      </c>
      <c r="K208" s="2" t="n">
        <v>44.45</v>
      </c>
      <c r="M208" s="1" t="n">
        <v>42887</v>
      </c>
      <c r="N208" s="2" t="n">
        <v>70.7</v>
      </c>
      <c r="O208" s="2" t="n">
        <v>75.7</v>
      </c>
      <c r="P208" s="2" t="n">
        <v>80.7</v>
      </c>
      <c r="R208" s="2" t="n">
        <v>51.775</v>
      </c>
      <c r="S208" s="2" t="n">
        <v>56.775</v>
      </c>
      <c r="T208" s="2" t="n">
        <v>61.775</v>
      </c>
      <c r="V208" s="2" t="n">
        <v>0</v>
      </c>
      <c r="W208" s="2" t="n">
        <v>0</v>
      </c>
      <c r="X208" s="2" t="n">
        <v>0</v>
      </c>
      <c r="Z208" s="2" t="n">
        <v>0.0001</v>
      </c>
      <c r="AA208" s="2" t="n">
        <v>0.255663459801059</v>
      </c>
      <c r="AB208" s="2" t="n">
        <v>0.0001</v>
      </c>
      <c r="AD208" s="2" t="n">
        <v>0.0001</v>
      </c>
      <c r="AE208" s="2" t="n">
        <v>0.127831729900529</v>
      </c>
      <c r="AF208" s="2" t="n">
        <v>0.0001</v>
      </c>
      <c r="AH208" s="2" t="n">
        <v>0.0001</v>
      </c>
      <c r="AI208" s="2" t="n">
        <v>1.95</v>
      </c>
      <c r="AJ208" s="2" t="n">
        <v>0.0001</v>
      </c>
      <c r="AL208" s="2" t="n">
        <v>0.0001</v>
      </c>
      <c r="AM208" s="2" t="n">
        <v>0.975</v>
      </c>
      <c r="AN208" s="2" t="n">
        <v>0.0001</v>
      </c>
      <c r="AP208" s="2" t="n">
        <v>67</v>
      </c>
      <c r="AQ208" s="2" t="n">
        <v>0.35</v>
      </c>
      <c r="BQ208" s="2" t="n">
        <v>43040</v>
      </c>
      <c r="BR208" s="2" t="n">
        <v>5.2045</v>
      </c>
      <c r="BS208" s="2" t="n">
        <v>5.2095</v>
      </c>
      <c r="BT208" s="2" t="n">
        <v>5.2145</v>
      </c>
      <c r="BU208" s="2" t="n">
        <v>0.1625</v>
      </c>
      <c r="BV208" s="2" t="n">
        <v>0.17</v>
      </c>
      <c r="BW208" s="2" t="n">
        <v>0.1775</v>
      </c>
      <c r="BX208" s="2" t="n">
        <v>-0.07</v>
      </c>
      <c r="BZ208" s="2" t="n">
        <v>0.07</v>
      </c>
      <c r="CA208" s="2" t="n">
        <v>0</v>
      </c>
      <c r="CB208" s="2" t="n">
        <v>0</v>
      </c>
      <c r="CC208" s="2" t="n">
        <v>5.2045</v>
      </c>
      <c r="CD208" s="2" t="n">
        <v>0.1775</v>
      </c>
    </row>
    <row r="209" customFormat="false" ht="12.75" hidden="false" customHeight="false" outlineLevel="0" collapsed="false">
      <c r="A209" s="1" t="n">
        <v>43160</v>
      </c>
      <c r="B209" s="2" t="n">
        <v>0.06599861545384</v>
      </c>
      <c r="D209" s="1" t="n">
        <v>42036</v>
      </c>
      <c r="E209" s="2" t="n">
        <v>47.7</v>
      </c>
      <c r="F209" s="2" t="n">
        <v>52.7</v>
      </c>
      <c r="G209" s="2" t="n">
        <v>57.7</v>
      </c>
      <c r="I209" s="2" t="n">
        <v>33.45</v>
      </c>
      <c r="J209" s="2" t="n">
        <v>38.45</v>
      </c>
      <c r="K209" s="2" t="n">
        <v>43.45</v>
      </c>
      <c r="M209" s="1" t="n">
        <v>42917</v>
      </c>
      <c r="N209" s="2" t="n">
        <v>106.65</v>
      </c>
      <c r="O209" s="2" t="n">
        <v>111.65</v>
      </c>
      <c r="P209" s="2" t="n">
        <v>116.65</v>
      </c>
      <c r="R209" s="2" t="n">
        <v>73.1125</v>
      </c>
      <c r="S209" s="2" t="n">
        <v>78.1125</v>
      </c>
      <c r="T209" s="2" t="n">
        <v>83.1125</v>
      </c>
      <c r="V209" s="2" t="n">
        <v>0</v>
      </c>
      <c r="W209" s="2" t="n">
        <v>0</v>
      </c>
      <c r="X209" s="2" t="n">
        <v>0</v>
      </c>
      <c r="Z209" s="2" t="n">
        <v>0.0001</v>
      </c>
      <c r="AA209" s="2" t="n">
        <v>0.255807856841377</v>
      </c>
      <c r="AB209" s="2" t="n">
        <v>0.0001</v>
      </c>
      <c r="AD209" s="2" t="n">
        <v>0.0001</v>
      </c>
      <c r="AE209" s="2" t="n">
        <v>0.127903928420688</v>
      </c>
      <c r="AF209" s="2" t="n">
        <v>0.0001</v>
      </c>
      <c r="AH209" s="2" t="n">
        <v>0.0001</v>
      </c>
      <c r="AI209" s="2" t="n">
        <v>2.1</v>
      </c>
      <c r="AJ209" s="2" t="n">
        <v>0.0001</v>
      </c>
      <c r="AL209" s="2" t="n">
        <v>0.0001</v>
      </c>
      <c r="AM209" s="2" t="n">
        <v>1.05</v>
      </c>
      <c r="AN209" s="2" t="n">
        <v>0.0001</v>
      </c>
      <c r="AP209" s="2" t="n">
        <v>67</v>
      </c>
      <c r="AQ209" s="2" t="n">
        <v>0.35</v>
      </c>
      <c r="BQ209" s="2" t="n">
        <v>43070</v>
      </c>
      <c r="BR209" s="2" t="n">
        <v>5.3445</v>
      </c>
      <c r="BS209" s="2" t="n">
        <v>5.3495</v>
      </c>
      <c r="BT209" s="2" t="n">
        <v>5.3545</v>
      </c>
      <c r="BU209" s="2" t="n">
        <v>0.1625</v>
      </c>
      <c r="BV209" s="2" t="n">
        <v>0.17</v>
      </c>
      <c r="BW209" s="2" t="n">
        <v>0.1775</v>
      </c>
      <c r="BX209" s="2" t="n">
        <v>-0.07</v>
      </c>
      <c r="BZ209" s="2" t="n">
        <v>0.07</v>
      </c>
      <c r="CA209" s="2" t="n">
        <v>0</v>
      </c>
      <c r="CB209" s="2" t="n">
        <v>0</v>
      </c>
      <c r="CC209" s="2" t="n">
        <v>5.3445</v>
      </c>
      <c r="CD209" s="2" t="n">
        <v>0.1775</v>
      </c>
    </row>
    <row r="210" customFormat="false" ht="12.75" hidden="false" customHeight="false" outlineLevel="0" collapsed="false">
      <c r="A210" s="1" t="n">
        <v>43191</v>
      </c>
      <c r="B210" s="2" t="n">
        <v>0.066016167783466</v>
      </c>
      <c r="D210" s="1" t="n">
        <v>42064</v>
      </c>
      <c r="E210" s="2" t="n">
        <v>46.7</v>
      </c>
      <c r="F210" s="2" t="n">
        <v>51.7</v>
      </c>
      <c r="G210" s="2" t="n">
        <v>56.7</v>
      </c>
      <c r="I210" s="2" t="n">
        <v>31.45</v>
      </c>
      <c r="J210" s="2" t="n">
        <v>36.45</v>
      </c>
      <c r="K210" s="2" t="n">
        <v>41.45</v>
      </c>
      <c r="M210" s="1" t="n">
        <v>42948</v>
      </c>
      <c r="N210" s="2" t="n">
        <v>123.65</v>
      </c>
      <c r="O210" s="2" t="n">
        <v>128.65</v>
      </c>
      <c r="P210" s="2" t="n">
        <v>133.65</v>
      </c>
      <c r="R210" s="2" t="n">
        <v>85.8625</v>
      </c>
      <c r="S210" s="2" t="n">
        <v>90.8625</v>
      </c>
      <c r="T210" s="2" t="n">
        <v>95.8625</v>
      </c>
      <c r="V210" s="2" t="n">
        <v>0</v>
      </c>
      <c r="W210" s="2" t="n">
        <v>0</v>
      </c>
      <c r="X210" s="2" t="n">
        <v>0</v>
      </c>
      <c r="Z210" s="2" t="n">
        <v>0.0001</v>
      </c>
      <c r="AA210" s="2" t="n">
        <v>0.276016738239651</v>
      </c>
      <c r="AB210" s="2" t="n">
        <v>0.0001</v>
      </c>
      <c r="AD210" s="2" t="n">
        <v>0.0001</v>
      </c>
      <c r="AE210" s="2" t="n">
        <v>0.138008369119825</v>
      </c>
      <c r="AF210" s="2" t="n">
        <v>0.0001</v>
      </c>
      <c r="AH210" s="2" t="n">
        <v>0.0001</v>
      </c>
      <c r="AI210" s="2" t="n">
        <v>2.85</v>
      </c>
      <c r="AJ210" s="2" t="n">
        <v>0.0001</v>
      </c>
      <c r="AL210" s="2" t="n">
        <v>0.0001</v>
      </c>
      <c r="AM210" s="2" t="n">
        <v>1.425</v>
      </c>
      <c r="AN210" s="2" t="n">
        <v>0.0001</v>
      </c>
      <c r="AP210" s="2" t="n">
        <v>67</v>
      </c>
      <c r="AQ210" s="2" t="n">
        <v>0.35</v>
      </c>
      <c r="BQ210" s="2" t="n">
        <v>43101</v>
      </c>
      <c r="BR210" s="2" t="n">
        <v>5.6575</v>
      </c>
      <c r="BS210" s="2" t="n">
        <v>5.6625</v>
      </c>
      <c r="BT210" s="2" t="n">
        <v>5.6675</v>
      </c>
      <c r="BU210" s="2" t="n">
        <v>0.1625</v>
      </c>
      <c r="BV210" s="2" t="n">
        <v>0.17</v>
      </c>
      <c r="BW210" s="2" t="n">
        <v>0.1775</v>
      </c>
      <c r="BX210" s="2" t="n">
        <v>-0.07</v>
      </c>
      <c r="BZ210" s="2" t="n">
        <v>0.07</v>
      </c>
      <c r="CA210" s="2" t="n">
        <v>0</v>
      </c>
      <c r="CB210" s="2" t="n">
        <v>0</v>
      </c>
      <c r="CC210" s="2" t="n">
        <v>5.6575</v>
      </c>
      <c r="CD210" s="2" t="n">
        <v>0.1775</v>
      </c>
    </row>
    <row r="211" customFormat="false" ht="12.75" hidden="false" customHeight="false" outlineLevel="0" collapsed="false">
      <c r="A211" s="1" t="n">
        <v>43221</v>
      </c>
      <c r="B211" s="2" t="n">
        <v>0.066033153909009</v>
      </c>
      <c r="D211" s="1" t="n">
        <v>42095</v>
      </c>
      <c r="E211" s="2" t="n">
        <v>44.6</v>
      </c>
      <c r="F211" s="2" t="n">
        <v>49.6</v>
      </c>
      <c r="G211" s="2" t="n">
        <v>54.6</v>
      </c>
      <c r="I211" s="2" t="n">
        <v>31.45</v>
      </c>
      <c r="J211" s="2" t="n">
        <v>36.45</v>
      </c>
      <c r="K211" s="2" t="n">
        <v>41.45</v>
      </c>
      <c r="M211" s="1" t="n">
        <v>42979</v>
      </c>
      <c r="N211" s="2" t="n">
        <v>109.65</v>
      </c>
      <c r="O211" s="2" t="n">
        <v>114.65</v>
      </c>
      <c r="P211" s="2" t="n">
        <v>119.65</v>
      </c>
      <c r="R211" s="2" t="n">
        <v>75.3625</v>
      </c>
      <c r="S211" s="2" t="n">
        <v>80.3625</v>
      </c>
      <c r="T211" s="2" t="n">
        <v>85.3625</v>
      </c>
      <c r="V211" s="2" t="n">
        <v>0</v>
      </c>
      <c r="W211" s="2" t="n">
        <v>0</v>
      </c>
      <c r="X211" s="2" t="n">
        <v>0</v>
      </c>
      <c r="Z211" s="2" t="n">
        <v>0.0001</v>
      </c>
      <c r="AA211" s="2" t="n">
        <v>0.262485532339524</v>
      </c>
      <c r="AB211" s="2" t="n">
        <v>0.0001</v>
      </c>
      <c r="AD211" s="2" t="n">
        <v>0.0001</v>
      </c>
      <c r="AE211" s="2" t="n">
        <v>0.131242766169762</v>
      </c>
      <c r="AF211" s="2" t="n">
        <v>0.0001</v>
      </c>
      <c r="AH211" s="2" t="n">
        <v>0.0001</v>
      </c>
      <c r="AI211" s="2" t="n">
        <v>2.95</v>
      </c>
      <c r="AJ211" s="2" t="n">
        <v>0.0001</v>
      </c>
      <c r="AL211" s="2" t="n">
        <v>0.0001</v>
      </c>
      <c r="AM211" s="2" t="n">
        <v>1.475</v>
      </c>
      <c r="AN211" s="2" t="n">
        <v>0.0001</v>
      </c>
      <c r="AP211" s="2" t="n">
        <v>68</v>
      </c>
      <c r="AQ211" s="2" t="n">
        <v>0.35</v>
      </c>
      <c r="BQ211" s="2" t="n">
        <v>43132</v>
      </c>
      <c r="BR211" s="2" t="n">
        <v>5.5125</v>
      </c>
      <c r="BS211" s="2" t="n">
        <v>5.5175</v>
      </c>
      <c r="BT211" s="2" t="n">
        <v>5.5225</v>
      </c>
      <c r="BU211" s="2" t="n">
        <v>0.1625</v>
      </c>
      <c r="BV211" s="2" t="n">
        <v>0.17</v>
      </c>
      <c r="BW211" s="2" t="n">
        <v>0.1775</v>
      </c>
      <c r="BX211" s="2" t="n">
        <v>-0.07</v>
      </c>
      <c r="BZ211" s="2" t="n">
        <v>0.07</v>
      </c>
      <c r="CA211" s="2" t="n">
        <v>0</v>
      </c>
      <c r="CB211" s="2" t="n">
        <v>0</v>
      </c>
      <c r="CC211" s="2" t="n">
        <v>5.5125</v>
      </c>
      <c r="CD211" s="2" t="n">
        <v>0.1775</v>
      </c>
    </row>
    <row r="212" customFormat="false" ht="12.75" hidden="false" customHeight="false" outlineLevel="0" collapsed="false">
      <c r="A212" s="1" t="n">
        <v>43252</v>
      </c>
      <c r="B212" s="2" t="n">
        <v>0.066050706238836</v>
      </c>
      <c r="D212" s="1" t="n">
        <v>42125</v>
      </c>
      <c r="E212" s="2" t="n">
        <v>46.6</v>
      </c>
      <c r="F212" s="2" t="n">
        <v>51.6</v>
      </c>
      <c r="G212" s="2" t="n">
        <v>56.6</v>
      </c>
      <c r="I212" s="2" t="n">
        <v>27.45</v>
      </c>
      <c r="J212" s="2" t="n">
        <v>32.45</v>
      </c>
      <c r="K212" s="2" t="n">
        <v>37.45</v>
      </c>
      <c r="M212" s="1" t="n">
        <v>43009</v>
      </c>
      <c r="N212" s="2" t="n">
        <v>81.3</v>
      </c>
      <c r="O212" s="2" t="n">
        <v>86.3</v>
      </c>
      <c r="P212" s="2" t="n">
        <v>91.3</v>
      </c>
      <c r="R212" s="2" t="n">
        <v>59.725</v>
      </c>
      <c r="S212" s="2" t="n">
        <v>64.725</v>
      </c>
      <c r="T212" s="2" t="n">
        <v>69.725</v>
      </c>
      <c r="V212" s="2" t="n">
        <v>0</v>
      </c>
      <c r="W212" s="2" t="n">
        <v>0</v>
      </c>
      <c r="X212" s="2" t="n">
        <v>0</v>
      </c>
      <c r="Z212" s="2" t="n">
        <v>0.0001</v>
      </c>
      <c r="AA212" s="2" t="n">
        <v>0.244804378270501</v>
      </c>
      <c r="AB212" s="2" t="n">
        <v>0.0001</v>
      </c>
      <c r="AD212" s="2" t="n">
        <v>0.0001</v>
      </c>
      <c r="AE212" s="2" t="n">
        <v>0.122402189135251</v>
      </c>
      <c r="AF212" s="2" t="n">
        <v>0.0001</v>
      </c>
      <c r="AH212" s="2" t="n">
        <v>0.0001</v>
      </c>
      <c r="AI212" s="2" t="n">
        <v>2.65</v>
      </c>
      <c r="AJ212" s="2" t="n">
        <v>0.0001</v>
      </c>
      <c r="AL212" s="2" t="n">
        <v>0.0001</v>
      </c>
      <c r="AM212" s="2" t="n">
        <v>1.325</v>
      </c>
      <c r="AN212" s="2" t="n">
        <v>0.0001</v>
      </c>
      <c r="AP212" s="2" t="n">
        <v>68</v>
      </c>
      <c r="AQ212" s="2" t="n">
        <v>0.35</v>
      </c>
      <c r="BQ212" s="2" t="n">
        <v>43160</v>
      </c>
      <c r="BR212" s="2" t="n">
        <v>5.3775</v>
      </c>
      <c r="BS212" s="2" t="n">
        <v>5.3825</v>
      </c>
      <c r="BT212" s="2" t="n">
        <v>5.3875</v>
      </c>
      <c r="BU212" s="2" t="n">
        <v>0.1625</v>
      </c>
      <c r="BV212" s="2" t="n">
        <v>0.17</v>
      </c>
      <c r="BW212" s="2" t="n">
        <v>0.1775</v>
      </c>
      <c r="BX212" s="2" t="n">
        <v>-0.07</v>
      </c>
      <c r="BZ212" s="2" t="n">
        <v>0.07</v>
      </c>
      <c r="CA212" s="2" t="n">
        <v>0</v>
      </c>
      <c r="CB212" s="2" t="n">
        <v>0</v>
      </c>
      <c r="CC212" s="2" t="n">
        <v>5.3775</v>
      </c>
      <c r="CD212" s="2" t="n">
        <v>0.1775</v>
      </c>
    </row>
    <row r="213" customFormat="false" ht="12.75" hidden="false" customHeight="false" outlineLevel="0" collapsed="false">
      <c r="A213" s="1" t="n">
        <v>43282</v>
      </c>
      <c r="B213" s="2" t="n">
        <v>0.066067692364573</v>
      </c>
      <c r="D213" s="1" t="n">
        <v>42156</v>
      </c>
      <c r="E213" s="2" t="n">
        <v>53.6</v>
      </c>
      <c r="F213" s="2" t="n">
        <v>58.6</v>
      </c>
      <c r="G213" s="2" t="n">
        <v>63.6</v>
      </c>
      <c r="I213" s="2" t="n">
        <v>30.45</v>
      </c>
      <c r="J213" s="2" t="n">
        <v>35.45</v>
      </c>
      <c r="K213" s="2" t="n">
        <v>40.45</v>
      </c>
      <c r="M213" s="1" t="n">
        <v>43040</v>
      </c>
      <c r="N213" s="2" t="n">
        <v>69.3</v>
      </c>
      <c r="O213" s="2" t="n">
        <v>74.3</v>
      </c>
      <c r="P213" s="2" t="n">
        <v>79.3</v>
      </c>
      <c r="R213" s="2" t="n">
        <v>50.725</v>
      </c>
      <c r="S213" s="2" t="n">
        <v>55.725</v>
      </c>
      <c r="T213" s="2" t="n">
        <v>60.725</v>
      </c>
      <c r="V213" s="2" t="n">
        <v>0</v>
      </c>
      <c r="W213" s="2" t="n">
        <v>0</v>
      </c>
      <c r="X213" s="2" t="n">
        <v>0</v>
      </c>
      <c r="Z213" s="2" t="n">
        <v>0.0001</v>
      </c>
      <c r="AA213" s="2" t="n">
        <v>0.243438119745323</v>
      </c>
      <c r="AB213" s="2" t="n">
        <v>0.0001</v>
      </c>
      <c r="AD213" s="2" t="n">
        <v>0.0001</v>
      </c>
      <c r="AE213" s="2" t="n">
        <v>0.121719059872661</v>
      </c>
      <c r="AF213" s="2" t="n">
        <v>0.0001</v>
      </c>
      <c r="AH213" s="2" t="n">
        <v>0.0001</v>
      </c>
      <c r="AI213" s="2" t="n">
        <v>1.9</v>
      </c>
      <c r="AJ213" s="2" t="n">
        <v>0.0001</v>
      </c>
      <c r="AL213" s="2" t="n">
        <v>0.0001</v>
      </c>
      <c r="AM213" s="2" t="n">
        <v>0.95</v>
      </c>
      <c r="AN213" s="2" t="n">
        <v>0.0001</v>
      </c>
      <c r="AP213" s="2" t="n">
        <v>68</v>
      </c>
      <c r="AQ213" s="2" t="n">
        <v>0.35</v>
      </c>
      <c r="BQ213" s="2" t="n">
        <v>43191</v>
      </c>
      <c r="BR213" s="2" t="n">
        <v>5.2175</v>
      </c>
      <c r="BS213" s="2" t="n">
        <v>5.2225</v>
      </c>
      <c r="BT213" s="2" t="n">
        <v>5.2275</v>
      </c>
      <c r="BU213" s="2" t="n">
        <v>0.1625</v>
      </c>
      <c r="BV213" s="2" t="n">
        <v>0.17</v>
      </c>
      <c r="BW213" s="2" t="n">
        <v>0.1775</v>
      </c>
      <c r="BX213" s="2" t="n">
        <v>-0.07</v>
      </c>
      <c r="BZ213" s="2" t="n">
        <v>0.07</v>
      </c>
      <c r="CA213" s="2" t="n">
        <v>0</v>
      </c>
      <c r="CB213" s="2" t="n">
        <v>0</v>
      </c>
      <c r="CC213" s="2" t="n">
        <v>5.2175</v>
      </c>
      <c r="CD213" s="2" t="n">
        <v>0.1775</v>
      </c>
    </row>
    <row r="214" customFormat="false" ht="12.75" hidden="false" customHeight="false" outlineLevel="0" collapsed="false">
      <c r="A214" s="1" t="n">
        <v>43313</v>
      </c>
      <c r="B214" s="2" t="n">
        <v>0.066085244694601</v>
      </c>
      <c r="D214" s="1" t="n">
        <v>42186</v>
      </c>
      <c r="E214" s="2" t="n">
        <v>71.05</v>
      </c>
      <c r="F214" s="2" t="n">
        <v>76.05</v>
      </c>
      <c r="G214" s="2" t="n">
        <v>81.05</v>
      </c>
      <c r="I214" s="2" t="n">
        <v>35.05</v>
      </c>
      <c r="J214" s="2" t="n">
        <v>40.05</v>
      </c>
      <c r="K214" s="2" t="n">
        <v>45.05</v>
      </c>
      <c r="M214" s="1" t="n">
        <v>43070</v>
      </c>
      <c r="N214" s="2" t="n">
        <v>70.3</v>
      </c>
      <c r="O214" s="2" t="n">
        <v>75.3</v>
      </c>
      <c r="P214" s="2" t="n">
        <v>80.3</v>
      </c>
      <c r="R214" s="2" t="n">
        <v>51.475</v>
      </c>
      <c r="S214" s="2" t="n">
        <v>56.475</v>
      </c>
      <c r="T214" s="2" t="n">
        <v>61.475</v>
      </c>
      <c r="V214" s="2" t="n">
        <v>0</v>
      </c>
      <c r="W214" s="2" t="n">
        <v>0</v>
      </c>
      <c r="X214" s="2" t="n">
        <v>0</v>
      </c>
      <c r="Z214" s="2" t="n">
        <v>0.0001</v>
      </c>
      <c r="AA214" s="2" t="n">
        <v>0.24701407941055</v>
      </c>
      <c r="AB214" s="2" t="n">
        <v>0.0001</v>
      </c>
      <c r="AD214" s="2" t="n">
        <v>0.0001</v>
      </c>
      <c r="AE214" s="2" t="n">
        <v>0.123507039705275</v>
      </c>
      <c r="AF214" s="2" t="n">
        <v>0.0001</v>
      </c>
      <c r="AH214" s="2" t="n">
        <v>0.0001</v>
      </c>
      <c r="AI214" s="2" t="n">
        <v>1.7</v>
      </c>
      <c r="AJ214" s="2" t="n">
        <v>0.0001</v>
      </c>
      <c r="AL214" s="2" t="n">
        <v>0.0001</v>
      </c>
      <c r="AM214" s="2" t="n">
        <v>0.85</v>
      </c>
      <c r="AN214" s="2" t="n">
        <v>0.0001</v>
      </c>
      <c r="AP214" s="2" t="n">
        <v>69</v>
      </c>
      <c r="AQ214" s="2" t="n">
        <v>0.35</v>
      </c>
      <c r="BQ214" s="2" t="n">
        <v>43221</v>
      </c>
      <c r="BR214" s="2" t="n">
        <v>5.1825</v>
      </c>
      <c r="BS214" s="2" t="n">
        <v>5.1875</v>
      </c>
      <c r="BT214" s="2" t="n">
        <v>5.1925</v>
      </c>
      <c r="BU214" s="2" t="n">
        <v>0.1625</v>
      </c>
      <c r="BV214" s="2" t="n">
        <v>0.17</v>
      </c>
      <c r="BW214" s="2" t="n">
        <v>0.1775</v>
      </c>
      <c r="BX214" s="2" t="n">
        <v>-0.07</v>
      </c>
      <c r="BZ214" s="2" t="n">
        <v>0.07</v>
      </c>
      <c r="CA214" s="2" t="n">
        <v>0</v>
      </c>
      <c r="CB214" s="2" t="n">
        <v>0</v>
      </c>
      <c r="CC214" s="2" t="n">
        <v>5.1825</v>
      </c>
      <c r="CD214" s="2" t="n">
        <v>0.1775</v>
      </c>
    </row>
    <row r="215" customFormat="false" ht="12.75" hidden="false" customHeight="false" outlineLevel="0" collapsed="false">
      <c r="A215" s="1" t="n">
        <v>43344</v>
      </c>
      <c r="B215" s="2" t="n">
        <v>0.066102797024731</v>
      </c>
      <c r="D215" s="1" t="n">
        <v>42217</v>
      </c>
      <c r="E215" s="2" t="n">
        <v>84.05</v>
      </c>
      <c r="F215" s="2" t="n">
        <v>89.05</v>
      </c>
      <c r="G215" s="2" t="n">
        <v>94.05</v>
      </c>
      <c r="I215" s="2" t="n">
        <v>37.05</v>
      </c>
      <c r="J215" s="2" t="n">
        <v>42.05</v>
      </c>
      <c r="K215" s="2" t="n">
        <v>47.05</v>
      </c>
      <c r="M215" s="1" t="n">
        <v>43101</v>
      </c>
      <c r="N215" s="2" t="n">
        <v>82.85</v>
      </c>
      <c r="O215" s="2" t="n">
        <v>87.85</v>
      </c>
      <c r="P215" s="2" t="n">
        <v>92.85</v>
      </c>
      <c r="R215" s="2" t="n">
        <v>60.8875</v>
      </c>
      <c r="S215" s="2" t="n">
        <v>65.8875</v>
      </c>
      <c r="T215" s="2" t="n">
        <v>70.8875</v>
      </c>
      <c r="V215" s="2" t="n">
        <v>0</v>
      </c>
      <c r="W215" s="2" t="n">
        <v>0</v>
      </c>
      <c r="X215" s="2" t="n">
        <v>0</v>
      </c>
      <c r="Z215" s="2" t="n">
        <v>0.0001</v>
      </c>
      <c r="AA215" s="2" t="n">
        <v>0.231933732171192</v>
      </c>
      <c r="AB215" s="2" t="n">
        <v>0.0001</v>
      </c>
      <c r="AD215" s="2" t="n">
        <v>0.0001</v>
      </c>
      <c r="AE215" s="2" t="n">
        <v>0.115966866085596</v>
      </c>
      <c r="AF215" s="2" t="n">
        <v>0.0001</v>
      </c>
      <c r="AH215" s="2" t="n">
        <v>0.0001</v>
      </c>
      <c r="AI215" s="2" t="n">
        <v>1.6</v>
      </c>
      <c r="AJ215" s="2" t="n">
        <v>0.0001</v>
      </c>
      <c r="AL215" s="2" t="n">
        <v>0.0001</v>
      </c>
      <c r="AM215" s="2" t="n">
        <v>0.8</v>
      </c>
      <c r="AN215" s="2" t="n">
        <v>0.0001</v>
      </c>
      <c r="AP215" s="2" t="n">
        <v>69</v>
      </c>
      <c r="AQ215" s="2" t="n">
        <v>0.35</v>
      </c>
      <c r="BQ215" s="2" t="n">
        <v>43252</v>
      </c>
      <c r="BR215" s="2" t="n">
        <v>5.2025</v>
      </c>
      <c r="BS215" s="2" t="n">
        <v>5.2075</v>
      </c>
      <c r="BT215" s="2" t="n">
        <v>5.2125</v>
      </c>
      <c r="BU215" s="2" t="n">
        <v>0.1625</v>
      </c>
      <c r="BV215" s="2" t="n">
        <v>0.17</v>
      </c>
      <c r="BW215" s="2" t="n">
        <v>0.1775</v>
      </c>
      <c r="BX215" s="2" t="n">
        <v>-0.07</v>
      </c>
      <c r="BZ215" s="2" t="n">
        <v>0.07</v>
      </c>
      <c r="CA215" s="2" t="n">
        <v>0</v>
      </c>
      <c r="CB215" s="2" t="n">
        <v>0</v>
      </c>
      <c r="CC215" s="2" t="n">
        <v>5.2025</v>
      </c>
      <c r="CD215" s="2" t="n">
        <v>0.1775</v>
      </c>
    </row>
    <row r="216" customFormat="false" ht="12.75" hidden="false" customHeight="false" outlineLevel="0" collapsed="false">
      <c r="A216" s="1" t="n">
        <v>43374</v>
      </c>
      <c r="B216" s="2" t="n">
        <v>0.066119783150761</v>
      </c>
      <c r="D216" s="1" t="n">
        <v>42248</v>
      </c>
      <c r="E216" s="2" t="n">
        <v>72.05</v>
      </c>
      <c r="F216" s="2" t="n">
        <v>77.05</v>
      </c>
      <c r="G216" s="2" t="n">
        <v>82.05</v>
      </c>
      <c r="I216" s="2" t="n">
        <v>35.05</v>
      </c>
      <c r="J216" s="2" t="n">
        <v>40.05</v>
      </c>
      <c r="K216" s="2" t="n">
        <v>45.05</v>
      </c>
      <c r="M216" s="1" t="n">
        <v>43132</v>
      </c>
      <c r="N216" s="2" t="n">
        <v>74.85</v>
      </c>
      <c r="O216" s="2" t="n">
        <v>79.85</v>
      </c>
      <c r="P216" s="2" t="n">
        <v>84.85</v>
      </c>
      <c r="R216" s="2" t="n">
        <v>54.8875</v>
      </c>
      <c r="S216" s="2" t="n">
        <v>59.8875</v>
      </c>
      <c r="T216" s="2" t="n">
        <v>64.8875</v>
      </c>
      <c r="V216" s="2" t="n">
        <v>0</v>
      </c>
      <c r="W216" s="2" t="n">
        <v>0</v>
      </c>
      <c r="X216" s="2" t="n">
        <v>0</v>
      </c>
      <c r="Z216" s="2" t="n">
        <v>0.0001</v>
      </c>
      <c r="AA216" s="2" t="n">
        <v>0.234494503570996</v>
      </c>
      <c r="AB216" s="2" t="n">
        <v>0.0001</v>
      </c>
      <c r="AD216" s="2" t="n">
        <v>0.0001</v>
      </c>
      <c r="AE216" s="2" t="n">
        <v>0.117247251785498</v>
      </c>
      <c r="AF216" s="2" t="n">
        <v>0.0001</v>
      </c>
      <c r="AH216" s="2" t="n">
        <v>0.0001</v>
      </c>
      <c r="AI216" s="2" t="n">
        <v>1.8</v>
      </c>
      <c r="AJ216" s="2" t="n">
        <v>0.0001</v>
      </c>
      <c r="AL216" s="2" t="n">
        <v>0.0001</v>
      </c>
      <c r="AM216" s="2" t="n">
        <v>0.9</v>
      </c>
      <c r="AN216" s="2" t="n">
        <v>0.0001</v>
      </c>
      <c r="AP216" s="2" t="n">
        <v>69</v>
      </c>
      <c r="AQ216" s="2" t="n">
        <v>0.35</v>
      </c>
      <c r="BQ216" s="2" t="n">
        <v>43282</v>
      </c>
      <c r="BR216" s="2" t="n">
        <v>5.1955</v>
      </c>
      <c r="BS216" s="2" t="n">
        <v>5.2005</v>
      </c>
      <c r="BT216" s="2" t="n">
        <v>5.2055</v>
      </c>
      <c r="BU216" s="2" t="n">
        <v>0.1625</v>
      </c>
      <c r="BV216" s="2" t="n">
        <v>0.17</v>
      </c>
      <c r="BW216" s="2" t="n">
        <v>0.1775</v>
      </c>
      <c r="BX216" s="2" t="n">
        <v>-0.07</v>
      </c>
      <c r="BZ216" s="2" t="n">
        <v>0.07</v>
      </c>
      <c r="CA216" s="2" t="n">
        <v>0</v>
      </c>
      <c r="CB216" s="2" t="n">
        <v>0</v>
      </c>
      <c r="CC216" s="2" t="n">
        <v>5.1955</v>
      </c>
      <c r="CD216" s="2" t="n">
        <v>0.1775</v>
      </c>
    </row>
    <row r="217" customFormat="false" ht="12.75" hidden="false" customHeight="false" outlineLevel="0" collapsed="false">
      <c r="A217" s="1" t="n">
        <v>43405</v>
      </c>
      <c r="B217" s="2" t="n">
        <v>0.066137335481092</v>
      </c>
      <c r="D217" s="1" t="n">
        <v>42278</v>
      </c>
      <c r="E217" s="2" t="n">
        <v>50.2</v>
      </c>
      <c r="F217" s="2" t="n">
        <v>55.2</v>
      </c>
      <c r="G217" s="2" t="n">
        <v>60.2</v>
      </c>
      <c r="I217" s="2" t="n">
        <v>33.45</v>
      </c>
      <c r="J217" s="2" t="n">
        <v>38.45</v>
      </c>
      <c r="K217" s="2" t="n">
        <v>43.45</v>
      </c>
      <c r="M217" s="1" t="n">
        <v>43160</v>
      </c>
      <c r="N217" s="2" t="n">
        <v>68.85</v>
      </c>
      <c r="O217" s="2" t="n">
        <v>73.85</v>
      </c>
      <c r="P217" s="2" t="n">
        <v>78.85</v>
      </c>
      <c r="R217" s="2" t="n">
        <v>50.3875</v>
      </c>
      <c r="S217" s="2" t="n">
        <v>55.3875</v>
      </c>
      <c r="T217" s="2" t="n">
        <v>60.3875</v>
      </c>
      <c r="V217" s="2" t="n">
        <v>0</v>
      </c>
      <c r="W217" s="2" t="n">
        <v>0</v>
      </c>
      <c r="X217" s="2" t="n">
        <v>0</v>
      </c>
      <c r="Z217" s="2" t="n">
        <v>0.0001</v>
      </c>
      <c r="AA217" s="2" t="n">
        <v>0.238180483778799</v>
      </c>
      <c r="AB217" s="2" t="n">
        <v>0.0001</v>
      </c>
      <c r="AD217" s="2" t="n">
        <v>0.0001</v>
      </c>
      <c r="AE217" s="2" t="n">
        <v>0.1190902418894</v>
      </c>
      <c r="AF217" s="2" t="n">
        <v>0.0001</v>
      </c>
      <c r="AH217" s="2" t="n">
        <v>0.0001</v>
      </c>
      <c r="AI217" s="2" t="n">
        <v>1.95</v>
      </c>
      <c r="AJ217" s="2" t="n">
        <v>0.0001</v>
      </c>
      <c r="AL217" s="2" t="n">
        <v>0.0001</v>
      </c>
      <c r="AM217" s="2" t="n">
        <v>0.975</v>
      </c>
      <c r="AN217" s="2" t="n">
        <v>0.0001</v>
      </c>
      <c r="AP217" s="2" t="n">
        <v>70</v>
      </c>
      <c r="AQ217" s="2" t="n">
        <v>0.35</v>
      </c>
      <c r="BQ217" s="2" t="n">
        <v>43313</v>
      </c>
      <c r="BR217" s="2" t="n">
        <v>5.1975</v>
      </c>
      <c r="BS217" s="2" t="n">
        <v>5.2025</v>
      </c>
      <c r="BT217" s="2" t="n">
        <v>5.2075</v>
      </c>
      <c r="BU217" s="2" t="n">
        <v>0.1625</v>
      </c>
      <c r="BV217" s="2" t="n">
        <v>0.17</v>
      </c>
      <c r="BW217" s="2" t="n">
        <v>0.1775</v>
      </c>
      <c r="BX217" s="2" t="n">
        <v>-0.07</v>
      </c>
      <c r="BZ217" s="2" t="n">
        <v>0.07</v>
      </c>
      <c r="CA217" s="2" t="n">
        <v>0</v>
      </c>
      <c r="CB217" s="2" t="n">
        <v>0</v>
      </c>
      <c r="CC217" s="2" t="n">
        <v>5.1975</v>
      </c>
      <c r="CD217" s="2" t="n">
        <v>0.1775</v>
      </c>
    </row>
    <row r="218" customFormat="false" ht="12.75" hidden="false" customHeight="false" outlineLevel="0" collapsed="false">
      <c r="A218" s="1" t="n">
        <v>43435</v>
      </c>
      <c r="B218" s="2" t="n">
        <v>0.066154321607316</v>
      </c>
      <c r="D218" s="1" t="n">
        <v>42309</v>
      </c>
      <c r="E218" s="2" t="n">
        <v>49.2</v>
      </c>
      <c r="F218" s="2" t="n">
        <v>54.2</v>
      </c>
      <c r="G218" s="2" t="n">
        <v>59.2</v>
      </c>
      <c r="I218" s="2" t="n">
        <v>30.45</v>
      </c>
      <c r="J218" s="2" t="n">
        <v>35.45</v>
      </c>
      <c r="K218" s="2" t="n">
        <v>40.45</v>
      </c>
      <c r="M218" s="1" t="n">
        <v>43191</v>
      </c>
      <c r="N218" s="2" t="n">
        <v>66.75</v>
      </c>
      <c r="O218" s="2" t="n">
        <v>71.75</v>
      </c>
      <c r="P218" s="2" t="n">
        <v>76.75</v>
      </c>
      <c r="R218" s="2" t="n">
        <v>48.8125</v>
      </c>
      <c r="S218" s="2" t="n">
        <v>53.8125</v>
      </c>
      <c r="T218" s="2" t="n">
        <v>58.8125</v>
      </c>
      <c r="V218" s="2" t="n">
        <v>0</v>
      </c>
      <c r="W218" s="2" t="n">
        <v>0</v>
      </c>
      <c r="X218" s="2" t="n">
        <v>0</v>
      </c>
      <c r="Z218" s="2" t="n">
        <v>0.0001</v>
      </c>
      <c r="AA218" s="2" t="n">
        <v>0.230107990937256</v>
      </c>
      <c r="AB218" s="2" t="n">
        <v>0.0001</v>
      </c>
      <c r="AD218" s="2" t="n">
        <v>0.0001</v>
      </c>
      <c r="AE218" s="2" t="n">
        <v>0.115053995468628</v>
      </c>
      <c r="AF218" s="2" t="n">
        <v>0.0001</v>
      </c>
      <c r="AH218" s="2" t="n">
        <v>0.0001</v>
      </c>
      <c r="AI218" s="2" t="n">
        <v>2</v>
      </c>
      <c r="AJ218" s="2" t="n">
        <v>0.0001</v>
      </c>
      <c r="AL218" s="2" t="n">
        <v>0.0001</v>
      </c>
      <c r="AM218" s="2" t="n">
        <v>1</v>
      </c>
      <c r="AN218" s="2" t="n">
        <v>0.0001</v>
      </c>
      <c r="AP218" s="2" t="n">
        <v>70</v>
      </c>
      <c r="AQ218" s="2" t="n">
        <v>0.35</v>
      </c>
      <c r="BQ218" s="2" t="n">
        <v>43344</v>
      </c>
      <c r="BR218" s="2" t="n">
        <v>5.2145</v>
      </c>
      <c r="BS218" s="2" t="n">
        <v>5.2195</v>
      </c>
      <c r="BT218" s="2" t="n">
        <v>5.2245</v>
      </c>
      <c r="BU218" s="2" t="n">
        <v>0.1625</v>
      </c>
      <c r="BV218" s="2" t="n">
        <v>0.17</v>
      </c>
      <c r="BW218" s="2" t="n">
        <v>0.1775</v>
      </c>
      <c r="BX218" s="2" t="n">
        <v>-0.07</v>
      </c>
      <c r="BZ218" s="2" t="n">
        <v>0.07</v>
      </c>
      <c r="CA218" s="2" t="n">
        <v>0</v>
      </c>
      <c r="CB218" s="2" t="n">
        <v>0</v>
      </c>
      <c r="CC218" s="2" t="n">
        <v>5.2145</v>
      </c>
      <c r="CD218" s="2" t="n">
        <v>0.1775</v>
      </c>
    </row>
    <row r="219" customFormat="false" ht="12.75" hidden="false" customHeight="false" outlineLevel="0" collapsed="false">
      <c r="A219" s="1" t="n">
        <v>43466</v>
      </c>
      <c r="B219" s="2" t="n">
        <v>0.066171873937849</v>
      </c>
      <c r="D219" s="1" t="n">
        <v>42339</v>
      </c>
      <c r="E219" s="2" t="n">
        <v>48.2</v>
      </c>
      <c r="F219" s="2" t="n">
        <v>53.2</v>
      </c>
      <c r="G219" s="2" t="n">
        <v>58.2</v>
      </c>
      <c r="I219" s="2" t="n">
        <v>30.45</v>
      </c>
      <c r="J219" s="2" t="n">
        <v>35.45</v>
      </c>
      <c r="K219" s="2" t="n">
        <v>40.45</v>
      </c>
      <c r="M219" s="1" t="n">
        <v>43221</v>
      </c>
      <c r="N219" s="2" t="n">
        <v>66.75</v>
      </c>
      <c r="O219" s="2" t="n">
        <v>71.75</v>
      </c>
      <c r="P219" s="2" t="n">
        <v>76.75</v>
      </c>
      <c r="R219" s="2" t="n">
        <v>48.8125</v>
      </c>
      <c r="S219" s="2" t="n">
        <v>53.8125</v>
      </c>
      <c r="T219" s="2" t="n">
        <v>58.8125</v>
      </c>
      <c r="V219" s="2" t="n">
        <v>0</v>
      </c>
      <c r="W219" s="2" t="n">
        <v>0</v>
      </c>
      <c r="X219" s="2" t="n">
        <v>0</v>
      </c>
      <c r="Z219" s="2" t="n">
        <v>0.0001</v>
      </c>
      <c r="AA219" s="2" t="n">
        <v>0.230052602155376</v>
      </c>
      <c r="AB219" s="2" t="n">
        <v>0.0001</v>
      </c>
      <c r="AD219" s="2" t="n">
        <v>0.0001</v>
      </c>
      <c r="AE219" s="2" t="n">
        <v>0.115026301077688</v>
      </c>
      <c r="AF219" s="2" t="n">
        <v>0.0001</v>
      </c>
      <c r="AH219" s="2" t="n">
        <v>0.0001</v>
      </c>
      <c r="AI219" s="2" t="n">
        <v>2.15</v>
      </c>
      <c r="AJ219" s="2" t="n">
        <v>0.0001</v>
      </c>
      <c r="AL219" s="2" t="n">
        <v>0.0001</v>
      </c>
      <c r="AM219" s="2" t="n">
        <v>1.075</v>
      </c>
      <c r="AN219" s="2" t="n">
        <v>0.0001</v>
      </c>
      <c r="AP219" s="2" t="n">
        <v>70</v>
      </c>
      <c r="AQ219" s="2" t="n">
        <v>0.35</v>
      </c>
      <c r="BQ219" s="2" t="n">
        <v>43374</v>
      </c>
      <c r="BR219" s="2" t="n">
        <v>5.2245</v>
      </c>
      <c r="BS219" s="2" t="n">
        <v>5.2295</v>
      </c>
      <c r="BT219" s="2" t="n">
        <v>5.2345</v>
      </c>
      <c r="BU219" s="2" t="n">
        <v>0.1625</v>
      </c>
      <c r="BV219" s="2" t="n">
        <v>0.17</v>
      </c>
      <c r="BW219" s="2" t="n">
        <v>0.1775</v>
      </c>
      <c r="BX219" s="2" t="n">
        <v>-0.07</v>
      </c>
      <c r="BZ219" s="2" t="n">
        <v>0.07</v>
      </c>
      <c r="CA219" s="2" t="n">
        <v>0</v>
      </c>
      <c r="CB219" s="2" t="n">
        <v>0</v>
      </c>
      <c r="CC219" s="2" t="n">
        <v>5.2245</v>
      </c>
      <c r="CD219" s="2" t="n">
        <v>0.1775</v>
      </c>
    </row>
    <row r="220" customFormat="false" ht="12.75" hidden="false" customHeight="false" outlineLevel="0" collapsed="false">
      <c r="A220" s="1" t="n">
        <v>43497</v>
      </c>
      <c r="B220" s="2" t="n">
        <v>0.066189426268482</v>
      </c>
      <c r="D220" s="1" t="n">
        <v>42370</v>
      </c>
      <c r="E220" s="2" t="n">
        <v>49.75</v>
      </c>
      <c r="F220" s="2" t="n">
        <v>54.75</v>
      </c>
      <c r="G220" s="2" t="n">
        <v>59.75</v>
      </c>
      <c r="I220" s="2" t="n">
        <v>34.45</v>
      </c>
      <c r="J220" s="2" t="n">
        <v>39.45</v>
      </c>
      <c r="K220" s="2" t="n">
        <v>44.45</v>
      </c>
      <c r="M220" s="1" t="n">
        <v>43252</v>
      </c>
      <c r="N220" s="2" t="n">
        <v>70.75</v>
      </c>
      <c r="O220" s="2" t="n">
        <v>75.75</v>
      </c>
      <c r="P220" s="2" t="n">
        <v>80.75</v>
      </c>
      <c r="R220" s="2" t="n">
        <v>51.8125</v>
      </c>
      <c r="S220" s="2" t="n">
        <v>56.8125</v>
      </c>
      <c r="T220" s="2" t="n">
        <v>61.8125</v>
      </c>
      <c r="V220" s="2" t="n">
        <v>0</v>
      </c>
      <c r="W220" s="2" t="n">
        <v>0</v>
      </c>
      <c r="X220" s="2" t="n">
        <v>0</v>
      </c>
      <c r="Z220" s="2" t="n">
        <v>0.0001</v>
      </c>
      <c r="AA220" s="2" t="n">
        <v>0.255137927716896</v>
      </c>
      <c r="AB220" s="2" t="n">
        <v>0.0001</v>
      </c>
      <c r="AD220" s="2" t="n">
        <v>0.0001</v>
      </c>
      <c r="AE220" s="2" t="n">
        <v>0.127568963858448</v>
      </c>
      <c r="AF220" s="2" t="n">
        <v>0.0001</v>
      </c>
      <c r="AH220" s="2" t="n">
        <v>0.0001</v>
      </c>
      <c r="AI220" s="2" t="n">
        <v>1.95</v>
      </c>
      <c r="AJ220" s="2" t="n">
        <v>0.0001</v>
      </c>
      <c r="AL220" s="2" t="n">
        <v>0.0001</v>
      </c>
      <c r="AM220" s="2" t="n">
        <v>0.975</v>
      </c>
      <c r="AN220" s="2" t="n">
        <v>0.0001</v>
      </c>
      <c r="AP220" s="2" t="n">
        <v>71</v>
      </c>
      <c r="AQ220" s="2" t="n">
        <v>0.35</v>
      </c>
      <c r="BQ220" s="2" t="n">
        <v>43405</v>
      </c>
      <c r="BR220" s="2" t="n">
        <v>5.3695</v>
      </c>
      <c r="BS220" s="2" t="n">
        <v>5.3745</v>
      </c>
      <c r="BT220" s="2" t="n">
        <v>5.3795</v>
      </c>
      <c r="BU220" s="2" t="n">
        <v>0.1625</v>
      </c>
      <c r="BV220" s="2" t="n">
        <v>0.17</v>
      </c>
      <c r="BW220" s="2" t="n">
        <v>0.1775</v>
      </c>
      <c r="BX220" s="2" t="n">
        <v>-0.07</v>
      </c>
      <c r="BZ220" s="2" t="n">
        <v>0.07</v>
      </c>
      <c r="CA220" s="2" t="n">
        <v>0</v>
      </c>
      <c r="CB220" s="2" t="n">
        <v>0</v>
      </c>
      <c r="CC220" s="2" t="n">
        <v>5.3695</v>
      </c>
      <c r="CD220" s="2" t="n">
        <v>0.1775</v>
      </c>
    </row>
    <row r="221" customFormat="false" ht="12.75" hidden="false" customHeight="false" outlineLevel="0" collapsed="false">
      <c r="A221" s="1" t="n">
        <v>43525</v>
      </c>
      <c r="B221" s="2" t="n">
        <v>0.066205279986562</v>
      </c>
      <c r="D221" s="1" t="n">
        <v>42401</v>
      </c>
      <c r="E221" s="2" t="n">
        <v>47.75</v>
      </c>
      <c r="F221" s="2" t="n">
        <v>52.75</v>
      </c>
      <c r="G221" s="2" t="n">
        <v>57.75</v>
      </c>
      <c r="I221" s="2" t="n">
        <v>33.45</v>
      </c>
      <c r="J221" s="2" t="n">
        <v>38.45</v>
      </c>
      <c r="K221" s="2" t="n">
        <v>43.45</v>
      </c>
      <c r="M221" s="1" t="n">
        <v>43282</v>
      </c>
      <c r="N221" s="2" t="n">
        <v>106.7</v>
      </c>
      <c r="O221" s="2" t="n">
        <v>111.7</v>
      </c>
      <c r="P221" s="2" t="n">
        <v>116.7</v>
      </c>
      <c r="R221" s="2" t="n">
        <v>73.15</v>
      </c>
      <c r="S221" s="2" t="n">
        <v>78.15</v>
      </c>
      <c r="T221" s="2" t="n">
        <v>83.15</v>
      </c>
      <c r="V221" s="2" t="n">
        <v>0</v>
      </c>
      <c r="W221" s="2" t="n">
        <v>0</v>
      </c>
      <c r="X221" s="2" t="n">
        <v>0</v>
      </c>
      <c r="Z221" s="2" t="n">
        <v>0.0001</v>
      </c>
      <c r="AA221" s="2" t="n">
        <v>0.255275104905198</v>
      </c>
      <c r="AB221" s="2" t="n">
        <v>0.0001</v>
      </c>
      <c r="AD221" s="2" t="n">
        <v>0.0001</v>
      </c>
      <c r="AE221" s="2" t="n">
        <v>0.127637552452599</v>
      </c>
      <c r="AF221" s="2" t="n">
        <v>0.0001</v>
      </c>
      <c r="AH221" s="2" t="n">
        <v>0.0001</v>
      </c>
      <c r="AI221" s="2" t="n">
        <v>2.1</v>
      </c>
      <c r="AJ221" s="2" t="n">
        <v>0.0001</v>
      </c>
      <c r="AL221" s="2" t="n">
        <v>0.0001</v>
      </c>
      <c r="AM221" s="2" t="n">
        <v>1.05</v>
      </c>
      <c r="AN221" s="2" t="n">
        <v>0.0001</v>
      </c>
      <c r="AP221" s="2" t="n">
        <v>71</v>
      </c>
      <c r="AQ221" s="2" t="n">
        <v>0.35</v>
      </c>
      <c r="BQ221" s="2" t="n">
        <v>43435</v>
      </c>
      <c r="BR221" s="2" t="n">
        <v>5.5095</v>
      </c>
      <c r="BS221" s="2" t="n">
        <v>5.5145</v>
      </c>
      <c r="BT221" s="2" t="n">
        <v>5.5195</v>
      </c>
      <c r="BU221" s="2" t="n">
        <v>0.1625</v>
      </c>
      <c r="BV221" s="2" t="n">
        <v>0.17</v>
      </c>
      <c r="BW221" s="2" t="n">
        <v>0.1775</v>
      </c>
      <c r="BX221" s="2" t="n">
        <v>-0.07</v>
      </c>
      <c r="BZ221" s="2" t="n">
        <v>0.07</v>
      </c>
      <c r="CA221" s="2" t="n">
        <v>0</v>
      </c>
      <c r="CB221" s="2" t="n">
        <v>0</v>
      </c>
      <c r="CC221" s="2" t="n">
        <v>5.5095</v>
      </c>
      <c r="CD221" s="2" t="n">
        <v>0.1775</v>
      </c>
    </row>
    <row r="222" customFormat="false" ht="12.75" hidden="false" customHeight="false" outlineLevel="0" collapsed="false">
      <c r="A222" s="1" t="n">
        <v>43556</v>
      </c>
      <c r="B222" s="2" t="n">
        <v>0.06622283231739</v>
      </c>
      <c r="D222" s="1" t="n">
        <v>42430</v>
      </c>
      <c r="E222" s="2" t="n">
        <v>46.75</v>
      </c>
      <c r="F222" s="2" t="n">
        <v>51.75</v>
      </c>
      <c r="G222" s="2" t="n">
        <v>56.75</v>
      </c>
      <c r="I222" s="2" t="n">
        <v>31.45</v>
      </c>
      <c r="J222" s="2" t="n">
        <v>36.45</v>
      </c>
      <c r="K222" s="2" t="n">
        <v>41.45</v>
      </c>
      <c r="M222" s="1" t="n">
        <v>43313</v>
      </c>
      <c r="N222" s="2" t="n">
        <v>123.7</v>
      </c>
      <c r="O222" s="2" t="n">
        <v>128.7</v>
      </c>
      <c r="P222" s="2" t="n">
        <v>133.7</v>
      </c>
      <c r="R222" s="2" t="n">
        <v>85.9</v>
      </c>
      <c r="S222" s="2" t="n">
        <v>90.9</v>
      </c>
      <c r="T222" s="2" t="n">
        <v>95.9</v>
      </c>
      <c r="V222" s="2" t="n">
        <v>0</v>
      </c>
      <c r="W222" s="2" t="n">
        <v>0</v>
      </c>
      <c r="X222" s="2" t="n">
        <v>0</v>
      </c>
      <c r="Z222" s="2" t="n">
        <v>0.0001</v>
      </c>
      <c r="AA222" s="2" t="n">
        <v>0.274473542233558</v>
      </c>
      <c r="AB222" s="2" t="n">
        <v>0.0001</v>
      </c>
      <c r="AD222" s="2" t="n">
        <v>0.0001</v>
      </c>
      <c r="AE222" s="2" t="n">
        <v>0.137236771116779</v>
      </c>
      <c r="AF222" s="2" t="n">
        <v>0.0001</v>
      </c>
      <c r="AH222" s="2" t="n">
        <v>0.0001</v>
      </c>
      <c r="AI222" s="2" t="n">
        <v>2.85</v>
      </c>
      <c r="AJ222" s="2" t="n">
        <v>0.0001</v>
      </c>
      <c r="AL222" s="2" t="n">
        <v>0.0001</v>
      </c>
      <c r="AM222" s="2" t="n">
        <v>1.425</v>
      </c>
      <c r="AN222" s="2" t="n">
        <v>0.0001</v>
      </c>
      <c r="AP222" s="2" t="n">
        <v>71</v>
      </c>
      <c r="AQ222" s="2" t="n">
        <v>0.35</v>
      </c>
      <c r="BQ222" s="2" t="n">
        <v>43466</v>
      </c>
      <c r="BR222" s="2" t="n">
        <v>5.825</v>
      </c>
      <c r="BS222" s="2" t="n">
        <v>5.83</v>
      </c>
      <c r="BT222" s="2" t="n">
        <v>5.835</v>
      </c>
      <c r="BU222" s="2" t="n">
        <v>0.1625</v>
      </c>
      <c r="BV222" s="2" t="n">
        <v>0.17</v>
      </c>
      <c r="BW222" s="2" t="n">
        <v>0.1775</v>
      </c>
      <c r="BX222" s="2" t="n">
        <v>-0.07</v>
      </c>
      <c r="BZ222" s="2" t="n">
        <v>0.07</v>
      </c>
      <c r="CA222" s="2" t="n">
        <v>0</v>
      </c>
      <c r="CB222" s="2" t="n">
        <v>0</v>
      </c>
      <c r="CC222" s="2" t="n">
        <v>5.825</v>
      </c>
      <c r="CD222" s="2" t="n">
        <v>0.1775</v>
      </c>
    </row>
    <row r="223" customFormat="false" ht="12.75" hidden="false" customHeight="false" outlineLevel="0" collapsed="false">
      <c r="A223" s="1" t="n">
        <v>43586</v>
      </c>
      <c r="B223" s="2" t="n">
        <v>0.066239818444096</v>
      </c>
      <c r="D223" s="1" t="n">
        <v>42461</v>
      </c>
      <c r="E223" s="2" t="n">
        <v>44.65</v>
      </c>
      <c r="F223" s="2" t="n">
        <v>49.65</v>
      </c>
      <c r="G223" s="2" t="n">
        <v>54.65</v>
      </c>
      <c r="I223" s="2" t="n">
        <v>31.45</v>
      </c>
      <c r="J223" s="2" t="n">
        <v>36.45</v>
      </c>
      <c r="K223" s="2" t="n">
        <v>41.45</v>
      </c>
      <c r="M223" s="1" t="n">
        <v>43344</v>
      </c>
      <c r="N223" s="2" t="n">
        <v>109.7</v>
      </c>
      <c r="O223" s="2" t="n">
        <v>114.7</v>
      </c>
      <c r="P223" s="2" t="n">
        <v>119.7</v>
      </c>
      <c r="R223" s="2" t="n">
        <v>75.4</v>
      </c>
      <c r="S223" s="2" t="n">
        <v>80.4</v>
      </c>
      <c r="T223" s="2" t="n">
        <v>85.4</v>
      </c>
      <c r="V223" s="2" t="n">
        <v>0</v>
      </c>
      <c r="W223" s="2" t="n">
        <v>0</v>
      </c>
      <c r="X223" s="2" t="n">
        <v>0</v>
      </c>
      <c r="Z223" s="2" t="n">
        <v>0.0001</v>
      </c>
      <c r="AA223" s="2" t="n">
        <v>0.261618896628437</v>
      </c>
      <c r="AB223" s="2" t="n">
        <v>0.0001</v>
      </c>
      <c r="AD223" s="2" t="n">
        <v>0.0001</v>
      </c>
      <c r="AE223" s="2" t="n">
        <v>0.130809448314219</v>
      </c>
      <c r="AF223" s="2" t="n">
        <v>0.0001</v>
      </c>
      <c r="AH223" s="2" t="n">
        <v>0.0001</v>
      </c>
      <c r="AI223" s="2" t="n">
        <v>2.95</v>
      </c>
      <c r="AJ223" s="2" t="n">
        <v>0.0001</v>
      </c>
      <c r="AL223" s="2" t="n">
        <v>0.0001</v>
      </c>
      <c r="AM223" s="2" t="n">
        <v>1.475</v>
      </c>
      <c r="AN223" s="2" t="n">
        <v>0.0001</v>
      </c>
      <c r="AP223" s="2" t="n">
        <v>72</v>
      </c>
      <c r="AQ223" s="2" t="n">
        <v>0.35</v>
      </c>
      <c r="BQ223" s="2" t="n">
        <v>43497</v>
      </c>
      <c r="BR223" s="2" t="n">
        <v>5.68</v>
      </c>
      <c r="BS223" s="2" t="n">
        <v>5.685</v>
      </c>
      <c r="BT223" s="2" t="n">
        <v>5.69</v>
      </c>
      <c r="BU223" s="2" t="n">
        <v>0.1625</v>
      </c>
      <c r="BV223" s="2" t="n">
        <v>0.17</v>
      </c>
      <c r="BW223" s="2" t="n">
        <v>0.1775</v>
      </c>
      <c r="BX223" s="2" t="n">
        <v>-0.07</v>
      </c>
      <c r="BZ223" s="2" t="n">
        <v>0.07</v>
      </c>
      <c r="CA223" s="2" t="n">
        <v>0</v>
      </c>
      <c r="CB223" s="2" t="n">
        <v>0</v>
      </c>
      <c r="CC223" s="2" t="n">
        <v>5.68</v>
      </c>
      <c r="CD223" s="2" t="n">
        <v>0.1775</v>
      </c>
    </row>
    <row r="224" customFormat="false" ht="12.75" hidden="false" customHeight="false" outlineLevel="0" collapsed="false">
      <c r="A224" s="1" t="n">
        <v>43617</v>
      </c>
      <c r="B224" s="2" t="n">
        <v>0.066257370775125</v>
      </c>
      <c r="D224" s="1" t="n">
        <v>42491</v>
      </c>
      <c r="E224" s="2" t="n">
        <v>46.65</v>
      </c>
      <c r="F224" s="2" t="n">
        <v>51.65</v>
      </c>
      <c r="G224" s="2" t="n">
        <v>56.65</v>
      </c>
      <c r="I224" s="2" t="n">
        <v>27.45</v>
      </c>
      <c r="J224" s="2" t="n">
        <v>32.45</v>
      </c>
      <c r="K224" s="2" t="n">
        <v>37.45</v>
      </c>
      <c r="M224" s="1" t="n">
        <v>43374</v>
      </c>
      <c r="N224" s="2" t="n">
        <v>81.35</v>
      </c>
      <c r="O224" s="2" t="n">
        <v>86.35</v>
      </c>
      <c r="P224" s="2" t="n">
        <v>91.35</v>
      </c>
      <c r="R224" s="2" t="n">
        <v>59.7625</v>
      </c>
      <c r="S224" s="2" t="n">
        <v>64.7625</v>
      </c>
      <c r="T224" s="2" t="n">
        <v>69.7625</v>
      </c>
      <c r="V224" s="2" t="n">
        <v>0</v>
      </c>
      <c r="W224" s="2" t="n">
        <v>0</v>
      </c>
      <c r="X224" s="2" t="n">
        <v>0</v>
      </c>
      <c r="Z224" s="2" t="n">
        <v>0.0001</v>
      </c>
      <c r="AA224" s="2" t="n">
        <v>0.244821800262866</v>
      </c>
      <c r="AB224" s="2" t="n">
        <v>0.0001</v>
      </c>
      <c r="AD224" s="2" t="n">
        <v>0.0001</v>
      </c>
      <c r="AE224" s="2" t="n">
        <v>0.122410900131433</v>
      </c>
      <c r="AF224" s="2" t="n">
        <v>0.0001</v>
      </c>
      <c r="AH224" s="2" t="n">
        <v>0.0001</v>
      </c>
      <c r="AI224" s="2" t="n">
        <v>2.65</v>
      </c>
      <c r="AJ224" s="2" t="n">
        <v>0.0001</v>
      </c>
      <c r="AL224" s="2" t="n">
        <v>0.0001</v>
      </c>
      <c r="AM224" s="2" t="n">
        <v>1.325</v>
      </c>
      <c r="AN224" s="2" t="n">
        <v>0.0001</v>
      </c>
      <c r="AP224" s="2" t="n">
        <v>72</v>
      </c>
      <c r="AQ224" s="2" t="n">
        <v>0.35</v>
      </c>
      <c r="BQ224" s="2" t="n">
        <v>43525</v>
      </c>
      <c r="BR224" s="2" t="n">
        <v>5.545</v>
      </c>
      <c r="BS224" s="2" t="n">
        <v>5.55</v>
      </c>
      <c r="BT224" s="2" t="n">
        <v>5.555</v>
      </c>
      <c r="BU224" s="2" t="n">
        <v>0.1625</v>
      </c>
      <c r="BV224" s="2" t="n">
        <v>0.17</v>
      </c>
      <c r="BW224" s="2" t="n">
        <v>0.1775</v>
      </c>
      <c r="BX224" s="2" t="n">
        <v>-0.07</v>
      </c>
      <c r="BZ224" s="2" t="n">
        <v>0.07</v>
      </c>
      <c r="CA224" s="2" t="n">
        <v>0</v>
      </c>
      <c r="CB224" s="2" t="n">
        <v>0</v>
      </c>
      <c r="CC224" s="2" t="n">
        <v>5.545</v>
      </c>
      <c r="CD224" s="2" t="n">
        <v>0.1775</v>
      </c>
    </row>
    <row r="225" customFormat="false" ht="12.75" hidden="false" customHeight="false" outlineLevel="0" collapsed="false">
      <c r="A225" s="1" t="n">
        <v>43647</v>
      </c>
      <c r="B225" s="2" t="n">
        <v>0.066274356902024</v>
      </c>
      <c r="D225" s="1" t="n">
        <v>42522</v>
      </c>
      <c r="E225" s="2" t="n">
        <v>53.65</v>
      </c>
      <c r="F225" s="2" t="n">
        <v>58.65</v>
      </c>
      <c r="G225" s="2" t="n">
        <v>63.65</v>
      </c>
      <c r="I225" s="2" t="n">
        <v>30.45</v>
      </c>
      <c r="J225" s="2" t="n">
        <v>35.45</v>
      </c>
      <c r="K225" s="2" t="n">
        <v>40.45</v>
      </c>
      <c r="M225" s="1" t="n">
        <v>43405</v>
      </c>
      <c r="N225" s="2" t="n">
        <v>69.35</v>
      </c>
      <c r="O225" s="2" t="n">
        <v>74.35</v>
      </c>
      <c r="P225" s="2" t="n">
        <v>79.35</v>
      </c>
      <c r="R225" s="2" t="n">
        <v>50.7625</v>
      </c>
      <c r="S225" s="2" t="n">
        <v>55.7625</v>
      </c>
      <c r="T225" s="2" t="n">
        <v>60.7625</v>
      </c>
      <c r="V225" s="2" t="n">
        <v>0</v>
      </c>
      <c r="W225" s="2" t="n">
        <v>0</v>
      </c>
      <c r="X225" s="2" t="n">
        <v>0</v>
      </c>
      <c r="Z225" s="2" t="n">
        <v>0.0001</v>
      </c>
      <c r="AA225" s="2" t="n">
        <v>0.243523854663946</v>
      </c>
      <c r="AB225" s="2" t="n">
        <v>0.0001</v>
      </c>
      <c r="AD225" s="2" t="n">
        <v>0.0001</v>
      </c>
      <c r="AE225" s="2" t="n">
        <v>0.121761927331973</v>
      </c>
      <c r="AF225" s="2" t="n">
        <v>0.0001</v>
      </c>
      <c r="AH225" s="2" t="n">
        <v>0.0001</v>
      </c>
      <c r="AI225" s="2" t="n">
        <v>1.9</v>
      </c>
      <c r="AJ225" s="2" t="n">
        <v>0.0001</v>
      </c>
      <c r="AL225" s="2" t="n">
        <v>0.0001</v>
      </c>
      <c r="AM225" s="2" t="n">
        <v>0.95</v>
      </c>
      <c r="AN225" s="2" t="n">
        <v>0.0001</v>
      </c>
      <c r="AP225" s="2" t="n">
        <v>72</v>
      </c>
      <c r="AQ225" s="2" t="n">
        <v>0.35</v>
      </c>
      <c r="BQ225" s="2" t="n">
        <v>43556</v>
      </c>
      <c r="BR225" s="2" t="n">
        <v>5.385</v>
      </c>
      <c r="BS225" s="2" t="n">
        <v>5.39</v>
      </c>
      <c r="BT225" s="2" t="n">
        <v>5.395</v>
      </c>
      <c r="BU225" s="2" t="n">
        <v>0.1625</v>
      </c>
      <c r="BV225" s="2" t="n">
        <v>0.17</v>
      </c>
      <c r="BW225" s="2" t="n">
        <v>0.1775</v>
      </c>
      <c r="BX225" s="2" t="n">
        <v>-0.07</v>
      </c>
      <c r="BZ225" s="2" t="n">
        <v>0.07</v>
      </c>
      <c r="CA225" s="2" t="n">
        <v>0</v>
      </c>
      <c r="CB225" s="2" t="n">
        <v>0</v>
      </c>
      <c r="CC225" s="2" t="n">
        <v>5.385</v>
      </c>
      <c r="CD225" s="2" t="n">
        <v>0.1775</v>
      </c>
    </row>
    <row r="226" customFormat="false" ht="12.75" hidden="false" customHeight="false" outlineLevel="0" collapsed="false">
      <c r="A226" s="1" t="n">
        <v>43678</v>
      </c>
      <c r="B226" s="2" t="n">
        <v>0.066291909233254</v>
      </c>
      <c r="D226" s="1" t="n">
        <v>42552</v>
      </c>
      <c r="E226" s="2" t="n">
        <v>71.1</v>
      </c>
      <c r="F226" s="2" t="n">
        <v>76.1</v>
      </c>
      <c r="G226" s="2" t="n">
        <v>81.1</v>
      </c>
      <c r="I226" s="2" t="n">
        <v>35.05</v>
      </c>
      <c r="J226" s="2" t="n">
        <v>40.05</v>
      </c>
      <c r="K226" s="2" t="n">
        <v>45.05</v>
      </c>
      <c r="M226" s="1" t="n">
        <v>43435</v>
      </c>
      <c r="N226" s="2" t="n">
        <v>70.35</v>
      </c>
      <c r="O226" s="2" t="n">
        <v>75.35</v>
      </c>
      <c r="P226" s="2" t="n">
        <v>80.35</v>
      </c>
      <c r="R226" s="2" t="n">
        <v>51.5125</v>
      </c>
      <c r="S226" s="2" t="n">
        <v>56.5125</v>
      </c>
      <c r="T226" s="2" t="n">
        <v>61.5125</v>
      </c>
      <c r="V226" s="2" t="n">
        <v>0</v>
      </c>
      <c r="W226" s="2" t="n">
        <v>0</v>
      </c>
      <c r="X226" s="2" t="n">
        <v>0</v>
      </c>
      <c r="Z226" s="2" t="n">
        <v>0.0001</v>
      </c>
      <c r="AA226" s="2" t="n">
        <v>0.246921016345912</v>
      </c>
      <c r="AB226" s="2" t="n">
        <v>0.0001</v>
      </c>
      <c r="AD226" s="2" t="n">
        <v>0.0001</v>
      </c>
      <c r="AE226" s="2" t="n">
        <v>0.123460508172956</v>
      </c>
      <c r="AF226" s="2" t="n">
        <v>0.0001</v>
      </c>
      <c r="AH226" s="2" t="n">
        <v>0.0001</v>
      </c>
      <c r="AI226" s="2" t="n">
        <v>1.7</v>
      </c>
      <c r="AJ226" s="2" t="n">
        <v>0.0001</v>
      </c>
      <c r="AL226" s="2" t="n">
        <v>0.0001</v>
      </c>
      <c r="AM226" s="2" t="n">
        <v>0.85</v>
      </c>
      <c r="AN226" s="2" t="n">
        <v>0.0001</v>
      </c>
      <c r="AP226" s="2" t="n">
        <v>73</v>
      </c>
      <c r="AQ226" s="2" t="n">
        <v>0.35</v>
      </c>
      <c r="BQ226" s="2" t="n">
        <v>43586</v>
      </c>
      <c r="BR226" s="2" t="n">
        <v>5.35</v>
      </c>
      <c r="BS226" s="2" t="n">
        <v>5.355</v>
      </c>
      <c r="BT226" s="2" t="n">
        <v>5.36</v>
      </c>
      <c r="BU226" s="2" t="n">
        <v>0.1625</v>
      </c>
      <c r="BV226" s="2" t="n">
        <v>0.17</v>
      </c>
      <c r="BW226" s="2" t="n">
        <v>0.1775</v>
      </c>
      <c r="BX226" s="2" t="n">
        <v>-0.07</v>
      </c>
      <c r="BZ226" s="2" t="n">
        <v>0.07</v>
      </c>
      <c r="CA226" s="2" t="n">
        <v>0</v>
      </c>
      <c r="CB226" s="2" t="n">
        <v>0</v>
      </c>
      <c r="CC226" s="2" t="n">
        <v>5.35</v>
      </c>
      <c r="CD226" s="2" t="n">
        <v>0.1775</v>
      </c>
    </row>
    <row r="227" customFormat="false" ht="12.75" hidden="false" customHeight="false" outlineLevel="0" collapsed="false">
      <c r="A227" s="1" t="n">
        <v>43709</v>
      </c>
      <c r="B227" s="2" t="n">
        <v>0.066309461564586</v>
      </c>
      <c r="D227" s="1" t="n">
        <v>42583</v>
      </c>
      <c r="E227" s="2" t="n">
        <v>84.1</v>
      </c>
      <c r="F227" s="2" t="n">
        <v>89.1</v>
      </c>
      <c r="G227" s="2" t="n">
        <v>94.1</v>
      </c>
      <c r="I227" s="2" t="n">
        <v>37.05</v>
      </c>
      <c r="J227" s="2" t="n">
        <v>42.05</v>
      </c>
      <c r="K227" s="2" t="n">
        <v>47.05</v>
      </c>
      <c r="M227" s="1" t="n">
        <v>43466</v>
      </c>
      <c r="N227" s="2" t="n">
        <v>82.9</v>
      </c>
      <c r="O227" s="2" t="n">
        <v>87.9</v>
      </c>
      <c r="P227" s="2" t="n">
        <v>92.9</v>
      </c>
      <c r="R227" s="2" t="n">
        <v>60.925</v>
      </c>
      <c r="S227" s="2" t="n">
        <v>65.925</v>
      </c>
      <c r="T227" s="2" t="n">
        <v>70.925</v>
      </c>
      <c r="V227" s="2" t="n">
        <v>0</v>
      </c>
      <c r="W227" s="2" t="n">
        <v>0</v>
      </c>
      <c r="X227" s="2" t="n">
        <v>0</v>
      </c>
      <c r="Z227" s="2" t="n">
        <v>0.0001</v>
      </c>
      <c r="AA227" s="2" t="n">
        <v>0.232594686468522</v>
      </c>
      <c r="AB227" s="2" t="n">
        <v>0.0001</v>
      </c>
      <c r="AD227" s="2" t="n">
        <v>0.0001</v>
      </c>
      <c r="AE227" s="2" t="n">
        <v>0.116297343234261</v>
      </c>
      <c r="AF227" s="2" t="n">
        <v>0.0001</v>
      </c>
      <c r="AH227" s="2" t="n">
        <v>0.0001</v>
      </c>
      <c r="AI227" s="2" t="n">
        <v>1.6</v>
      </c>
      <c r="AJ227" s="2" t="n">
        <v>0.0001</v>
      </c>
      <c r="AL227" s="2" t="n">
        <v>0.0001</v>
      </c>
      <c r="AM227" s="2" t="n">
        <v>0.8</v>
      </c>
      <c r="AN227" s="2" t="n">
        <v>0.0001</v>
      </c>
      <c r="AP227" s="2" t="n">
        <v>73</v>
      </c>
      <c r="AQ227" s="2" t="n">
        <v>0.35</v>
      </c>
      <c r="BQ227" s="2" t="n">
        <v>43617</v>
      </c>
      <c r="BR227" s="2" t="n">
        <v>5.37</v>
      </c>
      <c r="BS227" s="2" t="n">
        <v>5.375</v>
      </c>
      <c r="BT227" s="2" t="n">
        <v>5.38</v>
      </c>
      <c r="BU227" s="2" t="n">
        <v>0.1625</v>
      </c>
      <c r="BV227" s="2" t="n">
        <v>0.17</v>
      </c>
      <c r="BW227" s="2" t="n">
        <v>0.1775</v>
      </c>
      <c r="BX227" s="2" t="n">
        <v>-0.07</v>
      </c>
      <c r="BZ227" s="2" t="n">
        <v>0.07</v>
      </c>
      <c r="CA227" s="2" t="n">
        <v>0</v>
      </c>
      <c r="CB227" s="2" t="n">
        <v>0</v>
      </c>
      <c r="CC227" s="2" t="n">
        <v>5.37</v>
      </c>
      <c r="CD227" s="2" t="n">
        <v>0.1775</v>
      </c>
    </row>
    <row r="228" customFormat="false" ht="12.75" hidden="false" customHeight="false" outlineLevel="0" collapsed="false">
      <c r="A228" s="1" t="n">
        <v>43739</v>
      </c>
      <c r="B228" s="2" t="n">
        <v>0.066326447691779</v>
      </c>
      <c r="D228" s="1" t="n">
        <v>42614</v>
      </c>
      <c r="E228" s="2" t="n">
        <v>72.1</v>
      </c>
      <c r="F228" s="2" t="n">
        <v>77.1</v>
      </c>
      <c r="G228" s="2" t="n">
        <v>82.1</v>
      </c>
      <c r="I228" s="2" t="n">
        <v>35.05</v>
      </c>
      <c r="J228" s="2" t="n">
        <v>40.05</v>
      </c>
      <c r="K228" s="2" t="n">
        <v>45.05</v>
      </c>
      <c r="M228" s="1" t="n">
        <v>43497</v>
      </c>
      <c r="N228" s="2" t="n">
        <v>74.9</v>
      </c>
      <c r="O228" s="2" t="n">
        <v>79.9</v>
      </c>
      <c r="P228" s="2" t="n">
        <v>84.9</v>
      </c>
      <c r="R228" s="2" t="n">
        <v>54.925</v>
      </c>
      <c r="S228" s="2" t="n">
        <v>59.925</v>
      </c>
      <c r="T228" s="2" t="n">
        <v>64.925</v>
      </c>
      <c r="V228" s="2" t="n">
        <v>0</v>
      </c>
      <c r="W228" s="2" t="n">
        <v>0</v>
      </c>
      <c r="X228" s="2" t="n">
        <v>0</v>
      </c>
      <c r="Z228" s="2" t="n">
        <v>0.0001</v>
      </c>
      <c r="AA228" s="2" t="n">
        <v>0.235027419298335</v>
      </c>
      <c r="AB228" s="2" t="n">
        <v>0.0001</v>
      </c>
      <c r="AD228" s="2" t="n">
        <v>0.0001</v>
      </c>
      <c r="AE228" s="2" t="n">
        <v>0.117513709649168</v>
      </c>
      <c r="AF228" s="2" t="n">
        <v>0.0001</v>
      </c>
      <c r="AH228" s="2" t="n">
        <v>0.0001</v>
      </c>
      <c r="AI228" s="2" t="n">
        <v>1.8</v>
      </c>
      <c r="AJ228" s="2" t="n">
        <v>0.0001</v>
      </c>
      <c r="AL228" s="2" t="n">
        <v>0.0001</v>
      </c>
      <c r="AM228" s="2" t="n">
        <v>0.9</v>
      </c>
      <c r="AN228" s="2" t="n">
        <v>0.0001</v>
      </c>
      <c r="AP228" s="2" t="n">
        <v>73</v>
      </c>
      <c r="AQ228" s="2" t="n">
        <v>0.35</v>
      </c>
      <c r="BQ228" s="2" t="n">
        <v>43647</v>
      </c>
      <c r="BR228" s="2" t="n">
        <v>5.363</v>
      </c>
      <c r="BS228" s="2" t="n">
        <v>5.368</v>
      </c>
      <c r="BT228" s="2" t="n">
        <v>5.373</v>
      </c>
      <c r="BU228" s="2" t="n">
        <v>0.1625</v>
      </c>
      <c r="BV228" s="2" t="n">
        <v>0.17</v>
      </c>
      <c r="BW228" s="2" t="n">
        <v>0.1775</v>
      </c>
      <c r="BX228" s="2" t="n">
        <v>-0.07</v>
      </c>
      <c r="BZ228" s="2" t="n">
        <v>0.07</v>
      </c>
      <c r="CA228" s="2" t="n">
        <v>0</v>
      </c>
      <c r="CB228" s="2" t="n">
        <v>0</v>
      </c>
      <c r="CC228" s="2" t="n">
        <v>5.363</v>
      </c>
      <c r="CD228" s="2" t="n">
        <v>0.1775</v>
      </c>
    </row>
    <row r="229" customFormat="false" ht="12.75" hidden="false" customHeight="false" outlineLevel="0" collapsed="false">
      <c r="A229" s="1" t="n">
        <v>43770</v>
      </c>
      <c r="B229" s="2" t="n">
        <v>0.066344000023312</v>
      </c>
      <c r="D229" s="1" t="n">
        <v>42644</v>
      </c>
      <c r="E229" s="2" t="n">
        <v>50.25</v>
      </c>
      <c r="F229" s="2" t="n">
        <v>55.25</v>
      </c>
      <c r="G229" s="2" t="n">
        <v>60.25</v>
      </c>
      <c r="I229" s="2" t="n">
        <v>33.45</v>
      </c>
      <c r="J229" s="2" t="n">
        <v>38.45</v>
      </c>
      <c r="K229" s="2" t="n">
        <v>43.45</v>
      </c>
      <c r="M229" s="1" t="n">
        <v>43525</v>
      </c>
      <c r="N229" s="2" t="n">
        <v>68.9</v>
      </c>
      <c r="O229" s="2" t="n">
        <v>73.9</v>
      </c>
      <c r="P229" s="2" t="n">
        <v>78.9</v>
      </c>
      <c r="R229" s="2" t="n">
        <v>50.425</v>
      </c>
      <c r="S229" s="2" t="n">
        <v>55.425</v>
      </c>
      <c r="T229" s="2" t="n">
        <v>60.425</v>
      </c>
      <c r="V229" s="2" t="n">
        <v>0</v>
      </c>
      <c r="W229" s="2" t="n">
        <v>0</v>
      </c>
      <c r="X229" s="2" t="n">
        <v>0</v>
      </c>
      <c r="Z229" s="2" t="n">
        <v>0.0001</v>
      </c>
      <c r="AA229" s="2" t="n">
        <v>0.238529100495749</v>
      </c>
      <c r="AB229" s="2" t="n">
        <v>0.0001</v>
      </c>
      <c r="AD229" s="2" t="n">
        <v>0.0001</v>
      </c>
      <c r="AE229" s="2" t="n">
        <v>0.119264550247874</v>
      </c>
      <c r="AF229" s="2" t="n">
        <v>0.0001</v>
      </c>
      <c r="AH229" s="2" t="n">
        <v>0.0001</v>
      </c>
      <c r="AI229" s="2" t="n">
        <v>1.95</v>
      </c>
      <c r="AJ229" s="2" t="n">
        <v>0.0001</v>
      </c>
      <c r="AL229" s="2" t="n">
        <v>0.0001</v>
      </c>
      <c r="AM229" s="2" t="n">
        <v>0.975</v>
      </c>
      <c r="AN229" s="2" t="n">
        <v>0.0001</v>
      </c>
      <c r="AP229" s="2" t="n">
        <v>74</v>
      </c>
      <c r="AQ229" s="2" t="n">
        <v>0.35</v>
      </c>
      <c r="BQ229" s="2" t="n">
        <v>43678</v>
      </c>
      <c r="BR229" s="2" t="n">
        <v>5.365</v>
      </c>
      <c r="BS229" s="2" t="n">
        <v>5.37</v>
      </c>
      <c r="BT229" s="2" t="n">
        <v>5.375</v>
      </c>
      <c r="BU229" s="2" t="n">
        <v>0.1625</v>
      </c>
      <c r="BV229" s="2" t="n">
        <v>0.17</v>
      </c>
      <c r="BW229" s="2" t="n">
        <v>0.1775</v>
      </c>
      <c r="BX229" s="2" t="n">
        <v>-0.07</v>
      </c>
      <c r="BZ229" s="2" t="n">
        <v>0.07</v>
      </c>
      <c r="CA229" s="2" t="n">
        <v>0</v>
      </c>
      <c r="CB229" s="2" t="n">
        <v>0</v>
      </c>
      <c r="CC229" s="2" t="n">
        <v>5.365</v>
      </c>
      <c r="CD229" s="2" t="n">
        <v>0.1775</v>
      </c>
    </row>
    <row r="230" customFormat="false" ht="12.75" hidden="false" customHeight="false" outlineLevel="0" collapsed="false">
      <c r="A230" s="1" t="n">
        <v>43800</v>
      </c>
      <c r="B230" s="2" t="n">
        <v>0.066360986150699</v>
      </c>
      <c r="D230" s="1" t="n">
        <v>42675</v>
      </c>
      <c r="E230" s="2" t="n">
        <v>49.25</v>
      </c>
      <c r="F230" s="2" t="n">
        <v>54.25</v>
      </c>
      <c r="G230" s="2" t="n">
        <v>59.25</v>
      </c>
      <c r="I230" s="2" t="n">
        <v>30.45</v>
      </c>
      <c r="J230" s="2" t="n">
        <v>35.45</v>
      </c>
      <c r="K230" s="2" t="n">
        <v>40.45</v>
      </c>
      <c r="M230" s="1" t="n">
        <v>43556</v>
      </c>
      <c r="N230" s="2" t="n">
        <v>66.8</v>
      </c>
      <c r="O230" s="2" t="n">
        <v>71.8</v>
      </c>
      <c r="P230" s="2" t="n">
        <v>76.8</v>
      </c>
      <c r="R230" s="2" t="n">
        <v>48.85</v>
      </c>
      <c r="S230" s="2" t="n">
        <v>53.85</v>
      </c>
      <c r="T230" s="2" t="n">
        <v>58.85</v>
      </c>
      <c r="V230" s="2" t="n">
        <v>0</v>
      </c>
      <c r="W230" s="2" t="n">
        <v>0</v>
      </c>
      <c r="X230" s="2" t="n">
        <v>0</v>
      </c>
      <c r="Z230" s="2" t="n">
        <v>0.0001</v>
      </c>
      <c r="AA230" s="2" t="n">
        <v>0.230860232296283</v>
      </c>
      <c r="AB230" s="2" t="n">
        <v>0.0001</v>
      </c>
      <c r="AD230" s="2" t="n">
        <v>0.0001</v>
      </c>
      <c r="AE230" s="2" t="n">
        <v>0.115430116148142</v>
      </c>
      <c r="AF230" s="2" t="n">
        <v>0.0001</v>
      </c>
      <c r="AH230" s="2" t="n">
        <v>0.0001</v>
      </c>
      <c r="AI230" s="2" t="n">
        <v>2</v>
      </c>
      <c r="AJ230" s="2" t="n">
        <v>0.0001</v>
      </c>
      <c r="AL230" s="2" t="n">
        <v>0.0001</v>
      </c>
      <c r="AM230" s="2" t="n">
        <v>1</v>
      </c>
      <c r="AN230" s="2" t="n">
        <v>0.0001</v>
      </c>
      <c r="AP230" s="2" t="n">
        <v>74</v>
      </c>
      <c r="AQ230" s="2" t="n">
        <v>0.35</v>
      </c>
      <c r="BQ230" s="2" t="n">
        <v>43709</v>
      </c>
      <c r="BR230" s="2" t="n">
        <v>5.382</v>
      </c>
      <c r="BS230" s="2" t="n">
        <v>5.387</v>
      </c>
      <c r="BT230" s="2" t="n">
        <v>5.392</v>
      </c>
      <c r="BU230" s="2" t="n">
        <v>0.1625</v>
      </c>
      <c r="BV230" s="2" t="n">
        <v>0.17</v>
      </c>
      <c r="BW230" s="2" t="n">
        <v>0.1775</v>
      </c>
      <c r="BX230" s="2" t="n">
        <v>-0.07</v>
      </c>
      <c r="BZ230" s="2" t="n">
        <v>0.07</v>
      </c>
      <c r="CA230" s="2" t="n">
        <v>0</v>
      </c>
      <c r="CB230" s="2" t="n">
        <v>0</v>
      </c>
      <c r="CC230" s="2" t="n">
        <v>5.382</v>
      </c>
      <c r="CD230" s="2" t="n">
        <v>0.1775</v>
      </c>
    </row>
    <row r="231" customFormat="false" ht="12.75" hidden="false" customHeight="false" outlineLevel="0" collapsed="false">
      <c r="A231" s="1" t="n">
        <v>43831</v>
      </c>
      <c r="B231" s="2" t="n">
        <v>0.066378538482432</v>
      </c>
      <c r="D231" s="1" t="n">
        <v>42705</v>
      </c>
      <c r="E231" s="2" t="n">
        <v>48.25</v>
      </c>
      <c r="F231" s="2" t="n">
        <v>53.25</v>
      </c>
      <c r="G231" s="2" t="n">
        <v>58.25</v>
      </c>
      <c r="I231" s="2" t="n">
        <v>30.45</v>
      </c>
      <c r="J231" s="2" t="n">
        <v>35.45</v>
      </c>
      <c r="K231" s="2" t="n">
        <v>40.45</v>
      </c>
      <c r="M231" s="1" t="n">
        <v>43586</v>
      </c>
      <c r="N231" s="2" t="n">
        <v>66.8</v>
      </c>
      <c r="O231" s="2" t="n">
        <v>71.8</v>
      </c>
      <c r="P231" s="2" t="n">
        <v>76.8</v>
      </c>
      <c r="R231" s="2" t="n">
        <v>48.85</v>
      </c>
      <c r="S231" s="2" t="n">
        <v>53.85</v>
      </c>
      <c r="T231" s="2" t="n">
        <v>58.85</v>
      </c>
      <c r="V231" s="2" t="n">
        <v>0</v>
      </c>
      <c r="W231" s="2" t="n">
        <v>0</v>
      </c>
      <c r="X231" s="2" t="n">
        <v>0</v>
      </c>
      <c r="Z231" s="2" t="n">
        <v>0.0001</v>
      </c>
      <c r="AA231" s="2" t="n">
        <v>0.230807612953497</v>
      </c>
      <c r="AB231" s="2" t="n">
        <v>0.0001</v>
      </c>
      <c r="AD231" s="2" t="n">
        <v>0.0001</v>
      </c>
      <c r="AE231" s="2" t="n">
        <v>0.115403806476749</v>
      </c>
      <c r="AF231" s="2" t="n">
        <v>0.0001</v>
      </c>
      <c r="AH231" s="2" t="n">
        <v>0.0001</v>
      </c>
      <c r="AI231" s="2" t="n">
        <v>2.15</v>
      </c>
      <c r="AJ231" s="2" t="n">
        <v>0.0001</v>
      </c>
      <c r="AL231" s="2" t="n">
        <v>0.0001</v>
      </c>
      <c r="AM231" s="2" t="n">
        <v>1.075</v>
      </c>
      <c r="AN231" s="2" t="n">
        <v>0.0001</v>
      </c>
      <c r="AP231" s="2" t="n">
        <v>74</v>
      </c>
      <c r="AQ231" s="2" t="n">
        <v>0.35</v>
      </c>
      <c r="BQ231" s="2" t="n">
        <v>43739</v>
      </c>
      <c r="BR231" s="2" t="n">
        <v>5.392</v>
      </c>
      <c r="BS231" s="2" t="n">
        <v>5.397</v>
      </c>
      <c r="BT231" s="2" t="n">
        <v>5.402</v>
      </c>
      <c r="BU231" s="2" t="n">
        <v>0.1625</v>
      </c>
      <c r="BV231" s="2" t="n">
        <v>0.17</v>
      </c>
      <c r="BW231" s="2" t="n">
        <v>0.1775</v>
      </c>
      <c r="BX231" s="2" t="n">
        <v>-0.07</v>
      </c>
      <c r="BZ231" s="2" t="n">
        <v>0.07</v>
      </c>
      <c r="CA231" s="2" t="n">
        <v>0</v>
      </c>
      <c r="CB231" s="2" t="n">
        <v>0</v>
      </c>
      <c r="CC231" s="2" t="n">
        <v>5.392</v>
      </c>
      <c r="CD231" s="2" t="n">
        <v>0.1775</v>
      </c>
    </row>
    <row r="232" customFormat="false" ht="12.75" hidden="false" customHeight="false" outlineLevel="0" collapsed="false">
      <c r="A232" s="1" t="n">
        <v>43862</v>
      </c>
      <c r="B232" s="2" t="n">
        <v>0.066396090814268</v>
      </c>
      <c r="D232" s="1" t="n">
        <v>42736</v>
      </c>
      <c r="E232" s="2" t="n">
        <v>49.8</v>
      </c>
      <c r="F232" s="2" t="n">
        <v>54.8</v>
      </c>
      <c r="G232" s="2" t="n">
        <v>59.8</v>
      </c>
      <c r="I232" s="2" t="n">
        <v>34.45</v>
      </c>
      <c r="J232" s="2" t="n">
        <v>39.45</v>
      </c>
      <c r="K232" s="2" t="n">
        <v>44.45</v>
      </c>
      <c r="M232" s="1" t="n">
        <v>43617</v>
      </c>
      <c r="N232" s="2" t="n">
        <v>70.8</v>
      </c>
      <c r="O232" s="2" t="n">
        <v>75.8</v>
      </c>
      <c r="P232" s="2" t="n">
        <v>80.8</v>
      </c>
      <c r="R232" s="2" t="n">
        <v>51.85</v>
      </c>
      <c r="S232" s="2" t="n">
        <v>56.85</v>
      </c>
      <c r="T232" s="2" t="n">
        <v>61.85</v>
      </c>
      <c r="V232" s="2" t="n">
        <v>0</v>
      </c>
      <c r="W232" s="2" t="n">
        <v>0</v>
      </c>
      <c r="X232" s="2" t="n">
        <v>0</v>
      </c>
      <c r="Z232" s="2" t="n">
        <v>0.0001</v>
      </c>
      <c r="AA232" s="2" t="n">
        <v>0.25463867223694</v>
      </c>
      <c r="AB232" s="2" t="n">
        <v>0.0001</v>
      </c>
      <c r="AD232" s="2" t="n">
        <v>0.0001</v>
      </c>
      <c r="AE232" s="2" t="n">
        <v>0.12731933611847</v>
      </c>
      <c r="AF232" s="2" t="n">
        <v>0.0001</v>
      </c>
      <c r="AH232" s="2" t="n">
        <v>0.0001</v>
      </c>
      <c r="AI232" s="2" t="n">
        <v>1.95</v>
      </c>
      <c r="AJ232" s="2" t="n">
        <v>0.0001</v>
      </c>
      <c r="AL232" s="2" t="n">
        <v>0.0001</v>
      </c>
      <c r="AM232" s="2" t="n">
        <v>0.975</v>
      </c>
      <c r="AN232" s="2" t="n">
        <v>0.0001</v>
      </c>
      <c r="AP232" s="2" t="n">
        <v>75</v>
      </c>
      <c r="AQ232" s="2" t="n">
        <v>0.35</v>
      </c>
      <c r="BQ232" s="2" t="n">
        <v>43770</v>
      </c>
      <c r="BR232" s="2" t="n">
        <v>5.537</v>
      </c>
      <c r="BS232" s="2" t="n">
        <v>5.542</v>
      </c>
      <c r="BT232" s="2" t="n">
        <v>5.547</v>
      </c>
      <c r="BU232" s="2" t="n">
        <v>0.1625</v>
      </c>
      <c r="BV232" s="2" t="n">
        <v>0.17</v>
      </c>
      <c r="BW232" s="2" t="n">
        <v>0.1775</v>
      </c>
      <c r="BX232" s="2" t="n">
        <v>-0.07</v>
      </c>
      <c r="BZ232" s="2" t="n">
        <v>0.07</v>
      </c>
      <c r="CA232" s="2" t="n">
        <v>0</v>
      </c>
      <c r="CB232" s="2" t="n">
        <v>0</v>
      </c>
      <c r="CC232" s="2" t="n">
        <v>5.537</v>
      </c>
      <c r="CD232" s="2" t="n">
        <v>0.1775</v>
      </c>
    </row>
    <row r="233" customFormat="false" ht="12.75" hidden="false" customHeight="false" outlineLevel="0" collapsed="false">
      <c r="A233" s="1" t="n">
        <v>43891</v>
      </c>
      <c r="B233" s="2" t="n">
        <v>0.06641251073769</v>
      </c>
      <c r="D233" s="1" t="n">
        <v>42767</v>
      </c>
      <c r="E233" s="2" t="n">
        <v>47.8</v>
      </c>
      <c r="F233" s="2" t="n">
        <v>52.8</v>
      </c>
      <c r="G233" s="2" t="n">
        <v>57.8</v>
      </c>
      <c r="I233" s="2" t="n">
        <v>33.45</v>
      </c>
      <c r="J233" s="2" t="n">
        <v>38.45</v>
      </c>
      <c r="K233" s="2" t="n">
        <v>43.45</v>
      </c>
      <c r="M233" s="1" t="n">
        <v>43647</v>
      </c>
      <c r="N233" s="2" t="n">
        <v>106.75</v>
      </c>
      <c r="O233" s="2" t="n">
        <v>111.75</v>
      </c>
      <c r="P233" s="2" t="n">
        <v>116.75</v>
      </c>
      <c r="R233" s="2" t="n">
        <v>73.1875</v>
      </c>
      <c r="S233" s="2" t="n">
        <v>78.1875</v>
      </c>
      <c r="T233" s="2" t="n">
        <v>83.1875</v>
      </c>
      <c r="V233" s="2" t="n">
        <v>0</v>
      </c>
      <c r="W233" s="2" t="n">
        <v>0</v>
      </c>
      <c r="X233" s="2" t="n">
        <v>0</v>
      </c>
      <c r="Z233" s="2" t="n">
        <v>0.0001</v>
      </c>
      <c r="AA233" s="2" t="n">
        <v>0.254768990565827</v>
      </c>
      <c r="AB233" s="2" t="n">
        <v>0.0001</v>
      </c>
      <c r="AD233" s="2" t="n">
        <v>0.0001</v>
      </c>
      <c r="AE233" s="2" t="n">
        <v>0.127384495282914</v>
      </c>
      <c r="AF233" s="2" t="n">
        <v>0.0001</v>
      </c>
      <c r="AH233" s="2" t="n">
        <v>0.0001</v>
      </c>
      <c r="AI233" s="2" t="n">
        <v>2.1</v>
      </c>
      <c r="AJ233" s="2" t="n">
        <v>0.0001</v>
      </c>
      <c r="AL233" s="2" t="n">
        <v>0.0001</v>
      </c>
      <c r="AM233" s="2" t="n">
        <v>1.05</v>
      </c>
      <c r="AN233" s="2" t="n">
        <v>0.0001</v>
      </c>
      <c r="AP233" s="2" t="n">
        <v>75</v>
      </c>
      <c r="AQ233" s="2" t="n">
        <v>0.35</v>
      </c>
      <c r="BQ233" s="2" t="n">
        <v>43800</v>
      </c>
      <c r="BR233" s="2" t="n">
        <v>5.677</v>
      </c>
      <c r="BS233" s="2" t="n">
        <v>5.682</v>
      </c>
      <c r="BT233" s="2" t="n">
        <v>5.687</v>
      </c>
      <c r="BU233" s="2" t="n">
        <v>0.1625</v>
      </c>
      <c r="BV233" s="2" t="n">
        <v>0.17</v>
      </c>
      <c r="BW233" s="2" t="n">
        <v>0.1775</v>
      </c>
      <c r="BX233" s="2" t="n">
        <v>-0.07</v>
      </c>
      <c r="BZ233" s="2" t="n">
        <v>0.07</v>
      </c>
      <c r="CA233" s="2" t="n">
        <v>0</v>
      </c>
      <c r="CB233" s="2" t="n">
        <v>0</v>
      </c>
      <c r="CC233" s="2" t="n">
        <v>5.677</v>
      </c>
      <c r="CD233" s="2" t="n">
        <v>0.1775</v>
      </c>
    </row>
    <row r="234" customFormat="false" ht="12.75" hidden="false" customHeight="false" outlineLevel="0" collapsed="false">
      <c r="A234" s="1" t="n">
        <v>43922</v>
      </c>
      <c r="B234" s="2" t="n">
        <v>0.066430063069723</v>
      </c>
      <c r="D234" s="1" t="n">
        <v>42795</v>
      </c>
      <c r="E234" s="2" t="n">
        <v>46.8</v>
      </c>
      <c r="F234" s="2" t="n">
        <v>51.8</v>
      </c>
      <c r="G234" s="2" t="n">
        <v>56.8</v>
      </c>
      <c r="I234" s="2" t="n">
        <v>31.45</v>
      </c>
      <c r="J234" s="2" t="n">
        <v>36.45</v>
      </c>
      <c r="K234" s="2" t="n">
        <v>41.45</v>
      </c>
      <c r="M234" s="1" t="n">
        <v>43678</v>
      </c>
      <c r="N234" s="2" t="n">
        <v>123.75</v>
      </c>
      <c r="O234" s="2" t="n">
        <v>128.75</v>
      </c>
      <c r="P234" s="2" t="n">
        <v>133.75</v>
      </c>
      <c r="R234" s="2" t="n">
        <v>85.9375</v>
      </c>
      <c r="S234" s="2" t="n">
        <v>90.9375</v>
      </c>
      <c r="T234" s="2" t="n">
        <v>95.9375</v>
      </c>
      <c r="V234" s="2" t="n">
        <v>0</v>
      </c>
      <c r="W234" s="2" t="n">
        <v>0</v>
      </c>
      <c r="X234" s="2" t="n">
        <v>0</v>
      </c>
      <c r="Z234" s="2" t="n">
        <v>0.0001</v>
      </c>
      <c r="AA234" s="2" t="n">
        <v>0.27300750602777</v>
      </c>
      <c r="AB234" s="2" t="n">
        <v>0.0001</v>
      </c>
      <c r="AD234" s="2" t="n">
        <v>0.0001</v>
      </c>
      <c r="AE234" s="2" t="n">
        <v>0.136503753013885</v>
      </c>
      <c r="AF234" s="2" t="n">
        <v>0.0001</v>
      </c>
      <c r="AH234" s="2" t="n">
        <v>0.0001</v>
      </c>
      <c r="AI234" s="2" t="n">
        <v>2.85</v>
      </c>
      <c r="AJ234" s="2" t="n">
        <v>0.0001</v>
      </c>
      <c r="AL234" s="2" t="n">
        <v>0.0001</v>
      </c>
      <c r="AM234" s="2" t="n">
        <v>1.425</v>
      </c>
      <c r="AN234" s="2" t="n">
        <v>0.0001</v>
      </c>
      <c r="AP234" s="2" t="n">
        <v>75</v>
      </c>
      <c r="AQ234" s="2" t="n">
        <v>0.35</v>
      </c>
      <c r="BQ234" s="2" t="n">
        <v>43831</v>
      </c>
      <c r="BR234" s="2" t="n">
        <v>5.995</v>
      </c>
      <c r="BS234" s="2" t="n">
        <v>6</v>
      </c>
      <c r="BT234" s="2" t="n">
        <v>6.005</v>
      </c>
      <c r="BU234" s="2" t="n">
        <v>0.1625</v>
      </c>
      <c r="BV234" s="2" t="n">
        <v>0.17</v>
      </c>
      <c r="BW234" s="2" t="n">
        <v>0.1775</v>
      </c>
      <c r="BX234" s="2" t="n">
        <v>-0.07</v>
      </c>
      <c r="BZ234" s="2" t="n">
        <v>0.07</v>
      </c>
      <c r="CA234" s="2" t="n">
        <v>0</v>
      </c>
      <c r="CB234" s="2" t="n">
        <v>0</v>
      </c>
      <c r="CC234" s="2" t="n">
        <v>5.995</v>
      </c>
      <c r="CD234" s="2" t="n">
        <v>0.1775</v>
      </c>
    </row>
    <row r="235" customFormat="false" ht="12.75" hidden="false" customHeight="false" outlineLevel="0" collapsed="false">
      <c r="A235" s="1" t="n">
        <v>43952</v>
      </c>
      <c r="B235" s="2" t="n">
        <v>0.066447049197595</v>
      </c>
      <c r="D235" s="1" t="n">
        <v>42826</v>
      </c>
      <c r="E235" s="2" t="n">
        <v>44.7</v>
      </c>
      <c r="F235" s="2" t="n">
        <v>49.7</v>
      </c>
      <c r="G235" s="2" t="n">
        <v>54.7</v>
      </c>
      <c r="I235" s="2" t="n">
        <v>31.45</v>
      </c>
      <c r="J235" s="2" t="n">
        <v>36.45</v>
      </c>
      <c r="K235" s="2" t="n">
        <v>41.45</v>
      </c>
      <c r="M235" s="1" t="n">
        <v>43709</v>
      </c>
      <c r="N235" s="2" t="n">
        <v>109.75</v>
      </c>
      <c r="O235" s="2" t="n">
        <v>114.75</v>
      </c>
      <c r="P235" s="2" t="n">
        <v>119.75</v>
      </c>
      <c r="R235" s="2" t="n">
        <v>75.4375</v>
      </c>
      <c r="S235" s="2" t="n">
        <v>80.4375</v>
      </c>
      <c r="T235" s="2" t="n">
        <v>85.4375</v>
      </c>
      <c r="V235" s="2" t="n">
        <v>0</v>
      </c>
      <c r="W235" s="2" t="n">
        <v>0</v>
      </c>
      <c r="X235" s="2" t="n">
        <v>0</v>
      </c>
      <c r="Z235" s="2" t="n">
        <v>0.0001</v>
      </c>
      <c r="AA235" s="2" t="n">
        <v>0.260795592702905</v>
      </c>
      <c r="AB235" s="2" t="n">
        <v>0.0001</v>
      </c>
      <c r="AD235" s="2" t="n">
        <v>0.0001</v>
      </c>
      <c r="AE235" s="2" t="n">
        <v>0.130397796351453</v>
      </c>
      <c r="AF235" s="2" t="n">
        <v>0.0001</v>
      </c>
      <c r="AH235" s="2" t="n">
        <v>0.0001</v>
      </c>
      <c r="AI235" s="2" t="n">
        <v>2.95</v>
      </c>
      <c r="AJ235" s="2" t="n">
        <v>0.0001</v>
      </c>
      <c r="AL235" s="2" t="n">
        <v>0.0001</v>
      </c>
      <c r="AM235" s="2" t="n">
        <v>1.475</v>
      </c>
      <c r="AN235" s="2" t="n">
        <v>0.0001</v>
      </c>
      <c r="AP235" s="2" t="n">
        <v>76</v>
      </c>
      <c r="AQ235" s="2" t="n">
        <v>0.35</v>
      </c>
      <c r="BQ235" s="2" t="n">
        <v>43862</v>
      </c>
      <c r="BR235" s="2" t="n">
        <v>5.85</v>
      </c>
      <c r="BS235" s="2" t="n">
        <v>5.855</v>
      </c>
      <c r="BT235" s="2" t="n">
        <v>5.86</v>
      </c>
      <c r="BU235" s="2" t="n">
        <v>0.1625</v>
      </c>
      <c r="BV235" s="2" t="n">
        <v>0.17</v>
      </c>
      <c r="BW235" s="2" t="n">
        <v>0.1775</v>
      </c>
      <c r="BX235" s="2" t="n">
        <v>-0.07</v>
      </c>
      <c r="BZ235" s="2" t="n">
        <v>0.07</v>
      </c>
      <c r="CA235" s="2" t="n">
        <v>0</v>
      </c>
      <c r="CB235" s="2" t="n">
        <v>0</v>
      </c>
      <c r="CC235" s="2" t="n">
        <v>5.85</v>
      </c>
      <c r="CD235" s="2" t="n">
        <v>0.1775</v>
      </c>
    </row>
    <row r="236" customFormat="false" ht="12.75" hidden="false" customHeight="false" outlineLevel="0" collapsed="false">
      <c r="A236" s="1" t="n">
        <v>43983</v>
      </c>
      <c r="B236" s="2" t="n">
        <v>0.066464601529828</v>
      </c>
      <c r="D236" s="1" t="n">
        <v>42856</v>
      </c>
      <c r="E236" s="2" t="n">
        <v>46.7</v>
      </c>
      <c r="F236" s="2" t="n">
        <v>51.7</v>
      </c>
      <c r="G236" s="2" t="n">
        <v>56.7</v>
      </c>
      <c r="I236" s="2" t="n">
        <v>27.45</v>
      </c>
      <c r="J236" s="2" t="n">
        <v>32.45</v>
      </c>
      <c r="K236" s="2" t="n">
        <v>37.45</v>
      </c>
      <c r="M236" s="1" t="n">
        <v>43739</v>
      </c>
      <c r="N236" s="2" t="n">
        <v>81.4</v>
      </c>
      <c r="O236" s="2" t="n">
        <v>86.4</v>
      </c>
      <c r="P236" s="2" t="n">
        <v>91.4</v>
      </c>
      <c r="R236" s="2" t="n">
        <v>59.8</v>
      </c>
      <c r="S236" s="2" t="n">
        <v>64.8</v>
      </c>
      <c r="T236" s="2" t="n">
        <v>69.8</v>
      </c>
      <c r="V236" s="2" t="n">
        <v>0</v>
      </c>
      <c r="W236" s="2" t="n">
        <v>0</v>
      </c>
      <c r="X236" s="2" t="n">
        <v>0</v>
      </c>
      <c r="Z236" s="2" t="n">
        <v>0.0001</v>
      </c>
      <c r="AA236" s="2" t="n">
        <v>0.244838351155612</v>
      </c>
      <c r="AB236" s="2" t="n">
        <v>0.0001</v>
      </c>
      <c r="AD236" s="2" t="n">
        <v>0.0001</v>
      </c>
      <c r="AE236" s="2" t="n">
        <v>0.122419175577806</v>
      </c>
      <c r="AF236" s="2" t="n">
        <v>0.0001</v>
      </c>
      <c r="AH236" s="2" t="n">
        <v>0.0001</v>
      </c>
      <c r="AI236" s="2" t="n">
        <v>2.65</v>
      </c>
      <c r="AJ236" s="2" t="n">
        <v>0.0001</v>
      </c>
      <c r="AL236" s="2" t="n">
        <v>0.0001</v>
      </c>
      <c r="AM236" s="2" t="n">
        <v>1.325</v>
      </c>
      <c r="AN236" s="2" t="n">
        <v>0.0001</v>
      </c>
      <c r="AP236" s="2" t="n">
        <v>76</v>
      </c>
      <c r="AQ236" s="2" t="n">
        <v>0.35</v>
      </c>
      <c r="BQ236" s="2" t="n">
        <v>43891</v>
      </c>
      <c r="BR236" s="2" t="n">
        <v>5.715</v>
      </c>
      <c r="BS236" s="2" t="n">
        <v>5.72</v>
      </c>
      <c r="BT236" s="2" t="n">
        <v>5.725</v>
      </c>
      <c r="BU236" s="2" t="n">
        <v>0.1625</v>
      </c>
      <c r="BV236" s="2" t="n">
        <v>0.17</v>
      </c>
      <c r="BW236" s="2" t="n">
        <v>0.1775</v>
      </c>
      <c r="BX236" s="2" t="n">
        <v>-0.07</v>
      </c>
      <c r="BZ236" s="2" t="n">
        <v>0.07</v>
      </c>
      <c r="CA236" s="2" t="n">
        <v>0</v>
      </c>
      <c r="CB236" s="2" t="n">
        <v>0</v>
      </c>
      <c r="CC236" s="2" t="n">
        <v>5.715</v>
      </c>
      <c r="CD236" s="2" t="n">
        <v>0.1775</v>
      </c>
    </row>
    <row r="237" customFormat="false" ht="12.75" hidden="false" customHeight="false" outlineLevel="0" collapsed="false">
      <c r="A237" s="1" t="n">
        <v>44013</v>
      </c>
      <c r="B237" s="2" t="n">
        <v>0.066481587657894</v>
      </c>
      <c r="D237" s="1" t="n">
        <v>42887</v>
      </c>
      <c r="E237" s="2" t="n">
        <v>53.7</v>
      </c>
      <c r="F237" s="2" t="n">
        <v>58.7</v>
      </c>
      <c r="G237" s="2" t="n">
        <v>63.7</v>
      </c>
      <c r="I237" s="2" t="n">
        <v>30.45</v>
      </c>
      <c r="J237" s="2" t="n">
        <v>35.45</v>
      </c>
      <c r="K237" s="2" t="n">
        <v>40.45</v>
      </c>
      <c r="M237" s="1" t="n">
        <v>43770</v>
      </c>
      <c r="N237" s="2" t="n">
        <v>69.4</v>
      </c>
      <c r="O237" s="2" t="n">
        <v>74.4</v>
      </c>
      <c r="P237" s="2" t="n">
        <v>79.4</v>
      </c>
      <c r="R237" s="2" t="n">
        <v>50.8</v>
      </c>
      <c r="S237" s="2" t="n">
        <v>55.8</v>
      </c>
      <c r="T237" s="2" t="n">
        <v>60.8</v>
      </c>
      <c r="V237" s="2" t="n">
        <v>0</v>
      </c>
      <c r="W237" s="2" t="n">
        <v>0</v>
      </c>
      <c r="X237" s="2" t="n">
        <v>0</v>
      </c>
      <c r="Z237" s="2" t="n">
        <v>0.0001</v>
      </c>
      <c r="AA237" s="2" t="n">
        <v>0.243605302836638</v>
      </c>
      <c r="AB237" s="2" t="n">
        <v>0.0001</v>
      </c>
      <c r="AD237" s="2" t="n">
        <v>0.0001</v>
      </c>
      <c r="AE237" s="2" t="n">
        <v>0.121802651418319</v>
      </c>
      <c r="AF237" s="2" t="n">
        <v>0.0001</v>
      </c>
      <c r="AH237" s="2" t="n">
        <v>0.0001</v>
      </c>
      <c r="AI237" s="2" t="n">
        <v>1.9</v>
      </c>
      <c r="AJ237" s="2" t="n">
        <v>0.0001</v>
      </c>
      <c r="AL237" s="2" t="n">
        <v>0.0001</v>
      </c>
      <c r="AM237" s="2" t="n">
        <v>0.95</v>
      </c>
      <c r="AN237" s="2" t="n">
        <v>0.0001</v>
      </c>
      <c r="AP237" s="2" t="n">
        <v>76</v>
      </c>
      <c r="AQ237" s="2" t="n">
        <v>0.35</v>
      </c>
      <c r="BQ237" s="2" t="n">
        <v>43922</v>
      </c>
      <c r="BR237" s="2" t="n">
        <v>5.555</v>
      </c>
      <c r="BS237" s="2" t="n">
        <v>5.56</v>
      </c>
      <c r="BT237" s="2" t="n">
        <v>5.565</v>
      </c>
      <c r="BU237" s="2" t="n">
        <v>0.1625</v>
      </c>
      <c r="BV237" s="2" t="n">
        <v>0.17</v>
      </c>
      <c r="BW237" s="2" t="n">
        <v>0.1775</v>
      </c>
      <c r="BX237" s="2" t="n">
        <v>-0.07</v>
      </c>
      <c r="BZ237" s="2" t="n">
        <v>0.07</v>
      </c>
      <c r="CA237" s="2" t="n">
        <v>0</v>
      </c>
      <c r="CB237" s="2" t="n">
        <v>0</v>
      </c>
      <c r="CC237" s="2" t="n">
        <v>5.555</v>
      </c>
      <c r="CD237" s="2" t="n">
        <v>0.1775</v>
      </c>
    </row>
    <row r="238" customFormat="false" ht="12.75" hidden="false" customHeight="false" outlineLevel="0" collapsed="false">
      <c r="A238" s="1" t="n">
        <v>44044</v>
      </c>
      <c r="B238" s="2" t="n">
        <v>0.066499139990329</v>
      </c>
      <c r="D238" s="1" t="n">
        <v>42917</v>
      </c>
      <c r="E238" s="2" t="n">
        <v>71.15</v>
      </c>
      <c r="F238" s="2" t="n">
        <v>76.15</v>
      </c>
      <c r="G238" s="2" t="n">
        <v>81.15</v>
      </c>
      <c r="I238" s="2" t="n">
        <v>35.05</v>
      </c>
      <c r="J238" s="2" t="n">
        <v>40.05</v>
      </c>
      <c r="K238" s="2" t="n">
        <v>45.05</v>
      </c>
      <c r="M238" s="1" t="n">
        <v>43800</v>
      </c>
      <c r="N238" s="2" t="n">
        <v>70.4</v>
      </c>
      <c r="O238" s="2" t="n">
        <v>75.4</v>
      </c>
      <c r="P238" s="2" t="n">
        <v>80.4</v>
      </c>
      <c r="R238" s="2" t="n">
        <v>51.55</v>
      </c>
      <c r="S238" s="2" t="n">
        <v>56.55</v>
      </c>
      <c r="T238" s="2" t="n">
        <v>61.55</v>
      </c>
      <c r="V238" s="2" t="n">
        <v>0</v>
      </c>
      <c r="W238" s="2" t="n">
        <v>0</v>
      </c>
      <c r="X238" s="2" t="n">
        <v>0</v>
      </c>
      <c r="Z238" s="2" t="n">
        <v>0.0001</v>
      </c>
      <c r="AA238" s="2" t="n">
        <v>0.246832606434507</v>
      </c>
      <c r="AB238" s="2" t="n">
        <v>0.0001</v>
      </c>
      <c r="AD238" s="2" t="n">
        <v>0.0001</v>
      </c>
      <c r="AE238" s="2" t="n">
        <v>0.123416303217253</v>
      </c>
      <c r="AF238" s="2" t="n">
        <v>0.0001</v>
      </c>
      <c r="AH238" s="2" t="n">
        <v>0.0001</v>
      </c>
      <c r="AI238" s="2" t="n">
        <v>1.7</v>
      </c>
      <c r="AJ238" s="2" t="n">
        <v>0.0001</v>
      </c>
      <c r="AL238" s="2" t="n">
        <v>0.0001</v>
      </c>
      <c r="AM238" s="2" t="n">
        <v>0.85</v>
      </c>
      <c r="AN238" s="2" t="n">
        <v>0.0001</v>
      </c>
      <c r="AP238" s="2" t="n">
        <v>77</v>
      </c>
      <c r="AQ238" s="2" t="n">
        <v>0.35</v>
      </c>
      <c r="BQ238" s="2" t="n">
        <v>43952</v>
      </c>
      <c r="BR238" s="2" t="n">
        <v>5.52</v>
      </c>
      <c r="BS238" s="2" t="n">
        <v>5.525</v>
      </c>
      <c r="BT238" s="2" t="n">
        <v>5.53</v>
      </c>
      <c r="BU238" s="2" t="n">
        <v>0.1625</v>
      </c>
      <c r="BV238" s="2" t="n">
        <v>0.17</v>
      </c>
      <c r="BW238" s="2" t="n">
        <v>0.1775</v>
      </c>
      <c r="BX238" s="2" t="n">
        <v>-0.07</v>
      </c>
      <c r="BZ238" s="2" t="n">
        <v>0.07</v>
      </c>
      <c r="CA238" s="2" t="n">
        <v>0</v>
      </c>
      <c r="CB238" s="2" t="n">
        <v>0</v>
      </c>
      <c r="CC238" s="2" t="n">
        <v>5.52</v>
      </c>
      <c r="CD238" s="2" t="n">
        <v>0.1775</v>
      </c>
    </row>
    <row r="239" customFormat="false" ht="12.75" hidden="false" customHeight="false" outlineLevel="0" collapsed="false">
      <c r="A239" s="1" t="n">
        <v>44075</v>
      </c>
      <c r="B239" s="2" t="n">
        <v>0.066516692322866</v>
      </c>
      <c r="D239" s="1" t="n">
        <v>42948</v>
      </c>
      <c r="E239" s="2" t="n">
        <v>84.15</v>
      </c>
      <c r="F239" s="2" t="n">
        <v>89.15</v>
      </c>
      <c r="G239" s="2" t="n">
        <v>94.15</v>
      </c>
      <c r="I239" s="2" t="n">
        <v>37.05</v>
      </c>
      <c r="J239" s="2" t="n">
        <v>42.05</v>
      </c>
      <c r="K239" s="2" t="n">
        <v>47.05</v>
      </c>
      <c r="M239" s="1" t="n">
        <v>43831</v>
      </c>
      <c r="N239" s="2" t="n">
        <v>82.95</v>
      </c>
      <c r="O239" s="2" t="n">
        <v>87.95</v>
      </c>
      <c r="P239" s="2" t="n">
        <v>92.95</v>
      </c>
      <c r="R239" s="2" t="n">
        <v>60.9625</v>
      </c>
      <c r="S239" s="2" t="n">
        <v>65.9625</v>
      </c>
      <c r="T239" s="2" t="n">
        <v>70.9625</v>
      </c>
      <c r="V239" s="2" t="n">
        <v>0</v>
      </c>
      <c r="W239" s="2" t="n">
        <v>0</v>
      </c>
      <c r="X239" s="2" t="n">
        <v>0</v>
      </c>
      <c r="Z239" s="2" t="n">
        <v>0.0001</v>
      </c>
      <c r="AA239" s="2" t="n">
        <v>0.330398673488896</v>
      </c>
      <c r="AB239" s="2" t="n">
        <v>0.0001</v>
      </c>
      <c r="AD239" s="2" t="n">
        <v>0.0001</v>
      </c>
      <c r="AE239" s="2" t="n">
        <v>0.165199336744448</v>
      </c>
      <c r="AF239" s="2" t="n">
        <v>0.0001</v>
      </c>
      <c r="AH239" s="2" t="n">
        <v>0.0001</v>
      </c>
      <c r="AI239" s="2" t="n">
        <v>1.6</v>
      </c>
      <c r="AJ239" s="2" t="n">
        <v>0.0001</v>
      </c>
      <c r="AL239" s="2" t="n">
        <v>0.0001</v>
      </c>
      <c r="AM239" s="2" t="n">
        <v>0.8</v>
      </c>
      <c r="AN239" s="2" t="n">
        <v>0.0001</v>
      </c>
      <c r="AP239" s="2" t="n">
        <v>77</v>
      </c>
      <c r="AQ239" s="2" t="n">
        <v>0.35</v>
      </c>
      <c r="BQ239" s="2" t="n">
        <v>43983</v>
      </c>
      <c r="BR239" s="2" t="n">
        <v>5.54</v>
      </c>
      <c r="BS239" s="2" t="n">
        <v>5.545</v>
      </c>
      <c r="BT239" s="2" t="n">
        <v>5.55</v>
      </c>
      <c r="BU239" s="2" t="n">
        <v>0.1625</v>
      </c>
      <c r="BV239" s="2" t="n">
        <v>0.17</v>
      </c>
      <c r="BW239" s="2" t="n">
        <v>0.1775</v>
      </c>
      <c r="BX239" s="2" t="n">
        <v>-0.07</v>
      </c>
      <c r="BZ239" s="2" t="n">
        <v>0.07</v>
      </c>
      <c r="CA239" s="2" t="n">
        <v>0</v>
      </c>
      <c r="CB239" s="2" t="n">
        <v>0</v>
      </c>
      <c r="CC239" s="2" t="n">
        <v>5.54</v>
      </c>
      <c r="CD239" s="2" t="n">
        <v>0.1775</v>
      </c>
    </row>
    <row r="240" customFormat="false" ht="12.75" hidden="false" customHeight="false" outlineLevel="0" collapsed="false">
      <c r="A240" s="1" t="n">
        <v>44105</v>
      </c>
      <c r="B240" s="2" t="n">
        <v>0.066533678451224</v>
      </c>
      <c r="D240" s="1" t="n">
        <v>42979</v>
      </c>
      <c r="E240" s="2" t="n">
        <v>72.15</v>
      </c>
      <c r="F240" s="2" t="n">
        <v>77.15</v>
      </c>
      <c r="G240" s="2" t="n">
        <v>82.15</v>
      </c>
      <c r="I240" s="2" t="n">
        <v>35.05</v>
      </c>
      <c r="J240" s="2" t="n">
        <v>40.05</v>
      </c>
      <c r="K240" s="2" t="n">
        <v>45.05</v>
      </c>
      <c r="M240" s="1" t="n">
        <v>43862</v>
      </c>
      <c r="N240" s="2" t="n">
        <v>74.95</v>
      </c>
      <c r="O240" s="2" t="n">
        <v>79.95</v>
      </c>
      <c r="P240" s="2" t="n">
        <v>84.95</v>
      </c>
      <c r="R240" s="2" t="n">
        <v>54.9625</v>
      </c>
      <c r="S240" s="2" t="n">
        <v>59.9625</v>
      </c>
      <c r="T240" s="2" t="n">
        <v>64.9625</v>
      </c>
      <c r="V240" s="2" t="n">
        <v>0</v>
      </c>
      <c r="W240" s="2" t="n">
        <v>0</v>
      </c>
      <c r="X240" s="2" t="n">
        <v>0</v>
      </c>
      <c r="Z240" s="2" t="n">
        <v>0.0001</v>
      </c>
      <c r="AA240" s="2" t="n">
        <v>0.314044918985744</v>
      </c>
      <c r="AB240" s="2" t="n">
        <v>0.0001</v>
      </c>
      <c r="AD240" s="2" t="n">
        <v>0.0001</v>
      </c>
      <c r="AE240" s="2" t="n">
        <v>0.157022459492872</v>
      </c>
      <c r="AF240" s="2" t="n">
        <v>0.0001</v>
      </c>
      <c r="AH240" s="2" t="n">
        <v>0.0001</v>
      </c>
      <c r="AI240" s="2" t="n">
        <v>1.8</v>
      </c>
      <c r="AJ240" s="2" t="n">
        <v>0.0001</v>
      </c>
      <c r="AL240" s="2" t="n">
        <v>0.0001</v>
      </c>
      <c r="AM240" s="2" t="n">
        <v>0.9</v>
      </c>
      <c r="AN240" s="2" t="n">
        <v>0.0001</v>
      </c>
      <c r="AP240" s="2" t="n">
        <v>77</v>
      </c>
      <c r="AQ240" s="2" t="n">
        <v>0.35</v>
      </c>
      <c r="BQ240" s="2" t="n">
        <v>44013</v>
      </c>
      <c r="BR240" s="2" t="n">
        <v>5.533</v>
      </c>
      <c r="BS240" s="2" t="n">
        <v>5.538</v>
      </c>
      <c r="BT240" s="2" t="n">
        <v>5.543</v>
      </c>
      <c r="BU240" s="2" t="n">
        <v>0.1625</v>
      </c>
      <c r="BV240" s="2" t="n">
        <v>0.17</v>
      </c>
      <c r="BW240" s="2" t="n">
        <v>0.1775</v>
      </c>
      <c r="BX240" s="2" t="n">
        <v>-0.07</v>
      </c>
      <c r="BZ240" s="2" t="n">
        <v>0.07</v>
      </c>
      <c r="CA240" s="2" t="n">
        <v>0</v>
      </c>
      <c r="CB240" s="2" t="n">
        <v>0</v>
      </c>
      <c r="CC240" s="2" t="n">
        <v>5.533</v>
      </c>
      <c r="CD240" s="2" t="n">
        <v>0.1775</v>
      </c>
    </row>
    <row r="241" customFormat="false" ht="12.75" hidden="false" customHeight="false" outlineLevel="0" collapsed="false">
      <c r="A241" s="1" t="n">
        <v>44136</v>
      </c>
      <c r="B241" s="2" t="n">
        <v>0.066551230783962</v>
      </c>
      <c r="D241" s="1" t="n">
        <v>43009</v>
      </c>
      <c r="E241" s="2" t="n">
        <v>50.3</v>
      </c>
      <c r="F241" s="2" t="n">
        <v>55.3</v>
      </c>
      <c r="G241" s="2" t="n">
        <v>60.3</v>
      </c>
      <c r="I241" s="2" t="n">
        <v>33.45</v>
      </c>
      <c r="J241" s="2" t="n">
        <v>38.45</v>
      </c>
      <c r="K241" s="2" t="n">
        <v>43.45</v>
      </c>
      <c r="M241" s="1" t="n">
        <v>43891</v>
      </c>
      <c r="N241" s="2" t="n">
        <v>68.95</v>
      </c>
      <c r="O241" s="2" t="n">
        <v>73.95</v>
      </c>
      <c r="P241" s="2" t="n">
        <v>78.95</v>
      </c>
      <c r="R241" s="2" t="n">
        <v>50.4625</v>
      </c>
      <c r="S241" s="2" t="n">
        <v>55.4625</v>
      </c>
      <c r="T241" s="2" t="n">
        <v>60.4625</v>
      </c>
      <c r="V241" s="2" t="n">
        <v>0</v>
      </c>
      <c r="W241" s="2" t="n">
        <v>0</v>
      </c>
      <c r="X241" s="2" t="n">
        <v>0</v>
      </c>
      <c r="Z241" s="2" t="n">
        <v>0.0001</v>
      </c>
      <c r="AA241" s="2" t="n">
        <v>0.298575357971064</v>
      </c>
      <c r="AB241" s="2" t="n">
        <v>0.0001</v>
      </c>
      <c r="AD241" s="2" t="n">
        <v>0.0001</v>
      </c>
      <c r="AE241" s="2" t="n">
        <v>0.149287678985532</v>
      </c>
      <c r="AF241" s="2" t="n">
        <v>0.0001</v>
      </c>
      <c r="AH241" s="2" t="n">
        <v>0.0001</v>
      </c>
      <c r="AI241" s="2" t="n">
        <v>1.95</v>
      </c>
      <c r="AJ241" s="2" t="n">
        <v>0.0001</v>
      </c>
      <c r="AL241" s="2" t="n">
        <v>0.0001</v>
      </c>
      <c r="AM241" s="2" t="n">
        <v>0.975</v>
      </c>
      <c r="AN241" s="2" t="n">
        <v>0.0001</v>
      </c>
      <c r="AP241" s="2" t="n">
        <v>78</v>
      </c>
      <c r="AQ241" s="2" t="n">
        <v>0.35</v>
      </c>
      <c r="BQ241" s="2" t="n">
        <v>44044</v>
      </c>
      <c r="BR241" s="2" t="n">
        <v>5.535</v>
      </c>
      <c r="BS241" s="2" t="n">
        <v>5.54</v>
      </c>
      <c r="BT241" s="2" t="n">
        <v>5.545</v>
      </c>
      <c r="BU241" s="2" t="n">
        <v>0.1625</v>
      </c>
      <c r="BV241" s="2" t="n">
        <v>0.17</v>
      </c>
      <c r="BW241" s="2" t="n">
        <v>0.1775</v>
      </c>
      <c r="BX241" s="2" t="n">
        <v>-0.07</v>
      </c>
      <c r="BZ241" s="2" t="n">
        <v>0.07</v>
      </c>
      <c r="CA241" s="2" t="n">
        <v>0</v>
      </c>
      <c r="CB241" s="2" t="n">
        <v>0</v>
      </c>
      <c r="CC241" s="2" t="n">
        <v>5.535</v>
      </c>
      <c r="CD241" s="2" t="n">
        <v>0.1775</v>
      </c>
    </row>
    <row r="242" customFormat="false" ht="12.75" hidden="false" customHeight="false" outlineLevel="0" collapsed="false">
      <c r="A242" s="1" t="n">
        <v>44166</v>
      </c>
      <c r="B242" s="2" t="n">
        <v>0.066568216912515</v>
      </c>
      <c r="D242" s="1" t="n">
        <v>43040</v>
      </c>
      <c r="E242" s="2" t="n">
        <v>49.3</v>
      </c>
      <c r="F242" s="2" t="n">
        <v>54.3</v>
      </c>
      <c r="G242" s="2" t="n">
        <v>59.3</v>
      </c>
      <c r="I242" s="2" t="n">
        <v>30.45</v>
      </c>
      <c r="J242" s="2" t="n">
        <v>35.45</v>
      </c>
      <c r="K242" s="2" t="n">
        <v>40.45</v>
      </c>
      <c r="M242" s="1" t="n">
        <v>43922</v>
      </c>
      <c r="N242" s="2" t="n">
        <v>66.85</v>
      </c>
      <c r="O242" s="2" t="n">
        <v>71.85</v>
      </c>
      <c r="P242" s="2" t="n">
        <v>76.85</v>
      </c>
      <c r="R242" s="2" t="n">
        <v>48.8875</v>
      </c>
      <c r="S242" s="2" t="n">
        <v>53.8875</v>
      </c>
      <c r="T242" s="2" t="n">
        <v>58.8875</v>
      </c>
      <c r="V242" s="2" t="n">
        <v>0</v>
      </c>
      <c r="W242" s="2" t="n">
        <v>0</v>
      </c>
      <c r="X242" s="2" t="n">
        <v>0</v>
      </c>
      <c r="Z242" s="2" t="n">
        <v>0.0001</v>
      </c>
      <c r="AA242" s="2" t="n">
        <v>0.270170671851918</v>
      </c>
      <c r="AB242" s="2" t="n">
        <v>0.0001</v>
      </c>
      <c r="AD242" s="2" t="n">
        <v>0.0001</v>
      </c>
      <c r="AE242" s="2" t="n">
        <v>0.135085335925959</v>
      </c>
      <c r="AF242" s="2" t="n">
        <v>0.0001</v>
      </c>
      <c r="AH242" s="2" t="n">
        <v>0.0001</v>
      </c>
      <c r="AI242" s="2" t="n">
        <v>2</v>
      </c>
      <c r="AJ242" s="2" t="n">
        <v>0.0001</v>
      </c>
      <c r="AL242" s="2" t="n">
        <v>0.0001</v>
      </c>
      <c r="AM242" s="2" t="n">
        <v>1</v>
      </c>
      <c r="AN242" s="2" t="n">
        <v>0.0001</v>
      </c>
      <c r="AP242" s="2" t="n">
        <v>78</v>
      </c>
      <c r="AQ242" s="2" t="n">
        <v>0.35</v>
      </c>
      <c r="BQ242" s="2" t="n">
        <v>44075</v>
      </c>
      <c r="BR242" s="2" t="n">
        <v>5.552</v>
      </c>
      <c r="BS242" s="2" t="n">
        <v>5.557</v>
      </c>
      <c r="BT242" s="2" t="n">
        <v>5.562</v>
      </c>
      <c r="BU242" s="2" t="n">
        <v>0.1625</v>
      </c>
      <c r="BV242" s="2" t="n">
        <v>0.17</v>
      </c>
      <c r="BW242" s="2" t="n">
        <v>0.1775</v>
      </c>
      <c r="BX242" s="2" t="n">
        <v>-0.07</v>
      </c>
      <c r="BZ242" s="2" t="n">
        <v>0.07</v>
      </c>
      <c r="CA242" s="2" t="n">
        <v>0</v>
      </c>
      <c r="CB242" s="2" t="n">
        <v>0</v>
      </c>
      <c r="CC242" s="2" t="n">
        <v>5.552</v>
      </c>
      <c r="CD242" s="2" t="n">
        <v>0.1775</v>
      </c>
    </row>
    <row r="243" customFormat="false" ht="12.75" hidden="false" customHeight="false" outlineLevel="0" collapsed="false">
      <c r="A243" s="1" t="n">
        <v>44197</v>
      </c>
      <c r="B243" s="2" t="n">
        <v>0.066569186761889</v>
      </c>
      <c r="D243" s="1" t="n">
        <v>43070</v>
      </c>
      <c r="E243" s="2" t="n">
        <v>48.3</v>
      </c>
      <c r="F243" s="2" t="n">
        <v>53.3</v>
      </c>
      <c r="G243" s="2" t="n">
        <v>58.3</v>
      </c>
      <c r="I243" s="2" t="n">
        <v>30.45</v>
      </c>
      <c r="J243" s="2" t="n">
        <v>35.45</v>
      </c>
      <c r="K243" s="2" t="n">
        <v>40.45</v>
      </c>
      <c r="M243" s="1" t="n">
        <v>43952</v>
      </c>
      <c r="N243" s="2" t="n">
        <v>66.85</v>
      </c>
      <c r="O243" s="2" t="n">
        <v>71.85</v>
      </c>
      <c r="P243" s="2" t="n">
        <v>76.85</v>
      </c>
      <c r="R243" s="2" t="n">
        <v>48.8875</v>
      </c>
      <c r="S243" s="2" t="n">
        <v>53.8875</v>
      </c>
      <c r="T243" s="2" t="n">
        <v>58.8875</v>
      </c>
      <c r="V243" s="2" t="n">
        <v>0</v>
      </c>
      <c r="W243" s="2" t="n">
        <v>0</v>
      </c>
      <c r="X243" s="2" t="n">
        <v>0</v>
      </c>
      <c r="Z243" s="2" t="n">
        <v>0.0001</v>
      </c>
      <c r="AA243" s="2" t="n">
        <v>0.250818612646021</v>
      </c>
      <c r="AB243" s="2" t="n">
        <v>0.0001</v>
      </c>
      <c r="AD243" s="2" t="n">
        <v>0.0001</v>
      </c>
      <c r="AE243" s="2" t="n">
        <v>0.125409306323011</v>
      </c>
      <c r="AF243" s="2" t="n">
        <v>0.0001</v>
      </c>
      <c r="AH243" s="2" t="n">
        <v>0.0001</v>
      </c>
      <c r="AI243" s="2" t="n">
        <v>2.15</v>
      </c>
      <c r="AJ243" s="2" t="n">
        <v>0.0001</v>
      </c>
      <c r="AL243" s="2" t="n">
        <v>0.0001</v>
      </c>
      <c r="AM243" s="2" t="n">
        <v>1.075</v>
      </c>
      <c r="AN243" s="2" t="n">
        <v>0.0001</v>
      </c>
      <c r="AP243" s="2" t="n">
        <v>78</v>
      </c>
      <c r="AQ243" s="2" t="n">
        <v>0.35</v>
      </c>
      <c r="BQ243" s="2" t="n">
        <v>44105</v>
      </c>
      <c r="BR243" s="2" t="n">
        <v>5.562</v>
      </c>
      <c r="BS243" s="2" t="n">
        <v>5.567</v>
      </c>
      <c r="BT243" s="2" t="n">
        <v>5.572</v>
      </c>
      <c r="BU243" s="2" t="n">
        <v>0.1625</v>
      </c>
      <c r="BV243" s="2" t="n">
        <v>0.17</v>
      </c>
      <c r="BW243" s="2" t="n">
        <v>0.1775</v>
      </c>
      <c r="BX243" s="2" t="n">
        <v>-0.07</v>
      </c>
      <c r="BZ243" s="2" t="n">
        <v>0.07</v>
      </c>
      <c r="CA243" s="2" t="n">
        <v>0</v>
      </c>
      <c r="CB243" s="2" t="n">
        <v>0</v>
      </c>
      <c r="CC243" s="2" t="n">
        <v>5.562</v>
      </c>
      <c r="CD243" s="2" t="n">
        <v>0.1775</v>
      </c>
    </row>
    <row r="244" customFormat="false" ht="12.75" hidden="false" customHeight="false" outlineLevel="0" collapsed="false">
      <c r="A244" s="1" t="n">
        <v>44228</v>
      </c>
      <c r="B244" s="2" t="n">
        <v>0.066565320053574</v>
      </c>
      <c r="D244" s="1" t="n">
        <v>43101</v>
      </c>
      <c r="E244" s="2" t="n">
        <v>49.85</v>
      </c>
      <c r="F244" s="2" t="n">
        <v>54.85</v>
      </c>
      <c r="G244" s="2" t="n">
        <v>59.85</v>
      </c>
      <c r="I244" s="2" t="n">
        <v>34.45</v>
      </c>
      <c r="J244" s="2" t="n">
        <v>39.45</v>
      </c>
      <c r="K244" s="2" t="n">
        <v>44.45</v>
      </c>
      <c r="M244" s="1" t="n">
        <v>43983</v>
      </c>
      <c r="N244" s="2" t="n">
        <v>70.85</v>
      </c>
      <c r="O244" s="2" t="n">
        <v>75.85</v>
      </c>
      <c r="P244" s="2" t="n">
        <v>80.85</v>
      </c>
      <c r="R244" s="2" t="n">
        <v>51.8875</v>
      </c>
      <c r="S244" s="2" t="n">
        <v>56.8875</v>
      </c>
      <c r="T244" s="2" t="n">
        <v>61.8875</v>
      </c>
      <c r="V244" s="2" t="n">
        <v>0</v>
      </c>
      <c r="W244" s="2" t="n">
        <v>0</v>
      </c>
      <c r="X244" s="2" t="n">
        <v>0</v>
      </c>
      <c r="Z244" s="2" t="n">
        <v>0.0001</v>
      </c>
      <c r="AA244" s="2" t="n">
        <v>0.254164379530983</v>
      </c>
      <c r="AB244" s="2" t="n">
        <v>0.0001</v>
      </c>
      <c r="AD244" s="2" t="n">
        <v>0.0001</v>
      </c>
      <c r="AE244" s="2" t="n">
        <v>0.127082189765491</v>
      </c>
      <c r="AF244" s="2" t="n">
        <v>0.0001</v>
      </c>
      <c r="AH244" s="2" t="n">
        <v>0.0001</v>
      </c>
      <c r="AI244" s="2" t="n">
        <v>1.95</v>
      </c>
      <c r="AJ244" s="2" t="n">
        <v>0.0001</v>
      </c>
      <c r="AL244" s="2" t="n">
        <v>0.0001</v>
      </c>
      <c r="AM244" s="2" t="n">
        <v>0.975</v>
      </c>
      <c r="AN244" s="2" t="n">
        <v>0.0001</v>
      </c>
      <c r="AP244" s="2" t="n">
        <v>79</v>
      </c>
      <c r="AQ244" s="2" t="n">
        <v>0.35</v>
      </c>
      <c r="BQ244" s="2" t="n">
        <v>44136</v>
      </c>
      <c r="BR244" s="2" t="n">
        <v>5.707</v>
      </c>
      <c r="BS244" s="2" t="n">
        <v>5.712</v>
      </c>
      <c r="BT244" s="2" t="n">
        <v>5.717</v>
      </c>
      <c r="BU244" s="2" t="n">
        <v>0.1625</v>
      </c>
      <c r="BV244" s="2" t="n">
        <v>0.17</v>
      </c>
      <c r="BW244" s="2" t="n">
        <v>0.1775</v>
      </c>
      <c r="BX244" s="2" t="n">
        <v>-0.07</v>
      </c>
      <c r="BZ244" s="2" t="n">
        <v>0.07</v>
      </c>
      <c r="CA244" s="2" t="n">
        <v>0</v>
      </c>
      <c r="CB244" s="2" t="n">
        <v>0</v>
      </c>
      <c r="CC244" s="2" t="n">
        <v>5.707</v>
      </c>
      <c r="CD244" s="2" t="n">
        <v>0.1775</v>
      </c>
    </row>
    <row r="245" customFormat="false" ht="12.75" hidden="false" customHeight="false" outlineLevel="0" collapsed="false">
      <c r="A245" s="1" t="n">
        <v>44256</v>
      </c>
      <c r="B245" s="2" t="n">
        <v>0.066561827542841</v>
      </c>
      <c r="D245" s="1" t="n">
        <v>43132</v>
      </c>
      <c r="E245" s="2" t="n">
        <v>47.85</v>
      </c>
      <c r="F245" s="2" t="n">
        <v>52.85</v>
      </c>
      <c r="G245" s="2" t="n">
        <v>57.85</v>
      </c>
      <c r="I245" s="2" t="n">
        <v>33.45</v>
      </c>
      <c r="J245" s="2" t="n">
        <v>38.45</v>
      </c>
      <c r="K245" s="2" t="n">
        <v>43.45</v>
      </c>
      <c r="M245" s="1" t="n">
        <v>44013</v>
      </c>
      <c r="N245" s="2" t="n">
        <v>106.8</v>
      </c>
      <c r="O245" s="2" t="n">
        <v>111.8</v>
      </c>
      <c r="P245" s="2" t="n">
        <v>116.8</v>
      </c>
      <c r="R245" s="2" t="n">
        <v>73.225</v>
      </c>
      <c r="S245" s="2" t="n">
        <v>78.225</v>
      </c>
      <c r="T245" s="2" t="n">
        <v>83.225</v>
      </c>
      <c r="V245" s="2" t="n">
        <v>0</v>
      </c>
      <c r="W245" s="2" t="n">
        <v>0</v>
      </c>
      <c r="X245" s="2" t="n">
        <v>0</v>
      </c>
      <c r="Z245" s="2" t="n">
        <v>0.0001</v>
      </c>
      <c r="AA245" s="2" t="n">
        <v>0.233097500114807</v>
      </c>
      <c r="AB245" s="2" t="n">
        <v>0.0001</v>
      </c>
      <c r="AD245" s="2" t="n">
        <v>0.0001</v>
      </c>
      <c r="AE245" s="2" t="n">
        <v>0.116548750057403</v>
      </c>
      <c r="AF245" s="2" t="n">
        <v>0.0001</v>
      </c>
      <c r="AH245" s="2" t="n">
        <v>0.0001</v>
      </c>
      <c r="AI245" s="2" t="n">
        <v>2.1</v>
      </c>
      <c r="AJ245" s="2" t="n">
        <v>0.0001</v>
      </c>
      <c r="AL245" s="2" t="n">
        <v>0.0001</v>
      </c>
      <c r="AM245" s="2" t="n">
        <v>1.05</v>
      </c>
      <c r="AN245" s="2" t="n">
        <v>0.0001</v>
      </c>
      <c r="AP245" s="2" t="n">
        <v>79</v>
      </c>
      <c r="AQ245" s="2" t="n">
        <v>0.35</v>
      </c>
      <c r="BQ245" s="2" t="n">
        <v>44166</v>
      </c>
      <c r="BR245" s="2" t="n">
        <v>5.847</v>
      </c>
      <c r="BS245" s="2" t="n">
        <v>5.852</v>
      </c>
      <c r="BT245" s="2" t="n">
        <v>5.857</v>
      </c>
      <c r="BU245" s="2" t="n">
        <v>0.1625</v>
      </c>
      <c r="BV245" s="2" t="n">
        <v>0.17</v>
      </c>
      <c r="BW245" s="2" t="n">
        <v>0.1775</v>
      </c>
      <c r="BX245" s="2" t="n">
        <v>-0.07</v>
      </c>
      <c r="BZ245" s="2" t="n">
        <v>0.07</v>
      </c>
      <c r="CA245" s="2" t="n">
        <v>0</v>
      </c>
      <c r="CB245" s="2" t="n">
        <v>0</v>
      </c>
      <c r="CC245" s="2" t="n">
        <v>5.847</v>
      </c>
      <c r="CD245" s="2" t="n">
        <v>0.1775</v>
      </c>
    </row>
    <row r="246" customFormat="false" ht="12.75" hidden="false" customHeight="false" outlineLevel="0" collapsed="false">
      <c r="A246" s="1" t="n">
        <v>44287</v>
      </c>
      <c r="B246" s="2" t="n">
        <v>0.066557960834535</v>
      </c>
      <c r="D246" s="1" t="n">
        <v>43160</v>
      </c>
      <c r="E246" s="2" t="n">
        <v>46.85</v>
      </c>
      <c r="F246" s="2" t="n">
        <v>51.85</v>
      </c>
      <c r="G246" s="2" t="n">
        <v>56.85</v>
      </c>
      <c r="I246" s="2" t="n">
        <v>31.45</v>
      </c>
      <c r="J246" s="2" t="n">
        <v>36.45</v>
      </c>
      <c r="K246" s="2" t="n">
        <v>41.45</v>
      </c>
      <c r="M246" s="1" t="n">
        <v>44044</v>
      </c>
      <c r="N246" s="2" t="n">
        <v>123.8</v>
      </c>
      <c r="O246" s="2" t="n">
        <v>128.8</v>
      </c>
      <c r="P246" s="2" t="n">
        <v>133.8</v>
      </c>
      <c r="R246" s="2" t="n">
        <v>85.975</v>
      </c>
      <c r="S246" s="2" t="n">
        <v>90.975</v>
      </c>
      <c r="T246" s="2" t="n">
        <v>95.975</v>
      </c>
      <c r="V246" s="2" t="n">
        <v>0</v>
      </c>
      <c r="W246" s="2" t="n">
        <v>0</v>
      </c>
      <c r="X246" s="2" t="n">
        <v>0</v>
      </c>
      <c r="Z246" s="2" t="n">
        <v>0.0001</v>
      </c>
      <c r="AA246" s="2" t="n">
        <v>0.226345643026892</v>
      </c>
      <c r="AB246" s="2" t="n">
        <v>0.0001</v>
      </c>
      <c r="AD246" s="2" t="n">
        <v>0.0001</v>
      </c>
      <c r="AE246" s="2" t="n">
        <v>0.113172821513446</v>
      </c>
      <c r="AF246" s="2" t="n">
        <v>0.0001</v>
      </c>
      <c r="AH246" s="2" t="n">
        <v>0.0001</v>
      </c>
      <c r="AI246" s="2" t="n">
        <v>2.85</v>
      </c>
      <c r="AJ246" s="2" t="n">
        <v>0.0001</v>
      </c>
      <c r="AL246" s="2" t="n">
        <v>0.0001</v>
      </c>
      <c r="AM246" s="2" t="n">
        <v>1.425</v>
      </c>
      <c r="AN246" s="2" t="n">
        <v>0.0001</v>
      </c>
      <c r="AP246" s="2" t="n">
        <v>79</v>
      </c>
      <c r="AQ246" s="2" t="n">
        <v>0.35</v>
      </c>
      <c r="BQ246" s="2" t="n">
        <v>44197</v>
      </c>
      <c r="BR246" s="2" t="n">
        <v>6.1675</v>
      </c>
      <c r="BS246" s="2" t="n">
        <v>6.1725</v>
      </c>
      <c r="BT246" s="2" t="n">
        <v>6.1775</v>
      </c>
      <c r="BU246" s="2" t="n">
        <v>0.1625</v>
      </c>
      <c r="BV246" s="2" t="n">
        <v>0.17</v>
      </c>
      <c r="BW246" s="2" t="n">
        <v>0.1775</v>
      </c>
      <c r="BX246" s="2" t="n">
        <v>-0.07</v>
      </c>
      <c r="BZ246" s="2" t="n">
        <v>0.07</v>
      </c>
      <c r="CA246" s="2" t="n">
        <v>0</v>
      </c>
      <c r="CB246" s="2" t="n">
        <v>0</v>
      </c>
      <c r="CC246" s="2" t="n">
        <v>6.1675</v>
      </c>
      <c r="CD246" s="2" t="n">
        <v>0.1775</v>
      </c>
    </row>
    <row r="247" customFormat="false" ht="12.75" hidden="false" customHeight="false" outlineLevel="0" collapsed="false">
      <c r="A247" s="1" t="n">
        <v>44317</v>
      </c>
      <c r="B247" s="2" t="n">
        <v>0.06655421885876</v>
      </c>
      <c r="D247" s="1" t="n">
        <v>43191</v>
      </c>
      <c r="E247" s="2" t="n">
        <v>44.75</v>
      </c>
      <c r="F247" s="2" t="n">
        <v>49.75</v>
      </c>
      <c r="G247" s="2" t="n">
        <v>54.75</v>
      </c>
      <c r="I247" s="2" t="n">
        <v>31.45</v>
      </c>
      <c r="J247" s="2" t="n">
        <v>36.45</v>
      </c>
      <c r="K247" s="2" t="n">
        <v>41.45</v>
      </c>
      <c r="M247" s="1" t="n">
        <v>44075</v>
      </c>
      <c r="N247" s="2" t="n">
        <v>109.8</v>
      </c>
      <c r="O247" s="2" t="n">
        <v>114.8</v>
      </c>
      <c r="P247" s="2" t="n">
        <v>119.8</v>
      </c>
      <c r="R247" s="2" t="n">
        <v>75.475</v>
      </c>
      <c r="S247" s="2" t="n">
        <v>80.475</v>
      </c>
      <c r="T247" s="2" t="n">
        <v>85.475</v>
      </c>
      <c r="V247" s="2" t="n">
        <v>0</v>
      </c>
      <c r="W247" s="2" t="n">
        <v>0</v>
      </c>
      <c r="X247" s="2" t="n">
        <v>0</v>
      </c>
      <c r="Z247" s="2" t="n">
        <v>0.0001</v>
      </c>
      <c r="AA247" s="2" t="n">
        <v>0.195010090480237</v>
      </c>
      <c r="AB247" s="2" t="n">
        <v>0.0001</v>
      </c>
      <c r="AD247" s="2" t="n">
        <v>0.0001</v>
      </c>
      <c r="AE247" s="2" t="n">
        <v>0.0975050452401186</v>
      </c>
      <c r="AF247" s="2" t="n">
        <v>0.0001</v>
      </c>
      <c r="AH247" s="2" t="n">
        <v>0.0001</v>
      </c>
      <c r="AI247" s="2" t="n">
        <v>2.95</v>
      </c>
      <c r="AJ247" s="2" t="n">
        <v>0.0001</v>
      </c>
      <c r="AL247" s="2" t="n">
        <v>0.0001</v>
      </c>
      <c r="AM247" s="2" t="n">
        <v>1.475</v>
      </c>
      <c r="AN247" s="2" t="n">
        <v>0.0001</v>
      </c>
      <c r="AP247" s="2" t="n">
        <v>80</v>
      </c>
      <c r="AQ247" s="2" t="n">
        <v>0.35</v>
      </c>
      <c r="BQ247" s="2" t="n">
        <v>44228</v>
      </c>
      <c r="BR247" s="2" t="n">
        <v>6.0225</v>
      </c>
      <c r="BS247" s="2" t="n">
        <v>6.0275</v>
      </c>
      <c r="BT247" s="2" t="n">
        <v>6.0325</v>
      </c>
      <c r="BU247" s="2" t="n">
        <v>0.1625</v>
      </c>
      <c r="BV247" s="2" t="n">
        <v>0.17</v>
      </c>
      <c r="BW247" s="2" t="n">
        <v>0.1775</v>
      </c>
      <c r="BX247" s="2" t="n">
        <v>-0.07</v>
      </c>
      <c r="BZ247" s="2" t="n">
        <v>0.07</v>
      </c>
      <c r="CA247" s="2" t="n">
        <v>0</v>
      </c>
      <c r="CB247" s="2" t="n">
        <v>0</v>
      </c>
      <c r="CC247" s="2" t="n">
        <v>6.0225</v>
      </c>
      <c r="CD247" s="2" t="n">
        <v>0.1775</v>
      </c>
    </row>
    <row r="248" customFormat="false" ht="12.75" hidden="false" customHeight="false" outlineLevel="0" collapsed="false">
      <c r="A248" s="1" t="n">
        <v>44348</v>
      </c>
      <c r="B248" s="2" t="n">
        <v>0.066550352150464</v>
      </c>
      <c r="D248" s="1" t="n">
        <v>43221</v>
      </c>
      <c r="E248" s="2" t="n">
        <v>46.75</v>
      </c>
      <c r="F248" s="2" t="n">
        <v>51.75</v>
      </c>
      <c r="G248" s="2" t="n">
        <v>56.75</v>
      </c>
      <c r="I248" s="2" t="n">
        <v>27.45</v>
      </c>
      <c r="J248" s="2" t="n">
        <v>32.45</v>
      </c>
      <c r="K248" s="2" t="n">
        <v>37.45</v>
      </c>
      <c r="M248" s="1" t="n">
        <v>44105</v>
      </c>
      <c r="N248" s="2" t="n">
        <v>81.45</v>
      </c>
      <c r="O248" s="2" t="n">
        <v>86.45</v>
      </c>
      <c r="P248" s="2" t="n">
        <v>91.45</v>
      </c>
      <c r="R248" s="2" t="n">
        <v>59.8375</v>
      </c>
      <c r="S248" s="2" t="n">
        <v>64.8375</v>
      </c>
      <c r="T248" s="2" t="n">
        <v>69.8375</v>
      </c>
      <c r="V248" s="2" t="n">
        <v>0</v>
      </c>
      <c r="W248" s="2" t="n">
        <v>0</v>
      </c>
      <c r="X248" s="2" t="n">
        <v>0</v>
      </c>
      <c r="Z248" s="2" t="n">
        <v>0.0001</v>
      </c>
      <c r="AA248" s="2" t="n">
        <v>0.163236049669148</v>
      </c>
      <c r="AB248" s="2" t="n">
        <v>0.0001</v>
      </c>
      <c r="AD248" s="2" t="n">
        <v>0.0001</v>
      </c>
      <c r="AE248" s="2" t="n">
        <v>0.0816180248345738</v>
      </c>
      <c r="AF248" s="2" t="n">
        <v>0.0001</v>
      </c>
      <c r="AH248" s="2" t="n">
        <v>0.0001</v>
      </c>
      <c r="AI248" s="2" t="n">
        <v>2.65</v>
      </c>
      <c r="AJ248" s="2" t="n">
        <v>0.0001</v>
      </c>
      <c r="AL248" s="2" t="n">
        <v>0.0001</v>
      </c>
      <c r="AM248" s="2" t="n">
        <v>1.325</v>
      </c>
      <c r="AN248" s="2" t="n">
        <v>0.0001</v>
      </c>
      <c r="AP248" s="2" t="n">
        <v>80</v>
      </c>
      <c r="AQ248" s="2" t="n">
        <v>0.35</v>
      </c>
      <c r="BQ248" s="2" t="n">
        <v>44256</v>
      </c>
      <c r="BR248" s="2" t="n">
        <v>5.8875</v>
      </c>
      <c r="BS248" s="2" t="n">
        <v>5.8925</v>
      </c>
      <c r="BT248" s="2" t="n">
        <v>5.8975</v>
      </c>
      <c r="BU248" s="2" t="n">
        <v>0.1625</v>
      </c>
      <c r="BV248" s="2" t="n">
        <v>0.17</v>
      </c>
      <c r="BW248" s="2" t="n">
        <v>0.1775</v>
      </c>
      <c r="BX248" s="2" t="n">
        <v>-0.07</v>
      </c>
      <c r="BZ248" s="2" t="n">
        <v>0.07</v>
      </c>
      <c r="CA248" s="2" t="n">
        <v>0</v>
      </c>
      <c r="CB248" s="2" t="n">
        <v>0</v>
      </c>
      <c r="CC248" s="2" t="n">
        <v>5.8875</v>
      </c>
      <c r="CD248" s="2" t="n">
        <v>0.1775</v>
      </c>
    </row>
    <row r="249" customFormat="false" ht="12.75" hidden="false" customHeight="false" outlineLevel="0" collapsed="false">
      <c r="A249" s="1" t="n">
        <v>44378</v>
      </c>
      <c r="B249" s="2" t="n">
        <v>0.066546610174698</v>
      </c>
      <c r="D249" s="1" t="n">
        <v>43252</v>
      </c>
      <c r="E249" s="2" t="n">
        <v>53.75</v>
      </c>
      <c r="F249" s="2" t="n">
        <v>58.75</v>
      </c>
      <c r="G249" s="2" t="n">
        <v>63.75</v>
      </c>
      <c r="I249" s="2" t="n">
        <v>30.45</v>
      </c>
      <c r="J249" s="2" t="n">
        <v>35.45</v>
      </c>
      <c r="K249" s="2" t="n">
        <v>40.45</v>
      </c>
      <c r="M249" s="1" t="n">
        <v>44136</v>
      </c>
      <c r="N249" s="2" t="n">
        <v>69.45</v>
      </c>
      <c r="O249" s="2" t="n">
        <v>74.45</v>
      </c>
      <c r="P249" s="2" t="n">
        <v>79.45</v>
      </c>
      <c r="R249" s="2" t="n">
        <v>50.8375</v>
      </c>
      <c r="S249" s="2" t="n">
        <v>55.8375</v>
      </c>
      <c r="T249" s="2" t="n">
        <v>60.8375</v>
      </c>
      <c r="V249" s="2" t="n">
        <v>0</v>
      </c>
      <c r="W249" s="2" t="n">
        <v>0</v>
      </c>
      <c r="X249" s="2" t="n">
        <v>0</v>
      </c>
      <c r="Z249" s="2" t="n">
        <v>0.0001</v>
      </c>
      <c r="AA249" s="2" t="n">
        <v>0.142148229183739</v>
      </c>
      <c r="AB249" s="2" t="n">
        <v>0.0001</v>
      </c>
      <c r="AD249" s="2" t="n">
        <v>0.0001</v>
      </c>
      <c r="AE249" s="2" t="n">
        <v>0.0710741145918697</v>
      </c>
      <c r="AF249" s="2" t="n">
        <v>0.0001</v>
      </c>
      <c r="AH249" s="2" t="n">
        <v>0.0001</v>
      </c>
      <c r="AI249" s="2" t="n">
        <v>1.9</v>
      </c>
      <c r="AJ249" s="2" t="n">
        <v>0.0001</v>
      </c>
      <c r="AL249" s="2" t="n">
        <v>0.0001</v>
      </c>
      <c r="AM249" s="2" t="n">
        <v>0.95</v>
      </c>
      <c r="AN249" s="2" t="n">
        <v>0.0001</v>
      </c>
      <c r="AP249" s="2" t="n">
        <v>80</v>
      </c>
      <c r="AQ249" s="2" t="n">
        <v>0.35</v>
      </c>
      <c r="BQ249" s="2" t="n">
        <v>44287</v>
      </c>
      <c r="BR249" s="2" t="n">
        <v>5.7275</v>
      </c>
      <c r="BS249" s="2" t="n">
        <v>5.7325</v>
      </c>
      <c r="BT249" s="2" t="n">
        <v>5.7375</v>
      </c>
      <c r="BU249" s="2" t="n">
        <v>0.1625</v>
      </c>
      <c r="BV249" s="2" t="n">
        <v>0.17</v>
      </c>
      <c r="BW249" s="2" t="n">
        <v>0.1775</v>
      </c>
      <c r="BX249" s="2" t="n">
        <v>-0.07</v>
      </c>
      <c r="BZ249" s="2" t="n">
        <v>0.07</v>
      </c>
      <c r="CA249" s="2" t="n">
        <v>0</v>
      </c>
      <c r="CB249" s="2" t="n">
        <v>0</v>
      </c>
      <c r="CC249" s="2" t="n">
        <v>5.7275</v>
      </c>
      <c r="CD249" s="2" t="n">
        <v>0.1775</v>
      </c>
    </row>
    <row r="250" customFormat="false" ht="12.75" hidden="false" customHeight="false" outlineLevel="0" collapsed="false">
      <c r="A250" s="1" t="n">
        <v>44409</v>
      </c>
      <c r="B250" s="2" t="n">
        <v>0.066542743466411</v>
      </c>
      <c r="D250" s="1" t="n">
        <v>43282</v>
      </c>
      <c r="E250" s="2" t="n">
        <v>71.2</v>
      </c>
      <c r="F250" s="2" t="n">
        <v>76.2</v>
      </c>
      <c r="G250" s="2" t="n">
        <v>81.2</v>
      </c>
      <c r="I250" s="2" t="n">
        <v>35.05</v>
      </c>
      <c r="J250" s="2" t="n">
        <v>40.05</v>
      </c>
      <c r="K250" s="2" t="n">
        <v>45.05</v>
      </c>
      <c r="M250" s="1" t="n">
        <v>44166</v>
      </c>
      <c r="N250" s="2" t="n">
        <v>70.45</v>
      </c>
      <c r="O250" s="2" t="n">
        <v>75.45</v>
      </c>
      <c r="P250" s="2" t="n">
        <v>80.45</v>
      </c>
      <c r="R250" s="2" t="n">
        <v>51.5875</v>
      </c>
      <c r="S250" s="2" t="n">
        <v>56.5875</v>
      </c>
      <c r="T250" s="2" t="n">
        <v>61.5875</v>
      </c>
      <c r="V250" s="2" t="n">
        <v>0</v>
      </c>
      <c r="W250" s="2" t="n">
        <v>0</v>
      </c>
      <c r="X250" s="2" t="n">
        <v>0</v>
      </c>
      <c r="Z250" s="2" t="n">
        <v>0.0001</v>
      </c>
      <c r="AA250" s="2" t="n">
        <v>0.155880027223325</v>
      </c>
      <c r="AB250" s="2" t="n">
        <v>0.0001</v>
      </c>
      <c r="AD250" s="2" t="n">
        <v>0.0001</v>
      </c>
      <c r="AE250" s="2" t="n">
        <v>0.0779400136116624</v>
      </c>
      <c r="AF250" s="2" t="n">
        <v>0.0001</v>
      </c>
      <c r="AH250" s="2" t="n">
        <v>0.0001</v>
      </c>
      <c r="AI250" s="2" t="n">
        <v>1.7</v>
      </c>
      <c r="AJ250" s="2" t="n">
        <v>0.0001</v>
      </c>
      <c r="AL250" s="2" t="n">
        <v>0.0001</v>
      </c>
      <c r="AM250" s="2" t="n">
        <v>0.85</v>
      </c>
      <c r="AN250" s="2" t="n">
        <v>0.0001</v>
      </c>
      <c r="AP250" s="2" t="n">
        <v>81</v>
      </c>
      <c r="AQ250" s="2" t="n">
        <v>0.35</v>
      </c>
      <c r="BQ250" s="2" t="n">
        <v>44317</v>
      </c>
      <c r="BR250" s="2" t="n">
        <v>5.6925</v>
      </c>
      <c r="BS250" s="2" t="n">
        <v>5.6975</v>
      </c>
      <c r="BT250" s="2" t="n">
        <v>5.7025</v>
      </c>
      <c r="BU250" s="2" t="n">
        <v>0.1625</v>
      </c>
      <c r="BV250" s="2" t="n">
        <v>0.17</v>
      </c>
      <c r="BW250" s="2" t="n">
        <v>0.1775</v>
      </c>
      <c r="BX250" s="2" t="n">
        <v>-0.07</v>
      </c>
      <c r="BZ250" s="2" t="n">
        <v>0.07</v>
      </c>
      <c r="CA250" s="2" t="n">
        <v>0</v>
      </c>
      <c r="CB250" s="2" t="n">
        <v>0</v>
      </c>
      <c r="CC250" s="2" t="n">
        <v>5.6925</v>
      </c>
      <c r="CD250" s="2" t="n">
        <v>0.1775</v>
      </c>
    </row>
    <row r="251" customFormat="false" ht="12.75" hidden="false" customHeight="false" outlineLevel="0" collapsed="false">
      <c r="A251" s="1" t="n">
        <v>44440</v>
      </c>
      <c r="B251" s="2" t="n">
        <v>0.06653887675813</v>
      </c>
      <c r="D251" s="1" t="n">
        <v>43313</v>
      </c>
      <c r="E251" s="2" t="n">
        <v>84.2</v>
      </c>
      <c r="F251" s="2" t="n">
        <v>89.2</v>
      </c>
      <c r="G251" s="2" t="n">
        <v>94.2</v>
      </c>
      <c r="I251" s="2" t="n">
        <v>37.05</v>
      </c>
      <c r="J251" s="2" t="n">
        <v>42.05</v>
      </c>
      <c r="K251" s="2" t="n">
        <v>47.05</v>
      </c>
      <c r="M251" s="1" t="n">
        <v>44197</v>
      </c>
      <c r="N251" s="2" t="n">
        <v>83</v>
      </c>
      <c r="O251" s="2" t="n">
        <v>88</v>
      </c>
      <c r="P251" s="2" t="n">
        <v>93</v>
      </c>
      <c r="R251" s="2" t="n">
        <v>61</v>
      </c>
      <c r="S251" s="2" t="n">
        <v>66</v>
      </c>
      <c r="T251" s="2" t="n">
        <v>71</v>
      </c>
      <c r="V251" s="2" t="n">
        <v>0</v>
      </c>
      <c r="W251" s="2" t="n">
        <v>0</v>
      </c>
      <c r="X251" s="2" t="n">
        <v>0</v>
      </c>
      <c r="Z251" s="2" t="n">
        <v>0.0001</v>
      </c>
      <c r="AA251" s="2" t="n">
        <v>0.155880027223325</v>
      </c>
      <c r="AB251" s="2" t="n">
        <v>0.0001</v>
      </c>
      <c r="AD251" s="2" t="n">
        <v>0.0001</v>
      </c>
      <c r="AE251" s="2" t="n">
        <v>0.0779400136116624</v>
      </c>
      <c r="AF251" s="2" t="n">
        <v>0.0001</v>
      </c>
      <c r="AH251" s="2" t="n">
        <v>0.0001</v>
      </c>
      <c r="AI251" s="2" t="n">
        <v>1.6</v>
      </c>
      <c r="AJ251" s="2" t="n">
        <v>0.0001</v>
      </c>
      <c r="AL251" s="2" t="n">
        <v>0.0001</v>
      </c>
      <c r="AM251" s="2" t="n">
        <v>0.8</v>
      </c>
      <c r="AN251" s="2" t="n">
        <v>0.0001</v>
      </c>
      <c r="AP251" s="2" t="n">
        <v>81</v>
      </c>
      <c r="AQ251" s="2" t="n">
        <v>0.35</v>
      </c>
      <c r="BQ251" s="2" t="n">
        <v>44348</v>
      </c>
      <c r="BR251" s="2" t="n">
        <v>5.7125</v>
      </c>
      <c r="BS251" s="2" t="n">
        <v>5.7175</v>
      </c>
      <c r="BT251" s="2" t="n">
        <v>5.7225</v>
      </c>
      <c r="BU251" s="2" t="n">
        <v>0.1625</v>
      </c>
      <c r="BV251" s="2" t="n">
        <v>0.17</v>
      </c>
      <c r="BW251" s="2" t="n">
        <v>0.1775</v>
      </c>
      <c r="BX251" s="2" t="n">
        <v>-0.07</v>
      </c>
      <c r="BZ251" s="2" t="n">
        <v>0.07</v>
      </c>
      <c r="CA251" s="2" t="n">
        <v>0</v>
      </c>
      <c r="CB251" s="2" t="n">
        <v>0</v>
      </c>
      <c r="CC251" s="2" t="n">
        <v>5.7125</v>
      </c>
      <c r="CD251" s="2" t="n">
        <v>0.1775</v>
      </c>
    </row>
    <row r="252" customFormat="false" ht="12.75" hidden="false" customHeight="false" outlineLevel="0" collapsed="false">
      <c r="A252" s="1" t="n">
        <v>44470</v>
      </c>
      <c r="B252" s="2" t="n">
        <v>0.066535134782377</v>
      </c>
      <c r="D252" s="1" t="n">
        <v>43344</v>
      </c>
      <c r="E252" s="2" t="n">
        <v>72.2</v>
      </c>
      <c r="F252" s="2" t="n">
        <v>77.2</v>
      </c>
      <c r="G252" s="2" t="n">
        <v>82.2</v>
      </c>
      <c r="I252" s="2" t="n">
        <v>35.05</v>
      </c>
      <c r="J252" s="2" t="n">
        <v>40.05</v>
      </c>
      <c r="K252" s="2" t="n">
        <v>45.05</v>
      </c>
      <c r="M252" s="1" t="n">
        <v>44228</v>
      </c>
      <c r="N252" s="2" t="n">
        <v>75</v>
      </c>
      <c r="O252" s="2" t="n">
        <v>80</v>
      </c>
      <c r="P252" s="2" t="n">
        <v>85</v>
      </c>
      <c r="R252" s="2" t="n">
        <v>55</v>
      </c>
      <c r="S252" s="2" t="n">
        <v>60</v>
      </c>
      <c r="T252" s="2" t="n">
        <v>65</v>
      </c>
      <c r="V252" s="2" t="n">
        <v>0</v>
      </c>
      <c r="W252" s="2" t="n">
        <v>0</v>
      </c>
      <c r="X252" s="2" t="n">
        <v>0</v>
      </c>
      <c r="Z252" s="2" t="n">
        <v>0.0001</v>
      </c>
      <c r="AA252" s="2" t="n">
        <v>0.155880027223325</v>
      </c>
      <c r="AB252" s="2" t="n">
        <v>0.0001</v>
      </c>
      <c r="AD252" s="2" t="n">
        <v>0.0001</v>
      </c>
      <c r="AE252" s="2" t="n">
        <v>0.0779400136116624</v>
      </c>
      <c r="AF252" s="2" t="n">
        <v>0.0001</v>
      </c>
      <c r="AH252" s="2" t="n">
        <v>0.0001</v>
      </c>
      <c r="AI252" s="2" t="n">
        <v>1.8</v>
      </c>
      <c r="AJ252" s="2" t="n">
        <v>0.0001</v>
      </c>
      <c r="AL252" s="2" t="n">
        <v>0.0001</v>
      </c>
      <c r="AM252" s="2" t="n">
        <v>0.9</v>
      </c>
      <c r="AN252" s="2" t="n">
        <v>0.0001</v>
      </c>
      <c r="AP252" s="2" t="n">
        <v>81</v>
      </c>
      <c r="AQ252" s="2" t="n">
        <v>0.35</v>
      </c>
      <c r="BQ252" s="2" t="n">
        <v>44378</v>
      </c>
      <c r="BR252" s="2" t="n">
        <v>5.7055</v>
      </c>
      <c r="BS252" s="2" t="n">
        <v>5.7105</v>
      </c>
      <c r="BT252" s="2" t="n">
        <v>5.7155</v>
      </c>
      <c r="BU252" s="2" t="n">
        <v>0.1625</v>
      </c>
      <c r="BV252" s="2" t="n">
        <v>0.17</v>
      </c>
      <c r="BW252" s="2" t="n">
        <v>0.1775</v>
      </c>
      <c r="BX252" s="2" t="n">
        <v>-0.07</v>
      </c>
      <c r="BZ252" s="2" t="n">
        <v>0.07</v>
      </c>
      <c r="CA252" s="2" t="n">
        <v>0</v>
      </c>
      <c r="CB252" s="2" t="n">
        <v>0</v>
      </c>
      <c r="CC252" s="2" t="n">
        <v>5.7055</v>
      </c>
      <c r="CD252" s="2" t="n">
        <v>0.1775</v>
      </c>
    </row>
    <row r="253" customFormat="false" ht="12.75" hidden="false" customHeight="false" outlineLevel="0" collapsed="false">
      <c r="A253" s="1" t="n">
        <v>44501</v>
      </c>
      <c r="B253" s="2" t="n">
        <v>0.066531268074106</v>
      </c>
      <c r="D253" s="1" t="n">
        <v>43374</v>
      </c>
      <c r="E253" s="2" t="n">
        <v>50.35</v>
      </c>
      <c r="F253" s="2" t="n">
        <v>55.35</v>
      </c>
      <c r="G253" s="2" t="n">
        <v>60.35</v>
      </c>
      <c r="I253" s="2" t="n">
        <v>33.45</v>
      </c>
      <c r="J253" s="2" t="n">
        <v>38.45</v>
      </c>
      <c r="K253" s="2" t="n">
        <v>43.45</v>
      </c>
      <c r="M253" s="1" t="n">
        <v>44256</v>
      </c>
      <c r="N253" s="2" t="n">
        <v>69</v>
      </c>
      <c r="O253" s="2" t="n">
        <v>74</v>
      </c>
      <c r="P253" s="2" t="n">
        <v>79</v>
      </c>
      <c r="R253" s="2" t="n">
        <v>50.5</v>
      </c>
      <c r="S253" s="2" t="n">
        <v>55.5</v>
      </c>
      <c r="T253" s="2" t="n">
        <v>60.5</v>
      </c>
      <c r="V253" s="2" t="n">
        <v>0</v>
      </c>
      <c r="W253" s="2" t="n">
        <v>0</v>
      </c>
      <c r="X253" s="2" t="n">
        <v>0</v>
      </c>
      <c r="Z253" s="2" t="n">
        <v>0.0001</v>
      </c>
      <c r="AA253" s="2" t="n">
        <v>0.155880027223325</v>
      </c>
      <c r="AB253" s="2" t="n">
        <v>0.0001</v>
      </c>
      <c r="AD253" s="2" t="n">
        <v>0.0001</v>
      </c>
      <c r="AE253" s="2" t="n">
        <v>0.0779400136116624</v>
      </c>
      <c r="AF253" s="2" t="n">
        <v>0.0001</v>
      </c>
      <c r="AH253" s="2" t="n">
        <v>0.0001</v>
      </c>
      <c r="AI253" s="2" t="n">
        <v>1.95</v>
      </c>
      <c r="AJ253" s="2" t="n">
        <v>0.0001</v>
      </c>
      <c r="AL253" s="2" t="n">
        <v>0.0001</v>
      </c>
      <c r="AM253" s="2" t="n">
        <v>0.975</v>
      </c>
      <c r="AN253" s="2" t="n">
        <v>0.0001</v>
      </c>
      <c r="AP253" s="2" t="n">
        <v>82</v>
      </c>
      <c r="AQ253" s="2" t="n">
        <v>0.35</v>
      </c>
      <c r="BQ253" s="2" t="n">
        <v>44409</v>
      </c>
      <c r="BR253" s="2" t="n">
        <v>5.7075</v>
      </c>
      <c r="BS253" s="2" t="n">
        <v>5.7125</v>
      </c>
      <c r="BT253" s="2" t="n">
        <v>5.7175</v>
      </c>
      <c r="BU253" s="2" t="n">
        <v>0.1625</v>
      </c>
      <c r="BV253" s="2" t="n">
        <v>0.17</v>
      </c>
      <c r="BW253" s="2" t="n">
        <v>0.1775</v>
      </c>
      <c r="BX253" s="2" t="n">
        <v>-0.07</v>
      </c>
      <c r="BZ253" s="2" t="n">
        <v>0.07</v>
      </c>
      <c r="CA253" s="2" t="n">
        <v>0</v>
      </c>
      <c r="CB253" s="2" t="n">
        <v>0</v>
      </c>
      <c r="CC253" s="2" t="n">
        <v>5.7075</v>
      </c>
      <c r="CD253" s="2" t="n">
        <v>0.1775</v>
      </c>
    </row>
    <row r="254" customFormat="false" ht="12.75" hidden="false" customHeight="false" outlineLevel="0" collapsed="false">
      <c r="A254" s="1" t="n">
        <v>44531</v>
      </c>
      <c r="B254" s="2" t="n">
        <v>0.066527526098363</v>
      </c>
      <c r="D254" s="1" t="n">
        <v>43405</v>
      </c>
      <c r="E254" s="2" t="n">
        <v>49.35</v>
      </c>
      <c r="F254" s="2" t="n">
        <v>54.35</v>
      </c>
      <c r="G254" s="2" t="n">
        <v>59.35</v>
      </c>
      <c r="I254" s="2" t="n">
        <v>30.45</v>
      </c>
      <c r="J254" s="2" t="n">
        <v>35.45</v>
      </c>
      <c r="K254" s="2" t="n">
        <v>40.45</v>
      </c>
      <c r="M254" s="1" t="n">
        <v>44287</v>
      </c>
      <c r="N254" s="2" t="n">
        <v>66.9</v>
      </c>
      <c r="O254" s="2" t="n">
        <v>71.9</v>
      </c>
      <c r="P254" s="2" t="n">
        <v>76.9</v>
      </c>
      <c r="R254" s="2" t="n">
        <v>48.925</v>
      </c>
      <c r="S254" s="2" t="n">
        <v>53.925</v>
      </c>
      <c r="T254" s="2" t="n">
        <v>58.925</v>
      </c>
      <c r="V254" s="2" t="n">
        <v>0</v>
      </c>
      <c r="W254" s="2" t="n">
        <v>0</v>
      </c>
      <c r="X254" s="2" t="n">
        <v>0</v>
      </c>
      <c r="Z254" s="2" t="n">
        <v>0.0001</v>
      </c>
      <c r="AA254" s="2" t="n">
        <v>0.155880027223325</v>
      </c>
      <c r="AB254" s="2" t="n">
        <v>0.0001</v>
      </c>
      <c r="AD254" s="2" t="n">
        <v>0.0001</v>
      </c>
      <c r="AE254" s="2" t="n">
        <v>0.0779400136116624</v>
      </c>
      <c r="AF254" s="2" t="n">
        <v>0.0001</v>
      </c>
      <c r="AH254" s="2" t="n">
        <v>0.0001</v>
      </c>
      <c r="AI254" s="2" t="n">
        <v>2</v>
      </c>
      <c r="AJ254" s="2" t="n">
        <v>0.0001</v>
      </c>
      <c r="AL254" s="2" t="n">
        <v>0.0001</v>
      </c>
      <c r="AM254" s="2" t="n">
        <v>1</v>
      </c>
      <c r="AN254" s="2" t="n">
        <v>0.0001</v>
      </c>
      <c r="AP254" s="2" t="n">
        <v>82</v>
      </c>
      <c r="AQ254" s="2" t="n">
        <v>0.35</v>
      </c>
      <c r="BQ254" s="2" t="n">
        <v>44440</v>
      </c>
      <c r="BR254" s="2" t="n">
        <v>5.7245</v>
      </c>
      <c r="BS254" s="2" t="n">
        <v>5.7295</v>
      </c>
      <c r="BT254" s="2" t="n">
        <v>5.7345</v>
      </c>
      <c r="BU254" s="2" t="n">
        <v>0.1625</v>
      </c>
      <c r="BV254" s="2" t="n">
        <v>0.17</v>
      </c>
      <c r="BW254" s="2" t="n">
        <v>0.1775</v>
      </c>
      <c r="BX254" s="2" t="n">
        <v>-0.07</v>
      </c>
      <c r="BZ254" s="2" t="n">
        <v>0.07</v>
      </c>
      <c r="CA254" s="2" t="n">
        <v>0</v>
      </c>
      <c r="CB254" s="2" t="n">
        <v>0</v>
      </c>
      <c r="CC254" s="2" t="n">
        <v>5.7245</v>
      </c>
      <c r="CD254" s="2" t="n">
        <v>0.1775</v>
      </c>
    </row>
    <row r="255" customFormat="false" ht="12.75" hidden="false" customHeight="false" outlineLevel="0" collapsed="false">
      <c r="A255" s="1" t="n">
        <v>44562</v>
      </c>
      <c r="B255" s="2" t="n">
        <v>0.066523659390101</v>
      </c>
      <c r="D255" s="1" t="n">
        <v>43435</v>
      </c>
      <c r="E255" s="2" t="n">
        <v>48.35</v>
      </c>
      <c r="F255" s="2" t="n">
        <v>53.35</v>
      </c>
      <c r="G255" s="2" t="n">
        <v>58.35</v>
      </c>
      <c r="I255" s="2" t="n">
        <v>30.45</v>
      </c>
      <c r="J255" s="2" t="n">
        <v>35.45</v>
      </c>
      <c r="K255" s="2" t="n">
        <v>40.45</v>
      </c>
      <c r="M255" s="1" t="n">
        <v>44317</v>
      </c>
      <c r="N255" s="2" t="n">
        <v>66.9</v>
      </c>
      <c r="O255" s="2" t="n">
        <v>71.9</v>
      </c>
      <c r="P255" s="2" t="n">
        <v>76.9</v>
      </c>
      <c r="R255" s="2" t="n">
        <v>48.925</v>
      </c>
      <c r="S255" s="2" t="n">
        <v>53.925</v>
      </c>
      <c r="T255" s="2" t="n">
        <v>58.925</v>
      </c>
      <c r="V255" s="2" t="n">
        <v>0</v>
      </c>
      <c r="W255" s="2" t="n">
        <v>0</v>
      </c>
      <c r="X255" s="2" t="n">
        <v>0</v>
      </c>
      <c r="Z255" s="2" t="n">
        <v>0.0001</v>
      </c>
      <c r="AA255" s="2" t="n">
        <v>0.155880027223325</v>
      </c>
      <c r="AB255" s="2" t="n">
        <v>0.0001</v>
      </c>
      <c r="AD255" s="2" t="n">
        <v>0.0001</v>
      </c>
      <c r="AE255" s="2" t="n">
        <v>0.0779400136116624</v>
      </c>
      <c r="AF255" s="2" t="n">
        <v>0.0001</v>
      </c>
      <c r="AH255" s="2" t="n">
        <v>0.0001</v>
      </c>
      <c r="AI255" s="2" t="n">
        <v>2.15</v>
      </c>
      <c r="AJ255" s="2" t="n">
        <v>0.0001</v>
      </c>
      <c r="AL255" s="2" t="n">
        <v>0.0001</v>
      </c>
      <c r="AM255" s="2" t="n">
        <v>1.075</v>
      </c>
      <c r="AN255" s="2" t="n">
        <v>0.0001</v>
      </c>
      <c r="AP255" s="2" t="n">
        <v>82</v>
      </c>
      <c r="AQ255" s="2" t="n">
        <v>0.35</v>
      </c>
      <c r="BQ255" s="2" t="n">
        <v>44470</v>
      </c>
      <c r="BR255" s="2" t="n">
        <v>5.7345</v>
      </c>
      <c r="BS255" s="2" t="n">
        <v>5.7395</v>
      </c>
      <c r="BT255" s="2" t="n">
        <v>5.7445</v>
      </c>
      <c r="BU255" s="2" t="n">
        <v>0.1625</v>
      </c>
      <c r="BV255" s="2" t="n">
        <v>0.17</v>
      </c>
      <c r="BW255" s="2" t="n">
        <v>0.1775</v>
      </c>
      <c r="BX255" s="2" t="n">
        <v>-0.07</v>
      </c>
      <c r="BZ255" s="2" t="n">
        <v>0.07</v>
      </c>
      <c r="CA255" s="2" t="n">
        <v>0</v>
      </c>
      <c r="CB255" s="2" t="n">
        <v>0</v>
      </c>
      <c r="CC255" s="2" t="n">
        <v>5.7345</v>
      </c>
      <c r="CD255" s="2" t="n">
        <v>0.1775</v>
      </c>
    </row>
    <row r="256" customFormat="false" ht="12.75" hidden="false" customHeight="false" outlineLevel="0" collapsed="false">
      <c r="A256" s="1" t="n">
        <v>44593</v>
      </c>
      <c r="B256" s="2" t="n">
        <v>0.066519792681844</v>
      </c>
      <c r="D256" s="1" t="n">
        <v>43466</v>
      </c>
      <c r="E256" s="2" t="n">
        <v>49.9</v>
      </c>
      <c r="F256" s="2" t="n">
        <v>54.9</v>
      </c>
      <c r="G256" s="2" t="n">
        <v>59.9</v>
      </c>
      <c r="I256" s="2" t="n">
        <v>34.45</v>
      </c>
      <c r="J256" s="2" t="n">
        <v>39.45</v>
      </c>
      <c r="K256" s="2" t="n">
        <v>44.45</v>
      </c>
      <c r="M256" s="1" t="n">
        <v>44348</v>
      </c>
      <c r="N256" s="2" t="n">
        <v>70.9</v>
      </c>
      <c r="O256" s="2" t="n">
        <v>75.9</v>
      </c>
      <c r="P256" s="2" t="n">
        <v>80.9</v>
      </c>
      <c r="R256" s="2" t="n">
        <v>51.925</v>
      </c>
      <c r="S256" s="2" t="n">
        <v>56.925</v>
      </c>
      <c r="T256" s="2" t="n">
        <v>61.925</v>
      </c>
      <c r="V256" s="2" t="n">
        <v>0</v>
      </c>
      <c r="W256" s="2" t="n">
        <v>0</v>
      </c>
      <c r="X256" s="2" t="n">
        <v>0</v>
      </c>
      <c r="Z256" s="2" t="n">
        <v>0.0001</v>
      </c>
      <c r="AA256" s="2" t="n">
        <v>0.155880027223325</v>
      </c>
      <c r="AB256" s="2" t="n">
        <v>0.0001</v>
      </c>
      <c r="AD256" s="2" t="n">
        <v>0.0001</v>
      </c>
      <c r="AE256" s="2" t="n">
        <v>0.0779400136116624</v>
      </c>
      <c r="AF256" s="2" t="n">
        <v>0.0001</v>
      </c>
      <c r="AH256" s="2" t="n">
        <v>0.0001</v>
      </c>
      <c r="AI256" s="2" t="n">
        <v>1.95</v>
      </c>
      <c r="AJ256" s="2" t="n">
        <v>0.0001</v>
      </c>
      <c r="AL256" s="2" t="n">
        <v>0.0001</v>
      </c>
      <c r="AM256" s="2" t="n">
        <v>0.975</v>
      </c>
      <c r="AN256" s="2" t="n">
        <v>0.0001</v>
      </c>
      <c r="AP256" s="2" t="n">
        <v>83</v>
      </c>
      <c r="AQ256" s="2" t="n">
        <v>0.35</v>
      </c>
      <c r="BQ256" s="2" t="n">
        <v>44501</v>
      </c>
      <c r="BR256" s="2" t="n">
        <v>5.8795</v>
      </c>
      <c r="BS256" s="2" t="n">
        <v>5.8845</v>
      </c>
      <c r="BT256" s="2" t="n">
        <v>5.8895</v>
      </c>
      <c r="BU256" s="2" t="n">
        <v>0.1625</v>
      </c>
      <c r="BV256" s="2" t="n">
        <v>0.17</v>
      </c>
      <c r="BW256" s="2" t="n">
        <v>0.1775</v>
      </c>
      <c r="BX256" s="2" t="n">
        <v>-0.07</v>
      </c>
      <c r="BZ256" s="2" t="n">
        <v>0.07</v>
      </c>
      <c r="CA256" s="2" t="n">
        <v>0</v>
      </c>
      <c r="CB256" s="2" t="n">
        <v>0</v>
      </c>
      <c r="CC256" s="2" t="n">
        <v>5.8795</v>
      </c>
      <c r="CD256" s="2" t="n">
        <v>0.1775</v>
      </c>
    </row>
    <row r="257" customFormat="false" ht="12.75" hidden="false" customHeight="false" outlineLevel="0" collapsed="false">
      <c r="A257" s="1" t="n">
        <v>44621</v>
      </c>
      <c r="B257" s="2" t="n">
        <v>0.066516300171164</v>
      </c>
      <c r="D257" s="1" t="n">
        <v>43497</v>
      </c>
      <c r="E257" s="2" t="n">
        <v>47.9</v>
      </c>
      <c r="F257" s="2" t="n">
        <v>52.9</v>
      </c>
      <c r="G257" s="2" t="n">
        <v>57.9</v>
      </c>
      <c r="I257" s="2" t="n">
        <v>33.45</v>
      </c>
      <c r="J257" s="2" t="n">
        <v>38.45</v>
      </c>
      <c r="K257" s="2" t="n">
        <v>43.45</v>
      </c>
      <c r="M257" s="1" t="n">
        <v>44378</v>
      </c>
      <c r="N257" s="2" t="n">
        <v>106.85</v>
      </c>
      <c r="O257" s="2" t="n">
        <v>111.85</v>
      </c>
      <c r="P257" s="2" t="n">
        <v>116.85</v>
      </c>
      <c r="R257" s="2" t="n">
        <v>73.2625</v>
      </c>
      <c r="S257" s="2" t="n">
        <v>78.2625</v>
      </c>
      <c r="T257" s="2" t="n">
        <v>83.2625</v>
      </c>
      <c r="V257" s="2" t="n">
        <v>0</v>
      </c>
      <c r="W257" s="2" t="n">
        <v>0</v>
      </c>
      <c r="X257" s="2" t="n">
        <v>0</v>
      </c>
      <c r="Z257" s="2" t="n">
        <v>0.0001</v>
      </c>
      <c r="AA257" s="2" t="n">
        <v>0.155880027223325</v>
      </c>
      <c r="AB257" s="2" t="n">
        <v>0.0001</v>
      </c>
      <c r="AD257" s="2" t="n">
        <v>0.0001</v>
      </c>
      <c r="AE257" s="2" t="n">
        <v>0.0779400136116624</v>
      </c>
      <c r="AF257" s="2" t="n">
        <v>0.0001</v>
      </c>
      <c r="AH257" s="2" t="n">
        <v>0.0001</v>
      </c>
      <c r="AI257" s="2" t="n">
        <v>2.1</v>
      </c>
      <c r="AJ257" s="2" t="n">
        <v>0.0001</v>
      </c>
      <c r="AL257" s="2" t="n">
        <v>0.0001</v>
      </c>
      <c r="AM257" s="2" t="n">
        <v>1.05</v>
      </c>
      <c r="AN257" s="2" t="n">
        <v>0.0001</v>
      </c>
      <c r="AP257" s="2" t="n">
        <v>83</v>
      </c>
      <c r="AQ257" s="2" t="n">
        <v>0.35</v>
      </c>
      <c r="BQ257" s="2" t="n">
        <v>44531</v>
      </c>
      <c r="BR257" s="2" t="n">
        <v>6.0195</v>
      </c>
      <c r="BS257" s="2" t="n">
        <v>6.0245</v>
      </c>
      <c r="BT257" s="2" t="n">
        <v>6.0295</v>
      </c>
      <c r="BU257" s="2" t="n">
        <v>0.1625</v>
      </c>
      <c r="BV257" s="2" t="n">
        <v>0.17</v>
      </c>
      <c r="BW257" s="2" t="n">
        <v>0.1775</v>
      </c>
      <c r="BX257" s="2" t="n">
        <v>-0.07</v>
      </c>
      <c r="BZ257" s="2" t="n">
        <v>0.07</v>
      </c>
      <c r="CA257" s="2" t="n">
        <v>0</v>
      </c>
      <c r="CB257" s="2" t="n">
        <v>0</v>
      </c>
      <c r="CC257" s="2" t="n">
        <v>6.0195</v>
      </c>
      <c r="CD257" s="2" t="n">
        <v>0.1775</v>
      </c>
    </row>
    <row r="258" customFormat="false" ht="12.75" hidden="false" customHeight="false" outlineLevel="0" collapsed="false">
      <c r="A258" s="1" t="n">
        <v>44652</v>
      </c>
      <c r="B258" s="2" t="n">
        <v>0.066512433462917</v>
      </c>
      <c r="D258" s="1" t="n">
        <v>43525</v>
      </c>
      <c r="E258" s="2" t="n">
        <v>46.9</v>
      </c>
      <c r="F258" s="2" t="n">
        <v>51.9</v>
      </c>
      <c r="G258" s="2" t="n">
        <v>56.9</v>
      </c>
      <c r="I258" s="2" t="n">
        <v>31.45</v>
      </c>
      <c r="J258" s="2" t="n">
        <v>36.45</v>
      </c>
      <c r="K258" s="2" t="n">
        <v>41.45</v>
      </c>
      <c r="M258" s="1" t="n">
        <v>44409</v>
      </c>
      <c r="N258" s="2" t="n">
        <v>123.85</v>
      </c>
      <c r="O258" s="2" t="n">
        <v>128.85</v>
      </c>
      <c r="P258" s="2" t="n">
        <v>133.85</v>
      </c>
      <c r="R258" s="2" t="n">
        <v>86.0125</v>
      </c>
      <c r="S258" s="2" t="n">
        <v>91.0125</v>
      </c>
      <c r="T258" s="2" t="n">
        <v>96.0125</v>
      </c>
      <c r="V258" s="2" t="n">
        <v>0</v>
      </c>
      <c r="W258" s="2" t="n">
        <v>0</v>
      </c>
      <c r="X258" s="2" t="n">
        <v>0</v>
      </c>
      <c r="Z258" s="2" t="n">
        <v>0.0001</v>
      </c>
      <c r="AA258" s="2" t="n">
        <v>0.155880027223325</v>
      </c>
      <c r="AB258" s="2" t="n">
        <v>0.0001</v>
      </c>
      <c r="AD258" s="2" t="n">
        <v>0.0001</v>
      </c>
      <c r="AE258" s="2" t="n">
        <v>0.0779400136116624</v>
      </c>
      <c r="AF258" s="2" t="n">
        <v>0.0001</v>
      </c>
      <c r="AH258" s="2" t="n">
        <v>0.0001</v>
      </c>
      <c r="AI258" s="2" t="n">
        <v>2.85</v>
      </c>
      <c r="AJ258" s="2" t="n">
        <v>0.0001</v>
      </c>
      <c r="AL258" s="2" t="n">
        <v>0.0001</v>
      </c>
      <c r="AM258" s="2" t="n">
        <v>1.425</v>
      </c>
      <c r="AN258" s="2" t="n">
        <v>0.0001</v>
      </c>
      <c r="AP258" s="2" t="n">
        <v>83</v>
      </c>
      <c r="AQ258" s="2" t="n">
        <v>0.35</v>
      </c>
      <c r="BQ258" s="2" t="n">
        <v>44562</v>
      </c>
      <c r="BR258" s="2" t="n">
        <v>6.3425</v>
      </c>
      <c r="BS258" s="2" t="n">
        <v>6.3475</v>
      </c>
      <c r="BT258" s="2" t="n">
        <v>6.3525</v>
      </c>
      <c r="BU258" s="2" t="n">
        <v>0.1625</v>
      </c>
      <c r="BV258" s="2" t="n">
        <v>0.17</v>
      </c>
      <c r="BW258" s="2" t="n">
        <v>0.1775</v>
      </c>
      <c r="BX258" s="2" t="n">
        <v>-0.07</v>
      </c>
      <c r="BZ258" s="2" t="n">
        <v>0.07</v>
      </c>
      <c r="CA258" s="2" t="n">
        <v>0</v>
      </c>
      <c r="CB258" s="2" t="n">
        <v>0</v>
      </c>
      <c r="CC258" s="2" t="n">
        <v>6.3425</v>
      </c>
      <c r="CD258" s="2" t="n">
        <v>0.1775</v>
      </c>
    </row>
    <row r="259" customFormat="false" ht="12.75" hidden="false" customHeight="false" outlineLevel="0" collapsed="false">
      <c r="A259" s="1" t="n">
        <v>44682</v>
      </c>
      <c r="B259" s="2" t="n">
        <v>0.066508691487198</v>
      </c>
      <c r="D259" s="1" t="n">
        <v>43556</v>
      </c>
      <c r="E259" s="2" t="n">
        <v>44.8</v>
      </c>
      <c r="F259" s="2" t="n">
        <v>49.8</v>
      </c>
      <c r="G259" s="2" t="n">
        <v>54.8</v>
      </c>
      <c r="I259" s="2" t="n">
        <v>31.45</v>
      </c>
      <c r="J259" s="2" t="n">
        <v>36.45</v>
      </c>
      <c r="K259" s="2" t="n">
        <v>41.45</v>
      </c>
      <c r="M259" s="1" t="n">
        <v>44440</v>
      </c>
      <c r="N259" s="2" t="n">
        <v>109.85</v>
      </c>
      <c r="O259" s="2" t="n">
        <v>114.85</v>
      </c>
      <c r="P259" s="2" t="n">
        <v>119.85</v>
      </c>
      <c r="R259" s="2" t="n">
        <v>75.5125</v>
      </c>
      <c r="S259" s="2" t="n">
        <v>80.5125</v>
      </c>
      <c r="T259" s="2" t="n">
        <v>85.5125</v>
      </c>
      <c r="V259" s="2" t="n">
        <v>0</v>
      </c>
      <c r="W259" s="2" t="n">
        <v>0</v>
      </c>
      <c r="X259" s="2" t="n">
        <v>0</v>
      </c>
      <c r="Z259" s="2" t="n">
        <v>0.0001</v>
      </c>
      <c r="AA259" s="2" t="n">
        <v>0.155880027223325</v>
      </c>
      <c r="AB259" s="2" t="n">
        <v>0.0001</v>
      </c>
      <c r="AD259" s="2" t="n">
        <v>0.0001</v>
      </c>
      <c r="AE259" s="2" t="n">
        <v>0.0779400136116624</v>
      </c>
      <c r="AF259" s="2" t="n">
        <v>0.0001</v>
      </c>
      <c r="AH259" s="2" t="n">
        <v>0.0001</v>
      </c>
      <c r="AI259" s="2" t="n">
        <v>2.95</v>
      </c>
      <c r="AJ259" s="2" t="n">
        <v>0.0001</v>
      </c>
      <c r="AL259" s="2" t="n">
        <v>0.0001</v>
      </c>
      <c r="AM259" s="2" t="n">
        <v>1.475</v>
      </c>
      <c r="AN259" s="2" t="n">
        <v>0.0001</v>
      </c>
      <c r="AP259" s="2" t="n">
        <v>84</v>
      </c>
      <c r="AQ259" s="2" t="n">
        <v>0.35</v>
      </c>
      <c r="BQ259" s="2" t="n">
        <v>44593</v>
      </c>
      <c r="BR259" s="2" t="n">
        <v>6.1975</v>
      </c>
      <c r="BS259" s="2" t="n">
        <v>6.2025</v>
      </c>
      <c r="BT259" s="2" t="n">
        <v>6.2075</v>
      </c>
      <c r="BU259" s="2" t="n">
        <v>0.1625</v>
      </c>
      <c r="BV259" s="2" t="n">
        <v>0.17</v>
      </c>
      <c r="BW259" s="2" t="n">
        <v>0.1775</v>
      </c>
      <c r="BX259" s="2" t="n">
        <v>-0.07</v>
      </c>
      <c r="BZ259" s="2" t="n">
        <v>0.07</v>
      </c>
      <c r="CA259" s="2" t="n">
        <v>0</v>
      </c>
      <c r="CB259" s="2" t="n">
        <v>0</v>
      </c>
      <c r="CC259" s="2" t="n">
        <v>6.1975</v>
      </c>
      <c r="CD259" s="2" t="n">
        <v>0.1775</v>
      </c>
    </row>
    <row r="260" customFormat="false" ht="12.75" hidden="false" customHeight="false" outlineLevel="0" collapsed="false">
      <c r="A260" s="1" t="n">
        <v>44713</v>
      </c>
      <c r="B260" s="2" t="n">
        <v>0.06650482477896</v>
      </c>
      <c r="D260" s="1" t="n">
        <v>43586</v>
      </c>
      <c r="E260" s="2" t="n">
        <v>46.8</v>
      </c>
      <c r="F260" s="2" t="n">
        <v>51.8</v>
      </c>
      <c r="G260" s="2" t="n">
        <v>56.8</v>
      </c>
      <c r="I260" s="2" t="n">
        <v>27.45</v>
      </c>
      <c r="J260" s="2" t="n">
        <v>32.45</v>
      </c>
      <c r="K260" s="2" t="n">
        <v>37.45</v>
      </c>
      <c r="M260" s="1" t="n">
        <v>44470</v>
      </c>
      <c r="N260" s="2" t="n">
        <v>81.5</v>
      </c>
      <c r="O260" s="2" t="n">
        <v>86.5</v>
      </c>
      <c r="P260" s="2" t="n">
        <v>91.5</v>
      </c>
      <c r="R260" s="2" t="n">
        <v>59.875</v>
      </c>
      <c r="S260" s="2" t="n">
        <v>64.875</v>
      </c>
      <c r="T260" s="2" t="n">
        <v>69.875</v>
      </c>
      <c r="V260" s="2" t="n">
        <v>0</v>
      </c>
      <c r="W260" s="2" t="n">
        <v>0</v>
      </c>
      <c r="X260" s="2" t="n">
        <v>0</v>
      </c>
      <c r="Z260" s="2" t="n">
        <v>0.0001</v>
      </c>
      <c r="AA260" s="2" t="n">
        <v>0.155880027223325</v>
      </c>
      <c r="AB260" s="2" t="n">
        <v>0.0001</v>
      </c>
      <c r="AD260" s="2" t="n">
        <v>0.0001</v>
      </c>
      <c r="AE260" s="2" t="n">
        <v>0.0779400136116624</v>
      </c>
      <c r="AF260" s="2" t="n">
        <v>0.0001</v>
      </c>
      <c r="AH260" s="2" t="n">
        <v>0.0001</v>
      </c>
      <c r="AI260" s="2" t="n">
        <v>2.65</v>
      </c>
      <c r="AJ260" s="2" t="n">
        <v>0.0001</v>
      </c>
      <c r="AL260" s="2" t="n">
        <v>0.0001</v>
      </c>
      <c r="AM260" s="2" t="n">
        <v>1.325</v>
      </c>
      <c r="AN260" s="2" t="n">
        <v>0.0001</v>
      </c>
      <c r="AP260" s="2" t="n">
        <v>84</v>
      </c>
      <c r="AQ260" s="2" t="n">
        <v>0.35</v>
      </c>
      <c r="BQ260" s="2" t="n">
        <v>44621</v>
      </c>
      <c r="BR260" s="2" t="n">
        <v>6.0625</v>
      </c>
      <c r="BS260" s="2" t="n">
        <v>6.0675</v>
      </c>
      <c r="BT260" s="2" t="n">
        <v>6.0725</v>
      </c>
      <c r="BU260" s="2" t="n">
        <v>0.1625</v>
      </c>
      <c r="BV260" s="2" t="n">
        <v>0.17</v>
      </c>
      <c r="BW260" s="2" t="n">
        <v>0.1775</v>
      </c>
      <c r="BX260" s="2" t="n">
        <v>-0.07</v>
      </c>
      <c r="BZ260" s="2" t="n">
        <v>0.07</v>
      </c>
      <c r="CA260" s="2" t="n">
        <v>0</v>
      </c>
      <c r="CB260" s="2" t="n">
        <v>0</v>
      </c>
      <c r="CC260" s="2" t="n">
        <v>6.0625</v>
      </c>
      <c r="CD260" s="2" t="n">
        <v>0.1775</v>
      </c>
    </row>
    <row r="261" customFormat="false" ht="12.75" hidden="false" customHeight="false" outlineLevel="0" collapsed="false">
      <c r="A261" s="1" t="n">
        <v>44743</v>
      </c>
      <c r="B261" s="2" t="n">
        <v>0.06650108280325</v>
      </c>
      <c r="D261" s="1" t="n">
        <v>43617</v>
      </c>
      <c r="E261" s="2" t="n">
        <v>53.8</v>
      </c>
      <c r="F261" s="2" t="n">
        <v>58.8</v>
      </c>
      <c r="G261" s="2" t="n">
        <v>63.8</v>
      </c>
      <c r="I261" s="2" t="n">
        <v>30.45</v>
      </c>
      <c r="J261" s="2" t="n">
        <v>35.45</v>
      </c>
      <c r="K261" s="2" t="n">
        <v>40.45</v>
      </c>
      <c r="M261" s="1" t="n">
        <v>44501</v>
      </c>
      <c r="N261" s="2" t="n">
        <v>69.5</v>
      </c>
      <c r="O261" s="2" t="n">
        <v>74.5</v>
      </c>
      <c r="P261" s="2" t="n">
        <v>79.5</v>
      </c>
      <c r="R261" s="2" t="n">
        <v>50.875</v>
      </c>
      <c r="S261" s="2" t="n">
        <v>55.875</v>
      </c>
      <c r="T261" s="2" t="n">
        <v>60.875</v>
      </c>
      <c r="V261" s="2" t="n">
        <v>0</v>
      </c>
      <c r="W261" s="2" t="n">
        <v>0</v>
      </c>
      <c r="X261" s="2" t="n">
        <v>0</v>
      </c>
      <c r="Z261" s="2" t="n">
        <v>0.0001</v>
      </c>
      <c r="AA261" s="2" t="n">
        <v>0.155880027223325</v>
      </c>
      <c r="AB261" s="2" t="n">
        <v>0.0001</v>
      </c>
      <c r="AD261" s="2" t="n">
        <v>0.0001</v>
      </c>
      <c r="AE261" s="2" t="n">
        <v>0.0779400136116624</v>
      </c>
      <c r="AF261" s="2" t="n">
        <v>0.0001</v>
      </c>
      <c r="AH261" s="2" t="n">
        <v>0.0001</v>
      </c>
      <c r="AI261" s="2" t="n">
        <v>1.9</v>
      </c>
      <c r="AJ261" s="2" t="n">
        <v>0.0001</v>
      </c>
      <c r="AL261" s="2" t="n">
        <v>0.0001</v>
      </c>
      <c r="AM261" s="2" t="n">
        <v>0.95</v>
      </c>
      <c r="AN261" s="2" t="n">
        <v>0.0001</v>
      </c>
      <c r="AP261" s="2" t="n">
        <v>84</v>
      </c>
      <c r="AQ261" s="2" t="n">
        <v>0.35</v>
      </c>
      <c r="BQ261" s="2" t="n">
        <v>44652</v>
      </c>
      <c r="BR261" s="2" t="n">
        <v>5.9025</v>
      </c>
      <c r="BS261" s="2" t="n">
        <v>5.9075</v>
      </c>
      <c r="BT261" s="2" t="n">
        <v>5.9125</v>
      </c>
      <c r="BU261" s="2" t="n">
        <v>0.1625</v>
      </c>
      <c r="BV261" s="2" t="n">
        <v>0.17</v>
      </c>
      <c r="BW261" s="2" t="n">
        <v>0.1775</v>
      </c>
      <c r="BX261" s="2" t="n">
        <v>-0.07</v>
      </c>
      <c r="BZ261" s="2" t="n">
        <v>0.07</v>
      </c>
      <c r="CA261" s="2" t="n">
        <v>0</v>
      </c>
      <c r="CB261" s="2" t="n">
        <v>0</v>
      </c>
      <c r="CC261" s="2" t="n">
        <v>5.9025</v>
      </c>
      <c r="CD261" s="2" t="n">
        <v>0.1775</v>
      </c>
    </row>
    <row r="262" customFormat="false" ht="12.75" hidden="false" customHeight="false" outlineLevel="0" collapsed="false">
      <c r="A262" s="1" t="n">
        <v>44774</v>
      </c>
      <c r="B262" s="2" t="n">
        <v>0.066497216095021</v>
      </c>
      <c r="D262" s="1" t="n">
        <v>43647</v>
      </c>
      <c r="E262" s="2" t="n">
        <v>71.25</v>
      </c>
      <c r="F262" s="2" t="n">
        <v>76.25</v>
      </c>
      <c r="G262" s="2" t="n">
        <v>81.25</v>
      </c>
      <c r="I262" s="2" t="n">
        <v>35.05</v>
      </c>
      <c r="J262" s="2" t="n">
        <v>40.05</v>
      </c>
      <c r="K262" s="2" t="n">
        <v>45.05</v>
      </c>
      <c r="M262" s="1" t="n">
        <v>44531</v>
      </c>
      <c r="N262" s="2" t="n">
        <v>70.5</v>
      </c>
      <c r="O262" s="2" t="n">
        <v>75.5</v>
      </c>
      <c r="P262" s="2" t="n">
        <v>80.5</v>
      </c>
      <c r="R262" s="2" t="n">
        <v>51.625</v>
      </c>
      <c r="S262" s="2" t="n">
        <v>56.625</v>
      </c>
      <c r="T262" s="2" t="n">
        <v>61.625</v>
      </c>
      <c r="V262" s="2" t="n">
        <v>0</v>
      </c>
      <c r="W262" s="2" t="n">
        <v>0</v>
      </c>
      <c r="X262" s="2" t="n">
        <v>0</v>
      </c>
      <c r="Z262" s="2" t="n">
        <v>0.0001</v>
      </c>
      <c r="AA262" s="2" t="n">
        <v>0.155880027223325</v>
      </c>
      <c r="AB262" s="2" t="n">
        <v>0.0001</v>
      </c>
      <c r="AD262" s="2" t="n">
        <v>0.0001</v>
      </c>
      <c r="AE262" s="2" t="n">
        <v>0.0779400136116624</v>
      </c>
      <c r="AF262" s="2" t="n">
        <v>0.0001</v>
      </c>
      <c r="AH262" s="2" t="n">
        <v>0.0001</v>
      </c>
      <c r="AI262" s="2" t="n">
        <v>1.7</v>
      </c>
      <c r="AJ262" s="2" t="n">
        <v>0.0001</v>
      </c>
      <c r="AL262" s="2" t="n">
        <v>0.0001</v>
      </c>
      <c r="AM262" s="2" t="n">
        <v>0.85</v>
      </c>
      <c r="AN262" s="2" t="n">
        <v>0.0001</v>
      </c>
      <c r="AP262" s="2" t="n">
        <v>85</v>
      </c>
      <c r="AQ262" s="2" t="n">
        <v>0.35</v>
      </c>
      <c r="BQ262" s="2" t="n">
        <v>44682</v>
      </c>
      <c r="BR262" s="2" t="n">
        <v>5.8675</v>
      </c>
      <c r="BS262" s="2" t="n">
        <v>5.8725</v>
      </c>
      <c r="BT262" s="2" t="n">
        <v>5.8775</v>
      </c>
      <c r="BU262" s="2" t="n">
        <v>0.1625</v>
      </c>
      <c r="BV262" s="2" t="n">
        <v>0.17</v>
      </c>
      <c r="BW262" s="2" t="n">
        <v>0.1775</v>
      </c>
      <c r="BX262" s="2" t="n">
        <v>-0.07</v>
      </c>
      <c r="BZ262" s="2" t="n">
        <v>0.07</v>
      </c>
      <c r="CA262" s="2" t="n">
        <v>0</v>
      </c>
      <c r="CB262" s="2" t="n">
        <v>0</v>
      </c>
      <c r="CC262" s="2" t="n">
        <v>5.8675</v>
      </c>
      <c r="CD262" s="2" t="n">
        <v>0.1775</v>
      </c>
    </row>
    <row r="263" customFormat="false" ht="12.75" hidden="false" customHeight="false" outlineLevel="0" collapsed="false">
      <c r="A263" s="1" t="n">
        <v>44805</v>
      </c>
      <c r="B263" s="2" t="n">
        <v>0.066493349386798</v>
      </c>
      <c r="D263" s="1" t="n">
        <v>43678</v>
      </c>
      <c r="E263" s="2" t="n">
        <v>84.25</v>
      </c>
      <c r="F263" s="2" t="n">
        <v>89.25</v>
      </c>
      <c r="G263" s="2" t="n">
        <v>94.25</v>
      </c>
      <c r="I263" s="2" t="n">
        <v>37.05</v>
      </c>
      <c r="J263" s="2" t="n">
        <v>42.05</v>
      </c>
      <c r="K263" s="2" t="n">
        <v>47.05</v>
      </c>
      <c r="M263" s="1" t="n">
        <v>44562</v>
      </c>
      <c r="N263" s="2" t="n">
        <v>83.05</v>
      </c>
      <c r="O263" s="2" t="n">
        <v>88.05</v>
      </c>
      <c r="P263" s="2" t="n">
        <v>93.05</v>
      </c>
      <c r="R263" s="2" t="n">
        <v>61.0375</v>
      </c>
      <c r="S263" s="2" t="n">
        <v>66.0375</v>
      </c>
      <c r="T263" s="2" t="n">
        <v>71.0375</v>
      </c>
      <c r="V263" s="2" t="n">
        <v>0</v>
      </c>
      <c r="W263" s="2" t="n">
        <v>0</v>
      </c>
      <c r="X263" s="2" t="n">
        <v>0</v>
      </c>
      <c r="Z263" s="2" t="n">
        <v>0.0001</v>
      </c>
      <c r="AA263" s="2" t="n">
        <v>0.155880027223325</v>
      </c>
      <c r="AB263" s="2" t="n">
        <v>0.0001</v>
      </c>
      <c r="AD263" s="2" t="n">
        <v>0.0001</v>
      </c>
      <c r="AE263" s="2" t="n">
        <v>0.0779400136116624</v>
      </c>
      <c r="AF263" s="2" t="n">
        <v>0.0001</v>
      </c>
      <c r="AH263" s="2" t="n">
        <v>0.0001</v>
      </c>
      <c r="AI263" s="2" t="n">
        <v>1.6</v>
      </c>
      <c r="AJ263" s="2" t="n">
        <v>0.0001</v>
      </c>
      <c r="AL263" s="2" t="n">
        <v>0.0001</v>
      </c>
      <c r="AM263" s="2" t="n">
        <v>0.8</v>
      </c>
      <c r="AN263" s="2" t="n">
        <v>0.0001</v>
      </c>
      <c r="AP263" s="2" t="n">
        <v>85</v>
      </c>
      <c r="AQ263" s="2" t="n">
        <v>0.35</v>
      </c>
      <c r="BQ263" s="2" t="n">
        <v>44713</v>
      </c>
      <c r="BR263" s="2" t="n">
        <v>5.8875</v>
      </c>
      <c r="BS263" s="2" t="n">
        <v>5.8925</v>
      </c>
      <c r="BT263" s="2" t="n">
        <v>5.8975</v>
      </c>
      <c r="BU263" s="2" t="n">
        <v>0.1625</v>
      </c>
      <c r="BV263" s="2" t="n">
        <v>0.17</v>
      </c>
      <c r="BW263" s="2" t="n">
        <v>0.1775</v>
      </c>
      <c r="BX263" s="2" t="n">
        <v>-0.07</v>
      </c>
      <c r="BZ263" s="2" t="n">
        <v>0.07</v>
      </c>
      <c r="CA263" s="2" t="n">
        <v>0</v>
      </c>
      <c r="CB263" s="2" t="n">
        <v>0</v>
      </c>
      <c r="CC263" s="2" t="n">
        <v>5.8875</v>
      </c>
      <c r="CD263" s="2" t="n">
        <v>0.1775</v>
      </c>
    </row>
    <row r="264" customFormat="false" ht="12.75" hidden="false" customHeight="false" outlineLevel="0" collapsed="false">
      <c r="A264" s="1" t="n">
        <v>44835</v>
      </c>
      <c r="B264" s="2" t="n">
        <v>0.066489607411103</v>
      </c>
      <c r="D264" s="1" t="n">
        <v>43709</v>
      </c>
      <c r="E264" s="2" t="n">
        <v>72.25</v>
      </c>
      <c r="F264" s="2" t="n">
        <v>77.25</v>
      </c>
      <c r="G264" s="2" t="n">
        <v>82.25</v>
      </c>
      <c r="I264" s="2" t="n">
        <v>35.05</v>
      </c>
      <c r="J264" s="2" t="n">
        <v>40.05</v>
      </c>
      <c r="K264" s="2" t="n">
        <v>45.05</v>
      </c>
      <c r="M264" s="1" t="n">
        <v>44593</v>
      </c>
      <c r="N264" s="2" t="n">
        <v>75.05</v>
      </c>
      <c r="O264" s="2" t="n">
        <v>80.05</v>
      </c>
      <c r="P264" s="2" t="n">
        <v>85.05</v>
      </c>
      <c r="R264" s="2" t="n">
        <v>55.0375</v>
      </c>
      <c r="S264" s="2" t="n">
        <v>60.0375</v>
      </c>
      <c r="T264" s="2" t="n">
        <v>65.0375</v>
      </c>
      <c r="V264" s="2" t="n">
        <v>0</v>
      </c>
      <c r="W264" s="2" t="n">
        <v>0</v>
      </c>
      <c r="X264" s="2" t="n">
        <v>0</v>
      </c>
      <c r="Z264" s="2" t="n">
        <v>0.0001</v>
      </c>
      <c r="AA264" s="2" t="n">
        <v>0.155880027223325</v>
      </c>
      <c r="AB264" s="2" t="n">
        <v>0.0001</v>
      </c>
      <c r="AD264" s="2" t="n">
        <v>0.0001</v>
      </c>
      <c r="AE264" s="2" t="n">
        <v>0.0779400136116624</v>
      </c>
      <c r="AF264" s="2" t="n">
        <v>0.0001</v>
      </c>
      <c r="AH264" s="2" t="n">
        <v>0.0001</v>
      </c>
      <c r="AI264" s="2" t="n">
        <v>1.8</v>
      </c>
      <c r="AJ264" s="2" t="n">
        <v>0.0001</v>
      </c>
      <c r="AL264" s="2" t="n">
        <v>0.0001</v>
      </c>
      <c r="AM264" s="2" t="n">
        <v>0.9</v>
      </c>
      <c r="AN264" s="2" t="n">
        <v>0.0001</v>
      </c>
      <c r="AP264" s="2" t="n">
        <v>85</v>
      </c>
      <c r="AQ264" s="2" t="n">
        <v>0.35</v>
      </c>
      <c r="BQ264" s="2" t="n">
        <v>44743</v>
      </c>
      <c r="BR264" s="2" t="n">
        <v>5.8805</v>
      </c>
      <c r="BS264" s="2" t="n">
        <v>5.8855</v>
      </c>
      <c r="BT264" s="2" t="n">
        <v>5.8905</v>
      </c>
      <c r="BU264" s="2" t="n">
        <v>0.1625</v>
      </c>
      <c r="BV264" s="2" t="n">
        <v>0.17</v>
      </c>
      <c r="BW264" s="2" t="n">
        <v>0.1775</v>
      </c>
      <c r="BX264" s="2" t="n">
        <v>-0.07</v>
      </c>
      <c r="BZ264" s="2" t="n">
        <v>0.07</v>
      </c>
      <c r="CA264" s="2" t="n">
        <v>0</v>
      </c>
      <c r="CB264" s="2" t="n">
        <v>0</v>
      </c>
      <c r="CC264" s="2" t="n">
        <v>5.8805</v>
      </c>
      <c r="CD264" s="2" t="n">
        <v>0.1775</v>
      </c>
    </row>
    <row r="265" customFormat="false" ht="12.75" hidden="false" customHeight="false" outlineLevel="0" collapsed="false">
      <c r="A265" s="1" t="n">
        <v>44866</v>
      </c>
      <c r="B265" s="2" t="n">
        <v>0.066485740702889</v>
      </c>
      <c r="D265" s="1" t="n">
        <v>43739</v>
      </c>
      <c r="E265" s="2" t="n">
        <v>50.4</v>
      </c>
      <c r="F265" s="2" t="n">
        <v>55.4</v>
      </c>
      <c r="G265" s="2" t="n">
        <v>60.4</v>
      </c>
      <c r="I265" s="2" t="n">
        <v>33.45</v>
      </c>
      <c r="J265" s="2" t="n">
        <v>38.45</v>
      </c>
      <c r="K265" s="2" t="n">
        <v>43.45</v>
      </c>
      <c r="M265" s="1" t="n">
        <v>44621</v>
      </c>
      <c r="N265" s="2" t="n">
        <v>69.05</v>
      </c>
      <c r="O265" s="2" t="n">
        <v>74.05</v>
      </c>
      <c r="P265" s="2" t="n">
        <v>79.05</v>
      </c>
      <c r="R265" s="2" t="n">
        <v>50.5375</v>
      </c>
      <c r="S265" s="2" t="n">
        <v>55.5375</v>
      </c>
      <c r="T265" s="2" t="n">
        <v>60.5375</v>
      </c>
      <c r="V265" s="2" t="n">
        <v>0</v>
      </c>
      <c r="W265" s="2" t="n">
        <v>0</v>
      </c>
      <c r="X265" s="2" t="n">
        <v>0</v>
      </c>
      <c r="Z265" s="2" t="n">
        <v>0.0001</v>
      </c>
      <c r="AA265" s="2" t="n">
        <v>0.155880027223325</v>
      </c>
      <c r="AB265" s="2" t="n">
        <v>0.0001</v>
      </c>
      <c r="AD265" s="2" t="n">
        <v>0.0001</v>
      </c>
      <c r="AE265" s="2" t="n">
        <v>0.0779400136116624</v>
      </c>
      <c r="AF265" s="2" t="n">
        <v>0.0001</v>
      </c>
      <c r="AH265" s="2" t="n">
        <v>0.0001</v>
      </c>
      <c r="AI265" s="2" t="n">
        <v>1.95</v>
      </c>
      <c r="AJ265" s="2" t="n">
        <v>0.0001</v>
      </c>
      <c r="AL265" s="2" t="n">
        <v>0.0001</v>
      </c>
      <c r="AM265" s="2" t="n">
        <v>0.975</v>
      </c>
      <c r="AN265" s="2" t="n">
        <v>0.0001</v>
      </c>
      <c r="AP265" s="2" t="n">
        <v>86</v>
      </c>
      <c r="AQ265" s="2" t="n">
        <v>0.35</v>
      </c>
      <c r="BQ265" s="2" t="n">
        <v>44774</v>
      </c>
      <c r="BR265" s="2" t="n">
        <v>5.8825</v>
      </c>
      <c r="BS265" s="2" t="n">
        <v>5.8875</v>
      </c>
      <c r="BT265" s="2" t="n">
        <v>5.8925</v>
      </c>
      <c r="BU265" s="2" t="n">
        <v>0.1625</v>
      </c>
      <c r="BV265" s="2" t="n">
        <v>0.17</v>
      </c>
      <c r="BW265" s="2" t="n">
        <v>0.1775</v>
      </c>
      <c r="BX265" s="2" t="n">
        <v>-0.07</v>
      </c>
      <c r="BZ265" s="2" t="n">
        <v>0.07</v>
      </c>
      <c r="CA265" s="2" t="n">
        <v>0</v>
      </c>
      <c r="CB265" s="2" t="n">
        <v>0</v>
      </c>
      <c r="CC265" s="2" t="n">
        <v>5.8825</v>
      </c>
      <c r="CD265" s="2" t="n">
        <v>0.1775</v>
      </c>
    </row>
    <row r="266" customFormat="false" ht="12.75" hidden="false" customHeight="false" outlineLevel="0" collapsed="false">
      <c r="A266" s="1" t="n">
        <v>44896</v>
      </c>
      <c r="B266" s="2" t="n">
        <v>0.066481998727204</v>
      </c>
      <c r="D266" s="1" t="n">
        <v>43770</v>
      </c>
      <c r="E266" s="2" t="n">
        <v>49.4</v>
      </c>
      <c r="F266" s="2" t="n">
        <v>54.4</v>
      </c>
      <c r="G266" s="2" t="n">
        <v>59.4</v>
      </c>
      <c r="I266" s="2" t="n">
        <v>30.45</v>
      </c>
      <c r="J266" s="2" t="n">
        <v>35.45</v>
      </c>
      <c r="K266" s="2" t="n">
        <v>40.45</v>
      </c>
      <c r="M266" s="1" t="n">
        <v>44652</v>
      </c>
      <c r="N266" s="2" t="n">
        <v>66.95</v>
      </c>
      <c r="O266" s="2" t="n">
        <v>71.95</v>
      </c>
      <c r="P266" s="2" t="n">
        <v>76.95</v>
      </c>
      <c r="R266" s="2" t="n">
        <v>48.9625</v>
      </c>
      <c r="S266" s="2" t="n">
        <v>53.9625</v>
      </c>
      <c r="T266" s="2" t="n">
        <v>58.9625</v>
      </c>
      <c r="V266" s="2" t="n">
        <v>0</v>
      </c>
      <c r="W266" s="2" t="n">
        <v>0</v>
      </c>
      <c r="X266" s="2" t="n">
        <v>0</v>
      </c>
      <c r="Z266" s="2" t="n">
        <v>0.0001</v>
      </c>
      <c r="AA266" s="2" t="n">
        <v>0.155880027223325</v>
      </c>
      <c r="AB266" s="2" t="n">
        <v>0.0001</v>
      </c>
      <c r="AD266" s="2" t="n">
        <v>0.0001</v>
      </c>
      <c r="AE266" s="2" t="n">
        <v>0.0779400136116624</v>
      </c>
      <c r="AF266" s="2" t="n">
        <v>0.0001</v>
      </c>
      <c r="AH266" s="2" t="n">
        <v>0.0001</v>
      </c>
      <c r="AI266" s="2" t="n">
        <v>2</v>
      </c>
      <c r="AJ266" s="2" t="n">
        <v>0.0001</v>
      </c>
      <c r="AL266" s="2" t="n">
        <v>0.0001</v>
      </c>
      <c r="AM266" s="2" t="n">
        <v>1</v>
      </c>
      <c r="AN266" s="2" t="n">
        <v>0.0001</v>
      </c>
      <c r="AP266" s="2" t="n">
        <v>86</v>
      </c>
      <c r="AQ266" s="2" t="n">
        <v>0.35</v>
      </c>
      <c r="BQ266" s="2" t="n">
        <v>44805</v>
      </c>
      <c r="BR266" s="2" t="n">
        <v>5.8995</v>
      </c>
      <c r="BS266" s="2" t="n">
        <v>5.9045</v>
      </c>
      <c r="BT266" s="2" t="n">
        <v>5.9095</v>
      </c>
      <c r="BU266" s="2" t="n">
        <v>0.1625</v>
      </c>
      <c r="BV266" s="2" t="n">
        <v>0.17</v>
      </c>
      <c r="BW266" s="2" t="n">
        <v>0.1775</v>
      </c>
      <c r="BX266" s="2" t="n">
        <v>-0.07</v>
      </c>
      <c r="BZ266" s="2" t="n">
        <v>0.07</v>
      </c>
      <c r="CA266" s="2" t="n">
        <v>0</v>
      </c>
      <c r="CB266" s="2" t="n">
        <v>0</v>
      </c>
      <c r="CC266" s="2" t="n">
        <v>5.8995</v>
      </c>
      <c r="CD266" s="2" t="n">
        <v>0.1775</v>
      </c>
    </row>
    <row r="267" customFormat="false" ht="12.75" hidden="false" customHeight="false" outlineLevel="0" collapsed="false">
      <c r="A267" s="1" t="n">
        <v>44927</v>
      </c>
      <c r="B267" s="2" t="n">
        <v>0.066478132019</v>
      </c>
      <c r="D267" s="1" t="n">
        <v>43800</v>
      </c>
      <c r="E267" s="2" t="n">
        <v>48.4</v>
      </c>
      <c r="F267" s="2" t="n">
        <v>53.4</v>
      </c>
      <c r="G267" s="2" t="n">
        <v>58.4</v>
      </c>
      <c r="I267" s="2" t="n">
        <v>30.45</v>
      </c>
      <c r="J267" s="2" t="n">
        <v>35.45</v>
      </c>
      <c r="K267" s="2" t="n">
        <v>40.45</v>
      </c>
      <c r="M267" s="1" t="n">
        <v>44682</v>
      </c>
      <c r="N267" s="2" t="n">
        <v>66.95</v>
      </c>
      <c r="O267" s="2" t="n">
        <v>71.95</v>
      </c>
      <c r="P267" s="2" t="n">
        <v>76.95</v>
      </c>
      <c r="R267" s="2" t="n">
        <v>48.9625</v>
      </c>
      <c r="S267" s="2" t="n">
        <v>53.9625</v>
      </c>
      <c r="T267" s="2" t="n">
        <v>58.9625</v>
      </c>
      <c r="V267" s="2" t="n">
        <v>0</v>
      </c>
      <c r="W267" s="2" t="n">
        <v>0</v>
      </c>
      <c r="X267" s="2" t="n">
        <v>0</v>
      </c>
      <c r="Z267" s="2" t="n">
        <v>0.0001</v>
      </c>
      <c r="AA267" s="2" t="n">
        <v>0.155880027223325</v>
      </c>
      <c r="AB267" s="2" t="n">
        <v>0.0001</v>
      </c>
      <c r="AD267" s="2" t="n">
        <v>0.0001</v>
      </c>
      <c r="AE267" s="2" t="n">
        <v>0.0779400136116624</v>
      </c>
      <c r="AF267" s="2" t="n">
        <v>0.0001</v>
      </c>
      <c r="AH267" s="2" t="n">
        <v>0.0001</v>
      </c>
      <c r="AI267" s="2" t="n">
        <v>2.15</v>
      </c>
      <c r="AJ267" s="2" t="n">
        <v>0.0001</v>
      </c>
      <c r="AL267" s="2" t="n">
        <v>0.0001</v>
      </c>
      <c r="AM267" s="2" t="n">
        <v>1.075</v>
      </c>
      <c r="AN267" s="2" t="n">
        <v>0.0001</v>
      </c>
      <c r="AP267" s="2" t="n">
        <v>86</v>
      </c>
      <c r="AQ267" s="2" t="n">
        <v>0.35</v>
      </c>
      <c r="BQ267" s="2" t="n">
        <v>44835</v>
      </c>
      <c r="BR267" s="2" t="n">
        <v>5.9095</v>
      </c>
      <c r="BS267" s="2" t="n">
        <v>5.9145</v>
      </c>
      <c r="BT267" s="2" t="n">
        <v>5.9195</v>
      </c>
      <c r="BU267" s="2" t="n">
        <v>0.1625</v>
      </c>
      <c r="BV267" s="2" t="n">
        <v>0.17</v>
      </c>
      <c r="BW267" s="2" t="n">
        <v>0.1775</v>
      </c>
      <c r="BX267" s="2" t="n">
        <v>-0.07</v>
      </c>
      <c r="BZ267" s="2" t="n">
        <v>0.07</v>
      </c>
      <c r="CA267" s="2" t="n">
        <v>0</v>
      </c>
      <c r="CB267" s="2" t="n">
        <v>0</v>
      </c>
      <c r="CC267" s="2" t="n">
        <v>5.9095</v>
      </c>
      <c r="CD267" s="2" t="n">
        <v>0.1775</v>
      </c>
    </row>
    <row r="268" customFormat="false" ht="12.75" hidden="false" customHeight="false" outlineLevel="0" collapsed="false">
      <c r="A268" s="1" t="n">
        <v>44958</v>
      </c>
      <c r="B268" s="2" t="n">
        <v>0.066474265310801</v>
      </c>
      <c r="D268" s="1" t="n">
        <v>43831</v>
      </c>
      <c r="E268" s="2" t="n">
        <v>49.95</v>
      </c>
      <c r="F268" s="2" t="n">
        <v>54.95</v>
      </c>
      <c r="G268" s="2" t="n">
        <v>59.95</v>
      </c>
      <c r="I268" s="2" t="n">
        <v>34.45</v>
      </c>
      <c r="J268" s="2" t="n">
        <v>39.45</v>
      </c>
      <c r="K268" s="2" t="n">
        <v>44.45</v>
      </c>
      <c r="M268" s="1" t="n">
        <v>44713</v>
      </c>
      <c r="N268" s="2" t="n">
        <v>70.95</v>
      </c>
      <c r="O268" s="2" t="n">
        <v>75.95</v>
      </c>
      <c r="P268" s="2" t="n">
        <v>80.95</v>
      </c>
      <c r="R268" s="2" t="n">
        <v>51.9625</v>
      </c>
      <c r="S268" s="2" t="n">
        <v>56.9625</v>
      </c>
      <c r="T268" s="2" t="n">
        <v>61.9625</v>
      </c>
      <c r="V268" s="2" t="n">
        <v>0</v>
      </c>
      <c r="W268" s="2" t="n">
        <v>0</v>
      </c>
      <c r="X268" s="2" t="n">
        <v>0</v>
      </c>
      <c r="Z268" s="2" t="n">
        <v>0.0001</v>
      </c>
      <c r="AA268" s="2" t="n">
        <v>0.155880027223325</v>
      </c>
      <c r="AB268" s="2" t="n">
        <v>0.0001</v>
      </c>
      <c r="AD268" s="2" t="n">
        <v>0.0001</v>
      </c>
      <c r="AE268" s="2" t="n">
        <v>0.0779400136116624</v>
      </c>
      <c r="AF268" s="2" t="n">
        <v>0.0001</v>
      </c>
      <c r="AH268" s="2" t="n">
        <v>0.0001</v>
      </c>
      <c r="AI268" s="2" t="n">
        <v>1.95</v>
      </c>
      <c r="AJ268" s="2" t="n">
        <v>0.0001</v>
      </c>
      <c r="AL268" s="2" t="n">
        <v>0.0001</v>
      </c>
      <c r="AM268" s="2" t="n">
        <v>0.975</v>
      </c>
      <c r="AN268" s="2" t="n">
        <v>0.0001</v>
      </c>
      <c r="AP268" s="2" t="n">
        <v>87</v>
      </c>
      <c r="AQ268" s="2" t="n">
        <v>0.35</v>
      </c>
      <c r="BQ268" s="2" t="n">
        <v>44866</v>
      </c>
      <c r="BR268" s="2" t="n">
        <v>6.0545</v>
      </c>
      <c r="BS268" s="2" t="n">
        <v>6.0595</v>
      </c>
      <c r="BT268" s="2" t="n">
        <v>6.0645</v>
      </c>
      <c r="BU268" s="2" t="n">
        <v>0.1625</v>
      </c>
      <c r="BV268" s="2" t="n">
        <v>0.17</v>
      </c>
      <c r="BW268" s="2" t="n">
        <v>0.1775</v>
      </c>
      <c r="BX268" s="2" t="n">
        <v>-0.07</v>
      </c>
      <c r="BZ268" s="2" t="n">
        <v>0.07</v>
      </c>
      <c r="CA268" s="2" t="n">
        <v>0</v>
      </c>
      <c r="CB268" s="2" t="n">
        <v>0</v>
      </c>
      <c r="CC268" s="2" t="n">
        <v>6.0545</v>
      </c>
      <c r="CD268" s="2" t="n">
        <v>0.1775</v>
      </c>
    </row>
    <row r="269" customFormat="false" ht="12.75" hidden="false" customHeight="false" outlineLevel="0" collapsed="false">
      <c r="A269" s="1" t="n">
        <v>44986</v>
      </c>
      <c r="B269" s="2" t="n">
        <v>0.066470772800173</v>
      </c>
      <c r="D269" s="1" t="n">
        <v>43862</v>
      </c>
      <c r="E269" s="2" t="n">
        <v>47.95</v>
      </c>
      <c r="F269" s="2" t="n">
        <v>52.95</v>
      </c>
      <c r="G269" s="2" t="n">
        <v>57.95</v>
      </c>
      <c r="I269" s="2" t="n">
        <v>33.45</v>
      </c>
      <c r="J269" s="2" t="n">
        <v>38.45</v>
      </c>
      <c r="K269" s="2" t="n">
        <v>43.45</v>
      </c>
      <c r="M269" s="1" t="n">
        <v>44743</v>
      </c>
      <c r="N269" s="2" t="n">
        <v>106.9</v>
      </c>
      <c r="O269" s="2" t="n">
        <v>111.9</v>
      </c>
      <c r="P269" s="2" t="n">
        <v>116.9</v>
      </c>
      <c r="R269" s="2" t="n">
        <v>73.3</v>
      </c>
      <c r="S269" s="2" t="n">
        <v>78.3</v>
      </c>
      <c r="T269" s="2" t="n">
        <v>83.3</v>
      </c>
      <c r="V269" s="2" t="n">
        <v>0</v>
      </c>
      <c r="W269" s="2" t="n">
        <v>0</v>
      </c>
      <c r="X269" s="2" t="n">
        <v>0</v>
      </c>
      <c r="Z269" s="2" t="n">
        <v>0.0001</v>
      </c>
      <c r="AA269" s="2" t="n">
        <v>0.155880027223325</v>
      </c>
      <c r="AB269" s="2" t="n">
        <v>0.0001</v>
      </c>
      <c r="AD269" s="2" t="n">
        <v>0.0001</v>
      </c>
      <c r="AE269" s="2" t="n">
        <v>0.0779400136116624</v>
      </c>
      <c r="AF269" s="2" t="n">
        <v>0.0001</v>
      </c>
      <c r="AH269" s="2" t="n">
        <v>0.0001</v>
      </c>
      <c r="AI269" s="2" t="n">
        <v>2.1</v>
      </c>
      <c r="AJ269" s="2" t="n">
        <v>0.0001</v>
      </c>
      <c r="AL269" s="2" t="n">
        <v>0.0001</v>
      </c>
      <c r="AM269" s="2" t="n">
        <v>1.05</v>
      </c>
      <c r="AN269" s="2" t="n">
        <v>0.0001</v>
      </c>
      <c r="AP269" s="2" t="n">
        <v>87</v>
      </c>
      <c r="AQ269" s="2" t="n">
        <v>0.35</v>
      </c>
      <c r="BQ269" s="2" t="n">
        <v>44896</v>
      </c>
      <c r="BR269" s="2" t="n">
        <v>6.1945</v>
      </c>
      <c r="BS269" s="2" t="n">
        <v>6.1995</v>
      </c>
      <c r="BT269" s="2" t="n">
        <v>6.2045</v>
      </c>
      <c r="BU269" s="2" t="n">
        <v>0.1625</v>
      </c>
      <c r="BV269" s="2" t="n">
        <v>0.17</v>
      </c>
      <c r="BW269" s="2" t="n">
        <v>0.1775</v>
      </c>
      <c r="BX269" s="2" t="n">
        <v>-0.07</v>
      </c>
      <c r="BZ269" s="2" t="n">
        <v>0.07</v>
      </c>
      <c r="CA269" s="2" t="n">
        <v>0</v>
      </c>
      <c r="CB269" s="2" t="n">
        <v>0</v>
      </c>
      <c r="CC269" s="2" t="n">
        <v>6.1945</v>
      </c>
      <c r="CD269" s="2" t="n">
        <v>0.1775</v>
      </c>
    </row>
    <row r="270" customFormat="false" ht="12.75" hidden="false" customHeight="false" outlineLevel="0" collapsed="false">
      <c r="A270" s="1" t="n">
        <v>45017</v>
      </c>
      <c r="B270" s="2" t="n">
        <v>0.066466906091985</v>
      </c>
      <c r="D270" s="1" t="n">
        <v>43891</v>
      </c>
      <c r="E270" s="2" t="n">
        <v>46.95</v>
      </c>
      <c r="F270" s="2" t="n">
        <v>51.95</v>
      </c>
      <c r="G270" s="2" t="n">
        <v>56.95</v>
      </c>
      <c r="I270" s="2" t="n">
        <v>31.45</v>
      </c>
      <c r="J270" s="2" t="n">
        <v>36.45</v>
      </c>
      <c r="K270" s="2" t="n">
        <v>41.45</v>
      </c>
      <c r="M270" s="1" t="n">
        <v>44774</v>
      </c>
      <c r="N270" s="2" t="n">
        <v>123.9</v>
      </c>
      <c r="O270" s="2" t="n">
        <v>128.9</v>
      </c>
      <c r="P270" s="2" t="n">
        <v>133.9</v>
      </c>
      <c r="R270" s="2" t="n">
        <v>86.05</v>
      </c>
      <c r="S270" s="2" t="n">
        <v>91.05</v>
      </c>
      <c r="T270" s="2" t="n">
        <v>96.05</v>
      </c>
      <c r="V270" s="2" t="n">
        <v>0</v>
      </c>
      <c r="W270" s="2" t="n">
        <v>0</v>
      </c>
      <c r="X270" s="2" t="n">
        <v>0</v>
      </c>
      <c r="Z270" s="2" t="n">
        <v>0.0001</v>
      </c>
      <c r="AA270" s="2" t="n">
        <v>0.155880027223325</v>
      </c>
      <c r="AB270" s="2" t="n">
        <v>0.0001</v>
      </c>
      <c r="AD270" s="2" t="n">
        <v>0.0001</v>
      </c>
      <c r="AE270" s="2" t="n">
        <v>0.0779400136116624</v>
      </c>
      <c r="AF270" s="2" t="n">
        <v>0.0001</v>
      </c>
      <c r="AH270" s="2" t="n">
        <v>0.0001</v>
      </c>
      <c r="AI270" s="2" t="n">
        <v>2.85</v>
      </c>
      <c r="AJ270" s="2" t="n">
        <v>0.0001</v>
      </c>
      <c r="AL270" s="2" t="n">
        <v>0.0001</v>
      </c>
      <c r="AM270" s="2" t="n">
        <v>1.425</v>
      </c>
      <c r="AN270" s="2" t="n">
        <v>0.0001</v>
      </c>
      <c r="AP270" s="2" t="n">
        <v>87</v>
      </c>
      <c r="AQ270" s="2" t="n">
        <v>0.35</v>
      </c>
      <c r="BQ270" s="2" t="n">
        <v>44927</v>
      </c>
      <c r="BR270" s="2" t="n">
        <v>6.52</v>
      </c>
      <c r="BS270" s="2" t="n">
        <v>6.525</v>
      </c>
      <c r="BT270" s="2" t="n">
        <v>6.53</v>
      </c>
      <c r="BU270" s="2" t="n">
        <v>0.1625</v>
      </c>
      <c r="BV270" s="2" t="n">
        <v>0.17</v>
      </c>
      <c r="BW270" s="2" t="n">
        <v>0.1775</v>
      </c>
      <c r="BX270" s="2" t="n">
        <v>-0.07</v>
      </c>
      <c r="BZ270" s="2" t="n">
        <v>0.07</v>
      </c>
      <c r="CA270" s="2" t="n">
        <v>0</v>
      </c>
      <c r="CB270" s="2" t="n">
        <v>0</v>
      </c>
      <c r="CC270" s="2" t="n">
        <v>6.52</v>
      </c>
      <c r="CD270" s="2" t="n">
        <v>0.1775</v>
      </c>
    </row>
    <row r="271" customFormat="false" ht="12.75" hidden="false" customHeight="false" outlineLevel="0" collapsed="false">
      <c r="A271" s="1" t="n">
        <v>45047</v>
      </c>
      <c r="B271" s="2" t="n">
        <v>0.066463164116321</v>
      </c>
      <c r="D271" s="1" t="n">
        <v>43922</v>
      </c>
      <c r="E271" s="2" t="n">
        <v>44.85</v>
      </c>
      <c r="F271" s="2" t="n">
        <v>49.85</v>
      </c>
      <c r="G271" s="2" t="n">
        <v>54.85</v>
      </c>
      <c r="I271" s="2" t="n">
        <v>31.45</v>
      </c>
      <c r="J271" s="2" t="n">
        <v>36.45</v>
      </c>
      <c r="K271" s="2" t="n">
        <v>41.45</v>
      </c>
      <c r="M271" s="1" t="n">
        <v>44805</v>
      </c>
      <c r="N271" s="2" t="n">
        <v>109.9</v>
      </c>
      <c r="O271" s="2" t="n">
        <v>114.9</v>
      </c>
      <c r="P271" s="2" t="n">
        <v>119.9</v>
      </c>
      <c r="R271" s="2" t="n">
        <v>75.55</v>
      </c>
      <c r="S271" s="2" t="n">
        <v>80.55</v>
      </c>
      <c r="T271" s="2" t="n">
        <v>85.55</v>
      </c>
      <c r="V271" s="2" t="n">
        <v>0</v>
      </c>
      <c r="W271" s="2" t="n">
        <v>0</v>
      </c>
      <c r="X271" s="2" t="n">
        <v>0</v>
      </c>
      <c r="Z271" s="2" t="n">
        <v>0.0001</v>
      </c>
      <c r="AA271" s="2" t="n">
        <v>0.155880027223325</v>
      </c>
      <c r="AB271" s="2" t="n">
        <v>0.0001</v>
      </c>
      <c r="AD271" s="2" t="n">
        <v>0.0001</v>
      </c>
      <c r="AE271" s="2" t="n">
        <v>0.0779400136116624</v>
      </c>
      <c r="AF271" s="2" t="n">
        <v>0.0001</v>
      </c>
      <c r="AH271" s="2" t="n">
        <v>0.0001</v>
      </c>
      <c r="AI271" s="2" t="n">
        <v>2.95</v>
      </c>
      <c r="AJ271" s="2" t="n">
        <v>0.0001</v>
      </c>
      <c r="AL271" s="2" t="n">
        <v>0.0001</v>
      </c>
      <c r="AM271" s="2" t="n">
        <v>1.475</v>
      </c>
      <c r="AN271" s="2" t="n">
        <v>0.0001</v>
      </c>
      <c r="AP271" s="2" t="n">
        <v>88</v>
      </c>
      <c r="AQ271" s="2" t="n">
        <v>0.35</v>
      </c>
      <c r="BQ271" s="2" t="n">
        <v>44958</v>
      </c>
      <c r="BR271" s="2" t="n">
        <v>6.375</v>
      </c>
      <c r="BS271" s="2" t="n">
        <v>6.38</v>
      </c>
      <c r="BT271" s="2" t="n">
        <v>6.385</v>
      </c>
      <c r="BU271" s="2" t="n">
        <v>0.1625</v>
      </c>
      <c r="BV271" s="2" t="n">
        <v>0.17</v>
      </c>
      <c r="BW271" s="2" t="n">
        <v>0.1775</v>
      </c>
      <c r="BX271" s="2" t="n">
        <v>-0.07</v>
      </c>
      <c r="BZ271" s="2" t="n">
        <v>0.07</v>
      </c>
      <c r="CA271" s="2" t="n">
        <v>0</v>
      </c>
      <c r="CB271" s="2" t="n">
        <v>0</v>
      </c>
      <c r="CC271" s="2" t="n">
        <v>6.375</v>
      </c>
      <c r="CD271" s="2" t="n">
        <v>0.1775</v>
      </c>
    </row>
    <row r="272" customFormat="false" ht="12.75" hidden="false" customHeight="false" outlineLevel="0" collapsed="false">
      <c r="A272" s="1" t="n">
        <v>45078</v>
      </c>
      <c r="B272" s="2" t="n">
        <v>0.066459297408142</v>
      </c>
      <c r="D272" s="1" t="n">
        <v>43952</v>
      </c>
      <c r="E272" s="2" t="n">
        <v>46.85</v>
      </c>
      <c r="F272" s="2" t="n">
        <v>51.85</v>
      </c>
      <c r="G272" s="2" t="n">
        <v>56.85</v>
      </c>
      <c r="I272" s="2" t="n">
        <v>27.45</v>
      </c>
      <c r="J272" s="2" t="n">
        <v>32.45</v>
      </c>
      <c r="K272" s="2" t="n">
        <v>37.45</v>
      </c>
      <c r="M272" s="1" t="n">
        <v>44835</v>
      </c>
      <c r="N272" s="2" t="n">
        <v>81.55</v>
      </c>
      <c r="O272" s="2" t="n">
        <v>86.55</v>
      </c>
      <c r="P272" s="2" t="n">
        <v>91.55</v>
      </c>
      <c r="R272" s="2" t="n">
        <v>59.9125</v>
      </c>
      <c r="S272" s="2" t="n">
        <v>64.9125</v>
      </c>
      <c r="T272" s="2" t="n">
        <v>69.9125</v>
      </c>
      <c r="V272" s="2" t="n">
        <v>0</v>
      </c>
      <c r="W272" s="2" t="n">
        <v>0</v>
      </c>
      <c r="X272" s="2" t="n">
        <v>0</v>
      </c>
      <c r="Z272" s="2" t="n">
        <v>0.0001</v>
      </c>
      <c r="AA272" s="2" t="n">
        <v>0.155880027223325</v>
      </c>
      <c r="AB272" s="2" t="n">
        <v>0.0001</v>
      </c>
      <c r="AD272" s="2" t="n">
        <v>0.0001</v>
      </c>
      <c r="AE272" s="2" t="n">
        <v>0.0779400136116624</v>
      </c>
      <c r="AF272" s="2" t="n">
        <v>0.0001</v>
      </c>
      <c r="AH272" s="2" t="n">
        <v>0.0001</v>
      </c>
      <c r="AI272" s="2" t="n">
        <v>2.65</v>
      </c>
      <c r="AJ272" s="2" t="n">
        <v>0.0001</v>
      </c>
      <c r="AL272" s="2" t="n">
        <v>0.0001</v>
      </c>
      <c r="AM272" s="2" t="n">
        <v>1.325</v>
      </c>
      <c r="AN272" s="2" t="n">
        <v>0.0001</v>
      </c>
      <c r="AP272" s="2" t="n">
        <v>88</v>
      </c>
      <c r="AQ272" s="2" t="n">
        <v>0.35</v>
      </c>
      <c r="BQ272" s="2" t="n">
        <v>44986</v>
      </c>
      <c r="BR272" s="2" t="n">
        <v>6.24</v>
      </c>
      <c r="BS272" s="2" t="n">
        <v>6.245</v>
      </c>
      <c r="BT272" s="2" t="n">
        <v>6.25</v>
      </c>
      <c r="BU272" s="2" t="n">
        <v>0.1625</v>
      </c>
      <c r="BV272" s="2" t="n">
        <v>0.17</v>
      </c>
      <c r="BW272" s="2" t="n">
        <v>0.1775</v>
      </c>
      <c r="BX272" s="2" t="n">
        <v>-0.07</v>
      </c>
      <c r="BZ272" s="2" t="n">
        <v>0.07</v>
      </c>
      <c r="CA272" s="2" t="n">
        <v>0</v>
      </c>
      <c r="CB272" s="2" t="n">
        <v>0</v>
      </c>
      <c r="CC272" s="2" t="n">
        <v>6.24</v>
      </c>
      <c r="CD272" s="2" t="n">
        <v>0.1775</v>
      </c>
    </row>
    <row r="273" customFormat="false" ht="12.75" hidden="false" customHeight="false" outlineLevel="0" collapsed="false">
      <c r="A273" s="1" t="n">
        <v>45108</v>
      </c>
      <c r="B273" s="2" t="n">
        <v>0.066455555432489</v>
      </c>
      <c r="D273" s="1" t="n">
        <v>43983</v>
      </c>
      <c r="E273" s="2" t="n">
        <v>53.85</v>
      </c>
      <c r="F273" s="2" t="n">
        <v>58.85</v>
      </c>
      <c r="G273" s="2" t="n">
        <v>63.85</v>
      </c>
      <c r="I273" s="2" t="n">
        <v>30.45</v>
      </c>
      <c r="J273" s="2" t="n">
        <v>35.45</v>
      </c>
      <c r="K273" s="2" t="n">
        <v>40.45</v>
      </c>
      <c r="M273" s="1" t="n">
        <v>44866</v>
      </c>
      <c r="N273" s="2" t="n">
        <v>69.55</v>
      </c>
      <c r="O273" s="2" t="n">
        <v>74.55</v>
      </c>
      <c r="P273" s="2" t="n">
        <v>79.55</v>
      </c>
      <c r="R273" s="2" t="n">
        <v>50.9125</v>
      </c>
      <c r="S273" s="2" t="n">
        <v>55.9125</v>
      </c>
      <c r="T273" s="2" t="n">
        <v>60.9125</v>
      </c>
      <c r="V273" s="2" t="n">
        <v>0</v>
      </c>
      <c r="W273" s="2" t="n">
        <v>0</v>
      </c>
      <c r="X273" s="2" t="n">
        <v>0</v>
      </c>
      <c r="Z273" s="2" t="n">
        <v>0.0001</v>
      </c>
      <c r="AA273" s="2" t="n">
        <v>0.155880027223325</v>
      </c>
      <c r="AB273" s="2" t="n">
        <v>0.0001</v>
      </c>
      <c r="AD273" s="2" t="n">
        <v>0.0001</v>
      </c>
      <c r="AE273" s="2" t="n">
        <v>0.0779400136116624</v>
      </c>
      <c r="AF273" s="2" t="n">
        <v>0.0001</v>
      </c>
      <c r="AH273" s="2" t="n">
        <v>0.0001</v>
      </c>
      <c r="AI273" s="2" t="n">
        <v>1.9</v>
      </c>
      <c r="AJ273" s="2" t="n">
        <v>0.0001</v>
      </c>
      <c r="AL273" s="2" t="n">
        <v>0.0001</v>
      </c>
      <c r="AM273" s="2" t="n">
        <v>0.95</v>
      </c>
      <c r="AN273" s="2" t="n">
        <v>0.0001</v>
      </c>
      <c r="AP273" s="2" t="n">
        <v>88</v>
      </c>
      <c r="AQ273" s="2" t="n">
        <v>0.35</v>
      </c>
      <c r="BQ273" s="2" t="n">
        <v>45017</v>
      </c>
      <c r="BR273" s="2" t="n">
        <v>6.08</v>
      </c>
      <c r="BS273" s="2" t="n">
        <v>6.085</v>
      </c>
      <c r="BT273" s="2" t="n">
        <v>6.09</v>
      </c>
      <c r="BU273" s="2" t="n">
        <v>0.1625</v>
      </c>
      <c r="BV273" s="2" t="n">
        <v>0.17</v>
      </c>
      <c r="BW273" s="2" t="n">
        <v>0.1775</v>
      </c>
      <c r="BX273" s="2" t="n">
        <v>-0.07</v>
      </c>
      <c r="BZ273" s="2" t="n">
        <v>0.07</v>
      </c>
      <c r="CA273" s="2" t="n">
        <v>0</v>
      </c>
      <c r="CB273" s="2" t="n">
        <v>0</v>
      </c>
      <c r="CC273" s="2" t="n">
        <v>6.08</v>
      </c>
      <c r="CD273" s="2" t="n">
        <v>0.1775</v>
      </c>
    </row>
    <row r="274" customFormat="false" ht="12.75" hidden="false" customHeight="false" outlineLevel="0" collapsed="false">
      <c r="A274" s="1" t="n">
        <v>45139</v>
      </c>
      <c r="B274" s="2" t="n">
        <v>0.066451688724319</v>
      </c>
      <c r="D274" s="1" t="n">
        <v>44013</v>
      </c>
      <c r="E274" s="2" t="n">
        <v>71.3</v>
      </c>
      <c r="F274" s="2" t="n">
        <v>76.3</v>
      </c>
      <c r="G274" s="2" t="n">
        <v>81.3</v>
      </c>
      <c r="I274" s="2" t="n">
        <v>35.05</v>
      </c>
      <c r="J274" s="2" t="n">
        <v>40.05</v>
      </c>
      <c r="K274" s="2" t="n">
        <v>45.05</v>
      </c>
      <c r="M274" s="1" t="n">
        <v>44896</v>
      </c>
      <c r="N274" s="2" t="n">
        <v>70.55</v>
      </c>
      <c r="O274" s="2" t="n">
        <v>75.55</v>
      </c>
      <c r="P274" s="2" t="n">
        <v>80.55</v>
      </c>
      <c r="R274" s="2" t="n">
        <v>51.6625</v>
      </c>
      <c r="S274" s="2" t="n">
        <v>56.6625</v>
      </c>
      <c r="T274" s="2" t="n">
        <v>61.6625</v>
      </c>
      <c r="V274" s="2" t="n">
        <v>0</v>
      </c>
      <c r="W274" s="2" t="n">
        <v>0</v>
      </c>
      <c r="X274" s="2" t="n">
        <v>0</v>
      </c>
      <c r="Z274" s="2" t="n">
        <v>0.0001</v>
      </c>
      <c r="AA274" s="2" t="n">
        <v>0.155880027223325</v>
      </c>
      <c r="AB274" s="2" t="n">
        <v>0.0001</v>
      </c>
      <c r="AD274" s="2" t="n">
        <v>0.0001</v>
      </c>
      <c r="AE274" s="2" t="n">
        <v>0.0779400136116624</v>
      </c>
      <c r="AF274" s="2" t="n">
        <v>0.0001</v>
      </c>
      <c r="AH274" s="2" t="n">
        <v>0.0001</v>
      </c>
      <c r="AI274" s="2" t="n">
        <v>1.7</v>
      </c>
      <c r="AJ274" s="2" t="n">
        <v>0.0001</v>
      </c>
      <c r="AL274" s="2" t="n">
        <v>0.0001</v>
      </c>
      <c r="AM274" s="2" t="n">
        <v>0.85</v>
      </c>
      <c r="AN274" s="2" t="n">
        <v>0.0001</v>
      </c>
      <c r="AP274" s="2" t="n">
        <v>89</v>
      </c>
      <c r="AQ274" s="2" t="n">
        <v>0.35</v>
      </c>
      <c r="BQ274" s="2" t="n">
        <v>45047</v>
      </c>
      <c r="BR274" s="2" t="n">
        <v>6.045</v>
      </c>
      <c r="BS274" s="2" t="n">
        <v>6.05</v>
      </c>
      <c r="BT274" s="2" t="n">
        <v>6.055</v>
      </c>
      <c r="BU274" s="2" t="n">
        <v>0.1625</v>
      </c>
      <c r="BV274" s="2" t="n">
        <v>0.17</v>
      </c>
      <c r="BW274" s="2" t="n">
        <v>0.1775</v>
      </c>
      <c r="BX274" s="2" t="n">
        <v>-0.07</v>
      </c>
      <c r="BZ274" s="2" t="n">
        <v>0.07</v>
      </c>
      <c r="CA274" s="2" t="n">
        <v>0</v>
      </c>
      <c r="CB274" s="2" t="n">
        <v>0</v>
      </c>
      <c r="CC274" s="2" t="n">
        <v>6.045</v>
      </c>
      <c r="CD274" s="2" t="n">
        <v>0.1775</v>
      </c>
    </row>
    <row r="275" customFormat="false" ht="12.75" hidden="false" customHeight="false" outlineLevel="0" collapsed="false">
      <c r="A275" s="1" t="n">
        <v>45170</v>
      </c>
      <c r="B275" s="2" t="n">
        <v>0.066447822016154</v>
      </c>
      <c r="D275" s="1" t="n">
        <v>44044</v>
      </c>
      <c r="E275" s="2" t="n">
        <v>84.3</v>
      </c>
      <c r="F275" s="2" t="n">
        <v>89.3</v>
      </c>
      <c r="G275" s="2" t="n">
        <v>94.3</v>
      </c>
      <c r="I275" s="2" t="n">
        <v>37.05</v>
      </c>
      <c r="J275" s="2" t="n">
        <v>42.05</v>
      </c>
      <c r="K275" s="2" t="n">
        <v>47.05</v>
      </c>
      <c r="M275" s="1" t="n">
        <v>44927</v>
      </c>
      <c r="N275" s="2" t="n">
        <v>83.1</v>
      </c>
      <c r="O275" s="2" t="n">
        <v>88.1</v>
      </c>
      <c r="P275" s="2" t="n">
        <v>93.1</v>
      </c>
      <c r="R275" s="2" t="n">
        <v>61.075</v>
      </c>
      <c r="S275" s="2" t="n">
        <v>66.075</v>
      </c>
      <c r="T275" s="2" t="n">
        <v>71.075</v>
      </c>
      <c r="V275" s="2" t="n">
        <v>0</v>
      </c>
      <c r="W275" s="2" t="n">
        <v>0</v>
      </c>
      <c r="X275" s="2" t="n">
        <v>0</v>
      </c>
      <c r="Z275" s="2" t="n">
        <v>0.0001</v>
      </c>
      <c r="AA275" s="2" t="n">
        <v>0.155880027223325</v>
      </c>
      <c r="AB275" s="2" t="n">
        <v>0.0001</v>
      </c>
      <c r="AD275" s="2" t="n">
        <v>0.0001</v>
      </c>
      <c r="AE275" s="2" t="n">
        <v>0.0779400136116624</v>
      </c>
      <c r="AF275" s="2" t="n">
        <v>0.0001</v>
      </c>
      <c r="AH275" s="2" t="n">
        <v>0.0001</v>
      </c>
      <c r="AI275" s="2" t="n">
        <v>1.6</v>
      </c>
      <c r="AJ275" s="2" t="n">
        <v>0.0001</v>
      </c>
      <c r="AL275" s="2" t="n">
        <v>0.0001</v>
      </c>
      <c r="AM275" s="2" t="n">
        <v>0.8</v>
      </c>
      <c r="AN275" s="2" t="n">
        <v>0.0001</v>
      </c>
      <c r="AP275" s="2" t="n">
        <v>89</v>
      </c>
      <c r="AQ275" s="2" t="n">
        <v>0.35</v>
      </c>
      <c r="BQ275" s="2" t="n">
        <v>45078</v>
      </c>
      <c r="BR275" s="2" t="n">
        <v>6.065</v>
      </c>
      <c r="BS275" s="2" t="n">
        <v>6.07</v>
      </c>
      <c r="BT275" s="2" t="n">
        <v>6.075</v>
      </c>
      <c r="BU275" s="2" t="n">
        <v>0.1625</v>
      </c>
      <c r="BV275" s="2" t="n">
        <v>0.17</v>
      </c>
      <c r="BW275" s="2" t="n">
        <v>0.1775</v>
      </c>
      <c r="BX275" s="2" t="n">
        <v>-0.07</v>
      </c>
      <c r="BZ275" s="2" t="n">
        <v>0.07</v>
      </c>
      <c r="CA275" s="2" t="n">
        <v>0</v>
      </c>
      <c r="CB275" s="2" t="n">
        <v>0</v>
      </c>
      <c r="CC275" s="2" t="n">
        <v>6.065</v>
      </c>
      <c r="CD275" s="2" t="n">
        <v>0.1775</v>
      </c>
    </row>
    <row r="276" customFormat="false" ht="12.75" hidden="false" customHeight="false" outlineLevel="0" collapsed="false">
      <c r="A276" s="1" t="n">
        <v>45200</v>
      </c>
      <c r="B276" s="2" t="n">
        <v>0.066444080040515</v>
      </c>
      <c r="D276" s="1" t="n">
        <v>44075</v>
      </c>
      <c r="E276" s="2" t="n">
        <v>72.3</v>
      </c>
      <c r="F276" s="2" t="n">
        <v>77.3</v>
      </c>
      <c r="G276" s="2" t="n">
        <v>82.3</v>
      </c>
      <c r="I276" s="2" t="n">
        <v>35.05</v>
      </c>
      <c r="J276" s="2" t="n">
        <v>40.05</v>
      </c>
      <c r="K276" s="2" t="n">
        <v>45.05</v>
      </c>
      <c r="M276" s="1" t="n">
        <v>44958</v>
      </c>
      <c r="N276" s="2" t="n">
        <v>75.1</v>
      </c>
      <c r="O276" s="2" t="n">
        <v>80.1</v>
      </c>
      <c r="P276" s="2" t="n">
        <v>85.1</v>
      </c>
      <c r="R276" s="2" t="n">
        <v>55.075</v>
      </c>
      <c r="S276" s="2" t="n">
        <v>60.075</v>
      </c>
      <c r="T276" s="2" t="n">
        <v>65.075</v>
      </c>
      <c r="V276" s="2" t="n">
        <v>0</v>
      </c>
      <c r="W276" s="2" t="n">
        <v>0</v>
      </c>
      <c r="X276" s="2" t="n">
        <v>0</v>
      </c>
      <c r="Z276" s="2" t="n">
        <v>0.0001</v>
      </c>
      <c r="AA276" s="2" t="n">
        <v>0.155880027223325</v>
      </c>
      <c r="AB276" s="2" t="n">
        <v>0.0001</v>
      </c>
      <c r="AD276" s="2" t="n">
        <v>0.0001</v>
      </c>
      <c r="AE276" s="2" t="n">
        <v>0.0779400136116624</v>
      </c>
      <c r="AF276" s="2" t="n">
        <v>0.0001</v>
      </c>
      <c r="AH276" s="2" t="n">
        <v>0.0001</v>
      </c>
      <c r="AI276" s="2" t="n">
        <v>1.8</v>
      </c>
      <c r="AJ276" s="2" t="n">
        <v>0.0001</v>
      </c>
      <c r="AL276" s="2" t="n">
        <v>0.0001</v>
      </c>
      <c r="AM276" s="2" t="n">
        <v>0.9</v>
      </c>
      <c r="AN276" s="2" t="n">
        <v>0.0001</v>
      </c>
      <c r="AP276" s="2" t="n">
        <v>89</v>
      </c>
      <c r="AQ276" s="2" t="n">
        <v>0.35</v>
      </c>
      <c r="BQ276" s="2" t="n">
        <v>45108</v>
      </c>
      <c r="BR276" s="2" t="n">
        <v>6.058</v>
      </c>
      <c r="BS276" s="2" t="n">
        <v>6.063</v>
      </c>
      <c r="BT276" s="2" t="n">
        <v>6.068</v>
      </c>
      <c r="BU276" s="2" t="n">
        <v>0.1625</v>
      </c>
      <c r="BV276" s="2" t="n">
        <v>0.17</v>
      </c>
      <c r="BW276" s="2" t="n">
        <v>0.1775</v>
      </c>
      <c r="BX276" s="2" t="n">
        <v>-0.07</v>
      </c>
      <c r="BZ276" s="2" t="n">
        <v>0.07</v>
      </c>
      <c r="CA276" s="2" t="n">
        <v>0</v>
      </c>
      <c r="CB276" s="2" t="n">
        <v>0</v>
      </c>
      <c r="CC276" s="2" t="n">
        <v>6.058</v>
      </c>
      <c r="CD276" s="2" t="n">
        <v>0.1775</v>
      </c>
    </row>
    <row r="277" customFormat="false" ht="12.75" hidden="false" customHeight="false" outlineLevel="0" collapsed="false">
      <c r="A277" s="1" t="n">
        <v>45231</v>
      </c>
      <c r="B277" s="2" t="n">
        <v>0.06644021333236</v>
      </c>
      <c r="D277" s="1" t="n">
        <v>44105</v>
      </c>
      <c r="E277" s="2" t="n">
        <v>50.45</v>
      </c>
      <c r="F277" s="2" t="n">
        <v>55.45</v>
      </c>
      <c r="G277" s="2" t="n">
        <v>60.45</v>
      </c>
      <c r="I277" s="2" t="n">
        <v>33.45</v>
      </c>
      <c r="J277" s="2" t="n">
        <v>38.45</v>
      </c>
      <c r="K277" s="2" t="n">
        <v>43.45</v>
      </c>
      <c r="M277" s="1" t="n">
        <v>44986</v>
      </c>
      <c r="N277" s="2" t="n">
        <v>69.1</v>
      </c>
      <c r="O277" s="2" t="n">
        <v>74.1</v>
      </c>
      <c r="P277" s="2" t="n">
        <v>79.1</v>
      </c>
      <c r="R277" s="2" t="n">
        <v>50.575</v>
      </c>
      <c r="S277" s="2" t="n">
        <v>55.575</v>
      </c>
      <c r="T277" s="2" t="n">
        <v>60.575</v>
      </c>
      <c r="V277" s="2" t="n">
        <v>0</v>
      </c>
      <c r="W277" s="2" t="n">
        <v>0</v>
      </c>
      <c r="X277" s="2" t="n">
        <v>0</v>
      </c>
      <c r="Z277" s="2" t="n">
        <v>0.0001</v>
      </c>
      <c r="AA277" s="2" t="n">
        <v>0.155880027223325</v>
      </c>
      <c r="AB277" s="2" t="n">
        <v>0.0001</v>
      </c>
      <c r="AD277" s="2" t="n">
        <v>0.0001</v>
      </c>
      <c r="AE277" s="2" t="n">
        <v>0.0779400136116624</v>
      </c>
      <c r="AF277" s="2" t="n">
        <v>0.0001</v>
      </c>
      <c r="AH277" s="2" t="n">
        <v>0.0001</v>
      </c>
      <c r="AI277" s="2" t="n">
        <v>1.95</v>
      </c>
      <c r="AJ277" s="2" t="n">
        <v>0.0001</v>
      </c>
      <c r="AL277" s="2" t="n">
        <v>0.0001</v>
      </c>
      <c r="AM277" s="2" t="n">
        <v>0.975</v>
      </c>
      <c r="AN277" s="2" t="n">
        <v>0.0001</v>
      </c>
      <c r="AP277" s="2" t="n">
        <v>90</v>
      </c>
      <c r="AQ277" s="2" t="n">
        <v>0.35</v>
      </c>
      <c r="BQ277" s="2" t="n">
        <v>45139</v>
      </c>
      <c r="BR277" s="2" t="n">
        <v>6.06</v>
      </c>
      <c r="BS277" s="2" t="n">
        <v>6.065</v>
      </c>
      <c r="BT277" s="2" t="n">
        <v>6.07</v>
      </c>
      <c r="BU277" s="2" t="n">
        <v>0.1625</v>
      </c>
      <c r="BV277" s="2" t="n">
        <v>0.17</v>
      </c>
      <c r="BW277" s="2" t="n">
        <v>0.1775</v>
      </c>
      <c r="BX277" s="2" t="n">
        <v>-0.07</v>
      </c>
      <c r="BZ277" s="2" t="n">
        <v>0.07</v>
      </c>
      <c r="CA277" s="2" t="n">
        <v>0</v>
      </c>
      <c r="CB277" s="2" t="n">
        <v>0</v>
      </c>
      <c r="CC277" s="2" t="n">
        <v>6.06</v>
      </c>
      <c r="CD277" s="2" t="n">
        <v>0.1775</v>
      </c>
    </row>
    <row r="278" customFormat="false" ht="12.75" hidden="false" customHeight="false" outlineLevel="0" collapsed="false">
      <c r="A278" s="1" t="n">
        <v>45261</v>
      </c>
      <c r="B278" s="2" t="n">
        <v>0.06643647135673</v>
      </c>
      <c r="D278" s="1" t="n">
        <v>44136</v>
      </c>
      <c r="E278" s="2" t="n">
        <v>49.45</v>
      </c>
      <c r="F278" s="2" t="n">
        <v>54.45</v>
      </c>
      <c r="G278" s="2" t="n">
        <v>59.45</v>
      </c>
      <c r="I278" s="2" t="n">
        <v>30.45</v>
      </c>
      <c r="J278" s="2" t="n">
        <v>35.45</v>
      </c>
      <c r="K278" s="2" t="n">
        <v>40.45</v>
      </c>
      <c r="M278" s="1" t="n">
        <v>45017</v>
      </c>
      <c r="N278" s="2" t="n">
        <v>67</v>
      </c>
      <c r="O278" s="2" t="n">
        <v>72</v>
      </c>
      <c r="P278" s="2" t="n">
        <v>77</v>
      </c>
      <c r="R278" s="2" t="n">
        <v>49</v>
      </c>
      <c r="S278" s="2" t="n">
        <v>54</v>
      </c>
      <c r="T278" s="2" t="n">
        <v>59</v>
      </c>
      <c r="V278" s="2" t="n">
        <v>0</v>
      </c>
      <c r="W278" s="2" t="n">
        <v>0</v>
      </c>
      <c r="X278" s="2" t="n">
        <v>0</v>
      </c>
      <c r="Z278" s="2" t="n">
        <v>0.0001</v>
      </c>
      <c r="AA278" s="2" t="n">
        <v>0.155880027223325</v>
      </c>
      <c r="AB278" s="2" t="n">
        <v>0.0001</v>
      </c>
      <c r="AD278" s="2" t="n">
        <v>0.0001</v>
      </c>
      <c r="AE278" s="2" t="n">
        <v>0.0779400136116624</v>
      </c>
      <c r="AF278" s="2" t="n">
        <v>0.0001</v>
      </c>
      <c r="AH278" s="2" t="n">
        <v>0.0001</v>
      </c>
      <c r="AI278" s="2" t="n">
        <v>2</v>
      </c>
      <c r="AJ278" s="2" t="n">
        <v>0.0001</v>
      </c>
      <c r="AL278" s="2" t="n">
        <v>0.0001</v>
      </c>
      <c r="AM278" s="2" t="n">
        <v>1</v>
      </c>
      <c r="AN278" s="2" t="n">
        <v>0.0001</v>
      </c>
      <c r="AP278" s="2" t="n">
        <v>90</v>
      </c>
      <c r="AQ278" s="2" t="n">
        <v>0.35</v>
      </c>
      <c r="BQ278" s="2" t="n">
        <v>45170</v>
      </c>
      <c r="BR278" s="2" t="n">
        <v>6.077</v>
      </c>
      <c r="BS278" s="2" t="n">
        <v>6.082</v>
      </c>
      <c r="BT278" s="2" t="n">
        <v>6.087</v>
      </c>
      <c r="BU278" s="2" t="n">
        <v>0.1625</v>
      </c>
      <c r="BV278" s="2" t="n">
        <v>0.17</v>
      </c>
      <c r="BW278" s="2" t="n">
        <v>0.1775</v>
      </c>
      <c r="BX278" s="2" t="n">
        <v>-0.07</v>
      </c>
      <c r="BZ278" s="2" t="n">
        <v>0.07</v>
      </c>
      <c r="CA278" s="2" t="n">
        <v>0</v>
      </c>
      <c r="CB278" s="2" t="n">
        <v>0</v>
      </c>
      <c r="CC278" s="2" t="n">
        <v>6.077</v>
      </c>
      <c r="CD278" s="2" t="n">
        <v>0.1775</v>
      </c>
    </row>
    <row r="279" customFormat="false" ht="12.75" hidden="false" customHeight="false" outlineLevel="0" collapsed="false">
      <c r="A279" s="1" t="n">
        <v>45292</v>
      </c>
      <c r="B279" s="2" t="n">
        <v>0.066432604648585</v>
      </c>
      <c r="D279" s="1" t="n">
        <v>44166</v>
      </c>
      <c r="E279" s="2" t="n">
        <v>48.45</v>
      </c>
      <c r="F279" s="2" t="n">
        <v>53.45</v>
      </c>
      <c r="G279" s="2" t="n">
        <v>58.45</v>
      </c>
      <c r="I279" s="2" t="n">
        <v>30.45</v>
      </c>
      <c r="J279" s="2" t="n">
        <v>35.45</v>
      </c>
      <c r="K279" s="2" t="n">
        <v>40.45</v>
      </c>
      <c r="M279" s="1" t="n">
        <v>45047</v>
      </c>
      <c r="N279" s="2" t="n">
        <v>67</v>
      </c>
      <c r="O279" s="2" t="n">
        <v>72</v>
      </c>
      <c r="P279" s="2" t="n">
        <v>77</v>
      </c>
      <c r="R279" s="2" t="n">
        <v>49</v>
      </c>
      <c r="S279" s="2" t="n">
        <v>54</v>
      </c>
      <c r="T279" s="2" t="n">
        <v>59</v>
      </c>
      <c r="V279" s="2" t="n">
        <v>0</v>
      </c>
      <c r="W279" s="2" t="n">
        <v>0</v>
      </c>
      <c r="X279" s="2" t="n">
        <v>0</v>
      </c>
      <c r="Z279" s="2" t="n">
        <v>0.0001</v>
      </c>
      <c r="AA279" s="2" t="n">
        <v>0.155880027223325</v>
      </c>
      <c r="AB279" s="2" t="n">
        <v>0.0001</v>
      </c>
      <c r="AD279" s="2" t="n">
        <v>0.0001</v>
      </c>
      <c r="AE279" s="2" t="n">
        <v>0.0779400136116624</v>
      </c>
      <c r="AF279" s="2" t="n">
        <v>0.0001</v>
      </c>
      <c r="AH279" s="2" t="n">
        <v>0.0001</v>
      </c>
      <c r="AI279" s="2" t="n">
        <v>2.15</v>
      </c>
      <c r="AJ279" s="2" t="n">
        <v>0.0001</v>
      </c>
      <c r="AL279" s="2" t="n">
        <v>0.0001</v>
      </c>
      <c r="AM279" s="2" t="n">
        <v>1.075</v>
      </c>
      <c r="AN279" s="2" t="n">
        <v>0.0001</v>
      </c>
      <c r="AP279" s="2" t="n">
        <v>90</v>
      </c>
      <c r="AQ279" s="2" t="n">
        <v>0.35</v>
      </c>
      <c r="BQ279" s="2" t="n">
        <v>45200</v>
      </c>
      <c r="BR279" s="2" t="n">
        <v>6.087</v>
      </c>
      <c r="BS279" s="2" t="n">
        <v>6.092</v>
      </c>
      <c r="BT279" s="2" t="n">
        <v>6.097</v>
      </c>
      <c r="BU279" s="2" t="n">
        <v>0.1625</v>
      </c>
      <c r="BV279" s="2" t="n">
        <v>0.17</v>
      </c>
      <c r="BW279" s="2" t="n">
        <v>0.1775</v>
      </c>
      <c r="BX279" s="2" t="n">
        <v>-0.07</v>
      </c>
      <c r="BZ279" s="2" t="n">
        <v>0.07</v>
      </c>
      <c r="CA279" s="2" t="n">
        <v>0</v>
      </c>
      <c r="CB279" s="2" t="n">
        <v>0</v>
      </c>
      <c r="CC279" s="2" t="n">
        <v>6.087</v>
      </c>
      <c r="CD279" s="2" t="n">
        <v>0.1775</v>
      </c>
    </row>
    <row r="280" customFormat="false" ht="12.75" hidden="false" customHeight="false" outlineLevel="0" collapsed="false">
      <c r="B280" s="2" t="n">
        <v>0.066428737940444</v>
      </c>
      <c r="D280" s="1" t="n">
        <v>44197</v>
      </c>
      <c r="E280" s="2" t="n">
        <v>50</v>
      </c>
      <c r="F280" s="2" t="n">
        <v>55</v>
      </c>
      <c r="G280" s="2" t="n">
        <v>60</v>
      </c>
      <c r="I280" s="2" t="n">
        <v>34.45</v>
      </c>
      <c r="J280" s="2" t="n">
        <v>39.45</v>
      </c>
      <c r="K280" s="2" t="n">
        <v>44.45</v>
      </c>
      <c r="M280" s="1" t="n">
        <v>45078</v>
      </c>
      <c r="N280" s="2" t="n">
        <v>71</v>
      </c>
      <c r="O280" s="2" t="n">
        <v>76</v>
      </c>
      <c r="P280" s="2" t="n">
        <v>81</v>
      </c>
      <c r="R280" s="2" t="n">
        <v>52</v>
      </c>
      <c r="S280" s="2" t="n">
        <v>57</v>
      </c>
      <c r="T280" s="2" t="n">
        <v>62</v>
      </c>
      <c r="V280" s="2" t="n">
        <v>0</v>
      </c>
      <c r="W280" s="2" t="n">
        <v>0</v>
      </c>
      <c r="X280" s="2" t="n">
        <v>0</v>
      </c>
      <c r="Z280" s="2" t="n">
        <v>0.0001</v>
      </c>
      <c r="AA280" s="2" t="n">
        <v>0.155880027223325</v>
      </c>
      <c r="AB280" s="2" t="n">
        <v>0.0001</v>
      </c>
      <c r="AD280" s="2" t="n">
        <v>0.0001</v>
      </c>
      <c r="AE280" s="2" t="n">
        <v>0.0779400136116624</v>
      </c>
      <c r="AF280" s="2" t="n">
        <v>0.0001</v>
      </c>
      <c r="AH280" s="2" t="n">
        <v>0.0001</v>
      </c>
      <c r="AI280" s="2" t="n">
        <v>1.95</v>
      </c>
      <c r="AJ280" s="2" t="n">
        <v>0.0001</v>
      </c>
      <c r="AL280" s="2" t="n">
        <v>0.0001</v>
      </c>
      <c r="AM280" s="2" t="n">
        <v>0.975</v>
      </c>
      <c r="AN280" s="2" t="n">
        <v>0.0001</v>
      </c>
      <c r="AP280" s="2" t="n">
        <v>91</v>
      </c>
      <c r="AQ280" s="2" t="n">
        <v>0.35</v>
      </c>
      <c r="BQ280" s="2" t="n">
        <v>45231</v>
      </c>
      <c r="BR280" s="2" t="n">
        <v>6.232</v>
      </c>
      <c r="BS280" s="2" t="n">
        <v>6.237</v>
      </c>
      <c r="BT280" s="2" t="n">
        <v>6.242</v>
      </c>
      <c r="BU280" s="2" t="n">
        <v>0.1625</v>
      </c>
      <c r="BV280" s="2" t="n">
        <v>0.17</v>
      </c>
      <c r="BW280" s="2" t="n">
        <v>0.1775</v>
      </c>
      <c r="BX280" s="2" t="n">
        <v>-0.07</v>
      </c>
      <c r="BZ280" s="2" t="n">
        <v>0.07</v>
      </c>
      <c r="CA280" s="2" t="n">
        <v>0</v>
      </c>
      <c r="CB280" s="2" t="n">
        <v>0</v>
      </c>
      <c r="CC280" s="2" t="n">
        <v>6.232</v>
      </c>
      <c r="CD280" s="2" t="n">
        <v>0.1775</v>
      </c>
    </row>
    <row r="281" customFormat="false" ht="12.75" hidden="false" customHeight="false" outlineLevel="0" collapsed="false">
      <c r="B281" s="2" t="n">
        <v>0.06642512069735</v>
      </c>
      <c r="D281" s="1" t="n">
        <v>44228</v>
      </c>
      <c r="E281" s="2" t="n">
        <v>48</v>
      </c>
      <c r="F281" s="2" t="n">
        <v>53</v>
      </c>
      <c r="G281" s="2" t="n">
        <v>58</v>
      </c>
      <c r="I281" s="2" t="n">
        <v>33.45</v>
      </c>
      <c r="J281" s="2" t="n">
        <v>38.45</v>
      </c>
      <c r="K281" s="2" t="n">
        <v>43.45</v>
      </c>
      <c r="M281" s="1" t="n">
        <v>45108</v>
      </c>
      <c r="N281" s="2" t="n">
        <v>106.95</v>
      </c>
      <c r="O281" s="2" t="n">
        <v>111.95</v>
      </c>
      <c r="P281" s="2" t="n">
        <v>116.95</v>
      </c>
      <c r="R281" s="2" t="n">
        <v>73.3375</v>
      </c>
      <c r="S281" s="2" t="n">
        <v>78.3375</v>
      </c>
      <c r="T281" s="2" t="n">
        <v>83.3375</v>
      </c>
      <c r="V281" s="2" t="n">
        <v>0</v>
      </c>
      <c r="W281" s="2" t="n">
        <v>0</v>
      </c>
      <c r="X281" s="2" t="n">
        <v>0</v>
      </c>
      <c r="Z281" s="2" t="n">
        <v>0.0001</v>
      </c>
      <c r="AA281" s="2" t="n">
        <v>0.155880027223325</v>
      </c>
      <c r="AB281" s="2" t="n">
        <v>0.0001</v>
      </c>
      <c r="AD281" s="2" t="n">
        <v>0.0001</v>
      </c>
      <c r="AE281" s="2" t="n">
        <v>0.0779400136116624</v>
      </c>
      <c r="AF281" s="2" t="n">
        <v>0.0001</v>
      </c>
      <c r="AH281" s="2" t="n">
        <v>0.0001</v>
      </c>
      <c r="AI281" s="2" t="n">
        <v>2.1</v>
      </c>
      <c r="AJ281" s="2" t="n">
        <v>0.0001</v>
      </c>
      <c r="AL281" s="2" t="n">
        <v>0.0001</v>
      </c>
      <c r="AM281" s="2" t="n">
        <v>1.05</v>
      </c>
      <c r="AN281" s="2" t="n">
        <v>0.0001</v>
      </c>
      <c r="AP281" s="2" t="n">
        <v>91</v>
      </c>
      <c r="AQ281" s="2" t="n">
        <v>0.35</v>
      </c>
      <c r="BQ281" s="2" t="n">
        <v>45261</v>
      </c>
      <c r="BR281" s="2" t="n">
        <v>6.372</v>
      </c>
      <c r="BS281" s="2" t="n">
        <v>6.377</v>
      </c>
      <c r="BT281" s="2" t="n">
        <v>6.382</v>
      </c>
      <c r="BU281" s="2" t="n">
        <v>0.1625</v>
      </c>
      <c r="BV281" s="2" t="n">
        <v>0.17</v>
      </c>
      <c r="BW281" s="2" t="n">
        <v>0.1775</v>
      </c>
      <c r="BX281" s="2" t="n">
        <v>-0.07</v>
      </c>
      <c r="BZ281" s="2" t="n">
        <v>0.07</v>
      </c>
      <c r="CA281" s="2" t="n">
        <v>0</v>
      </c>
      <c r="CB281" s="2" t="n">
        <v>0</v>
      </c>
      <c r="CC281" s="2" t="n">
        <v>6.372</v>
      </c>
      <c r="CD281" s="2" t="n">
        <v>0.1775</v>
      </c>
    </row>
    <row r="282" customFormat="false" ht="12.75" hidden="false" customHeight="false" outlineLevel="0" collapsed="false">
      <c r="B282" s="2" t="n">
        <v>0.066421253989219</v>
      </c>
      <c r="D282" s="1" t="n">
        <v>44256</v>
      </c>
      <c r="E282" s="2" t="n">
        <v>47</v>
      </c>
      <c r="F282" s="2" t="n">
        <v>52</v>
      </c>
      <c r="G282" s="2" t="n">
        <v>57</v>
      </c>
      <c r="I282" s="2" t="n">
        <v>31.45</v>
      </c>
      <c r="J282" s="2" t="n">
        <v>36.45</v>
      </c>
      <c r="K282" s="2" t="n">
        <v>41.45</v>
      </c>
      <c r="M282" s="1" t="n">
        <v>45139</v>
      </c>
      <c r="N282" s="2" t="n">
        <v>123.95</v>
      </c>
      <c r="O282" s="2" t="n">
        <v>128.95</v>
      </c>
      <c r="P282" s="2" t="n">
        <v>133.95</v>
      </c>
      <c r="R282" s="2" t="n">
        <v>86.0875</v>
      </c>
      <c r="S282" s="2" t="n">
        <v>91.0875</v>
      </c>
      <c r="T282" s="2" t="n">
        <v>96.0875</v>
      </c>
      <c r="V282" s="2" t="n">
        <v>0</v>
      </c>
      <c r="W282" s="2" t="n">
        <v>0</v>
      </c>
      <c r="X282" s="2" t="n">
        <v>0</v>
      </c>
      <c r="Z282" s="2" t="n">
        <v>0.0001</v>
      </c>
      <c r="AA282" s="2" t="n">
        <v>0.155880027223325</v>
      </c>
      <c r="AB282" s="2" t="n">
        <v>0.0001</v>
      </c>
      <c r="AD282" s="2" t="n">
        <v>0.0001</v>
      </c>
      <c r="AE282" s="2" t="n">
        <v>0.0779400136116624</v>
      </c>
      <c r="AF282" s="2" t="n">
        <v>0.0001</v>
      </c>
      <c r="AH282" s="2" t="n">
        <v>0.0001</v>
      </c>
      <c r="AI282" s="2" t="n">
        <v>2.85</v>
      </c>
      <c r="AJ282" s="2" t="n">
        <v>0.0001</v>
      </c>
      <c r="AL282" s="2" t="n">
        <v>0.0001</v>
      </c>
      <c r="AM282" s="2" t="n">
        <v>1.425</v>
      </c>
      <c r="AN282" s="2" t="n">
        <v>0.0001</v>
      </c>
      <c r="AP282" s="2" t="n">
        <v>91</v>
      </c>
      <c r="AQ282" s="2" t="n">
        <v>0.35</v>
      </c>
      <c r="BQ282" s="2" t="n">
        <v>45292</v>
      </c>
      <c r="BX282" s="2" t="n">
        <v>-0.07</v>
      </c>
      <c r="BZ282" s="2" t="n">
        <v>0.07</v>
      </c>
      <c r="CA282" s="2" t="n">
        <v>0</v>
      </c>
      <c r="CB282" s="2" t="n">
        <v>0</v>
      </c>
      <c r="CC282" s="2" t="n">
        <v>0</v>
      </c>
      <c r="CD282" s="2" t="n">
        <v>0.1775</v>
      </c>
    </row>
    <row r="283" customFormat="false" ht="12.75" hidden="false" customHeight="false" outlineLevel="0" collapsed="false">
      <c r="B283" s="2" t="n">
        <v>0.066417512013612</v>
      </c>
      <c r="D283" s="1" t="n">
        <v>44287</v>
      </c>
      <c r="E283" s="2" t="n">
        <v>44.9</v>
      </c>
      <c r="F283" s="2" t="n">
        <v>49.9</v>
      </c>
      <c r="G283" s="2" t="n">
        <v>54.9</v>
      </c>
      <c r="I283" s="2" t="n">
        <v>31.45</v>
      </c>
      <c r="J283" s="2" t="n">
        <v>36.45</v>
      </c>
      <c r="K283" s="2" t="n">
        <v>41.45</v>
      </c>
      <c r="M283" s="1" t="n">
        <v>45170</v>
      </c>
      <c r="N283" s="2" t="n">
        <v>109.95</v>
      </c>
      <c r="O283" s="2" t="n">
        <v>114.95</v>
      </c>
      <c r="P283" s="2" t="n">
        <v>119.95</v>
      </c>
      <c r="R283" s="2" t="n">
        <v>75.5875</v>
      </c>
      <c r="S283" s="2" t="n">
        <v>80.5875</v>
      </c>
      <c r="T283" s="2" t="n">
        <v>85.5875</v>
      </c>
      <c r="V283" s="2" t="n">
        <v>0</v>
      </c>
      <c r="W283" s="2" t="n">
        <v>0</v>
      </c>
      <c r="X283" s="2" t="n">
        <v>0</v>
      </c>
      <c r="Z283" s="2" t="n">
        <v>0.0001</v>
      </c>
      <c r="AA283" s="2" t="n">
        <v>0.155880027223325</v>
      </c>
      <c r="AB283" s="2" t="n">
        <v>0.0001</v>
      </c>
      <c r="AD283" s="2" t="n">
        <v>0.0001</v>
      </c>
      <c r="AE283" s="2" t="n">
        <v>0.0779400136116624</v>
      </c>
      <c r="AF283" s="2" t="n">
        <v>0.0001</v>
      </c>
      <c r="AH283" s="2" t="n">
        <v>0.0001</v>
      </c>
      <c r="AI283" s="2" t="n">
        <v>2.95</v>
      </c>
      <c r="AJ283" s="2" t="n">
        <v>0.0001</v>
      </c>
      <c r="AL283" s="2" t="n">
        <v>0.0001</v>
      </c>
      <c r="AM283" s="2" t="n">
        <v>1.475</v>
      </c>
      <c r="AN283" s="2" t="n">
        <v>0.0001</v>
      </c>
      <c r="AP283" s="2" t="n">
        <v>92</v>
      </c>
      <c r="AQ283" s="2" t="n">
        <v>0.35</v>
      </c>
      <c r="BQ283" s="2" t="n">
        <v>45323</v>
      </c>
      <c r="BX283" s="2" t="n">
        <v>-0.07</v>
      </c>
      <c r="BZ283" s="2" t="n">
        <v>0.07</v>
      </c>
      <c r="CA283" s="2" t="n">
        <v>0</v>
      </c>
      <c r="CB283" s="2" t="n">
        <v>0</v>
      </c>
      <c r="CC283" s="2" t="n">
        <v>0</v>
      </c>
      <c r="CD283" s="2" t="n">
        <v>0.1775</v>
      </c>
    </row>
    <row r="284" customFormat="false" ht="12.75" hidden="false" customHeight="false" outlineLevel="0" collapsed="false">
      <c r="B284" s="2" t="n">
        <v>0.066413645305491</v>
      </c>
      <c r="D284" s="1" t="n">
        <v>44317</v>
      </c>
      <c r="E284" s="2" t="n">
        <v>46.9</v>
      </c>
      <c r="F284" s="2" t="n">
        <v>51.9</v>
      </c>
      <c r="G284" s="2" t="n">
        <v>56.9</v>
      </c>
      <c r="I284" s="2" t="n">
        <v>27.45</v>
      </c>
      <c r="J284" s="2" t="n">
        <v>32.45</v>
      </c>
      <c r="K284" s="2" t="n">
        <v>37.45</v>
      </c>
      <c r="M284" s="1" t="n">
        <v>45200</v>
      </c>
      <c r="N284" s="2" t="n">
        <v>81.6</v>
      </c>
      <c r="O284" s="2" t="n">
        <v>86.6</v>
      </c>
      <c r="P284" s="2" t="n">
        <v>91.6</v>
      </c>
      <c r="R284" s="2" t="n">
        <v>59.95</v>
      </c>
      <c r="S284" s="2" t="n">
        <v>64.95</v>
      </c>
      <c r="T284" s="2" t="n">
        <v>69.95</v>
      </c>
      <c r="V284" s="2" t="n">
        <v>0</v>
      </c>
      <c r="W284" s="2" t="n">
        <v>0</v>
      </c>
      <c r="X284" s="2" t="n">
        <v>0</v>
      </c>
      <c r="Z284" s="2" t="n">
        <v>0.0001</v>
      </c>
      <c r="AA284" s="2" t="n">
        <v>0.155880027223325</v>
      </c>
      <c r="AB284" s="2" t="n">
        <v>0.0001</v>
      </c>
      <c r="AD284" s="2" t="n">
        <v>0.0001</v>
      </c>
      <c r="AE284" s="2" t="n">
        <v>0.0779400136116624</v>
      </c>
      <c r="AF284" s="2" t="n">
        <v>0.0001</v>
      </c>
      <c r="AH284" s="2" t="n">
        <v>0.0001</v>
      </c>
      <c r="AI284" s="2" t="n">
        <v>2.65</v>
      </c>
      <c r="AJ284" s="2" t="n">
        <v>0.0001</v>
      </c>
      <c r="AL284" s="2" t="n">
        <v>0.0001</v>
      </c>
      <c r="AM284" s="2" t="n">
        <v>1.325</v>
      </c>
      <c r="AN284" s="2" t="n">
        <v>0.0001</v>
      </c>
      <c r="AP284" s="2" t="n">
        <v>92</v>
      </c>
      <c r="AQ284" s="2" t="n">
        <v>0.35</v>
      </c>
    </row>
    <row r="285" customFormat="false" ht="12.75" hidden="false" customHeight="false" outlineLevel="0" collapsed="false">
      <c r="B285" s="2" t="n">
        <v>0.066409903329895</v>
      </c>
      <c r="D285" s="1" t="n">
        <v>44348</v>
      </c>
      <c r="E285" s="2" t="n">
        <v>53.9</v>
      </c>
      <c r="F285" s="2" t="n">
        <v>58.9</v>
      </c>
      <c r="G285" s="2" t="n">
        <v>63.9</v>
      </c>
      <c r="I285" s="2" t="n">
        <v>30.45</v>
      </c>
      <c r="J285" s="2" t="n">
        <v>35.45</v>
      </c>
      <c r="K285" s="2" t="n">
        <v>40.45</v>
      </c>
      <c r="M285" s="1" t="n">
        <v>45231</v>
      </c>
      <c r="N285" s="2" t="n">
        <v>69.6</v>
      </c>
      <c r="O285" s="2" t="n">
        <v>74.6</v>
      </c>
      <c r="P285" s="2" t="n">
        <v>79.6</v>
      </c>
      <c r="R285" s="2" t="n">
        <v>50.95</v>
      </c>
      <c r="S285" s="2" t="n">
        <v>55.95</v>
      </c>
      <c r="T285" s="2" t="n">
        <v>60.95</v>
      </c>
      <c r="V285" s="2" t="n">
        <v>0</v>
      </c>
      <c r="W285" s="2" t="n">
        <v>0</v>
      </c>
      <c r="X285" s="2" t="n">
        <v>0</v>
      </c>
      <c r="Z285" s="2" t="n">
        <v>0.0001</v>
      </c>
      <c r="AA285" s="2" t="n">
        <v>0.155880027223325</v>
      </c>
      <c r="AB285" s="2" t="n">
        <v>0.0001</v>
      </c>
      <c r="AD285" s="2" t="n">
        <v>0.0001</v>
      </c>
      <c r="AE285" s="2" t="n">
        <v>0.0779400136116624</v>
      </c>
      <c r="AF285" s="2" t="n">
        <v>0.0001</v>
      </c>
      <c r="AH285" s="2" t="n">
        <v>0.0001</v>
      </c>
      <c r="AI285" s="2" t="n">
        <v>1.9</v>
      </c>
      <c r="AJ285" s="2" t="n">
        <v>0.0001</v>
      </c>
      <c r="AL285" s="2" t="n">
        <v>0.0001</v>
      </c>
      <c r="AM285" s="2" t="n">
        <v>0.95</v>
      </c>
      <c r="AN285" s="2" t="n">
        <v>0.0001</v>
      </c>
      <c r="AP285" s="2" t="n">
        <v>92</v>
      </c>
      <c r="AQ285" s="2" t="n">
        <v>0.35</v>
      </c>
    </row>
    <row r="286" customFormat="false" ht="12.75" hidden="false" customHeight="false" outlineLevel="0" collapsed="false">
      <c r="B286" s="2" t="n">
        <v>0.066406036621783</v>
      </c>
      <c r="D286" s="1" t="n">
        <v>44378</v>
      </c>
      <c r="E286" s="2" t="n">
        <v>71.35</v>
      </c>
      <c r="F286" s="2" t="n">
        <v>76.35</v>
      </c>
      <c r="G286" s="2" t="n">
        <v>81.35</v>
      </c>
      <c r="I286" s="2" t="n">
        <v>35.05</v>
      </c>
      <c r="J286" s="2" t="n">
        <v>40.05</v>
      </c>
      <c r="K286" s="2" t="n">
        <v>45.05</v>
      </c>
      <c r="M286" s="1" t="n">
        <v>45261</v>
      </c>
      <c r="N286" s="2" t="n">
        <v>70.6</v>
      </c>
      <c r="O286" s="2" t="n">
        <v>75.6</v>
      </c>
      <c r="P286" s="2" t="n">
        <v>80.6</v>
      </c>
      <c r="R286" s="2" t="n">
        <v>51.7</v>
      </c>
      <c r="S286" s="2" t="n">
        <v>56.7</v>
      </c>
      <c r="T286" s="2" t="n">
        <v>61.7</v>
      </c>
      <c r="V286" s="2" t="n">
        <v>0</v>
      </c>
      <c r="W286" s="2" t="n">
        <v>0</v>
      </c>
      <c r="X286" s="2" t="n">
        <v>0</v>
      </c>
      <c r="Z286" s="2" t="n">
        <v>0.0001</v>
      </c>
      <c r="AA286" s="2" t="n">
        <v>0.155880027223325</v>
      </c>
      <c r="AB286" s="2" t="n">
        <v>0.0001</v>
      </c>
      <c r="AD286" s="2" t="n">
        <v>0.0001</v>
      </c>
      <c r="AE286" s="2" t="n">
        <v>0.0779400136116624</v>
      </c>
      <c r="AF286" s="2" t="n">
        <v>0.0001</v>
      </c>
      <c r="AH286" s="2" t="n">
        <v>0.0001</v>
      </c>
      <c r="AI286" s="2" t="n">
        <v>1.7</v>
      </c>
      <c r="AJ286" s="2" t="n">
        <v>0.0001</v>
      </c>
      <c r="AL286" s="2" t="n">
        <v>0.0001</v>
      </c>
      <c r="AM286" s="2" t="n">
        <v>0.85</v>
      </c>
      <c r="AN286" s="2" t="n">
        <v>0.0001</v>
      </c>
      <c r="AP286" s="2" t="n">
        <v>93</v>
      </c>
      <c r="AQ286" s="2" t="n">
        <v>0.35</v>
      </c>
    </row>
    <row r="287" customFormat="false" ht="12.75" hidden="false" customHeight="false" outlineLevel="0" collapsed="false">
      <c r="B287" s="2" t="n">
        <v>0.066402169913677</v>
      </c>
      <c r="D287" s="1" t="n">
        <v>44409</v>
      </c>
      <c r="E287" s="2" t="n">
        <v>84.35</v>
      </c>
      <c r="F287" s="2" t="n">
        <v>89.35</v>
      </c>
      <c r="G287" s="2" t="n">
        <v>94.35</v>
      </c>
      <c r="I287" s="2" t="n">
        <v>37.05</v>
      </c>
      <c r="J287" s="2" t="n">
        <v>42.05</v>
      </c>
      <c r="K287" s="2" t="n">
        <v>47.05</v>
      </c>
      <c r="M287" s="1" t="n">
        <v>45292</v>
      </c>
      <c r="N287" s="2" t="n">
        <v>83.15</v>
      </c>
      <c r="O287" s="2" t="n">
        <v>88.15</v>
      </c>
      <c r="P287" s="2" t="n">
        <v>93.15</v>
      </c>
      <c r="R287" s="2" t="n">
        <v>61.1125</v>
      </c>
      <c r="S287" s="2" t="n">
        <v>66.1125</v>
      </c>
      <c r="T287" s="2" t="n">
        <v>71.1125</v>
      </c>
      <c r="V287" s="2" t="n">
        <v>0</v>
      </c>
      <c r="W287" s="2" t="n">
        <v>0</v>
      </c>
      <c r="X287" s="2" t="n">
        <v>0</v>
      </c>
      <c r="Z287" s="2" t="n">
        <v>0.0001</v>
      </c>
      <c r="AA287" s="2" t="n">
        <v>0.155880027223325</v>
      </c>
      <c r="AB287" s="2" t="n">
        <v>0.0001</v>
      </c>
      <c r="AD287" s="2" t="n">
        <v>0.0001</v>
      </c>
      <c r="AE287" s="2" t="n">
        <v>0.0779400136116624</v>
      </c>
      <c r="AF287" s="2" t="n">
        <v>0.0001</v>
      </c>
      <c r="AH287" s="2" t="n">
        <v>0.0001</v>
      </c>
      <c r="AI287" s="2" t="n">
        <v>1.6</v>
      </c>
      <c r="AJ287" s="2" t="n">
        <v>0.0001</v>
      </c>
      <c r="AL287" s="2" t="n">
        <v>0.0001</v>
      </c>
      <c r="AM287" s="2" t="n">
        <v>0.8</v>
      </c>
      <c r="AN287" s="2" t="n">
        <v>0.0001</v>
      </c>
      <c r="AP287" s="2" t="n">
        <v>93</v>
      </c>
      <c r="AQ287" s="2" t="n">
        <v>0.35</v>
      </c>
    </row>
    <row r="288" customFormat="false" ht="12.75" hidden="false" customHeight="false" outlineLevel="0" collapsed="false">
      <c r="B288" s="2" t="n">
        <v>0.066398427938094</v>
      </c>
      <c r="D288" s="1" t="n">
        <v>44440</v>
      </c>
      <c r="E288" s="2" t="n">
        <v>72.35</v>
      </c>
      <c r="F288" s="2" t="n">
        <v>77.35</v>
      </c>
      <c r="G288" s="2" t="n">
        <v>82.35</v>
      </c>
      <c r="I288" s="2" t="n">
        <v>35.05</v>
      </c>
      <c r="J288" s="2" t="n">
        <v>40.05</v>
      </c>
      <c r="K288" s="2" t="n">
        <v>45.05</v>
      </c>
    </row>
    <row r="289" customFormat="false" ht="12.75" hidden="false" customHeight="false" outlineLevel="0" collapsed="false">
      <c r="B289" s="2" t="n">
        <v>0.06639456123</v>
      </c>
      <c r="D289" s="1" t="n">
        <v>44470</v>
      </c>
      <c r="E289" s="2" t="n">
        <v>50.5</v>
      </c>
      <c r="F289" s="2" t="n">
        <v>55.5</v>
      </c>
      <c r="G289" s="2" t="n">
        <v>60.5</v>
      </c>
      <c r="I289" s="2" t="n">
        <v>33.45</v>
      </c>
      <c r="J289" s="2" t="n">
        <v>38.45</v>
      </c>
      <c r="K289" s="2" t="n">
        <v>43.45</v>
      </c>
    </row>
    <row r="290" customFormat="false" ht="12.75" hidden="false" customHeight="false" outlineLevel="0" collapsed="false">
      <c r="B290" s="2" t="n">
        <v>0.066390819254424</v>
      </c>
      <c r="D290" s="1" t="n">
        <v>44501</v>
      </c>
      <c r="E290" s="2" t="n">
        <v>49.5</v>
      </c>
      <c r="F290" s="2" t="n">
        <v>54.5</v>
      </c>
      <c r="G290" s="2" t="n">
        <v>59.5</v>
      </c>
      <c r="I290" s="2" t="n">
        <v>30.45</v>
      </c>
      <c r="J290" s="2" t="n">
        <v>35.45</v>
      </c>
      <c r="K290" s="2" t="n">
        <v>40.45</v>
      </c>
    </row>
    <row r="291" customFormat="false" ht="12.75" hidden="false" customHeight="false" outlineLevel="0" collapsed="false">
      <c r="B291" s="2" t="n">
        <v>0.066386952546337</v>
      </c>
      <c r="D291" s="1" t="n">
        <v>44531</v>
      </c>
      <c r="E291" s="2" t="n">
        <v>48.5</v>
      </c>
      <c r="F291" s="2" t="n">
        <v>53.5</v>
      </c>
      <c r="G291" s="2" t="n">
        <v>58.5</v>
      </c>
      <c r="I291" s="2" t="n">
        <v>30.45</v>
      </c>
      <c r="J291" s="2" t="n">
        <v>35.45</v>
      </c>
      <c r="K291" s="2" t="n">
        <v>40.45</v>
      </c>
    </row>
    <row r="292" customFormat="false" ht="12.75" hidden="false" customHeight="false" outlineLevel="0" collapsed="false">
      <c r="B292" s="2" t="n">
        <v>0.066383085838255</v>
      </c>
      <c r="D292" s="1" t="n">
        <v>44562</v>
      </c>
      <c r="E292" s="2" t="n">
        <v>50.05</v>
      </c>
      <c r="F292" s="2" t="n">
        <v>55.05</v>
      </c>
      <c r="G292" s="2" t="n">
        <v>60.05</v>
      </c>
      <c r="I292" s="2" t="n">
        <v>34.45</v>
      </c>
      <c r="J292" s="2" t="n">
        <v>39.45</v>
      </c>
      <c r="K292" s="2" t="n">
        <v>44.45</v>
      </c>
    </row>
    <row r="293" customFormat="false" ht="12.75" hidden="false" customHeight="false" outlineLevel="0" collapsed="false">
      <c r="B293" s="2" t="n">
        <v>0.066379593327733</v>
      </c>
      <c r="D293" s="1" t="n">
        <v>44593</v>
      </c>
      <c r="E293" s="2" t="n">
        <v>48.05</v>
      </c>
      <c r="F293" s="2" t="n">
        <v>53.05</v>
      </c>
      <c r="G293" s="2" t="n">
        <v>58.05</v>
      </c>
      <c r="I293" s="2" t="n">
        <v>33.45</v>
      </c>
      <c r="J293" s="2" t="n">
        <v>38.45</v>
      </c>
      <c r="K293" s="2" t="n">
        <v>43.45</v>
      </c>
    </row>
    <row r="294" customFormat="false" ht="12.75" hidden="false" customHeight="false" outlineLevel="0" collapsed="false">
      <c r="B294" s="2" t="n">
        <v>0.066375726619661</v>
      </c>
      <c r="D294" s="1" t="n">
        <v>44621</v>
      </c>
      <c r="E294" s="2" t="n">
        <v>47.05</v>
      </c>
      <c r="F294" s="2" t="n">
        <v>52.05</v>
      </c>
      <c r="G294" s="2" t="n">
        <v>57.05</v>
      </c>
      <c r="I294" s="2" t="n">
        <v>31.45</v>
      </c>
      <c r="J294" s="2" t="n">
        <v>36.45</v>
      </c>
      <c r="K294" s="2" t="n">
        <v>41.45</v>
      </c>
    </row>
    <row r="295" customFormat="false" ht="12.75" hidden="false" customHeight="false" outlineLevel="0" collapsed="false">
      <c r="B295" s="2" t="n">
        <v>0.066371984644112</v>
      </c>
      <c r="D295" s="1" t="n">
        <v>44652</v>
      </c>
      <c r="E295" s="2" t="n">
        <v>44.95</v>
      </c>
      <c r="F295" s="2" t="n">
        <v>49.95</v>
      </c>
      <c r="G295" s="2" t="n">
        <v>54.95</v>
      </c>
      <c r="I295" s="2" t="n">
        <v>31.45</v>
      </c>
      <c r="J295" s="2" t="n">
        <v>36.45</v>
      </c>
      <c r="K295" s="2" t="n">
        <v>41.45</v>
      </c>
    </row>
    <row r="296" customFormat="false" ht="12.75" hidden="false" customHeight="false" outlineLevel="0" collapsed="false">
      <c r="B296" s="2" t="n">
        <v>0.066368117936049</v>
      </c>
      <c r="D296" s="1" t="n">
        <v>44682</v>
      </c>
      <c r="E296" s="2" t="n">
        <v>46.95</v>
      </c>
      <c r="F296" s="2" t="n">
        <v>51.95</v>
      </c>
      <c r="G296" s="2" t="n">
        <v>56.95</v>
      </c>
      <c r="I296" s="2" t="n">
        <v>27.45</v>
      </c>
      <c r="J296" s="2" t="n">
        <v>32.45</v>
      </c>
      <c r="K296" s="2" t="n">
        <v>37.45</v>
      </c>
    </row>
    <row r="297" customFormat="false" ht="12.75" hidden="false" customHeight="false" outlineLevel="0" collapsed="false">
      <c r="B297" s="2" t="n">
        <v>0.066364375960508</v>
      </c>
      <c r="D297" s="1" t="n">
        <v>44713</v>
      </c>
      <c r="E297" s="2" t="n">
        <v>53.95</v>
      </c>
      <c r="F297" s="2" t="n">
        <v>58.95</v>
      </c>
      <c r="G297" s="2" t="n">
        <v>63.95</v>
      </c>
      <c r="I297" s="2" t="n">
        <v>30.45</v>
      </c>
      <c r="J297" s="2" t="n">
        <v>35.45</v>
      </c>
      <c r="K297" s="2" t="n">
        <v>40.45</v>
      </c>
    </row>
    <row r="298" customFormat="false" ht="12.75" hidden="false" customHeight="false" outlineLevel="0" collapsed="false">
      <c r="B298" s="2" t="n">
        <v>0.066360509252455</v>
      </c>
      <c r="D298" s="1" t="n">
        <v>44743</v>
      </c>
      <c r="E298" s="2" t="n">
        <v>71.4</v>
      </c>
      <c r="F298" s="2" t="n">
        <v>76.4</v>
      </c>
      <c r="G298" s="2" t="n">
        <v>81.4</v>
      </c>
      <c r="I298" s="2" t="n">
        <v>35.05</v>
      </c>
      <c r="J298" s="2" t="n">
        <v>40.05</v>
      </c>
      <c r="K298" s="2" t="n">
        <v>45.05</v>
      </c>
    </row>
    <row r="299" customFormat="false" ht="12.75" hidden="false" customHeight="false" outlineLevel="0" collapsed="false">
      <c r="B299" s="2" t="n">
        <v>0.066356642544407</v>
      </c>
      <c r="D299" s="1" t="n">
        <v>44774</v>
      </c>
      <c r="E299" s="2" t="n">
        <v>84.4</v>
      </c>
      <c r="F299" s="2" t="n">
        <v>89.4</v>
      </c>
      <c r="G299" s="2" t="n">
        <v>94.4</v>
      </c>
      <c r="I299" s="2" t="n">
        <v>37.05</v>
      </c>
      <c r="J299" s="2" t="n">
        <v>42.05</v>
      </c>
      <c r="K299" s="2" t="n">
        <v>47.05</v>
      </c>
    </row>
    <row r="300" customFormat="false" ht="12.75" hidden="false" customHeight="false" outlineLevel="0" collapsed="false">
      <c r="B300" s="2" t="n">
        <v>0.066352900568881</v>
      </c>
      <c r="D300" s="1" t="n">
        <v>44805</v>
      </c>
      <c r="E300" s="2" t="n">
        <v>72.4</v>
      </c>
      <c r="F300" s="2" t="n">
        <v>77.4</v>
      </c>
      <c r="G300" s="2" t="n">
        <v>82.4</v>
      </c>
      <c r="I300" s="2" t="n">
        <v>35.05</v>
      </c>
      <c r="J300" s="2" t="n">
        <v>40.05</v>
      </c>
      <c r="K300" s="2" t="n">
        <v>45.05</v>
      </c>
    </row>
    <row r="301" customFormat="false" ht="12.75" hidden="false" customHeight="false" outlineLevel="0" collapsed="false">
      <c r="B301" s="2" t="n">
        <v>0.066349033860842</v>
      </c>
      <c r="D301" s="1" t="n">
        <v>44835</v>
      </c>
      <c r="E301" s="2" t="n">
        <v>50.55</v>
      </c>
      <c r="F301" s="2" t="n">
        <v>55.55</v>
      </c>
      <c r="G301" s="2" t="n">
        <v>60.55</v>
      </c>
      <c r="I301" s="2" t="n">
        <v>33.45</v>
      </c>
      <c r="J301" s="2" t="n">
        <v>38.45</v>
      </c>
      <c r="K301" s="2" t="n">
        <v>43.45</v>
      </c>
    </row>
    <row r="302" customFormat="false" ht="12.75" hidden="false" customHeight="false" outlineLevel="0" collapsed="false">
      <c r="B302" s="2" t="n">
        <v>0.066345291885326</v>
      </c>
      <c r="D302" s="1" t="n">
        <v>44866</v>
      </c>
      <c r="E302" s="2" t="n">
        <v>49.55</v>
      </c>
      <c r="F302" s="2" t="n">
        <v>54.55</v>
      </c>
      <c r="G302" s="2" t="n">
        <v>59.55</v>
      </c>
      <c r="I302" s="2" t="n">
        <v>30.45</v>
      </c>
      <c r="J302" s="2" t="n">
        <v>35.45</v>
      </c>
      <c r="K302" s="2" t="n">
        <v>40.45</v>
      </c>
    </row>
    <row r="303" customFormat="false" ht="12.75" hidden="false" customHeight="false" outlineLevel="0" collapsed="false">
      <c r="B303" s="2" t="n">
        <v>0.066341425177297</v>
      </c>
      <c r="D303" s="1" t="n">
        <v>44896</v>
      </c>
      <c r="E303" s="2" t="n">
        <v>48.55</v>
      </c>
      <c r="F303" s="2" t="n">
        <v>53.55</v>
      </c>
      <c r="G303" s="2" t="n">
        <v>58.55</v>
      </c>
      <c r="I303" s="2" t="n">
        <v>30.45</v>
      </c>
      <c r="J303" s="2" t="n">
        <v>35.45</v>
      </c>
      <c r="K303" s="2" t="n">
        <v>40.45</v>
      </c>
    </row>
    <row r="304" customFormat="false" ht="12.75" hidden="false" customHeight="false" outlineLevel="0" collapsed="false">
      <c r="B304" s="2" t="n">
        <v>0.066337558469274</v>
      </c>
      <c r="D304" s="1" t="n">
        <v>44927</v>
      </c>
      <c r="E304" s="2" t="n">
        <v>50.1</v>
      </c>
      <c r="F304" s="2" t="n">
        <v>55.1</v>
      </c>
      <c r="G304" s="2" t="n">
        <v>60.1</v>
      </c>
      <c r="I304" s="2" t="n">
        <v>34.45</v>
      </c>
      <c r="J304" s="2" t="n">
        <v>39.45</v>
      </c>
      <c r="K304" s="2" t="n">
        <v>44.45</v>
      </c>
    </row>
    <row r="305" customFormat="false" ht="12.75" hidden="false" customHeight="false" outlineLevel="0" collapsed="false">
      <c r="B305" s="2" t="n">
        <v>0.066334065958805</v>
      </c>
      <c r="D305" s="1" t="n">
        <v>44958</v>
      </c>
      <c r="E305" s="2" t="n">
        <v>48.1</v>
      </c>
      <c r="F305" s="2" t="n">
        <v>53.1</v>
      </c>
      <c r="G305" s="2" t="n">
        <v>58.1</v>
      </c>
      <c r="I305" s="2" t="n">
        <v>33.45</v>
      </c>
      <c r="J305" s="2" t="n">
        <v>38.45</v>
      </c>
      <c r="K305" s="2" t="n">
        <v>43.45</v>
      </c>
    </row>
    <row r="306" customFormat="false" ht="12.75" hidden="false" customHeight="false" outlineLevel="0" collapsed="false">
      <c r="B306" s="2" t="n">
        <v>0.06633019925079</v>
      </c>
      <c r="D306" s="1" t="n">
        <v>44986</v>
      </c>
      <c r="E306" s="2" t="n">
        <v>47.1</v>
      </c>
      <c r="F306" s="2" t="n">
        <v>52.1</v>
      </c>
      <c r="G306" s="2" t="n">
        <v>57.1</v>
      </c>
      <c r="I306" s="2" t="n">
        <v>31.45</v>
      </c>
      <c r="J306" s="2" t="n">
        <v>36.45</v>
      </c>
      <c r="K306" s="2" t="n">
        <v>41.45</v>
      </c>
    </row>
    <row r="307" customFormat="false" ht="12.75" hidden="false" customHeight="false" outlineLevel="0" collapsed="false">
      <c r="B307" s="2" t="n">
        <v>0.066326457275297</v>
      </c>
      <c r="D307" s="1" t="n">
        <v>45017</v>
      </c>
      <c r="E307" s="2" t="n">
        <v>45</v>
      </c>
      <c r="F307" s="2" t="n">
        <v>50</v>
      </c>
      <c r="G307" s="2" t="n">
        <v>55</v>
      </c>
      <c r="I307" s="2" t="n">
        <v>31.45</v>
      </c>
      <c r="J307" s="2" t="n">
        <v>36.45</v>
      </c>
      <c r="K307" s="2" t="n">
        <v>41.45</v>
      </c>
    </row>
    <row r="308" customFormat="false" ht="12.75" hidden="false" customHeight="false" outlineLevel="0" collapsed="false">
      <c r="B308" s="2" t="n">
        <v>0.066322590567292</v>
      </c>
      <c r="D308" s="1" t="n">
        <v>45047</v>
      </c>
      <c r="E308" s="2" t="n">
        <v>47</v>
      </c>
      <c r="F308" s="2" t="n">
        <v>52</v>
      </c>
      <c r="G308" s="2" t="n">
        <v>57</v>
      </c>
      <c r="I308" s="2" t="n">
        <v>27.45</v>
      </c>
      <c r="J308" s="2" t="n">
        <v>32.45</v>
      </c>
      <c r="K308" s="2" t="n">
        <v>37.45</v>
      </c>
    </row>
    <row r="309" customFormat="false" ht="12.75" hidden="false" customHeight="false" outlineLevel="0" collapsed="false">
      <c r="B309" s="2" t="n">
        <v>0.066318848591809</v>
      </c>
      <c r="D309" s="1" t="n">
        <v>45078</v>
      </c>
      <c r="E309" s="2" t="n">
        <v>54</v>
      </c>
      <c r="F309" s="2" t="n">
        <v>59</v>
      </c>
      <c r="G309" s="2" t="n">
        <v>64</v>
      </c>
      <c r="I309" s="2" t="n">
        <v>30.45</v>
      </c>
      <c r="J309" s="2" t="n">
        <v>35.45</v>
      </c>
      <c r="K309" s="2" t="n">
        <v>40.45</v>
      </c>
    </row>
    <row r="310" customFormat="false" ht="12.75" hidden="false" customHeight="false" outlineLevel="0" collapsed="false">
      <c r="B310" s="2" t="n">
        <v>0.066314981883814</v>
      </c>
      <c r="D310" s="1" t="n">
        <v>45108</v>
      </c>
      <c r="E310" s="2" t="n">
        <v>71.45</v>
      </c>
      <c r="F310" s="2" t="n">
        <v>76.45</v>
      </c>
      <c r="G310" s="2" t="n">
        <v>81.45</v>
      </c>
      <c r="I310" s="2" t="n">
        <v>35.05</v>
      </c>
      <c r="J310" s="2" t="n">
        <v>40.05</v>
      </c>
      <c r="K310" s="2" t="n">
        <v>45.05</v>
      </c>
    </row>
    <row r="311" customFormat="false" ht="12.75" hidden="false" customHeight="false" outlineLevel="0" collapsed="false">
      <c r="B311" s="2" t="n">
        <v>0.066311115175824</v>
      </c>
      <c r="D311" s="1" t="n">
        <v>45139</v>
      </c>
      <c r="E311" s="2" t="n">
        <v>84.45</v>
      </c>
      <c r="F311" s="2" t="n">
        <v>89.45</v>
      </c>
      <c r="G311" s="2" t="n">
        <v>94.45</v>
      </c>
      <c r="I311" s="2" t="n">
        <v>37.05</v>
      </c>
      <c r="J311" s="2" t="n">
        <v>42.05</v>
      </c>
      <c r="K311" s="2" t="n">
        <v>47.05</v>
      </c>
    </row>
    <row r="312" customFormat="false" ht="12.75" hidden="false" customHeight="false" outlineLevel="0" collapsed="false">
      <c r="B312" s="2" t="n">
        <v>0.066307373200355</v>
      </c>
      <c r="D312" s="1" t="n">
        <v>45170</v>
      </c>
      <c r="E312" s="2" t="n">
        <v>72.45</v>
      </c>
      <c r="F312" s="2" t="n">
        <v>77.45</v>
      </c>
      <c r="G312" s="2" t="n">
        <v>82.45</v>
      </c>
      <c r="I312" s="2" t="n">
        <v>35.05</v>
      </c>
      <c r="J312" s="2" t="n">
        <v>40.05</v>
      </c>
      <c r="K312" s="2" t="n">
        <v>45.05</v>
      </c>
    </row>
    <row r="313" customFormat="false" ht="12.75" hidden="false" customHeight="false" outlineLevel="0" collapsed="false">
      <c r="B313" s="2" t="n">
        <v>0.066303506492375</v>
      </c>
      <c r="D313" s="1" t="n">
        <v>45200</v>
      </c>
      <c r="E313" s="2" t="n">
        <v>50.6</v>
      </c>
      <c r="F313" s="2" t="n">
        <v>55.6</v>
      </c>
      <c r="G313" s="2" t="n">
        <v>60.6</v>
      </c>
      <c r="I313" s="2" t="n">
        <v>33.45</v>
      </c>
      <c r="J313" s="2" t="n">
        <v>38.45</v>
      </c>
      <c r="K313" s="2" t="n">
        <v>43.45</v>
      </c>
    </row>
    <row r="314" customFormat="false" ht="12.75" hidden="false" customHeight="false" outlineLevel="0" collapsed="false">
      <c r="B314" s="2" t="n">
        <v>0.066299764516914</v>
      </c>
      <c r="D314" s="1" t="n">
        <v>45231</v>
      </c>
      <c r="E314" s="2" t="n">
        <v>49.6</v>
      </c>
      <c r="F314" s="2" t="n">
        <v>54.6</v>
      </c>
      <c r="G314" s="2" t="n">
        <v>59.6</v>
      </c>
      <c r="I314" s="2" t="n">
        <v>30.45</v>
      </c>
      <c r="J314" s="2" t="n">
        <v>35.45</v>
      </c>
      <c r="K314" s="2" t="n">
        <v>40.45</v>
      </c>
    </row>
    <row r="315" customFormat="false" ht="12.75" hidden="false" customHeight="false" outlineLevel="0" collapsed="false">
      <c r="B315" s="2" t="n">
        <v>0.066295897808944</v>
      </c>
      <c r="D315" s="1" t="n">
        <v>45261</v>
      </c>
      <c r="E315" s="2" t="n">
        <v>48.6</v>
      </c>
      <c r="F315" s="2" t="n">
        <v>53.6</v>
      </c>
      <c r="G315" s="2" t="n">
        <v>58.6</v>
      </c>
      <c r="I315" s="2" t="n">
        <v>30.45</v>
      </c>
      <c r="J315" s="2" t="n">
        <v>35.45</v>
      </c>
      <c r="K315" s="2" t="n">
        <v>40.45</v>
      </c>
    </row>
    <row r="316" customFormat="false" ht="12.75" hidden="false" customHeight="false" outlineLevel="0" collapsed="false">
      <c r="B316" s="2" t="n">
        <v>0.066292031100978</v>
      </c>
      <c r="D316" s="1" t="n">
        <v>45292</v>
      </c>
      <c r="E316" s="2" t="n">
        <v>50.15</v>
      </c>
      <c r="F316" s="2" t="n">
        <v>55.15</v>
      </c>
      <c r="G316" s="2" t="n">
        <v>60.15</v>
      </c>
      <c r="I316" s="2" t="n">
        <v>34.45</v>
      </c>
      <c r="J316" s="2" t="n">
        <v>39.45</v>
      </c>
      <c r="K316" s="2" t="n">
        <v>44.45</v>
      </c>
    </row>
    <row r="317" customFormat="false" ht="12.75" hidden="false" customHeight="false" outlineLevel="0" collapsed="false">
      <c r="B317" s="2" t="n">
        <v>0.066288538590562</v>
      </c>
    </row>
    <row r="318" customFormat="false" ht="12.75" hidden="false" customHeight="false" outlineLevel="0" collapsed="false">
      <c r="B318" s="2" t="n">
        <v>0.066284671882606</v>
      </c>
    </row>
    <row r="319" customFormat="false" ht="12.75" hidden="false" customHeight="false" outlineLevel="0" collapsed="false">
      <c r="B319" s="2" t="n">
        <v>0.06628092990717</v>
      </c>
    </row>
    <row r="320" customFormat="false" ht="12.75" hidden="false" customHeight="false" outlineLevel="0" collapsed="false">
      <c r="B320" s="2" t="n">
        <v>0.066277063199223</v>
      </c>
    </row>
    <row r="321" customFormat="false" ht="12.75" hidden="false" customHeight="false" outlineLevel="0" collapsed="false">
      <c r="B321" s="2" t="n">
        <v>0.066273321223796</v>
      </c>
    </row>
    <row r="322" customFormat="false" ht="12.75" hidden="false" customHeight="false" outlineLevel="0" collapsed="false">
      <c r="B322" s="2" t="n">
        <v>0.06626945451586</v>
      </c>
    </row>
    <row r="323" customFormat="false" ht="12.75" hidden="false" customHeight="false" outlineLevel="0" collapsed="false">
      <c r="B323" s="2" t="n">
        <v>0.066265587807928</v>
      </c>
    </row>
    <row r="324" customFormat="false" ht="12.75" hidden="false" customHeight="false" outlineLevel="0" collapsed="false">
      <c r="B324" s="2" t="n">
        <v>0.066261845832514</v>
      </c>
    </row>
    <row r="325" customFormat="false" ht="12.75" hidden="false" customHeight="false" outlineLevel="0" collapsed="false">
      <c r="B325" s="2" t="n">
        <v>0.066257979124593</v>
      </c>
    </row>
    <row r="326" customFormat="false" ht="12.75" hidden="false" customHeight="false" outlineLevel="0" collapsed="false">
      <c r="B326" s="2" t="n">
        <v>0.066254237149189</v>
      </c>
    </row>
    <row r="327" customFormat="false" ht="12.75" hidden="false" customHeight="false" outlineLevel="0" collapsed="false">
      <c r="B327" s="2" t="n">
        <v>0.066250370441277</v>
      </c>
    </row>
    <row r="328" customFormat="false" ht="12.75" hidden="false" customHeight="false" outlineLevel="0" collapsed="false">
      <c r="B328" s="2" t="n">
        <v>0.06624650373337</v>
      </c>
    </row>
    <row r="329" customFormat="false" ht="12.75" hidden="false" customHeight="false" outlineLevel="0" collapsed="false">
      <c r="B329" s="2" t="n">
        <v>0.066242886490493</v>
      </c>
    </row>
    <row r="330" customFormat="false" ht="12.75" hidden="false" customHeight="false" outlineLevel="0" collapsed="false">
      <c r="B330" s="2" t="n">
        <v>0.066239019782596</v>
      </c>
    </row>
    <row r="331" customFormat="false" ht="12.75" hidden="false" customHeight="false" outlineLevel="0" collapsed="false">
      <c r="B331" s="2" t="n">
        <v>0.066235277807216</v>
      </c>
    </row>
    <row r="332" customFormat="false" ht="12.75" hidden="false" customHeight="false" outlineLevel="0" collapsed="false">
      <c r="B332" s="2" t="n">
        <v>0.066231411099328</v>
      </c>
    </row>
    <row r="333" customFormat="false" ht="12.75" hidden="false" customHeight="false" outlineLevel="0" collapsed="false">
      <c r="B333" s="2" t="n">
        <v>0.066227669123958</v>
      </c>
    </row>
    <row r="334" customFormat="false" ht="12.75" hidden="false" customHeight="false" outlineLevel="0" collapsed="false">
      <c r="B334" s="2" t="n">
        <v>0.066223802416079</v>
      </c>
    </row>
    <row r="335" customFormat="false" ht="12.75" hidden="false" customHeight="false" outlineLevel="0" collapsed="false">
      <c r="B335" s="2" t="n">
        <v>0.066219935708206</v>
      </c>
    </row>
    <row r="336" customFormat="false" ht="12.75" hidden="false" customHeight="false" outlineLevel="0" collapsed="false">
      <c r="B336" s="2" t="n">
        <v>0.066216193732849</v>
      </c>
    </row>
    <row r="337" customFormat="false" ht="12.75" hidden="false" customHeight="false" outlineLevel="0" collapsed="false">
      <c r="B337" s="2" t="n">
        <v>0.066212327024986</v>
      </c>
    </row>
    <row r="338" customFormat="false" ht="12.75" hidden="false" customHeight="false" outlineLevel="0" collapsed="false">
      <c r="B338" s="2" t="n">
        <v>0.066208585049639</v>
      </c>
    </row>
    <row r="339" customFormat="false" ht="12.75" hidden="false" customHeight="false" outlineLevel="0" collapsed="false">
      <c r="B339" s="2" t="n">
        <v>0.066204718341786</v>
      </c>
    </row>
    <row r="340" customFormat="false" ht="12.75" hidden="false" customHeight="false" outlineLevel="0" collapsed="false">
      <c r="B340" s="2" t="n">
        <v>0.066200851633937</v>
      </c>
    </row>
    <row r="341" customFormat="false" ht="12.75" hidden="false" customHeight="false" outlineLevel="0" collapsed="false">
      <c r="B341" s="2" t="n">
        <v>0.066197359123626</v>
      </c>
    </row>
    <row r="342" customFormat="false" ht="12.75" hidden="false" customHeight="false" outlineLevel="0" collapsed="false">
      <c r="B342" s="2" t="n">
        <v>0.066193492415787</v>
      </c>
    </row>
    <row r="343" customFormat="false" ht="12.75" hidden="false" customHeight="false" outlineLevel="0" collapsed="false">
      <c r="B343" s="2" t="n">
        <v>0.066189750440463</v>
      </c>
    </row>
    <row r="344" customFormat="false" ht="12.75" hidden="false" customHeight="false" outlineLevel="0" collapsed="false">
      <c r="B344" s="2" t="n">
        <v>0.066185883732634</v>
      </c>
    </row>
    <row r="345" customFormat="false" ht="12.75" hidden="false" customHeight="false" outlineLevel="0" collapsed="false">
      <c r="B345" s="2" t="n">
        <v>0.06618214175732</v>
      </c>
    </row>
    <row r="346" customFormat="false" ht="12.75" hidden="false" customHeight="false" outlineLevel="0" collapsed="false">
      <c r="B346" s="2" t="n">
        <v>0.066178275049499</v>
      </c>
    </row>
    <row r="347" customFormat="false" ht="12.75" hidden="false" customHeight="false" outlineLevel="0" collapsed="false">
      <c r="B347" s="2" t="n">
        <v>0.066174408341685</v>
      </c>
    </row>
    <row r="348" customFormat="false" ht="12.75" hidden="false" customHeight="false" outlineLevel="0" collapsed="false">
      <c r="B348" s="2" t="n">
        <v>0.066170666366385</v>
      </c>
    </row>
    <row r="349" customFormat="false" ht="12.75" hidden="false" customHeight="false" outlineLevel="0" collapsed="false">
      <c r="B349" s="2" t="n">
        <v>0.06616679965858</v>
      </c>
    </row>
    <row r="350" customFormat="false" ht="12.75" hidden="false" customHeight="false" outlineLevel="0" collapsed="false">
      <c r="B350" s="2" t="n">
        <v>0.066163057683289</v>
      </c>
    </row>
    <row r="351" customFormat="false" ht="12.75" hidden="false" customHeight="false" outlineLevel="0" collapsed="false">
      <c r="B351" s="2" t="n">
        <v>0.066159190975494</v>
      </c>
    </row>
    <row r="352" customFormat="false" ht="12.75" hidden="false" customHeight="false" outlineLevel="0" collapsed="false">
      <c r="B352" s="2" t="n">
        <v>0.066155324267704</v>
      </c>
    </row>
    <row r="353" customFormat="false" ht="12.75" hidden="false" customHeight="false" outlineLevel="0" collapsed="false">
      <c r="B353" s="2" t="n">
        <v>0.066151831757445</v>
      </c>
    </row>
    <row r="354" customFormat="false" ht="12.75" hidden="false" customHeight="false" outlineLevel="0" collapsed="false">
      <c r="B354" s="2" t="n">
        <v>0.066147965049664</v>
      </c>
    </row>
    <row r="355" customFormat="false" ht="12.75" hidden="false" customHeight="false" outlineLevel="0" collapsed="false">
      <c r="B355" s="2" t="n">
        <v>0.066144223074397</v>
      </c>
    </row>
    <row r="356" customFormat="false" ht="12.75" hidden="false" customHeight="false" outlineLevel="0" collapsed="false">
      <c r="B356" s="2" t="n">
        <v>0.066140356366626</v>
      </c>
    </row>
    <row r="357" customFormat="false" ht="12.75" hidden="false" customHeight="false" outlineLevel="0" collapsed="false">
      <c r="B357" s="2" t="n">
        <v>0.066136614391369</v>
      </c>
    </row>
    <row r="358" customFormat="false" ht="12.75" hidden="false" customHeight="false" outlineLevel="0" collapsed="false">
      <c r="B358" s="2" t="n">
        <v>0.066132747683607</v>
      </c>
    </row>
    <row r="359" customFormat="false" ht="12.75" hidden="false" customHeight="false" outlineLevel="0" collapsed="false">
      <c r="B359" s="2" t="n">
        <v>0.06612888097585</v>
      </c>
    </row>
    <row r="360" customFormat="false" ht="12.75" hidden="false" customHeight="false" outlineLevel="0" collapsed="false">
      <c r="B360" s="2" t="n">
        <v>0.066125139000606</v>
      </c>
    </row>
    <row r="361" customFormat="false" ht="12.75" hidden="false" customHeight="false" outlineLevel="0" collapsed="false">
      <c r="B361" s="2" t="n">
        <v>0.06612127229286</v>
      </c>
    </row>
    <row r="362" customFormat="false" ht="12.75" hidden="false" customHeight="false" outlineLevel="0" collapsed="false">
      <c r="B362" s="2" t="n">
        <v>0.066117530317626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U37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1" ySplit="17" topLeftCell="B18" activePane="bottomRight" state="frozen"/>
      <selection pane="topLeft" activeCell="A1" activeCellId="0" sqref="A1"/>
      <selection pane="topRight" activeCell="B1" activeCellId="0" sqref="B1"/>
      <selection pane="bottomLeft" activeCell="A18" activeCellId="0" sqref="A18"/>
      <selection pane="bottomRight" activeCell="O18" activeCellId="0" sqref="O18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11.28"/>
    <col collapsed="false" customWidth="true" hidden="false" outlineLevel="0" max="22" min="2" style="2" width="8.7"/>
  </cols>
  <sheetData>
    <row r="2" customFormat="false" ht="12.75" hidden="false" customHeight="false" outlineLevel="0" collapsed="false">
      <c r="B2" s="3" t="s">
        <v>63</v>
      </c>
      <c r="C2" s="4"/>
      <c r="D2" s="4"/>
      <c r="E2" s="4"/>
      <c r="F2" s="4"/>
      <c r="G2" s="4"/>
      <c r="H2" s="4"/>
      <c r="I2" s="4"/>
      <c r="J2" s="5"/>
      <c r="L2" s="3" t="s">
        <v>64</v>
      </c>
      <c r="M2" s="4"/>
      <c r="N2" s="4"/>
      <c r="O2" s="4"/>
      <c r="P2" s="4"/>
      <c r="Q2" s="4"/>
      <c r="R2" s="4"/>
      <c r="S2" s="4"/>
      <c r="T2" s="5"/>
    </row>
    <row r="3" customFormat="false" ht="12.75" hidden="false" customHeight="false" outlineLevel="0" collapsed="false">
      <c r="B3" s="6" t="n">
        <v>1</v>
      </c>
      <c r="C3" s="6" t="n">
        <v>2</v>
      </c>
      <c r="D3" s="6" t="n">
        <v>3</v>
      </c>
      <c r="E3" s="6" t="n">
        <v>4</v>
      </c>
      <c r="F3" s="7" t="s">
        <v>65</v>
      </c>
      <c r="G3" s="8"/>
      <c r="H3" s="8" t="s">
        <v>66</v>
      </c>
      <c r="I3" s="8" t="n">
        <v>3</v>
      </c>
      <c r="J3" s="8"/>
      <c r="L3" s="6" t="n">
        <v>1</v>
      </c>
      <c r="M3" s="6" t="n">
        <v>2</v>
      </c>
      <c r="N3" s="6" t="n">
        <v>3</v>
      </c>
      <c r="O3" s="6" t="n">
        <v>4</v>
      </c>
      <c r="P3" s="7" t="s">
        <v>65</v>
      </c>
      <c r="Q3" s="8"/>
      <c r="R3" s="8" t="s">
        <v>66</v>
      </c>
      <c r="S3" s="8"/>
      <c r="T3" s="8"/>
    </row>
    <row r="4" customFormat="false" ht="12.75" hidden="false" customHeight="false" outlineLevel="0" collapsed="false">
      <c r="A4" s="9" t="n">
        <v>2001</v>
      </c>
      <c r="B4" s="10" t="n">
        <f aca="false" t="array" ref="B4:B4">SUM(($B$18:$B$256=$A4)*($D$18:$D$256=B$3)*($F$18:$F$256)*($L$18:$L$256)*($T$18:$T$256))/SUM(($B$18:$B$256=$A4)*($D$18:$D$256=B$3)*($F$18:$F$256)*($L$18:$L$256))</f>
        <v>196.586039827975</v>
      </c>
      <c r="C4" s="10" t="n">
        <f aca="false" t="array" ref="C4:C4">SUM(($B$18:$B$256=$A4)*($D$18:$D$256=C$3)*($F$18:$F$256)*($L$18:$L$256)*($T$18:$T$256))/SUM(($B$18:$B$256=$A4)*($D$18:$D$256=C$3)*($F$18:$F$256)*($L$18:$L$256))</f>
        <v>161.287286086738</v>
      </c>
      <c r="D4" s="10" t="n">
        <f aca="false" t="array" ref="D4:D4">SUM(($B$18:$B$256=$A4)*($D$18:$D$256=D$3)*($F$18:$F$256)*($L$18:$L$256)*($T$18:$T$256))/SUM(($B$18:$B$256=$A4)*($D$18:$D$256=D$3)*($F$18:$F$256)*($L$18:$L$256))</f>
        <v>185.510326441096</v>
      </c>
      <c r="E4" s="10" t="n">
        <f aca="false" t="array" ref="E4:E4">SUM(($B$18:$B$256=$A4)*($D$18:$D$256=E$3)*($F$18:$F$256)*($L$18:$L$256)*($T$18:$T$256))/SUM(($B$18:$B$256=$A4)*($D$18:$D$256=E$3)*($F$18:$F$256)*($L$18:$L$256))</f>
        <v>112.443286794423</v>
      </c>
      <c r="F4" s="10" t="n">
        <f aca="false" t="array" ref="F4:F4">SUM(($B$18:$B$256=$A4)*($F$18:$F$256)*($L$18:$L$256)*($T$18:$T$256))/SUM(($B$18:$B$256=$A4)*($F$18:$F$256)*($L$18:$L$256))</f>
        <v>165.366166633926</v>
      </c>
      <c r="G4" s="10"/>
      <c r="H4" s="10" t="n">
        <f aca="false" t="array" ref="H4:H4">SUM(($B$18:$B$256=$A4)*($C$18:$C$256&gt;=5)*($C$18:$C$256&lt;=9)*($F$18:$F$256)*($L$18:$L$256)*($T$18:$T$256))/SUM(($B$18:$B$256=$A4)*($C$18:$C$256&gt;=5)*($C$18:$C$256&lt;=9)*($F$18:$F$256)*($L$18:$L$256))</f>
        <v>177.330956311436</v>
      </c>
      <c r="I4" s="10" t="n">
        <f aca="false" t="array" ref="I4:I4">SUM(($B$18:$B$256=$A4)*($D$18:$D$256&lt;&gt;I$3)*($F$18:$F$256)*($L$18:$L$256)*($T$18:$T$256))/SUM(($B$18:$B$256=$A4)*($D$18:$D$256&lt;&gt;I$3)*($F$18:$F$256)*($L$18:$L$256))</f>
        <v>158.90260616967</v>
      </c>
      <c r="J4" s="10"/>
      <c r="K4" s="10"/>
      <c r="L4" s="10" t="n">
        <f aca="false" t="array" ref="L4:L4">SUM(($B$18:$B$256=$A4)*($D$18:$D$256=L$3)*($F$18:$F$256)*($L$18:$L$256)*($U$18:$U$256))/SUM(($B$18:$B$256=$A4)*($D$18:$D$256=L$3)*($F$18:$F$256)*($L$18:$L$256))</f>
        <v>154.358712387684</v>
      </c>
      <c r="M4" s="10" t="n">
        <f aca="false" t="array" ref="M4:M4">SUM(($B$18:$B$256=$A4)*($D$18:$D$256=M$3)*($F$18:$F$256)*($L$18:$L$256)*($U$18:$U$256))/SUM(($B$18:$B$256=$A4)*($D$18:$D$256=M$3)*($F$18:$F$256)*($L$18:$L$256))</f>
        <v>75.4597844763607</v>
      </c>
      <c r="N4" s="10" t="n">
        <f aca="false" t="array" ref="N4:N4">SUM(($B$18:$B$256=$A4)*($D$18:$D$256=N$3)*($F$18:$F$256)*($L$18:$L$256)*($U$18:$U$256))/SUM(($B$18:$B$256=$A4)*($D$18:$D$256=N$3)*($F$18:$F$256)*($L$18:$L$256))</f>
        <v>108.164069588958</v>
      </c>
      <c r="O4" s="10" t="n">
        <f aca="false" t="array" ref="O4:O4">SUM(($B$18:$B$256=$A4)*($D$18:$D$256=O$3)*($F$18:$F$256)*($L$18:$L$256)*($U$18:$U$256))/SUM(($B$18:$B$256=$A4)*($D$18:$D$256=O$3)*($F$18:$F$256)*($L$18:$L$256))</f>
        <v>81.2327394454504</v>
      </c>
      <c r="P4" s="10" t="n">
        <f aca="false" t="array" ref="P4:P4">SUM(($B$18:$B$256=$A4)*($F$18:$F$256)*($L$18:$L$256)*($U$18:$U$256))/SUM(($B$18:$B$256=$A4)*($F$18:$F$256)*($L$18:$L$256))</f>
        <v>106.05216550522</v>
      </c>
      <c r="Q4" s="10"/>
      <c r="R4" s="10" t="n">
        <f aca="false" t="array" ref="R4:R4">SUM(($B$18:$B$256=$A4)*($C$18:$C$256&gt;=5)*($C$18:$C$256&lt;=9)*($F$18:$F$256)*($L$18:$L$256)*($U$18:$U$256))/SUM(($B$18:$B$256=$A4)*($C$18:$C$256&gt;=5)*($C$18:$C$256&lt;=9)*($F$18:$F$256)*($L$18:$L$256))</f>
        <v>94.4690099203888</v>
      </c>
      <c r="S4" s="10"/>
      <c r="T4" s="10"/>
    </row>
    <row r="5" customFormat="false" ht="12.75" hidden="false" customHeight="false" outlineLevel="0" collapsed="false">
      <c r="A5" s="9" t="n">
        <v>2002</v>
      </c>
      <c r="B5" s="10" t="n">
        <f aca="false" t="array" ref="B5:B5">SUM(($B$18:$B$256=$A5)*($D$18:$D$256=B$3)*($F$18:$F$256)*($L$18:$L$256)*($T$18:$T$256))/SUM(($B$18:$B$256=$A5)*($D$18:$D$256=B$3)*($F$18:$F$256)*($L$18:$L$256))</f>
        <v>85.4542071394763</v>
      </c>
      <c r="C5" s="10" t="n">
        <f aca="false" t="array" ref="C5:C5">SUM(($B$18:$B$256=$A5)*($D$18:$D$256=C$3)*($F$18:$F$256)*($L$18:$L$256)*($T$18:$T$256))/SUM(($B$18:$B$256=$A5)*($D$18:$D$256=C$3)*($F$18:$F$256)*($L$18:$L$256))</f>
        <v>81.9502482483791</v>
      </c>
      <c r="D5" s="10" t="n">
        <f aca="false" t="array" ref="D5:D5">SUM(($B$18:$B$256=$A5)*($D$18:$D$256=D$3)*($F$18:$F$256)*($L$18:$L$256)*($T$18:$T$256))/SUM(($B$18:$B$256=$A5)*($D$18:$D$256=D$3)*($F$18:$F$256)*($L$18:$L$256))</f>
        <v>133.720087090827</v>
      </c>
      <c r="E5" s="10" t="n">
        <f aca="false" t="array" ref="E5:E5">SUM(($B$18:$B$256=$A5)*($D$18:$D$256=E$3)*($F$18:$F$256)*($L$18:$L$256)*($T$18:$T$256))/SUM(($B$18:$B$256=$A5)*($D$18:$D$256=E$3)*($F$18:$F$256)*($L$18:$L$256))</f>
        <v>84.2292759906018</v>
      </c>
      <c r="F5" s="10" t="n">
        <f aca="false" t="array" ref="F5:F5">SUM(($B$18:$B$256=$A5)*($F$18:$F$256)*($L$18:$L$256)*($T$18:$T$256))/SUM(($B$18:$B$256=$A5)*($F$18:$F$256)*($L$18:$L$256))</f>
        <v>96.2749919537407</v>
      </c>
      <c r="G5" s="10"/>
      <c r="H5" s="10" t="n">
        <f aca="false" t="array" ref="H5:H5">SUM(($B$18:$B$256=$A5)*($C$18:$C$256&gt;=5)*($C$18:$C$256&lt;=9)*($F$18:$F$256)*($L$18:$L$256)*($T$18:$T$256))/SUM(($B$18:$B$256=$A5)*($C$18:$C$256&gt;=5)*($C$18:$C$256&lt;=9)*($F$18:$F$256)*($L$18:$L$256))</f>
        <v>113.766026374907</v>
      </c>
      <c r="I5" s="10" t="n">
        <f aca="false" t="array" ref="I5:I5">SUM(($B$18:$B$256=$A5)*($D$18:$D$256&lt;&gt;I$3)*($F$18:$F$256)*($L$18:$L$256)*($T$18:$T$256))/SUM(($B$18:$B$256=$A5)*($D$18:$D$256&lt;&gt;I$3)*($F$18:$F$256)*($L$18:$L$256))</f>
        <v>83.8822226209127</v>
      </c>
      <c r="J5" s="10"/>
      <c r="K5" s="10"/>
      <c r="L5" s="10" t="n">
        <f aca="false" t="array" ref="L5:L5">SUM(($B$18:$B$256=$A5)*($D$18:$D$256=L$3)*($F$18:$F$256)*($L$18:$L$256)*($U$18:$U$256))/SUM(($B$18:$B$256=$A5)*($D$18:$D$256=L$3)*($F$18:$F$256)*($L$18:$L$256))</f>
        <v>58.6669230827072</v>
      </c>
      <c r="M5" s="10" t="n">
        <f aca="false" t="array" ref="M5:M5">SUM(($B$18:$B$256=$A5)*($D$18:$D$256=M$3)*($F$18:$F$256)*($L$18:$L$256)*($U$18:$U$256))/SUM(($B$18:$B$256=$A5)*($D$18:$D$256=M$3)*($F$18:$F$256)*($L$18:$L$256))</f>
        <v>51.7185543050737</v>
      </c>
      <c r="N5" s="10" t="n">
        <f aca="false" t="array" ref="N5:N5">SUM(($B$18:$B$256=$A5)*($D$18:$D$256=N$3)*($F$18:$F$256)*($L$18:$L$256)*($U$18:$U$256))/SUM(($B$18:$B$256=$A5)*($D$18:$D$256=N$3)*($F$18:$F$256)*($L$18:$L$256))</f>
        <v>64.6592013153573</v>
      </c>
      <c r="O5" s="10" t="n">
        <f aca="false" t="array" ref="O5:O5">SUM(($B$18:$B$256=$A5)*($D$18:$D$256=O$3)*($F$18:$F$256)*($L$18:$L$256)*($U$18:$U$256))/SUM(($B$18:$B$256=$A5)*($D$18:$D$256=O$3)*($F$18:$F$256)*($L$18:$L$256))</f>
        <v>52.4217388920509</v>
      </c>
      <c r="P5" s="10" t="n">
        <f aca="false" t="array" ref="P5:P5">SUM(($B$18:$B$256=$A5)*($F$18:$F$256)*($L$18:$L$256)*($U$18:$U$256))/SUM(($B$18:$B$256=$A5)*($F$18:$F$256)*($L$18:$L$256))</f>
        <v>56.8845533936147</v>
      </c>
      <c r="Q5" s="10"/>
      <c r="R5" s="10" t="n">
        <f aca="false" t="array" ref="R5:R5">SUM(($B$18:$B$256=$A5)*($C$18:$C$256&gt;=5)*($C$18:$C$256&lt;=9)*($F$18:$F$256)*($L$18:$L$256)*($U$18:$U$256))/SUM(($B$18:$B$256=$A5)*($C$18:$C$256&gt;=5)*($C$18:$C$256&lt;=9)*($F$18:$F$256)*($L$18:$L$256))</f>
        <v>59.1753031569531</v>
      </c>
      <c r="S5" s="10"/>
      <c r="T5" s="10"/>
    </row>
    <row r="6" customFormat="false" ht="12.75" hidden="false" customHeight="false" outlineLevel="0" collapsed="false">
      <c r="A6" s="9" t="n">
        <v>2003</v>
      </c>
      <c r="B6" s="10" t="n">
        <f aca="false" t="array" ref="B6:B6">SUM(($B$18:$B$256=$A6)*($D$18:$D$256=B$3)*($F$18:$F$256)*($L$18:$L$256)*($T$18:$T$256))/SUM(($B$18:$B$256=$A6)*($D$18:$D$256=B$3)*($F$18:$F$256)*($L$18:$L$256))</f>
        <v>62.8808554979105</v>
      </c>
      <c r="C6" s="10" t="n">
        <f aca="false" t="array" ref="C6:C6">SUM(($B$18:$B$256=$A6)*($D$18:$D$256=C$3)*($F$18:$F$256)*($L$18:$L$256)*($T$18:$T$256))/SUM(($B$18:$B$256=$A6)*($D$18:$D$256=C$3)*($F$18:$F$256)*($L$18:$L$256))</f>
        <v>65.3400267768983</v>
      </c>
      <c r="D6" s="10" t="n">
        <f aca="false" t="array" ref="D6:D6">SUM(($B$18:$B$256=$A6)*($D$18:$D$256=D$3)*($F$18:$F$256)*($L$18:$L$256)*($T$18:$T$256))/SUM(($B$18:$B$256=$A6)*($D$18:$D$256=D$3)*($F$18:$F$256)*($L$18:$L$256))</f>
        <v>108.020583203581</v>
      </c>
      <c r="E6" s="10" t="n">
        <f aca="false" t="array" ref="E6:E6">SUM(($B$18:$B$256=$A6)*($D$18:$D$256=E$3)*($F$18:$F$256)*($L$18:$L$256)*($T$18:$T$256))/SUM(($B$18:$B$256=$A6)*($D$18:$D$256=E$3)*($F$18:$F$256)*($L$18:$L$256))</f>
        <v>63.9717062952496</v>
      </c>
      <c r="F6" s="10" t="n">
        <f aca="false" t="array" ref="F6:F6">SUM(($B$18:$B$256=$A6)*($F$18:$F$256)*($L$18:$L$256)*($T$18:$T$256))/SUM(($B$18:$B$256=$A6)*($F$18:$F$256)*($L$18:$L$256))</f>
        <v>75.0567752448347</v>
      </c>
      <c r="G6" s="10"/>
      <c r="H6" s="10" t="n">
        <f aca="false" t="array" ref="H6:H6">SUM(($B$18:$B$256=$A6)*($C$18:$C$256&gt;=5)*($C$18:$C$256&lt;=9)*($F$18:$F$256)*($L$18:$L$256)*($T$18:$T$256))/SUM(($B$18:$B$256=$A6)*($C$18:$C$256&gt;=5)*($C$18:$C$256&lt;=9)*($F$18:$F$256)*($L$18:$L$256))</f>
        <v>91.8499208133215</v>
      </c>
      <c r="I6" s="10" t="n">
        <f aca="false" t="array" ref="I6:I6">SUM(($B$18:$B$256=$A6)*($D$18:$D$256&lt;&gt;I$3)*($F$18:$F$256)*($L$18:$L$256)*($T$18:$T$256))/SUM(($B$18:$B$256=$A6)*($D$18:$D$256&lt;&gt;I$3)*($F$18:$F$256)*($L$18:$L$256))</f>
        <v>64.0631479953739</v>
      </c>
      <c r="J6" s="10"/>
      <c r="K6" s="10"/>
      <c r="L6" s="10" t="n">
        <f aca="false" t="array" ref="L6:L6">SUM(($B$18:$B$256=$A6)*($D$18:$D$256=L$3)*($F$18:$F$256)*($L$18:$L$256)*($U$18:$U$256))/SUM(($B$18:$B$256=$A6)*($D$18:$D$256=L$3)*($F$18:$F$256)*($L$18:$L$256))</f>
        <v>40.0033154062932</v>
      </c>
      <c r="M6" s="10" t="n">
        <f aca="false" t="array" ref="M6:M6">SUM(($B$18:$B$256=$A6)*($D$18:$D$256=M$3)*($F$18:$F$256)*($L$18:$L$256)*($U$18:$U$256))/SUM(($B$18:$B$256=$A6)*($D$18:$D$256=M$3)*($F$18:$F$256)*($L$18:$L$256))</f>
        <v>37.3268010136611</v>
      </c>
      <c r="N6" s="10" t="n">
        <f aca="false" t="array" ref="N6:N6">SUM(($B$18:$B$256=$A6)*($D$18:$D$256=N$3)*($F$18:$F$256)*($L$18:$L$256)*($U$18:$U$256))/SUM(($B$18:$B$256=$A6)*($D$18:$D$256=N$3)*($F$18:$F$256)*($L$18:$L$256))</f>
        <v>50.1729754714013</v>
      </c>
      <c r="O6" s="10" t="n">
        <f aca="false" t="array" ref="O6:O6">SUM(($B$18:$B$256=$A6)*($D$18:$D$256=O$3)*($F$18:$F$256)*($L$18:$L$256)*($U$18:$U$256))/SUM(($B$18:$B$256=$A6)*($D$18:$D$256=O$3)*($F$18:$F$256)*($L$18:$L$256))</f>
        <v>39.8543138905064</v>
      </c>
      <c r="P6" s="10" t="n">
        <f aca="false" t="array" ref="P6:P6">SUM(($B$18:$B$256=$A6)*($F$18:$F$256)*($L$18:$L$256)*($U$18:$U$256))/SUM(($B$18:$B$256=$A6)*($F$18:$F$256)*($L$18:$L$256))</f>
        <v>41.8375930255832</v>
      </c>
      <c r="Q6" s="10"/>
      <c r="R6" s="10" t="n">
        <f aca="false" t="array" ref="R6:R6">SUM(($B$18:$B$256=$A6)*($C$18:$C$256&gt;=5)*($C$18:$C$256&lt;=9)*($F$18:$F$256)*($L$18:$L$256)*($U$18:$U$256))/SUM(($B$18:$B$256=$A6)*($C$18:$C$256&gt;=5)*($C$18:$C$256&lt;=9)*($F$18:$F$256)*($L$18:$L$256))</f>
        <v>44.7780918436711</v>
      </c>
      <c r="S6" s="10"/>
      <c r="T6" s="10"/>
    </row>
    <row r="7" customFormat="false" ht="12.75" hidden="false" customHeight="false" outlineLevel="0" collapsed="false">
      <c r="A7" s="9" t="n">
        <v>2004</v>
      </c>
      <c r="B7" s="10" t="n">
        <f aca="false" t="array" ref="B7:B7">SUM(($B$18:$B$256=$A7)*($D$18:$D$256=B$3)*($F$18:$F$256)*($L$18:$L$256)*($T$18:$T$256))/SUM(($B$18:$B$256=$A7)*($D$18:$D$256=B$3)*($F$18:$F$256)*($L$18:$L$256))</f>
        <v>53.3975506286403</v>
      </c>
      <c r="C7" s="10" t="n">
        <f aca="false" t="array" ref="C7:C7">SUM(($B$18:$B$256=$A7)*($D$18:$D$256=C$3)*($F$18:$F$256)*($L$18:$L$256)*($T$18:$T$256))/SUM(($B$18:$B$256=$A7)*($D$18:$D$256=C$3)*($F$18:$F$256)*($L$18:$L$256))</f>
        <v>55.1851118346533</v>
      </c>
      <c r="D7" s="10" t="n">
        <f aca="false" t="array" ref="D7:D7">SUM(($B$18:$B$256=$A7)*($D$18:$D$256=D$3)*($F$18:$F$256)*($L$18:$L$256)*($T$18:$T$256))/SUM(($B$18:$B$256=$A7)*($D$18:$D$256=D$3)*($F$18:$F$256)*($L$18:$L$256))</f>
        <v>92.4330012252815</v>
      </c>
      <c r="E7" s="10" t="n">
        <f aca="false" t="array" ref="E7:E7">SUM(($B$18:$B$256=$A7)*($D$18:$D$256=E$3)*($F$18:$F$256)*($L$18:$L$256)*($T$18:$T$256))/SUM(($B$18:$B$256=$A7)*($D$18:$D$256=E$3)*($F$18:$F$256)*($L$18:$L$256))</f>
        <v>54.3241636684984</v>
      </c>
      <c r="F7" s="10" t="n">
        <f aca="false" t="array" ref="F7:F7">SUM(($B$18:$B$256=$A7)*($F$18:$F$256)*($L$18:$L$256)*($T$18:$T$256))/SUM(($B$18:$B$256=$A7)*($F$18:$F$256)*($L$18:$L$256))</f>
        <v>63.8176208926745</v>
      </c>
      <c r="G7" s="10"/>
      <c r="H7" s="10" t="n">
        <f aca="false" t="array" ref="H7:H7">SUM(($B$18:$B$256=$A7)*($C$18:$C$256&gt;=5)*($C$18:$C$256&lt;=9)*($F$18:$F$256)*($L$18:$L$256)*($T$18:$T$256))/SUM(($B$18:$B$256=$A7)*($C$18:$C$256&gt;=5)*($C$18:$C$256&lt;=9)*($F$18:$F$256)*($L$18:$L$256))</f>
        <v>78.4678064514867</v>
      </c>
      <c r="I7" s="10" t="n">
        <f aca="false" t="array" ref="I7:I7">SUM(($B$18:$B$256=$A7)*($D$18:$D$256&lt;&gt;I$3)*($F$18:$F$256)*($L$18:$L$256)*($T$18:$T$256))/SUM(($B$18:$B$256=$A7)*($D$18:$D$256&lt;&gt;I$3)*($F$18:$F$256)*($L$18:$L$256))</f>
        <v>54.2980516525207</v>
      </c>
      <c r="J7" s="10"/>
      <c r="K7" s="10"/>
      <c r="L7" s="10" t="n">
        <f aca="false" t="array" ref="L7:L7">SUM(($B$18:$B$256=$A7)*($D$18:$D$256=L$3)*($F$18:$F$256)*($L$18:$L$256)*($U$18:$U$256))/SUM(($B$18:$B$256=$A7)*($D$18:$D$256=L$3)*($F$18:$F$256)*($L$18:$L$256))</f>
        <v>34.9029305093759</v>
      </c>
      <c r="M7" s="10" t="n">
        <f aca="false" t="array" ref="M7:M7">SUM(($B$18:$B$256=$A7)*($D$18:$D$256=M$3)*($F$18:$F$256)*($L$18:$L$256)*($U$18:$U$256))/SUM(($B$18:$B$256=$A7)*($D$18:$D$256=M$3)*($F$18:$F$256)*($L$18:$L$256))</f>
        <v>32.2265159391788</v>
      </c>
      <c r="N7" s="10" t="n">
        <f aca="false" t="array" ref="N7:N7">SUM(($B$18:$B$256=$A7)*($D$18:$D$256=N$3)*($F$18:$F$256)*($L$18:$L$256)*($U$18:$U$256))/SUM(($B$18:$B$256=$A7)*($D$18:$D$256=N$3)*($F$18:$F$256)*($L$18:$L$256))</f>
        <v>45.0730510610537</v>
      </c>
      <c r="O7" s="10" t="n">
        <f aca="false" t="array" ref="O7:O7">SUM(($B$18:$B$256=$A7)*($D$18:$D$256=O$3)*($F$18:$F$256)*($L$18:$L$256)*($U$18:$U$256))/SUM(($B$18:$B$256=$A7)*($D$18:$D$256=O$3)*($F$18:$F$256)*($L$18:$L$256))</f>
        <v>34.7539207878557</v>
      </c>
      <c r="P7" s="10" t="n">
        <f aca="false" t="array" ref="P7:P7">SUM(($B$18:$B$256=$A7)*($F$18:$F$256)*($L$18:$L$256)*($U$18:$U$256))/SUM(($B$18:$B$256=$A7)*($F$18:$F$256)*($L$18:$L$256))</f>
        <v>36.734876353004</v>
      </c>
      <c r="Q7" s="10"/>
      <c r="R7" s="10" t="n">
        <f aca="false" t="array" ref="R7:R7">SUM(($B$18:$B$256=$A7)*($C$18:$C$256&gt;=5)*($C$18:$C$256&lt;=9)*($F$18:$F$256)*($L$18:$L$256)*($U$18:$U$256))/SUM(($B$18:$B$256=$A7)*($C$18:$C$256&gt;=5)*($C$18:$C$256&lt;=9)*($F$18:$F$256)*($L$18:$L$256))</f>
        <v>39.6820903473333</v>
      </c>
      <c r="S7" s="10"/>
      <c r="T7" s="10"/>
    </row>
    <row r="8" customFormat="false" ht="12.75" hidden="false" customHeight="false" outlineLevel="0" collapsed="false">
      <c r="A8" s="9" t="n">
        <v>2005</v>
      </c>
      <c r="B8" s="10" t="n">
        <f aca="false" t="array" ref="B8:B8">SUM(($B$18:$B$256=$A8)*($D$18:$D$256=B$3)*($F$18:$F$256)*($L$18:$L$256)*($T$18:$T$256))/SUM(($B$18:$B$256=$A8)*($D$18:$D$256=B$3)*($F$18:$F$256)*($L$18:$L$256))</f>
        <v>48.5349975554837</v>
      </c>
      <c r="C8" s="10" t="n">
        <f aca="false" t="array" ref="C8:C8">SUM(($B$18:$B$256=$A8)*($D$18:$D$256=C$3)*($F$18:$F$256)*($L$18:$L$256)*($T$18:$T$256))/SUM(($B$18:$B$256=$A8)*($D$18:$D$256=C$3)*($F$18:$F$256)*($L$18:$L$256))</f>
        <v>49.9265622106653</v>
      </c>
      <c r="D8" s="10" t="n">
        <f aca="false" t="array" ref="D8:D8">SUM(($B$18:$B$256=$A8)*($D$18:$D$256=D$3)*($F$18:$F$256)*($L$18:$L$256)*($T$18:$T$256))/SUM(($B$18:$B$256=$A8)*($D$18:$D$256=D$3)*($F$18:$F$256)*($L$18:$L$256))</f>
        <v>82.6256243272381</v>
      </c>
      <c r="E8" s="10" t="n">
        <f aca="false" t="array" ref="E8:E8">SUM(($B$18:$B$256=$A8)*($D$18:$D$256=E$3)*($F$18:$F$256)*($L$18:$L$256)*($T$18:$T$256))/SUM(($B$18:$B$256=$A8)*($D$18:$D$256=E$3)*($F$18:$F$256)*($L$18:$L$256))</f>
        <v>49.4769854409236</v>
      </c>
      <c r="F8" s="10" t="n">
        <f aca="false" t="array" ref="F8:F8">SUM(($B$18:$B$256=$A8)*($F$18:$F$256)*($L$18:$L$256)*($T$18:$T$256))/SUM(($B$18:$B$256=$A8)*($F$18:$F$256)*($L$18:$L$256))</f>
        <v>57.668191393468</v>
      </c>
      <c r="G8" s="10"/>
      <c r="H8" s="10" t="n">
        <f aca="false" t="array" ref="H8:H8">SUM(($B$18:$B$256=$A8)*($C$18:$C$256&gt;=5)*($C$18:$C$256&lt;=9)*($F$18:$F$256)*($L$18:$L$256)*($T$18:$T$256))/SUM(($B$18:$B$256=$A8)*($C$18:$C$256&gt;=5)*($C$18:$C$256&lt;=9)*($F$18:$F$256)*($L$18:$L$256))</f>
        <v>70.5145309902401</v>
      </c>
      <c r="I8" s="10" t="n">
        <f aca="false" t="array" ref="I8:I8">SUM(($B$18:$B$256=$A8)*($D$18:$D$256&lt;&gt;I$3)*($F$18:$F$256)*($L$18:$L$256)*($T$18:$T$256))/SUM(($B$18:$B$256=$A8)*($D$18:$D$256&lt;&gt;I$3)*($F$18:$F$256)*($L$18:$L$256))</f>
        <v>49.312648111272</v>
      </c>
      <c r="J8" s="10"/>
      <c r="K8" s="10"/>
      <c r="L8" s="10" t="n">
        <f aca="false" t="array" ref="L8:L8">SUM(($B$18:$B$256=$A8)*($D$18:$D$256=L$3)*($F$18:$F$256)*($L$18:$L$256)*($U$18:$U$256))/SUM(($B$18:$B$256=$A8)*($D$18:$D$256=L$3)*($F$18:$F$256)*($L$18:$L$256))</f>
        <v>32.6021888549585</v>
      </c>
      <c r="M8" s="10" t="n">
        <f aca="false" t="array" ref="M8:M8">SUM(($B$18:$B$256=$A8)*($D$18:$D$256=M$3)*($F$18:$F$256)*($L$18:$L$256)*($U$18:$U$256))/SUM(($B$18:$B$256=$A8)*($D$18:$D$256=M$3)*($F$18:$F$256)*($L$18:$L$256))</f>
        <v>29.9258532310481</v>
      </c>
      <c r="N8" s="10" t="n">
        <f aca="false" t="array" ref="N8:N8">SUM(($B$18:$B$256=$A8)*($D$18:$D$256=N$3)*($F$18:$F$256)*($L$18:$L$256)*($U$18:$U$256))/SUM(($B$18:$B$256=$A8)*($D$18:$D$256=N$3)*($F$18:$F$256)*($L$18:$L$256))</f>
        <v>42.7732745477378</v>
      </c>
      <c r="O8" s="10" t="n">
        <f aca="false" t="array" ref="O8:O8">SUM(($B$18:$B$256=$A8)*($D$18:$D$256=O$3)*($F$18:$F$256)*($L$18:$L$256)*($U$18:$U$256))/SUM(($B$18:$B$256=$A8)*($D$18:$D$256=O$3)*($F$18:$F$256)*($L$18:$L$256))</f>
        <v>32.4523816925677</v>
      </c>
      <c r="P8" s="10" t="n">
        <f aca="false" t="array" ref="P8:P8">SUM(($B$18:$B$256=$A8)*($F$18:$F$256)*($L$18:$L$256)*($U$18:$U$256))/SUM(($B$18:$B$256=$A8)*($F$18:$F$256)*($L$18:$L$256))</f>
        <v>34.4453889614407</v>
      </c>
      <c r="Q8" s="10"/>
      <c r="R8" s="10" t="n">
        <f aca="false" t="array" ref="R8:R8">SUM(($B$18:$B$256=$A8)*($C$18:$C$256&gt;=5)*($C$18:$C$256&lt;=9)*($F$18:$F$256)*($L$18:$L$256)*($U$18:$U$256))/SUM(($B$18:$B$256=$A8)*($C$18:$C$256&gt;=5)*($C$18:$C$256&lt;=9)*($F$18:$F$256)*($L$18:$L$256))</f>
        <v>37.3925452976103</v>
      </c>
      <c r="S8" s="10"/>
      <c r="T8" s="10"/>
    </row>
    <row r="9" customFormat="false" ht="12.75" hidden="false" customHeight="false" outlineLevel="0" collapsed="false">
      <c r="A9" s="11" t="s">
        <v>67</v>
      </c>
      <c r="B9" s="10" t="n">
        <f aca="false" t="array" ref="B9:B9">SUM(($D$18:$D$77=B$3)*($F$18:$F$77)*($L$18:$L$77)*($T$18:$T$77))/SUM(($D$18:$D$77=B$3)*($F$18:$F$77)*($L$18:$L$77))</f>
        <v>97.3588772255626</v>
      </c>
      <c r="C9" s="10" t="n">
        <f aca="false" t="array" ref="C9:C9">SUM(($D$18:$D$77=C$3)*($F$18:$F$77)*($L$18:$L$77)*($T$18:$T$77))/SUM(($D$18:$D$77=C$3)*($F$18:$F$77)*($L$18:$L$77))</f>
        <v>87.7513100290009</v>
      </c>
      <c r="D9" s="10" t="n">
        <f aca="false" t="array" ref="D9:D9">SUM(($D$18:$D$77=D$3)*($F$18:$F$77)*($L$18:$L$77)*($T$18:$T$77))/SUM(($D$18:$D$77=D$3)*($F$18:$F$77)*($L$18:$L$77))</f>
        <v>124.385735984832</v>
      </c>
      <c r="E9" s="10" t="n">
        <f aca="false" t="array" ref="E9:E9">SUM(($D$18:$D$77=E$3)*($F$18:$F$77)*($L$18:$L$77)*($T$18:$T$77))/SUM(($D$18:$D$77=E$3)*($F$18:$F$77)*($L$18:$L$77))</f>
        <v>75.0418717593752</v>
      </c>
      <c r="F9" s="10" t="n">
        <f aca="false" t="array" ref="F9:F9">SUM(($F$18:$F$77)*($L$18:$L$77)*($T$18:$T$77))/SUM(($F$18:$F$77)*($L$18:$L$77))</f>
        <v>96.2271517735462</v>
      </c>
      <c r="G9" s="10"/>
      <c r="H9" s="10" t="n">
        <f aca="false" t="array" ref="H9:H9">SUM(($C$18:$C$77&gt;=5)*($C$18:$C$77&lt;=9)*($F$18:$F$77)*($L$18:$L$77)*($T$18:$T$77))/SUM(($C$18:$C$77&gt;=5)*($C$18:$C$77&lt;=9)*($F$18:$F$77)*($L$18:$L$77))</f>
        <v>110.684904121471</v>
      </c>
      <c r="I9" s="10" t="n">
        <f aca="false" t="array" ref="I9:I9">SUM(($D$18:$D$77&lt;&gt;I$3)*($F$18:$F$77)*($L$18:$L$77)*($T$18:$T$77))/SUM(($D$18:$D$77&lt;&gt;I$3)*($F$18:$F$77)*($L$18:$L$77))</f>
        <v>86.9356896719743</v>
      </c>
      <c r="J9" s="10"/>
      <c r="K9" s="10"/>
      <c r="L9" s="10" t="n">
        <f aca="false" t="array" ref="L9:L9">SUM(($D$18:$D$77=L$3)*($F$18:$F$77)*($L$18:$L$77)*($U$18:$U$77))/SUM(($D$18:$D$77=L$3)*($F$18:$F$77)*($L$18:$L$77))</f>
        <v>70.7273045453924</v>
      </c>
      <c r="M9" s="10" t="n">
        <f aca="false" t="array" ref="M9:M9">SUM(($D$18:$D$77=M$3)*($F$18:$F$77)*($L$18:$L$77)*($U$18:$U$77))/SUM(($D$18:$D$77=M$3)*($F$18:$F$77)*($L$18:$L$77))</f>
        <v>47.4372658946658</v>
      </c>
      <c r="N9" s="10" t="n">
        <f aca="false" t="array" ref="N9:N9">SUM(($D$18:$D$77=N$3)*($F$18:$F$77)*($L$18:$L$77)*($U$18:$U$77))/SUM(($D$18:$D$77=N$3)*($F$18:$F$77)*($L$18:$L$77))</f>
        <v>64.6832662765841</v>
      </c>
      <c r="O9" s="10" t="n">
        <f aca="false" t="array" ref="O9:O9">SUM(($D$18:$D$77=O$3)*($F$18:$F$77)*($L$18:$L$77)*($U$18:$U$77))/SUM(($D$18:$D$77=O$3)*($F$18:$F$77)*($L$18:$L$77))</f>
        <v>49.7858049299043</v>
      </c>
      <c r="P9" s="10" t="n">
        <f aca="false" t="array" ref="P9:P9">SUM(($F$18:$F$77)*($L$18:$L$77)*($U$18:$U$77))/SUM(($F$18:$F$77)*($L$18:$L$77))</f>
        <v>58.2767463510555</v>
      </c>
      <c r="Q9" s="10"/>
      <c r="R9" s="10" t="n">
        <f aca="false" t="array" ref="R9:R9">SUM(($C$18:$C$77&gt;=5)*($C$18:$C$77&lt;=9)*($F$18:$F$77)*($L$18:$L$77)*($U$18:$U$77))/SUM(($C$18:$C$77&gt;=5)*($C$18:$C$77&lt;=9)*($F$18:$F$77)*($L$18:$L$77))</f>
        <v>57.4421879479545</v>
      </c>
      <c r="S9" s="10"/>
      <c r="T9" s="10"/>
    </row>
    <row r="10" customFormat="false" ht="12.75" hidden="false" customHeight="false" outlineLevel="0" collapsed="false">
      <c r="A10" s="11" t="s">
        <v>68</v>
      </c>
      <c r="B10" s="10" t="n">
        <f aca="false" t="array" ref="B10:B10">SUM(($D$18:$D$137=B$3)*($F$18:$F$137)*($L$18:$L$137)*($T$18:$T$137))/SUM(($D$18:$D$137=B$3)*($F$18:$F$137)*($L$18:$L$137))</f>
        <v>76.5870207426406</v>
      </c>
      <c r="C10" s="10" t="n">
        <f aca="false" t="array" ref="C10:C10">SUM(($D$18:$D$137=C$3)*($F$18:$F$137)*($L$18:$L$137)*($T$18:$T$137))/SUM(($D$18:$D$137=C$3)*($F$18:$F$137)*($L$18:$L$137))</f>
        <v>71.6491133005177</v>
      </c>
      <c r="D10" s="10" t="n">
        <f aca="false" t="array" ref="D10:D10">SUM(($D$18:$D$137=D$3)*($F$18:$F$137)*($L$18:$L$137)*($T$18:$T$137))/SUM(($D$18:$D$137=D$3)*($F$18:$F$137)*($L$18:$L$137))</f>
        <v>104.53163554797</v>
      </c>
      <c r="E10" s="10" t="n">
        <f aca="false" t="array" ref="E10:E10">SUM(($D$18:$D$137=E$3)*($F$18:$F$137)*($L$18:$L$137)*($T$18:$T$137))/SUM(($D$18:$D$137=E$3)*($F$18:$F$137)*($L$18:$L$137))</f>
        <v>64.0232167302903</v>
      </c>
      <c r="F10" s="10" t="n">
        <f aca="false" t="array" ref="F10:F10">SUM(($F$18:$F$137)*($L$18:$L$137)*($T$18:$T$137))/SUM(($F$18:$F$137)*($L$18:$L$137))</f>
        <v>79.232331939846</v>
      </c>
      <c r="G10" s="10"/>
      <c r="H10" s="10" t="n">
        <f aca="false" t="array" ref="H10:H10">SUM(($C$18:$C$137&gt;=5)*($C$18:$C$137&lt;=9)*($F$18:$F$137)*($L$18:$L$137)*($T$18:$T$137))/SUM(($C$18:$C$137&gt;=5)*($C$18:$C$137&lt;=9)*($F$18:$F$137)*($L$18:$L$137))</f>
        <v>92.3288728090921</v>
      </c>
      <c r="I10" s="10" t="n">
        <f aca="false" t="array" ref="I10:I10">SUM(($D$18:$D$137&lt;&gt;I$3)*($F$18:$F$137)*($L$18:$L$137)*($T$18:$T$137))/SUM(($D$18:$D$137&lt;&gt;I$3)*($F$18:$F$137)*($L$18:$L$137))</f>
        <v>70.8450991225786</v>
      </c>
      <c r="J10" s="10"/>
      <c r="K10" s="10"/>
      <c r="L10" s="10" t="n">
        <f aca="false" t="array" ref="L10:L10">SUM(($D$18:$D$137=L$3)*($F$18:$F$137)*($L$18:$L$137)*($U$18:$U$137))/SUM(($D$18:$D$137=L$3)*($F$18:$F$137)*($L$18:$L$137))</f>
        <v>54.7029613201588</v>
      </c>
      <c r="M10" s="10" t="n">
        <f aca="false" t="array" ref="M10:M10">SUM(($D$18:$D$137=M$3)*($F$18:$F$137)*($L$18:$L$137)*($U$18:$U$137))/SUM(($D$18:$D$137=M$3)*($F$18:$F$137)*($L$18:$L$137))</f>
        <v>40.0548340876707</v>
      </c>
      <c r="N10" s="10" t="n">
        <f aca="false" t="array" ref="N10:N10">SUM(($D$18:$D$137=N$3)*($F$18:$F$137)*($L$18:$L$137)*($U$18:$U$137))/SUM(($D$18:$D$137=N$3)*($F$18:$F$137)*($L$18:$L$137))</f>
        <v>54.2758630735656</v>
      </c>
      <c r="O10" s="10" t="n">
        <f aca="false" t="array" ref="O10:O10">SUM(($D$18:$D$137=O$3)*($F$18:$F$137)*($L$18:$L$137)*($U$18:$U$137))/SUM(($D$18:$D$137=O$3)*($F$18:$F$137)*($L$18:$L$137))</f>
        <v>42.3954454319031</v>
      </c>
      <c r="P10" s="10" t="n">
        <f aca="false" t="array" ref="P10:P10">SUM(($F$18:$F$137)*($L$18:$L$137)*($U$18:$U$137))/SUM(($F$18:$F$137)*($L$18:$L$137))</f>
        <v>47.904366817484</v>
      </c>
      <c r="Q10" s="10"/>
      <c r="R10" s="10" t="n">
        <f aca="false" t="array" ref="R10:R10">SUM(($C$18:$C$137&gt;=5)*($C$18:$C$137&lt;=9)*($F$18:$F$137)*($L$18:$L$137)*($U$18:$U$137))/SUM(($C$18:$C$137&gt;=5)*($C$18:$C$137&lt;=9)*($F$18:$F$137)*($L$18:$L$137))</f>
        <v>48.2847821174963</v>
      </c>
      <c r="S10" s="10"/>
      <c r="T10" s="10"/>
    </row>
    <row r="11" customFormat="false" ht="12.75" hidden="false" customHeight="false" outlineLevel="0" collapsed="false">
      <c r="A11" s="11"/>
      <c r="B11" s="10"/>
      <c r="C11" s="10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</row>
    <row r="12" customFormat="false" ht="13.5" hidden="false" customHeight="false" outlineLevel="0" collapsed="false"/>
    <row r="13" customFormat="false" ht="12.75" hidden="false" customHeight="false" outlineLevel="0" collapsed="false">
      <c r="A13" s="12" t="s">
        <v>69</v>
      </c>
      <c r="G13" s="13" t="s">
        <v>70</v>
      </c>
      <c r="H13" s="13"/>
      <c r="I13" s="13"/>
      <c r="J13" s="13"/>
      <c r="K13" s="13"/>
    </row>
    <row r="14" customFormat="false" ht="12.75" hidden="false" customHeight="false" outlineLevel="0" collapsed="false">
      <c r="A14" s="14" t="n">
        <f aca="true">TODAY()</f>
        <v>45926</v>
      </c>
      <c r="G14" s="15" t="s">
        <v>71</v>
      </c>
      <c r="H14" s="15"/>
      <c r="I14" s="15"/>
      <c r="J14" s="15"/>
      <c r="K14" s="15"/>
    </row>
    <row r="15" customFormat="false" ht="12.75" hidden="false" customHeight="false" outlineLevel="0" collapsed="false">
      <c r="A15" s="16"/>
      <c r="B15" s="16"/>
      <c r="C15" s="16"/>
      <c r="D15" s="16"/>
      <c r="G15" s="17" t="s">
        <v>72</v>
      </c>
      <c r="H15" s="17"/>
      <c r="I15" s="17"/>
      <c r="J15" s="17"/>
      <c r="K15" s="17"/>
    </row>
    <row r="16" customFormat="false" ht="12.75" hidden="false" customHeight="false" outlineLevel="0" collapsed="false">
      <c r="A16" s="16" t="s">
        <v>73</v>
      </c>
      <c r="B16" s="18"/>
      <c r="C16" s="18"/>
      <c r="D16" s="18"/>
      <c r="E16" s="16" t="s">
        <v>74</v>
      </c>
      <c r="F16" s="2" t="s">
        <v>75</v>
      </c>
      <c r="G16" s="19" t="s">
        <v>76</v>
      </c>
      <c r="H16" s="18" t="s">
        <v>77</v>
      </c>
      <c r="I16" s="18" t="s">
        <v>78</v>
      </c>
      <c r="J16" s="18" t="s">
        <v>79</v>
      </c>
      <c r="K16" s="20" t="s">
        <v>80</v>
      </c>
      <c r="L16" s="21" t="s">
        <v>28</v>
      </c>
      <c r="M16" s="21" t="s">
        <v>81</v>
      </c>
      <c r="O16" s="21" t="s">
        <v>28</v>
      </c>
      <c r="P16" s="21" t="s">
        <v>28</v>
      </c>
      <c r="Q16" s="21" t="s">
        <v>81</v>
      </c>
      <c r="R16" s="21" t="s">
        <v>81</v>
      </c>
      <c r="T16" s="21" t="s">
        <v>23</v>
      </c>
      <c r="U16" s="21" t="s">
        <v>82</v>
      </c>
    </row>
    <row r="17" customFormat="false" ht="13.5" hidden="false" customHeight="false" outlineLevel="0" collapsed="false">
      <c r="A17" s="22" t="s">
        <v>16</v>
      </c>
      <c r="B17" s="22" t="s">
        <v>83</v>
      </c>
      <c r="C17" s="22" t="s">
        <v>16</v>
      </c>
      <c r="D17" s="22" t="s">
        <v>84</v>
      </c>
      <c r="E17" s="23" t="s">
        <v>85</v>
      </c>
      <c r="F17" s="23" t="s">
        <v>38</v>
      </c>
      <c r="G17" s="24" t="s">
        <v>86</v>
      </c>
      <c r="H17" s="25" t="s">
        <v>86</v>
      </c>
      <c r="I17" s="25" t="s">
        <v>86</v>
      </c>
      <c r="J17" s="25"/>
      <c r="K17" s="26"/>
      <c r="L17" s="22" t="s">
        <v>87</v>
      </c>
      <c r="M17" s="22" t="s">
        <v>87</v>
      </c>
      <c r="N17" s="27"/>
      <c r="O17" s="22" t="s">
        <v>88</v>
      </c>
      <c r="P17" s="22" t="s">
        <v>89</v>
      </c>
      <c r="Q17" s="22" t="s">
        <v>88</v>
      </c>
      <c r="R17" s="22" t="s">
        <v>89</v>
      </c>
      <c r="S17" s="27"/>
      <c r="T17" s="22" t="s">
        <v>90</v>
      </c>
      <c r="U17" s="22" t="s">
        <v>90</v>
      </c>
    </row>
    <row r="18" customFormat="false" ht="12.75" hidden="false" customHeight="false" outlineLevel="0" collapsed="false">
      <c r="A18" s="28" t="n">
        <v>36892</v>
      </c>
      <c r="B18" s="16" t="n">
        <f aca="false">YEAR(A18)</f>
        <v>2001</v>
      </c>
      <c r="C18" s="16" t="n">
        <f aca="false">MONTH(A18)</f>
        <v>1</v>
      </c>
      <c r="D18" s="16" t="n">
        <f aca="false">IF(C18&lt;4,1,IF(C18&lt;7,2,IF(C18&lt;10,3,4)))</f>
        <v>1</v>
      </c>
      <c r="E18" s="29" t="n">
        <f aca="false">VLOOKUP($A18,'NP-15'!$A$3:$B$279,2,FALSE())</f>
        <v>0.069292865168008</v>
      </c>
      <c r="F18" s="30" t="n">
        <f aca="false">(1+E18/2)^(-2*(DATE(B19,C19,20)-$A$14)/365.25)</f>
        <v>5.34160187278588</v>
      </c>
      <c r="G18" s="31" t="n">
        <v>22</v>
      </c>
      <c r="H18" s="32" t="n">
        <v>4</v>
      </c>
      <c r="I18" s="32" t="n">
        <v>4</v>
      </c>
      <c r="J18" s="32" t="n">
        <v>1</v>
      </c>
      <c r="K18" s="33" t="n">
        <v>31</v>
      </c>
      <c r="L18" s="2" t="n">
        <f aca="false">K18*16</f>
        <v>496</v>
      </c>
      <c r="M18" s="2" t="n">
        <f aca="false">K18*8</f>
        <v>248</v>
      </c>
      <c r="O18" s="10" t="n">
        <f aca="false">VLOOKUP($A18,'SP-15'!$D$9:$G$316,3,FALSE())*($G18+$H18)/$K18+VLOOKUP($A18,'SP-15'!$M$9:$T$287,7,FALSE())*($I18+$J18)/$K18</f>
        <v>239.91935483871</v>
      </c>
      <c r="P18" s="10" t="n">
        <f aca="false">VLOOKUP($A18,'NP-15'!$D$9:$G$316,3,FALSE())*($G18+$H18)/$K18+VLOOKUP($A18,'NP-15'!$M$9:$T$287,7,FALSE())*($I18+$J18)/$K18</f>
        <v>249.516129032258</v>
      </c>
      <c r="Q18" s="10" t="n">
        <f aca="false">VLOOKUP($A18,'SP-15'!$D$9:$K$316,7,FALSE())</f>
        <v>124.677419354839</v>
      </c>
      <c r="R18" s="10" t="n">
        <f aca="false">VLOOKUP($A18,'NP-15'!$D$9:$K$316,7,FALSE())</f>
        <v>241.290322580645</v>
      </c>
      <c r="T18" s="10" t="n">
        <f aca="false">AVERAGE(O18:P18)</f>
        <v>244.717741935484</v>
      </c>
      <c r="U18" s="10" t="n">
        <f aca="false">AVERAGE(Q18:R18)</f>
        <v>182.983870967742</v>
      </c>
    </row>
    <row r="19" customFormat="false" ht="12.75" hidden="false" customHeight="false" outlineLevel="0" collapsed="false">
      <c r="A19" s="34" t="n">
        <f aca="false">EDATE(A18,1)</f>
        <v>36923</v>
      </c>
      <c r="B19" s="16" t="n">
        <f aca="false">YEAR(A19)</f>
        <v>2001</v>
      </c>
      <c r="C19" s="16" t="n">
        <f aca="false">MONTH(A19)</f>
        <v>2</v>
      </c>
      <c r="D19" s="16" t="n">
        <f aca="false">IF(C19&lt;4,1,IF(C19&lt;7,2,IF(C19&lt;10,3,4)))</f>
        <v>1</v>
      </c>
      <c r="E19" s="29" t="n">
        <f aca="false">VLOOKUP($A19,'NP-15'!$A$3:$B$279,2,FALSE())</f>
        <v>0.06855376600988</v>
      </c>
      <c r="F19" s="30" t="n">
        <f aca="false">(1+E19/2)^(-2*(DATE(B20,C20,20)-$A$14)/365.25)</f>
        <v>5.22149854800758</v>
      </c>
      <c r="G19" s="35" t="n">
        <v>20</v>
      </c>
      <c r="H19" s="36" t="n">
        <v>4</v>
      </c>
      <c r="I19" s="36" t="n">
        <v>4</v>
      </c>
      <c r="J19" s="36" t="n">
        <v>0</v>
      </c>
      <c r="K19" s="37" t="n">
        <v>28</v>
      </c>
      <c r="L19" s="2" t="n">
        <f aca="false">K19*16</f>
        <v>448</v>
      </c>
      <c r="M19" s="2" t="n">
        <f aca="false">K19*8</f>
        <v>224</v>
      </c>
      <c r="O19" s="10" t="n">
        <f aca="false">VLOOKUP($A19,'SP-15'!$D$9:$G$316,3,FALSE())*($G19+$H19)/$K19+VLOOKUP($A19,'SP-15'!$M$9:$T$287,7,FALSE())*($I19+$J19)/$K19</f>
        <v>171.642857142857</v>
      </c>
      <c r="P19" s="10" t="n">
        <f aca="false">VLOOKUP($A19,'NP-15'!$D$9:$G$316,3,FALSE())*($G19+$H19)/$K19+VLOOKUP($A19,'NP-15'!$M$9:$T$287,7,FALSE())*($I19+$J19)/$K19</f>
        <v>173.571428571429</v>
      </c>
      <c r="Q19" s="10" t="n">
        <f aca="false">VLOOKUP($A19,'SP-15'!$D$9:$K$316,7,FALSE())</f>
        <v>129</v>
      </c>
      <c r="R19" s="10" t="n">
        <f aca="false">VLOOKUP($A19,'NP-15'!$D$9:$K$316,7,FALSE())</f>
        <v>154.285714285714</v>
      </c>
      <c r="T19" s="10" t="n">
        <f aca="false">AVERAGE(O19:P19)</f>
        <v>172.607142857143</v>
      </c>
      <c r="U19" s="10" t="n">
        <f aca="false">AVERAGE(Q19:R19)</f>
        <v>141.642857142857</v>
      </c>
    </row>
    <row r="20" customFormat="false" ht="12.75" hidden="false" customHeight="false" outlineLevel="0" collapsed="false">
      <c r="A20" s="34" t="n">
        <f aca="false">EDATE(A19,1)</f>
        <v>36951</v>
      </c>
      <c r="B20" s="16" t="n">
        <f aca="false">YEAR(A20)</f>
        <v>2001</v>
      </c>
      <c r="C20" s="16" t="n">
        <f aca="false">MONTH(A20)</f>
        <v>3</v>
      </c>
      <c r="D20" s="16" t="n">
        <f aca="false">IF(C20&lt;4,1,IF(C20&lt;7,2,IF(C20&lt;10,3,4)))</f>
        <v>1</v>
      </c>
      <c r="E20" s="29" t="n">
        <f aca="false">VLOOKUP($A20,'NP-15'!$A$3:$B$279,2,FALSE())</f>
        <v>0.067857337125635</v>
      </c>
      <c r="F20" s="30" t="n">
        <f aca="false">(1+E20/2)^(-2*(DATE(B21,C21,20)-$A$14)/365.25)</f>
        <v>5.10697518341997</v>
      </c>
      <c r="G20" s="35" t="n">
        <v>22</v>
      </c>
      <c r="H20" s="36" t="n">
        <v>5</v>
      </c>
      <c r="I20" s="36" t="n">
        <v>4</v>
      </c>
      <c r="J20" s="36" t="n">
        <v>0</v>
      </c>
      <c r="K20" s="37" t="n">
        <v>31</v>
      </c>
      <c r="L20" s="2" t="n">
        <f aca="false">K20*16</f>
        <v>496</v>
      </c>
      <c r="M20" s="2" t="n">
        <f aca="false">K20*8</f>
        <v>248</v>
      </c>
      <c r="O20" s="10" t="n">
        <f aca="false">VLOOKUP($A20,'SP-15'!$D$9:$G$316,3,FALSE())*($G20+$H20)/$K20+VLOOKUP($A20,'SP-15'!$M$9:$T$287,7,FALSE())*($I20+$J20)/$K20</f>
        <v>167.41935483871</v>
      </c>
      <c r="P20" s="10" t="n">
        <f aca="false">VLOOKUP($A20,'NP-15'!$D$9:$G$316,3,FALSE())*($G20+$H20)/$K20+VLOOKUP($A20,'NP-15'!$M$9:$T$287,7,FALSE())*($I20+$J20)/$K20</f>
        <v>169.354838709677</v>
      </c>
      <c r="Q20" s="10" t="n">
        <f aca="false">VLOOKUP($A20,'SP-15'!$D$9:$K$316,7,FALSE())</f>
        <v>117.483870967742</v>
      </c>
      <c r="R20" s="10" t="n">
        <f aca="false">VLOOKUP($A20,'NP-15'!$D$9:$K$316,7,FALSE())</f>
        <v>154.838709677419</v>
      </c>
      <c r="T20" s="10" t="n">
        <f aca="false">AVERAGE(O20:P20)</f>
        <v>168.387096774194</v>
      </c>
      <c r="U20" s="10" t="n">
        <f aca="false">AVERAGE(Q20:R20)</f>
        <v>136.161290322581</v>
      </c>
    </row>
    <row r="21" customFormat="false" ht="12.75" hidden="false" customHeight="false" outlineLevel="0" collapsed="false">
      <c r="A21" s="34" t="n">
        <f aca="false">EDATE(A20,1)</f>
        <v>36982</v>
      </c>
      <c r="B21" s="16" t="n">
        <f aca="false">YEAR(A21)</f>
        <v>2001</v>
      </c>
      <c r="C21" s="16" t="n">
        <f aca="false">MONTH(A21)</f>
        <v>4</v>
      </c>
      <c r="D21" s="16" t="n">
        <f aca="false">IF(C21&lt;4,1,IF(C21&lt;7,2,IF(C21&lt;10,3,4)))</f>
        <v>2</v>
      </c>
      <c r="E21" s="29" t="n">
        <f aca="false">VLOOKUP($A21,'NP-15'!$A$3:$B$279,2,FALSE())</f>
        <v>0.067052942170931</v>
      </c>
      <c r="F21" s="30" t="n">
        <f aca="false">(1+E21/2)^(-2*(DATE(B22,C22,20)-$A$14)/365.25)</f>
        <v>4.98371616013834</v>
      </c>
      <c r="G21" s="35" t="n">
        <v>21</v>
      </c>
      <c r="H21" s="36" t="n">
        <v>4</v>
      </c>
      <c r="I21" s="36" t="n">
        <v>5</v>
      </c>
      <c r="J21" s="36" t="n">
        <v>0</v>
      </c>
      <c r="K21" s="37" t="n">
        <v>30</v>
      </c>
      <c r="L21" s="2" t="n">
        <f aca="false">K21*16</f>
        <v>480</v>
      </c>
      <c r="M21" s="2" t="n">
        <f aca="false">K21*8</f>
        <v>240</v>
      </c>
      <c r="O21" s="10" t="n">
        <f aca="false">VLOOKUP($A21,'SP-15'!$D$9:$G$316,3,FALSE())*($G21+$H21)/$K21+VLOOKUP($A21,'SP-15'!$M$9:$T$287,7,FALSE())*($I21+$J21)/$K21</f>
        <v>167.708333333333</v>
      </c>
      <c r="P21" s="10" t="n">
        <f aca="false">VLOOKUP($A21,'NP-15'!$D$9:$G$316,3,FALSE())*($G21+$H21)/$K21+VLOOKUP($A21,'NP-15'!$M$9:$T$287,7,FALSE())*($I21+$J21)/$K21</f>
        <v>138</v>
      </c>
      <c r="Q21" s="10" t="n">
        <f aca="false">VLOOKUP($A21,'SP-15'!$D$9:$K$316,7,FALSE())</f>
        <v>62.9166666666667</v>
      </c>
      <c r="R21" s="10" t="n">
        <f aca="false">VLOOKUP($A21,'NP-15'!$D$9:$K$316,7,FALSE())</f>
        <v>90.6666666666667</v>
      </c>
      <c r="T21" s="10" t="n">
        <f aca="false">AVERAGE(O21:P21)</f>
        <v>152.854166666667</v>
      </c>
      <c r="U21" s="10" t="n">
        <f aca="false">AVERAGE(Q21:R21)</f>
        <v>76.7916666666667</v>
      </c>
    </row>
    <row r="22" customFormat="false" ht="12.75" hidden="false" customHeight="false" outlineLevel="0" collapsed="false">
      <c r="A22" s="34" t="n">
        <f aca="false">EDATE(A21,1)</f>
        <v>37012</v>
      </c>
      <c r="B22" s="16" t="n">
        <f aca="false">YEAR(A22)</f>
        <v>2001</v>
      </c>
      <c r="C22" s="16" t="n">
        <f aca="false">MONTH(A22)</f>
        <v>5</v>
      </c>
      <c r="D22" s="16" t="n">
        <f aca="false">IF(C22&lt;4,1,IF(C22&lt;7,2,IF(C22&lt;10,3,4)))</f>
        <v>2</v>
      </c>
      <c r="E22" s="29" t="n">
        <f aca="false">VLOOKUP($A22,'NP-15'!$A$3:$B$279,2,FALSE())</f>
        <v>0.066354333276798</v>
      </c>
      <c r="F22" s="30" t="n">
        <f aca="false">(1+E22/2)^(-2*(DATE(B23,C23,20)-$A$14)/365.25)</f>
        <v>4.87524949443947</v>
      </c>
      <c r="G22" s="35" t="n">
        <v>22</v>
      </c>
      <c r="H22" s="36" t="n">
        <v>4</v>
      </c>
      <c r="I22" s="36" t="n">
        <v>4</v>
      </c>
      <c r="J22" s="36" t="n">
        <v>1</v>
      </c>
      <c r="K22" s="37" t="n">
        <v>31</v>
      </c>
      <c r="L22" s="2" t="n">
        <f aca="false">K22*16</f>
        <v>496</v>
      </c>
      <c r="M22" s="2" t="n">
        <f aca="false">K22*8</f>
        <v>248</v>
      </c>
      <c r="O22" s="10" t="n">
        <f aca="false">VLOOKUP($A22,'SP-15'!$D$9:$G$316,3,FALSE())*($G22+$H22)/$K22+VLOOKUP($A22,'SP-15'!$M$9:$T$287,7,FALSE())*($I22+$J22)/$K22</f>
        <v>167.943548387097</v>
      </c>
      <c r="P22" s="10" t="n">
        <f aca="false">VLOOKUP($A22,'NP-15'!$D$9:$G$316,3,FALSE())*($G22+$H22)/$K22+VLOOKUP($A22,'NP-15'!$M$9:$T$287,7,FALSE())*($I22+$J22)/$K22</f>
        <v>136.274193548387</v>
      </c>
      <c r="Q22" s="10" t="n">
        <f aca="false">VLOOKUP($A22,'SP-15'!$D$9:$K$316,7,FALSE())</f>
        <v>63.4677419354839</v>
      </c>
      <c r="R22" s="10" t="n">
        <f aca="false">VLOOKUP($A22,'NP-15'!$D$9:$K$316,7,FALSE())</f>
        <v>84.6774193548387</v>
      </c>
      <c r="T22" s="10" t="n">
        <f aca="false">AVERAGE(O22:P22)</f>
        <v>152.108870967742</v>
      </c>
      <c r="U22" s="10" t="n">
        <f aca="false">AVERAGE(Q22:R22)</f>
        <v>74.0725806451613</v>
      </c>
    </row>
    <row r="23" customFormat="false" ht="12.75" hidden="false" customHeight="false" outlineLevel="0" collapsed="false">
      <c r="A23" s="34" t="n">
        <f aca="false">EDATE(A22,1)</f>
        <v>37043</v>
      </c>
      <c r="B23" s="16" t="n">
        <f aca="false">YEAR(A23)</f>
        <v>2001</v>
      </c>
      <c r="C23" s="16" t="n">
        <f aca="false">MONTH(A23)</f>
        <v>6</v>
      </c>
      <c r="D23" s="16" t="n">
        <f aca="false">IF(C23&lt;4,1,IF(C23&lt;7,2,IF(C23&lt;10,3,4)))</f>
        <v>2</v>
      </c>
      <c r="E23" s="29" t="n">
        <f aca="false">VLOOKUP($A23,'NP-15'!$A$3:$B$279,2,FALSE())</f>
        <v>0.065632437589364</v>
      </c>
      <c r="F23" s="30" t="n">
        <f aca="false">(1+E23/2)^(-2*(DATE(B24,C24,20)-$A$14)/365.25)</f>
        <v>4.76790741786131</v>
      </c>
      <c r="G23" s="35" t="n">
        <v>21</v>
      </c>
      <c r="H23" s="36" t="n">
        <v>5</v>
      </c>
      <c r="I23" s="36" t="n">
        <v>4</v>
      </c>
      <c r="J23" s="36" t="n">
        <v>0</v>
      </c>
      <c r="K23" s="37" t="n">
        <v>30</v>
      </c>
      <c r="L23" s="2" t="n">
        <f aca="false">K23*16</f>
        <v>480</v>
      </c>
      <c r="M23" s="2" t="n">
        <f aca="false">K23*8</f>
        <v>240</v>
      </c>
      <c r="O23" s="10" t="n">
        <f aca="false">VLOOKUP($A23,'SP-15'!$D$9:$G$316,3,FALSE())*($G23+$H23)/$K23+VLOOKUP($A23,'SP-15'!$M$9:$T$287,7,FALSE())*($I23+$J23)/$K23</f>
        <v>201.066666666667</v>
      </c>
      <c r="P23" s="10" t="n">
        <f aca="false">VLOOKUP($A23,'NP-15'!$D$9:$G$316,3,FALSE())*($G23+$H23)/$K23+VLOOKUP($A23,'NP-15'!$M$9:$T$287,7,FALSE())*($I23+$J23)/$K23</f>
        <v>158.533333333333</v>
      </c>
      <c r="Q23" s="10" t="n">
        <f aca="false">VLOOKUP($A23,'SP-15'!$D$9:$K$316,7,FALSE())</f>
        <v>59.7333333333333</v>
      </c>
      <c r="R23" s="10" t="n">
        <f aca="false">VLOOKUP($A23,'NP-15'!$D$9:$K$316,7,FALSE())</f>
        <v>91.3333333333333</v>
      </c>
      <c r="T23" s="10" t="n">
        <f aca="false">AVERAGE(O23:P23)</f>
        <v>179.8</v>
      </c>
      <c r="U23" s="10" t="n">
        <f aca="false">AVERAGE(Q23:R23)</f>
        <v>75.5333333333333</v>
      </c>
    </row>
    <row r="24" customFormat="false" ht="12.75" hidden="false" customHeight="false" outlineLevel="0" collapsed="false">
      <c r="A24" s="34" t="n">
        <f aca="false">EDATE(A23,1)</f>
        <v>37073</v>
      </c>
      <c r="B24" s="16" t="n">
        <f aca="false">YEAR(A24)</f>
        <v>2001</v>
      </c>
      <c r="C24" s="16" t="n">
        <f aca="false">MONTH(A24)</f>
        <v>7</v>
      </c>
      <c r="D24" s="16" t="n">
        <f aca="false">IF(C24&lt;4,1,IF(C24&lt;7,2,IF(C24&lt;10,3,4)))</f>
        <v>3</v>
      </c>
      <c r="E24" s="29" t="n">
        <f aca="false">VLOOKUP($A24,'NP-15'!$A$3:$B$279,2,FALSE())</f>
        <v>0.065011049558179</v>
      </c>
      <c r="F24" s="30" t="n">
        <f aca="false">(1+E24/2)^(-2*(DATE(B25,C25,20)-$A$14)/365.25)</f>
        <v>4.67357321785017</v>
      </c>
      <c r="G24" s="35" t="n">
        <v>21</v>
      </c>
      <c r="H24" s="36" t="n">
        <v>4</v>
      </c>
      <c r="I24" s="36" t="n">
        <v>5</v>
      </c>
      <c r="J24" s="36" t="n">
        <v>1</v>
      </c>
      <c r="K24" s="37" t="n">
        <v>31</v>
      </c>
      <c r="L24" s="2" t="n">
        <f aca="false">K24*16</f>
        <v>496</v>
      </c>
      <c r="M24" s="2" t="n">
        <f aca="false">K24*8</f>
        <v>248</v>
      </c>
      <c r="O24" s="10" t="n">
        <f aca="false">VLOOKUP($A24,'SP-15'!$D$9:$G$316,3,FALSE())*($G24+$H24)/$K24+VLOOKUP($A24,'SP-15'!$M$9:$T$287,7,FALSE())*($I24+$J24)/$K24</f>
        <v>180.806451612903</v>
      </c>
      <c r="P24" s="10" t="n">
        <f aca="false">VLOOKUP($A24,'NP-15'!$D$9:$G$316,3,FALSE())*($G24+$H24)/$K24+VLOOKUP($A24,'NP-15'!$M$9:$T$287,7,FALSE())*($I24+$J24)/$K24</f>
        <v>175.096774193548</v>
      </c>
      <c r="Q24" s="10" t="n">
        <f aca="false">VLOOKUP($A24,'SP-15'!$D$9:$K$316,7,FALSE())</f>
        <v>101.58064516129</v>
      </c>
      <c r="R24" s="10" t="n">
        <f aca="false">VLOOKUP($A24,'NP-15'!$D$9:$K$316,7,FALSE())</f>
        <v>114.41935483871</v>
      </c>
      <c r="T24" s="10" t="n">
        <f aca="false">AVERAGE(O24:P24)</f>
        <v>177.951612903226</v>
      </c>
      <c r="U24" s="10" t="n">
        <f aca="false">AVERAGE(Q24:R24)</f>
        <v>108</v>
      </c>
    </row>
    <row r="25" customFormat="false" ht="12.75" hidden="false" customHeight="false" outlineLevel="0" collapsed="false">
      <c r="A25" s="34" t="n">
        <f aca="false">EDATE(A24,1)</f>
        <v>37104</v>
      </c>
      <c r="B25" s="16" t="n">
        <f aca="false">YEAR(A25)</f>
        <v>2001</v>
      </c>
      <c r="C25" s="16" t="n">
        <f aca="false">MONTH(A25)</f>
        <v>8</v>
      </c>
      <c r="D25" s="16" t="n">
        <f aca="false">IF(C25&lt;4,1,IF(C25&lt;7,2,IF(C25&lt;10,3,4)))</f>
        <v>3</v>
      </c>
      <c r="E25" s="29" t="n">
        <f aca="false">VLOOKUP($A25,'NP-15'!$A$3:$B$279,2,FALSE())</f>
        <v>0.06451212186364</v>
      </c>
      <c r="F25" s="30" t="n">
        <f aca="false">(1+E25/2)^(-2*(DATE(B26,C26,20)-$A$14)/365.25)</f>
        <v>4.59462603343582</v>
      </c>
      <c r="G25" s="35" t="n">
        <v>23</v>
      </c>
      <c r="H25" s="36" t="n">
        <v>4</v>
      </c>
      <c r="I25" s="36" t="n">
        <v>4</v>
      </c>
      <c r="J25" s="36" t="n">
        <v>0</v>
      </c>
      <c r="K25" s="37" t="n">
        <v>31</v>
      </c>
      <c r="L25" s="2" t="n">
        <f aca="false">K25*16</f>
        <v>496</v>
      </c>
      <c r="M25" s="2" t="n">
        <f aca="false">K25*8</f>
        <v>248</v>
      </c>
      <c r="O25" s="10" t="n">
        <f aca="false">VLOOKUP($A25,'SP-15'!$D$9:$G$316,3,FALSE())*($G25+$H25)/$K25+VLOOKUP($A25,'SP-15'!$M$9:$T$287,7,FALSE())*($I25+$J25)/$K25</f>
        <v>203.225806451613</v>
      </c>
      <c r="P25" s="10" t="n">
        <f aca="false">VLOOKUP($A25,'NP-15'!$D$9:$G$316,3,FALSE())*($G25+$H25)/$K25+VLOOKUP($A25,'NP-15'!$M$9:$T$287,7,FALSE())*($I25+$J25)/$K25</f>
        <v>194.516129032258</v>
      </c>
      <c r="Q25" s="10" t="n">
        <f aca="false">VLOOKUP($A25,'SP-15'!$D$9:$K$316,7,FALSE())</f>
        <v>101.516129032258</v>
      </c>
      <c r="R25" s="10" t="n">
        <f aca="false">VLOOKUP($A25,'NP-15'!$D$9:$K$316,7,FALSE())</f>
        <v>115.838709677419</v>
      </c>
      <c r="T25" s="10" t="n">
        <f aca="false">AVERAGE(O25:P25)</f>
        <v>198.870967741936</v>
      </c>
      <c r="U25" s="10" t="n">
        <f aca="false">AVERAGE(Q25:R25)</f>
        <v>108.677419354839</v>
      </c>
    </row>
    <row r="26" customFormat="false" ht="12.75" hidden="false" customHeight="false" outlineLevel="0" collapsed="false">
      <c r="A26" s="34" t="n">
        <f aca="false">EDATE(A25,1)</f>
        <v>37135</v>
      </c>
      <c r="B26" s="16" t="n">
        <f aca="false">YEAR(A26)</f>
        <v>2001</v>
      </c>
      <c r="C26" s="16" t="n">
        <f aca="false">MONTH(A26)</f>
        <v>9</v>
      </c>
      <c r="D26" s="16" t="n">
        <f aca="false">IF(C26&lt;4,1,IF(C26&lt;7,2,IF(C26&lt;10,3,4)))</f>
        <v>3</v>
      </c>
      <c r="E26" s="29" t="n">
        <f aca="false">VLOOKUP($A26,'NP-15'!$A$3:$B$279,2,FALSE())</f>
        <v>0.06401319425163</v>
      </c>
      <c r="F26" s="30" t="n">
        <f aca="false">(1+E26/2)^(-2*(DATE(B27,C27,20)-$A$14)/365.25)</f>
        <v>4.51814976323625</v>
      </c>
      <c r="G26" s="35" t="n">
        <v>19</v>
      </c>
      <c r="H26" s="36" t="n">
        <v>5</v>
      </c>
      <c r="I26" s="36" t="n">
        <v>5</v>
      </c>
      <c r="J26" s="36" t="n">
        <v>1</v>
      </c>
      <c r="K26" s="37" t="n">
        <v>30</v>
      </c>
      <c r="L26" s="2" t="n">
        <f aca="false">K26*16</f>
        <v>480</v>
      </c>
      <c r="M26" s="2" t="n">
        <f aca="false">K26*8</f>
        <v>240</v>
      </c>
      <c r="O26" s="10" t="n">
        <f aca="false">VLOOKUP($A26,'SP-15'!$D$9:$G$316,3,FALSE())*($G26+$H26)/$K26+VLOOKUP($A26,'SP-15'!$M$9:$T$287,7,FALSE())*($I26+$J26)/$K26</f>
        <v>175.75</v>
      </c>
      <c r="P26" s="10" t="n">
        <f aca="false">VLOOKUP($A26,'NP-15'!$D$9:$G$316,3,FALSE())*($G26+$H26)/$K26+VLOOKUP($A26,'NP-15'!$M$9:$T$287,7,FALSE())*($I26+$J26)/$K26</f>
        <v>183.35</v>
      </c>
      <c r="Q26" s="10" t="n">
        <f aca="false">VLOOKUP($A26,'SP-15'!$D$9:$K$316,7,FALSE())</f>
        <v>102.7</v>
      </c>
      <c r="R26" s="10" t="n">
        <f aca="false">VLOOKUP($A26,'NP-15'!$D$9:$K$316,7,FALSE())</f>
        <v>112.9</v>
      </c>
      <c r="T26" s="10" t="n">
        <f aca="false">AVERAGE(O26:P26)</f>
        <v>179.55</v>
      </c>
      <c r="U26" s="10" t="n">
        <f aca="false">AVERAGE(Q26:R26)</f>
        <v>107.8</v>
      </c>
    </row>
    <row r="27" customFormat="false" ht="12.75" hidden="false" customHeight="false" outlineLevel="0" collapsed="false">
      <c r="A27" s="34" t="n">
        <f aca="false">EDATE(A26,1)</f>
        <v>37165</v>
      </c>
      <c r="B27" s="16" t="n">
        <f aca="false">YEAR(A27)</f>
        <v>2001</v>
      </c>
      <c r="C27" s="16" t="n">
        <f aca="false">MONTH(A27)</f>
        <v>10</v>
      </c>
      <c r="D27" s="16" t="n">
        <f aca="false">IF(C27&lt;4,1,IF(C27&lt;7,2,IF(C27&lt;10,3,4)))</f>
        <v>4</v>
      </c>
      <c r="E27" s="29" t="n">
        <f aca="false">VLOOKUP($A27,'NP-15'!$A$3:$B$279,2,FALSE())</f>
        <v>0.063586774946564</v>
      </c>
      <c r="F27" s="30" t="n">
        <f aca="false">(1+E27/2)^(-2*(DATE(B28,C28,20)-$A$14)/365.25)</f>
        <v>4.44997830555453</v>
      </c>
      <c r="G27" s="35" t="n">
        <v>23</v>
      </c>
      <c r="H27" s="36" t="n">
        <v>4</v>
      </c>
      <c r="I27" s="36" t="n">
        <v>4</v>
      </c>
      <c r="J27" s="36" t="n">
        <v>0</v>
      </c>
      <c r="K27" s="37" t="n">
        <v>31</v>
      </c>
      <c r="L27" s="2" t="n">
        <f aca="false">K27*16</f>
        <v>496</v>
      </c>
      <c r="M27" s="2" t="n">
        <f aca="false">K27*8</f>
        <v>248</v>
      </c>
      <c r="O27" s="10" t="n">
        <f aca="false">VLOOKUP($A27,'SP-15'!$D$9:$G$316,3,FALSE())*($G27+$H27)/$K27+VLOOKUP($A27,'SP-15'!$M$9:$T$287,7,FALSE())*($I27+$J27)/$K27</f>
        <v>123.870967741935</v>
      </c>
      <c r="P27" s="10" t="n">
        <f aca="false">VLOOKUP($A27,'NP-15'!$D$9:$G$316,3,FALSE())*($G27+$H27)/$K27+VLOOKUP($A27,'NP-15'!$M$9:$T$287,7,FALSE())*($I27+$J27)/$K27</f>
        <v>108.387096774194</v>
      </c>
      <c r="Q27" s="10" t="n">
        <f aca="false">VLOOKUP($A27,'SP-15'!$D$9:$K$316,7,FALSE())</f>
        <v>73.3548387096774</v>
      </c>
      <c r="R27" s="10" t="n">
        <f aca="false">VLOOKUP($A27,'NP-15'!$D$9:$K$316,7,FALSE())</f>
        <v>91.5483870967742</v>
      </c>
      <c r="T27" s="10" t="n">
        <f aca="false">AVERAGE(O27:P27)</f>
        <v>116.129032258065</v>
      </c>
      <c r="U27" s="10" t="n">
        <f aca="false">AVERAGE(Q27:R27)</f>
        <v>82.4516129032258</v>
      </c>
    </row>
    <row r="28" customFormat="false" ht="12.75" hidden="false" customHeight="false" outlineLevel="0" collapsed="false">
      <c r="A28" s="34" t="n">
        <f aca="false">EDATE(A27,1)</f>
        <v>37196</v>
      </c>
      <c r="B28" s="16" t="n">
        <f aca="false">YEAR(A28)</f>
        <v>2001</v>
      </c>
      <c r="C28" s="16" t="n">
        <f aca="false">MONTH(A28)</f>
        <v>11</v>
      </c>
      <c r="D28" s="16" t="n">
        <f aca="false">IF(C28&lt;4,1,IF(C28&lt;7,2,IF(C28&lt;10,3,4)))</f>
        <v>4</v>
      </c>
      <c r="E28" s="29" t="n">
        <f aca="false">VLOOKUP($A28,'NP-15'!$A$3:$B$279,2,FALSE())</f>
        <v>0.063237865937501</v>
      </c>
      <c r="F28" s="30" t="n">
        <f aca="false">(1+E28/2)^(-2*(DATE(B29,C29,20)-$A$14)/365.25)</f>
        <v>4.39171592116068</v>
      </c>
      <c r="G28" s="35" t="n">
        <v>21</v>
      </c>
      <c r="H28" s="36" t="n">
        <v>4</v>
      </c>
      <c r="I28" s="36" t="n">
        <v>4</v>
      </c>
      <c r="J28" s="36" t="n">
        <v>1</v>
      </c>
      <c r="K28" s="37" t="n">
        <v>30</v>
      </c>
      <c r="L28" s="2" t="n">
        <f aca="false">K28*16</f>
        <v>480</v>
      </c>
      <c r="M28" s="2" t="n">
        <f aca="false">K28*8</f>
        <v>240</v>
      </c>
      <c r="O28" s="10" t="n">
        <f aca="false">VLOOKUP($A28,'SP-15'!$D$9:$G$316,3,FALSE())*($G28+$H28)/$K28+VLOOKUP($A28,'SP-15'!$M$9:$T$287,7,FALSE())*($I28+$J28)/$K28</f>
        <v>111.166666666667</v>
      </c>
      <c r="P28" s="10" t="n">
        <f aca="false">VLOOKUP($A28,'NP-15'!$D$9:$G$316,3,FALSE())*($G28+$H28)/$K28+VLOOKUP($A28,'NP-15'!$M$9:$T$287,7,FALSE())*($I28+$J28)/$K28</f>
        <v>111.166666666667</v>
      </c>
      <c r="Q28" s="10" t="n">
        <f aca="false">VLOOKUP($A28,'SP-15'!$D$9:$K$316,7,FALSE())</f>
        <v>75</v>
      </c>
      <c r="R28" s="10" t="n">
        <f aca="false">VLOOKUP($A28,'NP-15'!$D$9:$K$316,7,FALSE())</f>
        <v>87</v>
      </c>
      <c r="T28" s="10" t="n">
        <f aca="false">AVERAGE(O28:P28)</f>
        <v>111.166666666667</v>
      </c>
      <c r="U28" s="10" t="n">
        <f aca="false">AVERAGE(Q28:R28)</f>
        <v>81</v>
      </c>
    </row>
    <row r="29" customFormat="false" ht="12.75" hidden="false" customHeight="false" outlineLevel="0" collapsed="false">
      <c r="A29" s="34" t="n">
        <f aca="false">EDATE(A28,1)</f>
        <v>37226</v>
      </c>
      <c r="B29" s="16" t="n">
        <f aca="false">YEAR(A29)</f>
        <v>2001</v>
      </c>
      <c r="C29" s="16" t="n">
        <f aca="false">MONTH(A29)</f>
        <v>12</v>
      </c>
      <c r="D29" s="16" t="n">
        <f aca="false">IF(C29&lt;4,1,IF(C29&lt;7,2,IF(C29&lt;10,3,4)))</f>
        <v>4</v>
      </c>
      <c r="E29" s="29" t="n">
        <f aca="false">VLOOKUP($A29,'NP-15'!$A$3:$B$279,2,FALSE())</f>
        <v>0.062900212096216</v>
      </c>
      <c r="F29" s="30" t="n">
        <f aca="false">(1+E29/2)^(-2*(DATE(B30,C30,20)-$A$14)/365.25)</f>
        <v>4.33483659285331</v>
      </c>
      <c r="G29" s="35" t="n">
        <v>20</v>
      </c>
      <c r="H29" s="36" t="n">
        <v>5</v>
      </c>
      <c r="I29" s="36" t="n">
        <v>5</v>
      </c>
      <c r="J29" s="36" t="n">
        <v>1</v>
      </c>
      <c r="K29" s="37" t="n">
        <v>31</v>
      </c>
      <c r="L29" s="2" t="n">
        <f aca="false">K29*16</f>
        <v>496</v>
      </c>
      <c r="M29" s="2" t="n">
        <f aca="false">K29*8</f>
        <v>248</v>
      </c>
      <c r="O29" s="10" t="n">
        <f aca="false">VLOOKUP($A29,'SP-15'!$D$9:$G$316,3,FALSE())*($G29+$H29)/$K29+VLOOKUP($A29,'SP-15'!$M$9:$T$287,7,FALSE())*($I29+$J29)/$K29</f>
        <v>107.532258064516</v>
      </c>
      <c r="P29" s="10" t="n">
        <f aca="false">VLOOKUP($A29,'NP-15'!$D$9:$G$316,3,FALSE())*($G29+$H29)/$K29+VLOOKUP($A29,'NP-15'!$M$9:$T$287,7,FALSE())*($I29+$J29)/$K29</f>
        <v>112.290322580645</v>
      </c>
      <c r="Q29" s="10" t="n">
        <f aca="false">VLOOKUP($A29,'SP-15'!$D$9:$K$316,7,FALSE())</f>
        <v>75.3870967741936</v>
      </c>
      <c r="R29" s="10" t="n">
        <f aca="false">VLOOKUP($A29,'NP-15'!$D$9:$K$316,7,FALSE())</f>
        <v>85.0322580645161</v>
      </c>
      <c r="T29" s="10" t="n">
        <f aca="false">AVERAGE(O29:P29)</f>
        <v>109.911290322581</v>
      </c>
      <c r="U29" s="10" t="n">
        <f aca="false">AVERAGE(Q29:R29)</f>
        <v>80.2096774193549</v>
      </c>
    </row>
    <row r="30" customFormat="false" ht="12.75" hidden="false" customHeight="false" outlineLevel="0" collapsed="false">
      <c r="A30" s="34" t="n">
        <f aca="false">EDATE(A29,1)</f>
        <v>37257</v>
      </c>
      <c r="B30" s="16" t="n">
        <f aca="false">YEAR(A30)</f>
        <v>2002</v>
      </c>
      <c r="C30" s="16" t="n">
        <f aca="false">MONTH(A30)</f>
        <v>1</v>
      </c>
      <c r="D30" s="16" t="n">
        <f aca="false">IF(C30&lt;4,1,IF(C30&lt;7,2,IF(C30&lt;10,3,4)))</f>
        <v>1</v>
      </c>
      <c r="E30" s="29" t="n">
        <f aca="false">VLOOKUP($A30,'NP-15'!$A$3:$B$279,2,FALSE())</f>
        <v>0.062624240743059</v>
      </c>
      <c r="F30" s="30" t="n">
        <f aca="false">(1+E30/2)^(-2*(DATE(B31,C31,20)-$A$14)/365.25)</f>
        <v>4.28496974089587</v>
      </c>
      <c r="G30" s="35" t="n">
        <v>22</v>
      </c>
      <c r="H30" s="36" t="n">
        <v>4</v>
      </c>
      <c r="I30" s="36" t="n">
        <v>4</v>
      </c>
      <c r="J30" s="36" t="n">
        <v>1</v>
      </c>
      <c r="K30" s="37" t="n">
        <v>31</v>
      </c>
      <c r="L30" s="2" t="n">
        <f aca="false">K30*16</f>
        <v>496</v>
      </c>
      <c r="M30" s="2" t="n">
        <f aca="false">K30*8</f>
        <v>248</v>
      </c>
      <c r="O30" s="10" t="n">
        <f aca="false">VLOOKUP($A30,'SP-15'!$D$9:$G$316,3,FALSE())*($G30+$H30)/$K30+VLOOKUP($A30,'SP-15'!$M$9:$T$287,7,FALSE())*($I30+$J30)/$K30</f>
        <v>89.25</v>
      </c>
      <c r="P30" s="10" t="n">
        <f aca="false">VLOOKUP($A30,'NP-15'!$D$9:$G$316,3,FALSE())*($G30+$H30)/$K30+VLOOKUP($A30,'NP-15'!$M$9:$T$287,7,FALSE())*($I30+$J30)/$K30</f>
        <v>94.0483870967742</v>
      </c>
      <c r="Q30" s="10" t="n">
        <f aca="false">VLOOKUP($A30,'SP-15'!$D$9:$K$316,7,FALSE())</f>
        <v>64.7903225806452</v>
      </c>
      <c r="R30" s="10" t="n">
        <f aca="false">VLOOKUP($A30,'NP-15'!$D$9:$K$316,7,FALSE())</f>
        <v>66.2258064516129</v>
      </c>
      <c r="T30" s="10" t="n">
        <f aca="false">AVERAGE(O30:P30)</f>
        <v>91.6491935483871</v>
      </c>
      <c r="U30" s="10" t="n">
        <f aca="false">AVERAGE(Q30:R30)</f>
        <v>65.508064516129</v>
      </c>
    </row>
    <row r="31" customFormat="false" ht="12.75" hidden="false" customHeight="false" outlineLevel="0" collapsed="false">
      <c r="A31" s="34" t="n">
        <f aca="false">EDATE(A30,1)</f>
        <v>37288</v>
      </c>
      <c r="B31" s="16" t="n">
        <f aca="false">YEAR(A31)</f>
        <v>2002</v>
      </c>
      <c r="C31" s="16" t="n">
        <f aca="false">MONTH(A31)</f>
        <v>2</v>
      </c>
      <c r="D31" s="16" t="n">
        <f aca="false">IF(C31&lt;4,1,IF(C31&lt;7,2,IF(C31&lt;10,3,4)))</f>
        <v>1</v>
      </c>
      <c r="E31" s="29" t="n">
        <f aca="false">VLOOKUP($A31,'NP-15'!$A$3:$B$279,2,FALSE())</f>
        <v>0.062449259899283</v>
      </c>
      <c r="F31" s="30" t="n">
        <f aca="false">(1+E31/2)^(-2*(DATE(B32,C32,20)-$A$14)/365.25)</f>
        <v>4.24777553286412</v>
      </c>
      <c r="G31" s="35" t="n">
        <v>20</v>
      </c>
      <c r="H31" s="36" t="n">
        <v>4</v>
      </c>
      <c r="I31" s="36" t="n">
        <v>4</v>
      </c>
      <c r="J31" s="36" t="n">
        <v>0</v>
      </c>
      <c r="K31" s="37" t="n">
        <v>28</v>
      </c>
      <c r="L31" s="2" t="n">
        <f aca="false">K31*16</f>
        <v>448</v>
      </c>
      <c r="M31" s="2" t="n">
        <f aca="false">K31*8</f>
        <v>224</v>
      </c>
      <c r="O31" s="10" t="n">
        <f aca="false">VLOOKUP($A31,'SP-15'!$D$9:$G$316,3,FALSE())*($G31+$H31)/$K31+VLOOKUP($A31,'SP-15'!$M$9:$T$287,7,FALSE())*($I31+$J31)/$K31</f>
        <v>81.9642857142857</v>
      </c>
      <c r="P31" s="10" t="n">
        <f aca="false">VLOOKUP($A31,'NP-15'!$D$9:$G$316,3,FALSE())*($G31+$H31)/$K31+VLOOKUP($A31,'NP-15'!$M$9:$T$287,7,FALSE())*($I31+$J31)/$K31</f>
        <v>86.7857142857143</v>
      </c>
      <c r="Q31" s="10" t="n">
        <f aca="false">VLOOKUP($A31,'SP-15'!$D$9:$K$316,7,FALSE())</f>
        <v>53.7857142857143</v>
      </c>
      <c r="R31" s="10" t="n">
        <f aca="false">VLOOKUP($A31,'NP-15'!$D$9:$K$316,7,FALSE())</f>
        <v>61.7142857142857</v>
      </c>
      <c r="T31" s="10" t="n">
        <f aca="false">AVERAGE(O31:P31)</f>
        <v>84.375</v>
      </c>
      <c r="U31" s="10" t="n">
        <f aca="false">AVERAGE(Q31:R31)</f>
        <v>57.75</v>
      </c>
    </row>
    <row r="32" customFormat="false" ht="12.75" hidden="false" customHeight="false" outlineLevel="0" collapsed="false">
      <c r="A32" s="34" t="n">
        <f aca="false">EDATE(A31,1)</f>
        <v>37316</v>
      </c>
      <c r="B32" s="16" t="n">
        <f aca="false">YEAR(A32)</f>
        <v>2002</v>
      </c>
      <c r="C32" s="16" t="n">
        <f aca="false">MONTH(A32)</f>
        <v>3</v>
      </c>
      <c r="D32" s="16" t="n">
        <f aca="false">IF(C32&lt;4,1,IF(C32&lt;7,2,IF(C32&lt;10,3,4)))</f>
        <v>1</v>
      </c>
      <c r="E32" s="29" t="n">
        <f aca="false">VLOOKUP($A32,'NP-15'!$A$3:$B$279,2,FALSE())</f>
        <v>0.062291212694284</v>
      </c>
      <c r="F32" s="30" t="n">
        <f aca="false">(1+E32/2)^(-2*(DATE(B33,C33,20)-$A$14)/365.25)</f>
        <v>4.21051197870415</v>
      </c>
      <c r="G32" s="35" t="n">
        <v>21</v>
      </c>
      <c r="H32" s="36" t="n">
        <v>5</v>
      </c>
      <c r="I32" s="36" t="n">
        <v>5</v>
      </c>
      <c r="J32" s="36" t="n">
        <v>0</v>
      </c>
      <c r="K32" s="37" t="n">
        <v>31</v>
      </c>
      <c r="L32" s="2" t="n">
        <f aca="false">K32*16</f>
        <v>496</v>
      </c>
      <c r="M32" s="2" t="n">
        <f aca="false">K32*8</f>
        <v>248</v>
      </c>
      <c r="O32" s="10" t="n">
        <f aca="false">VLOOKUP($A32,'SP-15'!$D$9:$G$316,3,FALSE())*($G32+$H32)/$K32+VLOOKUP($A32,'SP-15'!$M$9:$T$287,7,FALSE())*($I32+$J32)/$K32</f>
        <v>79.6532258064516</v>
      </c>
      <c r="P32" s="10" t="n">
        <f aca="false">VLOOKUP($A32,'NP-15'!$D$9:$G$316,3,FALSE())*($G32+$H32)/$K32+VLOOKUP($A32,'NP-15'!$M$9:$T$287,7,FALSE())*($I32+$J32)/$K32</f>
        <v>80.6129032258065</v>
      </c>
      <c r="Q32" s="10" t="n">
        <f aca="false">VLOOKUP($A32,'SP-15'!$D$9:$K$316,7,FALSE())</f>
        <v>53.9838709677419</v>
      </c>
      <c r="R32" s="10" t="n">
        <f aca="false">VLOOKUP($A32,'NP-15'!$D$9:$K$316,7,FALSE())</f>
        <v>51.0967741935484</v>
      </c>
      <c r="T32" s="10" t="n">
        <f aca="false">AVERAGE(O32:P32)</f>
        <v>80.133064516129</v>
      </c>
      <c r="U32" s="10" t="n">
        <f aca="false">AVERAGE(Q32:R32)</f>
        <v>52.5403225806452</v>
      </c>
    </row>
    <row r="33" customFormat="false" ht="12.75" hidden="false" customHeight="false" outlineLevel="0" collapsed="false">
      <c r="A33" s="34" t="n">
        <f aca="false">EDATE(A32,1)</f>
        <v>37347</v>
      </c>
      <c r="B33" s="16" t="n">
        <f aca="false">YEAR(A33)</f>
        <v>2002</v>
      </c>
      <c r="C33" s="16" t="n">
        <f aca="false">MONTH(A33)</f>
        <v>4</v>
      </c>
      <c r="D33" s="16" t="n">
        <f aca="false">IF(C33&lt;4,1,IF(C33&lt;7,2,IF(C33&lt;10,3,4)))</f>
        <v>2</v>
      </c>
      <c r="E33" s="29" t="n">
        <f aca="false">VLOOKUP($A33,'NP-15'!$A$3:$B$279,2,FALSE())</f>
        <v>0.062123345193928</v>
      </c>
      <c r="F33" s="30" t="n">
        <f aca="false">(1+E33/2)^(-2*(DATE(B34,C34,20)-$A$14)/365.25)</f>
        <v>4.17345358798412</v>
      </c>
      <c r="G33" s="35" t="n">
        <v>22</v>
      </c>
      <c r="H33" s="36" t="n">
        <v>4</v>
      </c>
      <c r="I33" s="36" t="n">
        <v>4</v>
      </c>
      <c r="J33" s="36" t="n">
        <v>0</v>
      </c>
      <c r="K33" s="37" t="n">
        <v>30</v>
      </c>
      <c r="L33" s="2" t="n">
        <f aca="false">K33*16</f>
        <v>480</v>
      </c>
      <c r="M33" s="2" t="n">
        <f aca="false">K33*8</f>
        <v>240</v>
      </c>
      <c r="O33" s="10" t="n">
        <f aca="false">VLOOKUP($A33,'SP-15'!$D$9:$G$316,3,FALSE())*($G33+$H33)/$K33+VLOOKUP($A33,'SP-15'!$M$9:$T$287,7,FALSE())*($I33+$J33)/$K33</f>
        <v>74.4333333333333</v>
      </c>
      <c r="P33" s="10" t="n">
        <f aca="false">VLOOKUP($A33,'NP-15'!$D$9:$G$316,3,FALSE())*($G33+$H33)/$K33+VLOOKUP($A33,'NP-15'!$M$9:$T$287,7,FALSE())*($I33+$J33)/$K33</f>
        <v>80.2333333333333</v>
      </c>
      <c r="Q33" s="10" t="n">
        <f aca="false">VLOOKUP($A33,'SP-15'!$D$9:$K$316,7,FALSE())</f>
        <v>55.5333333333333</v>
      </c>
      <c r="R33" s="10" t="n">
        <f aca="false">VLOOKUP($A33,'NP-15'!$D$9:$K$316,7,FALSE())</f>
        <v>50.5333333333333</v>
      </c>
      <c r="T33" s="10" t="n">
        <f aca="false">AVERAGE(O33:P33)</f>
        <v>77.3333333333333</v>
      </c>
      <c r="U33" s="10" t="n">
        <f aca="false">AVERAGE(Q33:R33)</f>
        <v>53.0333333333333</v>
      </c>
    </row>
    <row r="34" customFormat="false" ht="12.75" hidden="false" customHeight="false" outlineLevel="0" collapsed="false">
      <c r="A34" s="34" t="n">
        <f aca="false">EDATE(A33,1)</f>
        <v>37377</v>
      </c>
      <c r="B34" s="16" t="n">
        <f aca="false">YEAR(A34)</f>
        <v>2002</v>
      </c>
      <c r="C34" s="16" t="n">
        <f aca="false">MONTH(A34)</f>
        <v>5</v>
      </c>
      <c r="D34" s="16" t="n">
        <f aca="false">IF(C34&lt;4,1,IF(C34&lt;7,2,IF(C34&lt;10,3,4)))</f>
        <v>2</v>
      </c>
      <c r="E34" s="29" t="n">
        <f aca="false">VLOOKUP($A34,'NP-15'!$A$3:$B$279,2,FALSE())</f>
        <v>0.061970584063335</v>
      </c>
      <c r="F34" s="30" t="n">
        <f aca="false">(1+E34/2)^(-2*(DATE(B35,C35,20)-$A$14)/365.25)</f>
        <v>4.13755016311965</v>
      </c>
      <c r="G34" s="35" t="n">
        <v>22</v>
      </c>
      <c r="H34" s="36" t="n">
        <v>4</v>
      </c>
      <c r="I34" s="36" t="n">
        <v>4</v>
      </c>
      <c r="J34" s="36" t="n">
        <v>1</v>
      </c>
      <c r="K34" s="37" t="n">
        <v>31</v>
      </c>
      <c r="L34" s="2" t="n">
        <f aca="false">K34*16</f>
        <v>496</v>
      </c>
      <c r="M34" s="2" t="n">
        <f aca="false">K34*8</f>
        <v>248</v>
      </c>
      <c r="O34" s="10" t="n">
        <f aca="false">VLOOKUP($A34,'SP-15'!$D$9:$G$316,3,FALSE())*($G34+$H34)/$K34+VLOOKUP($A34,'SP-15'!$M$9:$T$287,7,FALSE())*($I34+$J34)/$K34</f>
        <v>75.8145161290323</v>
      </c>
      <c r="P34" s="10" t="n">
        <f aca="false">VLOOKUP($A34,'NP-15'!$D$9:$G$316,3,FALSE())*($G34+$H34)/$K34+VLOOKUP($A34,'NP-15'!$M$9:$T$287,7,FALSE())*($I34+$J34)/$K34</f>
        <v>79.6532258064516</v>
      </c>
      <c r="Q34" s="10" t="n">
        <f aca="false">VLOOKUP($A34,'SP-15'!$D$9:$K$316,7,FALSE())</f>
        <v>54.9516129032258</v>
      </c>
      <c r="R34" s="10" t="n">
        <f aca="false">VLOOKUP($A34,'NP-15'!$D$9:$K$316,7,FALSE())</f>
        <v>50.0161290322581</v>
      </c>
      <c r="T34" s="10" t="n">
        <f aca="false">AVERAGE(O34:P34)</f>
        <v>77.733870967742</v>
      </c>
      <c r="U34" s="10" t="n">
        <f aca="false">AVERAGE(Q34:R34)</f>
        <v>52.4838709677419</v>
      </c>
    </row>
    <row r="35" customFormat="false" ht="12.75" hidden="false" customHeight="false" outlineLevel="0" collapsed="false">
      <c r="A35" s="34" t="n">
        <f aca="false">EDATE(A34,1)</f>
        <v>37408</v>
      </c>
      <c r="B35" s="16" t="n">
        <f aca="false">YEAR(A35)</f>
        <v>2002</v>
      </c>
      <c r="C35" s="16" t="n">
        <f aca="false">MONTH(A35)</f>
        <v>6</v>
      </c>
      <c r="D35" s="16" t="n">
        <f aca="false">IF(C35&lt;4,1,IF(C35&lt;7,2,IF(C35&lt;10,3,4)))</f>
        <v>2</v>
      </c>
      <c r="E35" s="29" t="n">
        <f aca="false">VLOOKUP($A35,'NP-15'!$A$3:$B$279,2,FALSE())</f>
        <v>0.061812730903194</v>
      </c>
      <c r="F35" s="30" t="n">
        <f aca="false">(1+E35/2)^(-2*(DATE(B36,C36,20)-$A$14)/365.25)</f>
        <v>4.10227168711595</v>
      </c>
      <c r="G35" s="35" t="n">
        <v>20</v>
      </c>
      <c r="H35" s="36" t="n">
        <v>5</v>
      </c>
      <c r="I35" s="36" t="n">
        <v>5</v>
      </c>
      <c r="J35" s="36" t="n">
        <v>0</v>
      </c>
      <c r="K35" s="37" t="n">
        <v>30</v>
      </c>
      <c r="L35" s="2" t="n">
        <f aca="false">K35*16</f>
        <v>480</v>
      </c>
      <c r="M35" s="2" t="n">
        <f aca="false">K35*8</f>
        <v>240</v>
      </c>
      <c r="O35" s="10" t="n">
        <f aca="false">VLOOKUP($A35,'SP-15'!$D$9:$G$316,3,FALSE())*($G35+$H35)/$K35+VLOOKUP($A35,'SP-15'!$M$9:$T$287,7,FALSE())*($I35+$J35)/$K35</f>
        <v>98.7083333333333</v>
      </c>
      <c r="P35" s="10" t="n">
        <f aca="false">VLOOKUP($A35,'NP-15'!$D$9:$G$316,3,FALSE())*($G35+$H35)/$K35+VLOOKUP($A35,'NP-15'!$M$9:$T$287,7,FALSE())*($I35+$J35)/$K35</f>
        <v>83.375</v>
      </c>
      <c r="Q35" s="10" t="n">
        <f aca="false">VLOOKUP($A35,'SP-15'!$D$9:$K$316,7,FALSE())</f>
        <v>46.25</v>
      </c>
      <c r="R35" s="10" t="n">
        <f aca="false">VLOOKUP($A35,'NP-15'!$D$9:$K$316,7,FALSE())</f>
        <v>52.9166666666667</v>
      </c>
      <c r="T35" s="10" t="n">
        <f aca="false">AVERAGE(O35:P35)</f>
        <v>91.0416666666667</v>
      </c>
      <c r="U35" s="10" t="n">
        <f aca="false">AVERAGE(Q35:R35)</f>
        <v>49.5833333333333</v>
      </c>
    </row>
    <row r="36" customFormat="false" ht="12.75" hidden="false" customHeight="false" outlineLevel="0" collapsed="false">
      <c r="A36" s="34" t="n">
        <f aca="false">EDATE(A35,1)</f>
        <v>37438</v>
      </c>
      <c r="B36" s="16" t="n">
        <f aca="false">YEAR(A36)</f>
        <v>2002</v>
      </c>
      <c r="C36" s="16" t="n">
        <f aca="false">MONTH(A36)</f>
        <v>7</v>
      </c>
      <c r="D36" s="16" t="n">
        <f aca="false">IF(C36&lt;4,1,IF(C36&lt;7,2,IF(C36&lt;10,3,4)))</f>
        <v>3</v>
      </c>
      <c r="E36" s="29" t="n">
        <f aca="false">VLOOKUP($A36,'NP-15'!$A$3:$B$279,2,FALSE())</f>
        <v>0.061685007869047</v>
      </c>
      <c r="F36" s="30" t="n">
        <f aca="false">(1+E36/2)^(-2*(DATE(B37,C37,20)-$A$14)/365.25)</f>
        <v>4.06946601153893</v>
      </c>
      <c r="G36" s="35" t="n">
        <v>22</v>
      </c>
      <c r="H36" s="36" t="n">
        <v>4</v>
      </c>
      <c r="I36" s="36" t="n">
        <v>4</v>
      </c>
      <c r="J36" s="36" t="n">
        <v>1</v>
      </c>
      <c r="K36" s="37" t="n">
        <v>31</v>
      </c>
      <c r="L36" s="2" t="n">
        <f aca="false">K36*16</f>
        <v>496</v>
      </c>
      <c r="M36" s="2" t="n">
        <f aca="false">K36*8</f>
        <v>248</v>
      </c>
      <c r="O36" s="10" t="n">
        <f aca="false">VLOOKUP($A36,'SP-15'!$D$9:$G$316,3,FALSE())*($G36+$H36)/$K36+VLOOKUP($A36,'SP-15'!$M$9:$T$287,7,FALSE())*($I36+$J36)/$K36</f>
        <v>135.314516129032</v>
      </c>
      <c r="P36" s="10" t="n">
        <f aca="false">VLOOKUP($A36,'NP-15'!$D$9:$G$316,3,FALSE())*($G36+$H36)/$K36+VLOOKUP($A36,'NP-15'!$M$9:$T$287,7,FALSE())*($I36+$J36)/$K36</f>
        <v>124.758064516129</v>
      </c>
      <c r="Q36" s="10" t="n">
        <f aca="false">VLOOKUP($A36,'SP-15'!$D$9:$K$316,7,FALSE())</f>
        <v>62.4354838709677</v>
      </c>
      <c r="R36" s="10" t="n">
        <f aca="false">VLOOKUP($A36,'NP-15'!$D$9:$K$316,7,FALSE())</f>
        <v>65.0967741935484</v>
      </c>
      <c r="T36" s="10" t="n">
        <f aca="false">AVERAGE(O36:P36)</f>
        <v>130.036290322581</v>
      </c>
      <c r="U36" s="10" t="n">
        <f aca="false">AVERAGE(Q36:R36)</f>
        <v>63.7661290322581</v>
      </c>
    </row>
    <row r="37" customFormat="false" ht="12.75" hidden="false" customHeight="false" outlineLevel="0" collapsed="false">
      <c r="A37" s="34" t="n">
        <f aca="false">EDATE(A36,1)</f>
        <v>37469</v>
      </c>
      <c r="B37" s="16" t="n">
        <f aca="false">YEAR(A37)</f>
        <v>2002</v>
      </c>
      <c r="C37" s="16" t="n">
        <f aca="false">MONTH(A37)</f>
        <v>8</v>
      </c>
      <c r="D37" s="16" t="n">
        <f aca="false">IF(C37&lt;4,1,IF(C37&lt;7,2,IF(C37&lt;10,3,4)))</f>
        <v>3</v>
      </c>
      <c r="E37" s="29" t="n">
        <f aca="false">VLOOKUP($A37,'NP-15'!$A$3:$B$279,2,FALSE())</f>
        <v>0.061594158105577</v>
      </c>
      <c r="F37" s="30" t="n">
        <f aca="false">(1+E37/2)^(-2*(DATE(B38,C38,20)-$A$14)/365.25)</f>
        <v>4.0403321755451</v>
      </c>
      <c r="G37" s="35" t="n">
        <v>22</v>
      </c>
      <c r="H37" s="36" t="n">
        <v>5</v>
      </c>
      <c r="I37" s="36" t="n">
        <v>4</v>
      </c>
      <c r="J37" s="36" t="n">
        <v>0</v>
      </c>
      <c r="K37" s="37" t="n">
        <v>31</v>
      </c>
      <c r="L37" s="2" t="n">
        <f aca="false">K37*16</f>
        <v>496</v>
      </c>
      <c r="M37" s="2" t="n">
        <f aca="false">K37*8</f>
        <v>248</v>
      </c>
      <c r="O37" s="10" t="n">
        <f aca="false">VLOOKUP($A37,'SP-15'!$D$9:$G$316,3,FALSE())*($G37+$H37)/$K37+VLOOKUP($A37,'SP-15'!$M$9:$T$287,7,FALSE())*($I37+$J37)/$K37</f>
        <v>141.290322580645</v>
      </c>
      <c r="P37" s="10" t="n">
        <f aca="false">VLOOKUP($A37,'NP-15'!$D$9:$G$316,3,FALSE())*($G37+$H37)/$K37+VLOOKUP($A37,'NP-15'!$M$9:$T$287,7,FALSE())*($I37+$J37)/$K37</f>
        <v>142.258064516129</v>
      </c>
      <c r="Q37" s="10" t="n">
        <f aca="false">VLOOKUP($A37,'SP-15'!$D$9:$K$316,7,FALSE())</f>
        <v>63.5806451612903</v>
      </c>
      <c r="R37" s="10" t="n">
        <f aca="false">VLOOKUP($A37,'NP-15'!$D$9:$K$316,7,FALSE())</f>
        <v>68.4193548387097</v>
      </c>
      <c r="T37" s="10" t="n">
        <f aca="false">AVERAGE(O37:P37)</f>
        <v>141.774193548387</v>
      </c>
      <c r="U37" s="10" t="n">
        <f aca="false">AVERAGE(Q37:R37)</f>
        <v>66</v>
      </c>
    </row>
    <row r="38" customFormat="false" ht="12.75" hidden="false" customHeight="false" outlineLevel="0" collapsed="false">
      <c r="A38" s="34" t="n">
        <f aca="false">EDATE(A37,1)</f>
        <v>37500</v>
      </c>
      <c r="B38" s="16" t="n">
        <f aca="false">YEAR(A38)</f>
        <v>2002</v>
      </c>
      <c r="C38" s="16" t="n">
        <f aca="false">MONTH(A38)</f>
        <v>9</v>
      </c>
      <c r="D38" s="16" t="n">
        <f aca="false">IF(C38&lt;4,1,IF(C38&lt;7,2,IF(C38&lt;10,3,4)))</f>
        <v>3</v>
      </c>
      <c r="E38" s="29" t="n">
        <f aca="false">VLOOKUP($A38,'NP-15'!$A$3:$B$279,2,FALSE())</f>
        <v>0.061503308344847</v>
      </c>
      <c r="F38" s="30" t="n">
        <f aca="false">(1+E38/2)^(-2*(DATE(B39,C39,20)-$A$14)/365.25)</f>
        <v>4.01213192364057</v>
      </c>
      <c r="G38" s="35" t="n">
        <v>20</v>
      </c>
      <c r="H38" s="36" t="n">
        <v>4</v>
      </c>
      <c r="I38" s="36" t="n">
        <v>5</v>
      </c>
      <c r="J38" s="36" t="n">
        <v>1</v>
      </c>
      <c r="K38" s="37" t="n">
        <v>30</v>
      </c>
      <c r="L38" s="2" t="n">
        <f aca="false">K38*16</f>
        <v>480</v>
      </c>
      <c r="M38" s="2" t="n">
        <f aca="false">K38*8</f>
        <v>240</v>
      </c>
      <c r="O38" s="10" t="n">
        <f aca="false">VLOOKUP($A38,'SP-15'!$D$9:$G$316,3,FALSE())*($G38+$H38)/$K38+VLOOKUP($A38,'SP-15'!$M$9:$T$287,7,FALSE())*($I38+$J38)/$K38</f>
        <v>132.05</v>
      </c>
      <c r="P38" s="10" t="n">
        <f aca="false">VLOOKUP($A38,'NP-15'!$D$9:$G$316,3,FALSE())*($G38+$H38)/$K38+VLOOKUP($A38,'NP-15'!$M$9:$T$287,7,FALSE())*($I38+$J38)/$K38</f>
        <v>126.35</v>
      </c>
      <c r="Q38" s="10" t="n">
        <f aca="false">VLOOKUP($A38,'SP-15'!$D$9:$K$316,7,FALSE())</f>
        <v>60.5</v>
      </c>
      <c r="R38" s="10" t="n">
        <f aca="false">VLOOKUP($A38,'NP-15'!$D$9:$K$316,7,FALSE())</f>
        <v>67.9</v>
      </c>
      <c r="T38" s="10" t="n">
        <f aca="false">AVERAGE(O38:P38)</f>
        <v>129.2</v>
      </c>
      <c r="U38" s="10" t="n">
        <f aca="false">AVERAGE(Q38:R38)</f>
        <v>64.2</v>
      </c>
    </row>
    <row r="39" customFormat="false" ht="12.75" hidden="false" customHeight="false" outlineLevel="0" collapsed="false">
      <c r="A39" s="34" t="n">
        <f aca="false">EDATE(A38,1)</f>
        <v>37530</v>
      </c>
      <c r="B39" s="16" t="n">
        <f aca="false">YEAR(A39)</f>
        <v>2002</v>
      </c>
      <c r="C39" s="16" t="n">
        <f aca="false">MONTH(A39)</f>
        <v>10</v>
      </c>
      <c r="D39" s="16" t="n">
        <f aca="false">IF(C39&lt;4,1,IF(C39&lt;7,2,IF(C39&lt;10,3,4)))</f>
        <v>4</v>
      </c>
      <c r="E39" s="29" t="n">
        <f aca="false">VLOOKUP($A39,'NP-15'!$A$3:$B$279,2,FALSE())</f>
        <v>0.061434158834809</v>
      </c>
      <c r="F39" s="30" t="n">
        <f aca="false">(1+E39/2)^(-2*(DATE(B40,C40,20)-$A$14)/365.25)</f>
        <v>3.98544292022936</v>
      </c>
      <c r="G39" s="35" t="n">
        <v>23</v>
      </c>
      <c r="H39" s="36" t="n">
        <v>4</v>
      </c>
      <c r="I39" s="36" t="n">
        <v>4</v>
      </c>
      <c r="J39" s="36" t="n">
        <v>0</v>
      </c>
      <c r="K39" s="37" t="n">
        <v>31</v>
      </c>
      <c r="L39" s="2" t="n">
        <f aca="false">K39*16</f>
        <v>496</v>
      </c>
      <c r="M39" s="2" t="n">
        <f aca="false">K39*8</f>
        <v>248</v>
      </c>
      <c r="O39" s="10" t="n">
        <f aca="false">VLOOKUP($A39,'SP-15'!$D$9:$G$316,3,FALSE())*($G39+$H39)/$K39+VLOOKUP($A39,'SP-15'!$M$9:$T$287,7,FALSE())*($I39+$J39)/$K39</f>
        <v>97.741935483871</v>
      </c>
      <c r="P39" s="10" t="n">
        <f aca="false">VLOOKUP($A39,'NP-15'!$D$9:$G$316,3,FALSE())*($G39+$H39)/$K39+VLOOKUP($A39,'NP-15'!$M$9:$T$287,7,FALSE())*($I39+$J39)/$K39</f>
        <v>92.9032258064516</v>
      </c>
      <c r="Q39" s="10" t="n">
        <f aca="false">VLOOKUP($A39,'SP-15'!$D$9:$K$316,7,FALSE())</f>
        <v>47.1290322580645</v>
      </c>
      <c r="R39" s="10" t="n">
        <f aca="false">VLOOKUP($A39,'NP-15'!$D$9:$K$316,7,FALSE())</f>
        <v>54.3870967741936</v>
      </c>
      <c r="T39" s="10" t="n">
        <f aca="false">AVERAGE(O39:P39)</f>
        <v>95.3225806451613</v>
      </c>
      <c r="U39" s="10" t="n">
        <f aca="false">AVERAGE(Q39:R39)</f>
        <v>50.758064516129</v>
      </c>
    </row>
    <row r="40" customFormat="false" ht="12.75" hidden="false" customHeight="false" outlineLevel="0" collapsed="false">
      <c r="A40" s="34" t="n">
        <f aca="false">EDATE(A39,1)</f>
        <v>37561</v>
      </c>
      <c r="B40" s="16" t="n">
        <f aca="false">YEAR(A40)</f>
        <v>2002</v>
      </c>
      <c r="C40" s="16" t="n">
        <f aca="false">MONTH(A40)</f>
        <v>11</v>
      </c>
      <c r="D40" s="16" t="n">
        <f aca="false">IF(C40&lt;4,1,IF(C40&lt;7,2,IF(C40&lt;10,3,4)))</f>
        <v>4</v>
      </c>
      <c r="E40" s="29" t="n">
        <f aca="false">VLOOKUP($A40,'NP-15'!$A$3:$B$279,2,FALSE())</f>
        <v>0.061389600362185</v>
      </c>
      <c r="F40" s="30" t="n">
        <f aca="false">(1+E40/2)^(-2*(DATE(B41,C41,20)-$A$14)/365.25)</f>
        <v>3.96178305500413</v>
      </c>
      <c r="G40" s="35" t="n">
        <v>20</v>
      </c>
      <c r="H40" s="36" t="n">
        <v>5</v>
      </c>
      <c r="I40" s="36" t="n">
        <v>4</v>
      </c>
      <c r="J40" s="36" t="n">
        <v>1</v>
      </c>
      <c r="K40" s="37" t="n">
        <v>30</v>
      </c>
      <c r="L40" s="2" t="n">
        <f aca="false">K40*16</f>
        <v>480</v>
      </c>
      <c r="M40" s="2" t="n">
        <f aca="false">K40*8</f>
        <v>240</v>
      </c>
      <c r="O40" s="10" t="n">
        <f aca="false">VLOOKUP($A40,'SP-15'!$D$9:$G$316,3,FALSE())*($G40+$H40)/$K40+VLOOKUP($A40,'SP-15'!$M$9:$T$287,7,FALSE())*($I40+$J40)/$K40</f>
        <v>77.625</v>
      </c>
      <c r="P40" s="10" t="n">
        <f aca="false">VLOOKUP($A40,'NP-15'!$D$9:$G$316,3,FALSE())*($G40+$H40)/$K40+VLOOKUP($A40,'NP-15'!$M$9:$T$287,7,FALSE())*($I40+$J40)/$K40</f>
        <v>80.5</v>
      </c>
      <c r="Q40" s="10" t="n">
        <f aca="false">VLOOKUP($A40,'SP-15'!$D$9:$K$316,7,FALSE())</f>
        <v>50.4166666666667</v>
      </c>
      <c r="R40" s="10" t="n">
        <f aca="false">VLOOKUP($A40,'NP-15'!$D$9:$K$316,7,FALSE())</f>
        <v>56.3333333333333</v>
      </c>
      <c r="T40" s="10" t="n">
        <f aca="false">AVERAGE(O40:P40)</f>
        <v>79.0625</v>
      </c>
      <c r="U40" s="10" t="n">
        <f aca="false">AVERAGE(Q40:R40)</f>
        <v>53.375</v>
      </c>
    </row>
    <row r="41" customFormat="false" ht="12.75" hidden="false" customHeight="false" outlineLevel="0" collapsed="false">
      <c r="A41" s="34" t="n">
        <f aca="false">EDATE(A40,1)</f>
        <v>37591</v>
      </c>
      <c r="B41" s="16" t="n">
        <f aca="false">YEAR(A41)</f>
        <v>2002</v>
      </c>
      <c r="C41" s="16" t="n">
        <f aca="false">MONTH(A41)</f>
        <v>12</v>
      </c>
      <c r="D41" s="16" t="n">
        <f aca="false">IF(C41&lt;4,1,IF(C41&lt;7,2,IF(C41&lt;10,3,4)))</f>
        <v>4</v>
      </c>
      <c r="E41" s="29" t="n">
        <f aca="false">VLOOKUP($A41,'NP-15'!$A$3:$B$279,2,FALSE())</f>
        <v>0.061346479260273</v>
      </c>
      <c r="F41" s="30" t="n">
        <f aca="false">(1+E41/2)^(-2*(DATE(B42,C42,20)-$A$14)/365.25)</f>
        <v>3.93776464217534</v>
      </c>
      <c r="G41" s="35" t="n">
        <v>21</v>
      </c>
      <c r="H41" s="36" t="n">
        <v>4</v>
      </c>
      <c r="I41" s="36" t="n">
        <v>5</v>
      </c>
      <c r="J41" s="36" t="n">
        <v>1</v>
      </c>
      <c r="K41" s="37" t="n">
        <v>31</v>
      </c>
      <c r="L41" s="2" t="n">
        <f aca="false">K41*16</f>
        <v>496</v>
      </c>
      <c r="M41" s="2" t="n">
        <f aca="false">K41*8</f>
        <v>248</v>
      </c>
      <c r="O41" s="10" t="n">
        <f aca="false">VLOOKUP($A41,'SP-15'!$D$9:$G$316,3,FALSE())*($G41+$H41)/$K41+VLOOKUP($A41,'SP-15'!$M$9:$T$287,7,FALSE())*($I41+$J41)/$K41</f>
        <v>75.1774193548387</v>
      </c>
      <c r="P41" s="10" t="n">
        <f aca="false">VLOOKUP($A41,'NP-15'!$D$9:$G$316,3,FALSE())*($G41+$H41)/$K41+VLOOKUP($A41,'NP-15'!$M$9:$T$287,7,FALSE())*($I41+$J41)/$K41</f>
        <v>80.8870967741936</v>
      </c>
      <c r="Q41" s="10" t="n">
        <f aca="false">VLOOKUP($A41,'SP-15'!$D$9:$K$316,7,FALSE())</f>
        <v>50.5806451612903</v>
      </c>
      <c r="R41" s="10" t="n">
        <f aca="false">VLOOKUP($A41,'NP-15'!$D$9:$K$316,7,FALSE())</f>
        <v>55.7741935483871</v>
      </c>
      <c r="T41" s="10" t="n">
        <f aca="false">AVERAGE(O41:P41)</f>
        <v>78.0322580645161</v>
      </c>
      <c r="U41" s="10" t="n">
        <f aca="false">AVERAGE(Q41:R41)</f>
        <v>53.1774193548387</v>
      </c>
    </row>
    <row r="42" customFormat="false" ht="12.75" hidden="false" customHeight="false" outlineLevel="0" collapsed="false">
      <c r="A42" s="34" t="n">
        <f aca="false">EDATE(A41,1)</f>
        <v>37622</v>
      </c>
      <c r="B42" s="16" t="n">
        <f aca="false">YEAR(A42)</f>
        <v>2003</v>
      </c>
      <c r="C42" s="16" t="n">
        <f aca="false">MONTH(A42)</f>
        <v>1</v>
      </c>
      <c r="D42" s="16" t="n">
        <f aca="false">IF(C42&lt;4,1,IF(C42&lt;7,2,IF(C42&lt;10,3,4)))</f>
        <v>1</v>
      </c>
      <c r="E42" s="29" t="n">
        <f aca="false">VLOOKUP($A42,'NP-15'!$A$3:$B$279,2,FALSE())</f>
        <v>0.061323469497464</v>
      </c>
      <c r="F42" s="30" t="n">
        <f aca="false">(1+E42/2)^(-2*(DATE(B43,C43,20)-$A$14)/365.25)</f>
        <v>3.91564583029041</v>
      </c>
      <c r="G42" s="35" t="n">
        <v>22</v>
      </c>
      <c r="H42" s="36" t="n">
        <v>4</v>
      </c>
      <c r="I42" s="36" t="n">
        <v>4</v>
      </c>
      <c r="J42" s="36" t="n">
        <v>1</v>
      </c>
      <c r="K42" s="37" t="n">
        <v>31</v>
      </c>
      <c r="L42" s="2" t="n">
        <f aca="false">K42*16</f>
        <v>496</v>
      </c>
      <c r="M42" s="2" t="n">
        <f aca="false">K42*8</f>
        <v>248</v>
      </c>
      <c r="O42" s="10" t="n">
        <f aca="false">VLOOKUP($A42,'SP-15'!$D$9:$G$316,3,FALSE())*($G42+$H42)/$K42+VLOOKUP($A42,'SP-15'!$M$9:$T$287,7,FALSE())*($I42+$J42)/$K42</f>
        <v>63.25</v>
      </c>
      <c r="P42" s="10" t="n">
        <f aca="false">VLOOKUP($A42,'NP-15'!$D$9:$G$316,3,FALSE())*($G42+$H42)/$K42+VLOOKUP($A42,'NP-15'!$M$9:$T$287,7,FALSE())*($I42+$J42)/$K42</f>
        <v>66.3709677419355</v>
      </c>
      <c r="Q42" s="10" t="n">
        <f aca="false">VLOOKUP($A42,'SP-15'!$D$9:$K$316,7,FALSE())</f>
        <v>39</v>
      </c>
      <c r="R42" s="10" t="n">
        <f aca="false">VLOOKUP($A42,'NP-15'!$D$9:$K$316,7,FALSE())</f>
        <v>43</v>
      </c>
      <c r="T42" s="10" t="n">
        <f aca="false">AVERAGE(O42:P42)</f>
        <v>64.8104838709677</v>
      </c>
      <c r="U42" s="10" t="n">
        <f aca="false">AVERAGE(Q42:R42)</f>
        <v>41</v>
      </c>
    </row>
    <row r="43" customFormat="false" ht="12.75" hidden="false" customHeight="false" outlineLevel="0" collapsed="false">
      <c r="A43" s="34" t="n">
        <f aca="false">EDATE(A42,1)</f>
        <v>37653</v>
      </c>
      <c r="B43" s="16" t="n">
        <f aca="false">YEAR(A43)</f>
        <v>2003</v>
      </c>
      <c r="C43" s="16" t="n">
        <f aca="false">MONTH(A43)</f>
        <v>2</v>
      </c>
      <c r="D43" s="16" t="n">
        <f aca="false">IF(C43&lt;4,1,IF(C43&lt;7,2,IF(C43&lt;10,3,4)))</f>
        <v>1</v>
      </c>
      <c r="E43" s="29" t="n">
        <f aca="false">VLOOKUP($A43,'NP-15'!$A$3:$B$279,2,FALSE())</f>
        <v>0.061326626023753</v>
      </c>
      <c r="F43" s="30" t="n">
        <f aca="false">(1+E43/2)^(-2*(DATE(B44,C44,20)-$A$14)/365.25)</f>
        <v>3.89782551948899</v>
      </c>
      <c r="G43" s="35" t="n">
        <v>20</v>
      </c>
      <c r="H43" s="36" t="n">
        <v>4</v>
      </c>
      <c r="I43" s="36" t="n">
        <v>4</v>
      </c>
      <c r="J43" s="36" t="n">
        <v>0</v>
      </c>
      <c r="K43" s="37" t="n">
        <v>28</v>
      </c>
      <c r="L43" s="2" t="n">
        <f aca="false">K43*16</f>
        <v>448</v>
      </c>
      <c r="M43" s="2" t="n">
        <f aca="false">K43*8</f>
        <v>224</v>
      </c>
      <c r="O43" s="10" t="n">
        <f aca="false">VLOOKUP($A43,'SP-15'!$D$9:$G$316,3,FALSE())*($G43+$H43)/$K43+VLOOKUP($A43,'SP-15'!$M$9:$T$287,7,FALSE())*($I43+$J43)/$K43</f>
        <v>61.3928571428571</v>
      </c>
      <c r="P43" s="10" t="n">
        <f aca="false">VLOOKUP($A43,'NP-15'!$D$9:$G$316,3,FALSE())*($G43+$H43)/$K43+VLOOKUP($A43,'NP-15'!$M$9:$T$287,7,FALSE())*($I43+$J43)/$K43</f>
        <v>63.6428571428571</v>
      </c>
      <c r="Q43" s="10" t="n">
        <f aca="false">VLOOKUP($A43,'SP-15'!$D$9:$K$316,7,FALSE())</f>
        <v>38</v>
      </c>
      <c r="R43" s="10" t="n">
        <f aca="false">VLOOKUP($A43,'NP-15'!$D$9:$K$316,7,FALSE())</f>
        <v>42</v>
      </c>
      <c r="T43" s="10" t="n">
        <f aca="false">AVERAGE(O43:P43)</f>
        <v>62.5178571428571</v>
      </c>
      <c r="U43" s="10" t="n">
        <f aca="false">AVERAGE(Q43:R43)</f>
        <v>40</v>
      </c>
    </row>
    <row r="44" customFormat="false" ht="12.75" hidden="false" customHeight="false" outlineLevel="0" collapsed="false">
      <c r="A44" s="34" t="n">
        <f aca="false">EDATE(A43,1)</f>
        <v>37681</v>
      </c>
      <c r="B44" s="16" t="n">
        <f aca="false">YEAR(A44)</f>
        <v>2003</v>
      </c>
      <c r="C44" s="16" t="n">
        <f aca="false">MONTH(A44)</f>
        <v>3</v>
      </c>
      <c r="D44" s="16" t="n">
        <f aca="false">IF(C44&lt;4,1,IF(C44&lt;7,2,IF(C44&lt;10,3,4)))</f>
        <v>1</v>
      </c>
      <c r="E44" s="29" t="n">
        <f aca="false">VLOOKUP($A44,'NP-15'!$A$3:$B$279,2,FALSE())</f>
        <v>0.061329477079758</v>
      </c>
      <c r="F44" s="30" t="n">
        <f aca="false">(1+E44/2)^(-2*(DATE(B45,C45,20)-$A$14)/365.25)</f>
        <v>3.87813400913726</v>
      </c>
      <c r="G44" s="35" t="n">
        <v>21</v>
      </c>
      <c r="H44" s="36" t="n">
        <v>5</v>
      </c>
      <c r="I44" s="36" t="n">
        <v>5</v>
      </c>
      <c r="J44" s="36" t="n">
        <v>0</v>
      </c>
      <c r="K44" s="37" t="n">
        <v>31</v>
      </c>
      <c r="L44" s="2" t="n">
        <f aca="false">K44*16</f>
        <v>496</v>
      </c>
      <c r="M44" s="2" t="n">
        <f aca="false">K44*8</f>
        <v>248</v>
      </c>
      <c r="O44" s="10" t="n">
        <f aca="false">VLOOKUP($A44,'SP-15'!$D$9:$G$316,3,FALSE())*($G44+$H44)/$K44+VLOOKUP($A44,'SP-15'!$M$9:$T$287,7,FALSE())*($I44+$J44)/$K44</f>
        <v>60.3629032258065</v>
      </c>
      <c r="P44" s="10" t="n">
        <f aca="false">VLOOKUP($A44,'NP-15'!$D$9:$G$316,3,FALSE())*($G44+$H44)/$K44+VLOOKUP($A44,'NP-15'!$M$9:$T$287,7,FALSE())*($I44+$J44)/$K44</f>
        <v>62.1612903225807</v>
      </c>
      <c r="Q44" s="10" t="n">
        <f aca="false">VLOOKUP($A44,'SP-15'!$D$9:$K$316,7,FALSE())</f>
        <v>38</v>
      </c>
      <c r="R44" s="10" t="n">
        <f aca="false">VLOOKUP($A44,'NP-15'!$D$9:$K$316,7,FALSE())</f>
        <v>40</v>
      </c>
      <c r="T44" s="10" t="n">
        <f aca="false">AVERAGE(O44:P44)</f>
        <v>61.2620967741936</v>
      </c>
      <c r="U44" s="10" t="n">
        <f aca="false">AVERAGE(Q44:R44)</f>
        <v>39</v>
      </c>
    </row>
    <row r="45" customFormat="false" ht="12.75" hidden="false" customHeight="false" outlineLevel="0" collapsed="false">
      <c r="A45" s="34" t="n">
        <f aca="false">EDATE(A44,1)</f>
        <v>37712</v>
      </c>
      <c r="B45" s="16" t="n">
        <f aca="false">YEAR(A45)</f>
        <v>2003</v>
      </c>
      <c r="C45" s="16" t="n">
        <f aca="false">MONTH(A45)</f>
        <v>4</v>
      </c>
      <c r="D45" s="16" t="n">
        <f aca="false">IF(C45&lt;4,1,IF(C45&lt;7,2,IF(C45&lt;10,3,4)))</f>
        <v>2</v>
      </c>
      <c r="E45" s="29" t="n">
        <f aca="false">VLOOKUP($A45,'NP-15'!$A$3:$B$279,2,FALSE())</f>
        <v>0.0613272238616</v>
      </c>
      <c r="F45" s="30" t="n">
        <f aca="false">(1+E45/2)^(-2*(DATE(B46,C46,20)-$A$14)/365.25)</f>
        <v>3.85875118291309</v>
      </c>
      <c r="G45" s="35" t="n">
        <v>22</v>
      </c>
      <c r="H45" s="36" t="n">
        <v>4</v>
      </c>
      <c r="I45" s="36" t="n">
        <v>4</v>
      </c>
      <c r="J45" s="36" t="n">
        <v>0</v>
      </c>
      <c r="K45" s="37" t="n">
        <v>30</v>
      </c>
      <c r="L45" s="2" t="n">
        <f aca="false">K45*16</f>
        <v>480</v>
      </c>
      <c r="M45" s="2" t="n">
        <f aca="false">K45*8</f>
        <v>240</v>
      </c>
      <c r="O45" s="10" t="n">
        <f aca="false">VLOOKUP($A45,'SP-15'!$D$9:$G$316,3,FALSE())*($G45+$H45)/$K45+VLOOKUP($A45,'SP-15'!$M$9:$T$287,7,FALSE())*($I45+$J45)/$K45</f>
        <v>59.7</v>
      </c>
      <c r="P45" s="10" t="n">
        <f aca="false">VLOOKUP($A45,'NP-15'!$D$9:$G$316,3,FALSE())*($G45+$H45)/$K45+VLOOKUP($A45,'NP-15'!$M$9:$T$287,7,FALSE())*($I45+$J45)/$K45</f>
        <v>61.1666666666667</v>
      </c>
      <c r="Q45" s="10" t="n">
        <f aca="false">VLOOKUP($A45,'SP-15'!$D$9:$K$316,7,FALSE())</f>
        <v>37</v>
      </c>
      <c r="R45" s="10" t="n">
        <f aca="false">VLOOKUP($A45,'NP-15'!$D$9:$K$316,7,FALSE())</f>
        <v>40</v>
      </c>
      <c r="T45" s="10" t="n">
        <f aca="false">AVERAGE(O45:P45)</f>
        <v>60.4333333333333</v>
      </c>
      <c r="U45" s="10" t="n">
        <f aca="false">AVERAGE(Q45:R45)</f>
        <v>38.5</v>
      </c>
    </row>
    <row r="46" customFormat="false" ht="12.75" hidden="false" customHeight="false" outlineLevel="0" collapsed="false">
      <c r="A46" s="34" t="n">
        <f aca="false">EDATE(A45,1)</f>
        <v>37742</v>
      </c>
      <c r="B46" s="16" t="n">
        <f aca="false">YEAR(A46)</f>
        <v>2003</v>
      </c>
      <c r="C46" s="16" t="n">
        <f aca="false">MONTH(A46)</f>
        <v>5</v>
      </c>
      <c r="D46" s="16" t="n">
        <f aca="false">IF(C46&lt;4,1,IF(C46&lt;7,2,IF(C46&lt;10,3,4)))</f>
        <v>2</v>
      </c>
      <c r="E46" s="29" t="n">
        <f aca="false">VLOOKUP($A46,'NP-15'!$A$3:$B$279,2,FALSE())</f>
        <v>0.061317574540584</v>
      </c>
      <c r="F46" s="30" t="n">
        <f aca="false">(1+E46/2)^(-2*(DATE(B47,C47,20)-$A$14)/365.25)</f>
        <v>3.83821827649421</v>
      </c>
      <c r="G46" s="35" t="n">
        <v>21</v>
      </c>
      <c r="H46" s="36" t="n">
        <v>5</v>
      </c>
      <c r="I46" s="36" t="n">
        <v>4</v>
      </c>
      <c r="J46" s="36" t="n">
        <v>1</v>
      </c>
      <c r="K46" s="37" t="n">
        <v>31</v>
      </c>
      <c r="L46" s="2" t="n">
        <f aca="false">K46*16</f>
        <v>496</v>
      </c>
      <c r="M46" s="2" t="n">
        <f aca="false">K46*8</f>
        <v>248</v>
      </c>
      <c r="O46" s="10" t="n">
        <f aca="false">VLOOKUP($A46,'SP-15'!$D$9:$G$316,3,FALSE())*($G46+$H46)/$K46+VLOOKUP($A46,'SP-15'!$M$9:$T$287,7,FALSE())*($I46+$J46)/$K46</f>
        <v>61.5564516129032</v>
      </c>
      <c r="P46" s="10" t="n">
        <f aca="false">VLOOKUP($A46,'NP-15'!$D$9:$G$316,3,FALSE())*($G46+$H46)/$K46+VLOOKUP($A46,'NP-15'!$M$9:$T$287,7,FALSE())*($I46+$J46)/$K46</f>
        <v>62.8790322580645</v>
      </c>
      <c r="Q46" s="10" t="n">
        <f aca="false">VLOOKUP($A46,'SP-15'!$D$9:$K$316,7,FALSE())</f>
        <v>37</v>
      </c>
      <c r="R46" s="10" t="n">
        <f aca="false">VLOOKUP($A46,'NP-15'!$D$9:$K$316,7,FALSE())</f>
        <v>36</v>
      </c>
      <c r="T46" s="10" t="n">
        <f aca="false">AVERAGE(O46:P46)</f>
        <v>62.2177419354839</v>
      </c>
      <c r="U46" s="10" t="n">
        <f aca="false">AVERAGE(Q46:R46)</f>
        <v>36.5</v>
      </c>
    </row>
    <row r="47" customFormat="false" ht="12.75" hidden="false" customHeight="false" outlineLevel="0" collapsed="false">
      <c r="A47" s="34" t="n">
        <f aca="false">EDATE(A46,1)</f>
        <v>37773</v>
      </c>
      <c r="B47" s="16" t="n">
        <f aca="false">YEAR(A47)</f>
        <v>2003</v>
      </c>
      <c r="C47" s="16" t="n">
        <f aca="false">MONTH(A47)</f>
        <v>6</v>
      </c>
      <c r="D47" s="16" t="n">
        <f aca="false">IF(C47&lt;4,1,IF(C47&lt;7,2,IF(C47&lt;10,3,4)))</f>
        <v>2</v>
      </c>
      <c r="E47" s="29" t="n">
        <f aca="false">VLOOKUP($A47,'NP-15'!$A$3:$B$279,2,FALSE())</f>
        <v>0.061307603575566</v>
      </c>
      <c r="F47" s="30" t="n">
        <f aca="false">(1+E47/2)^(-2*(DATE(B48,C48,20)-$A$14)/365.25)</f>
        <v>3.81840550401534</v>
      </c>
      <c r="G47" s="35" t="n">
        <v>21</v>
      </c>
      <c r="H47" s="36" t="n">
        <v>4</v>
      </c>
      <c r="I47" s="36" t="n">
        <v>5</v>
      </c>
      <c r="J47" s="36" t="n">
        <v>0</v>
      </c>
      <c r="K47" s="37" t="n">
        <v>30</v>
      </c>
      <c r="L47" s="2" t="n">
        <f aca="false">K47*16</f>
        <v>480</v>
      </c>
      <c r="M47" s="2" t="n">
        <f aca="false">K47*8</f>
        <v>240</v>
      </c>
      <c r="O47" s="10" t="n">
        <f aca="false">VLOOKUP($A47,'SP-15'!$D$9:$G$316,3,FALSE())*($G47+$H47)/$K47+VLOOKUP($A47,'SP-15'!$M$9:$T$287,7,FALSE())*($I47+$J47)/$K47</f>
        <v>77.875</v>
      </c>
      <c r="P47" s="10" t="n">
        <f aca="false">VLOOKUP($A47,'NP-15'!$D$9:$G$316,3,FALSE())*($G47+$H47)/$K47+VLOOKUP($A47,'NP-15'!$M$9:$T$287,7,FALSE())*($I47+$J47)/$K47</f>
        <v>69.2083333333333</v>
      </c>
      <c r="Q47" s="10" t="n">
        <f aca="false">VLOOKUP($A47,'SP-15'!$D$9:$K$316,7,FALSE())</f>
        <v>35</v>
      </c>
      <c r="R47" s="10" t="n">
        <f aca="false">VLOOKUP($A47,'NP-15'!$D$9:$K$316,7,FALSE())</f>
        <v>39</v>
      </c>
      <c r="T47" s="10" t="n">
        <f aca="false">AVERAGE(O47:P47)</f>
        <v>73.5416666666667</v>
      </c>
      <c r="U47" s="10" t="n">
        <f aca="false">AVERAGE(Q47:R47)</f>
        <v>37</v>
      </c>
    </row>
    <row r="48" customFormat="false" ht="12.75" hidden="false" customHeight="false" outlineLevel="0" collapsed="false">
      <c r="A48" s="34" t="n">
        <f aca="false">EDATE(A47,1)</f>
        <v>37803</v>
      </c>
      <c r="B48" s="16" t="n">
        <f aca="false">YEAR(A48)</f>
        <v>2003</v>
      </c>
      <c r="C48" s="16" t="n">
        <f aca="false">MONTH(A48)</f>
        <v>7</v>
      </c>
      <c r="D48" s="16" t="n">
        <f aca="false">IF(C48&lt;4,1,IF(C48&lt;7,2,IF(C48&lt;10,3,4)))</f>
        <v>3</v>
      </c>
      <c r="E48" s="29" t="n">
        <f aca="false">VLOOKUP($A48,'NP-15'!$A$3:$B$279,2,FALSE())</f>
        <v>0.061302779878274</v>
      </c>
      <c r="F48" s="30" t="n">
        <f aca="false">(1+E48/2)^(-2*(DATE(B49,C49,20)-$A$14)/365.25)</f>
        <v>3.79849242507652</v>
      </c>
      <c r="G48" s="35" t="n">
        <v>22</v>
      </c>
      <c r="H48" s="36" t="n">
        <v>4</v>
      </c>
      <c r="I48" s="36" t="n">
        <v>4</v>
      </c>
      <c r="J48" s="36" t="n">
        <v>1</v>
      </c>
      <c r="K48" s="37" t="n">
        <v>31</v>
      </c>
      <c r="L48" s="2" t="n">
        <f aca="false">K48*16</f>
        <v>496</v>
      </c>
      <c r="M48" s="2" t="n">
        <f aca="false">K48*8</f>
        <v>248</v>
      </c>
      <c r="O48" s="10" t="n">
        <f aca="false">VLOOKUP($A48,'SP-15'!$D$9:$G$316,3,FALSE())*($G48+$H48)/$K48+VLOOKUP($A48,'SP-15'!$M$9:$T$287,7,FALSE())*($I48+$J48)/$K48</f>
        <v>107.637096774194</v>
      </c>
      <c r="P48" s="10" t="n">
        <f aca="false">VLOOKUP($A48,'NP-15'!$D$9:$G$316,3,FALSE())*($G48+$H48)/$K48+VLOOKUP($A48,'NP-15'!$M$9:$T$287,7,FALSE())*($I48+$J48)/$K48</f>
        <v>101.274193548387</v>
      </c>
      <c r="Q48" s="10" t="n">
        <f aca="false">VLOOKUP($A48,'SP-15'!$D$9:$K$316,7,FALSE())</f>
        <v>49</v>
      </c>
      <c r="R48" s="10" t="n">
        <f aca="false">VLOOKUP($A48,'NP-15'!$D$9:$K$316,7,FALSE())</f>
        <v>49</v>
      </c>
      <c r="T48" s="10" t="n">
        <f aca="false">AVERAGE(O48:P48)</f>
        <v>104.45564516129</v>
      </c>
      <c r="U48" s="10" t="n">
        <f aca="false">AVERAGE(Q48:R48)</f>
        <v>49</v>
      </c>
    </row>
    <row r="49" customFormat="false" ht="12.75" hidden="false" customHeight="false" outlineLevel="0" collapsed="false">
      <c r="A49" s="34" t="n">
        <f aca="false">EDATE(A48,1)</f>
        <v>37834</v>
      </c>
      <c r="B49" s="16" t="n">
        <f aca="false">YEAR(A49)</f>
        <v>2003</v>
      </c>
      <c r="C49" s="16" t="n">
        <f aca="false">MONTH(A49)</f>
        <v>8</v>
      </c>
      <c r="D49" s="16" t="n">
        <f aca="false">IF(C49&lt;4,1,IF(C49&lt;7,2,IF(C49&lt;10,3,4)))</f>
        <v>3</v>
      </c>
      <c r="E49" s="29" t="n">
        <f aca="false">VLOOKUP($A49,'NP-15'!$A$3:$B$279,2,FALSE())</f>
        <v>0.061304727184822</v>
      </c>
      <c r="F49" s="30" t="n">
        <f aca="false">(1+E49/2)^(-2*(DATE(B50,C50,20)-$A$14)/365.25)</f>
        <v>3.7792328171043</v>
      </c>
      <c r="G49" s="35" t="n">
        <v>21</v>
      </c>
      <c r="H49" s="36" t="n">
        <v>5</v>
      </c>
      <c r="I49" s="36" t="n">
        <v>5</v>
      </c>
      <c r="J49" s="36" t="n">
        <v>0</v>
      </c>
      <c r="K49" s="37" t="n">
        <v>31</v>
      </c>
      <c r="L49" s="2" t="n">
        <f aca="false">K49*16</f>
        <v>496</v>
      </c>
      <c r="M49" s="2" t="n">
        <f aca="false">K49*8</f>
        <v>248</v>
      </c>
      <c r="O49" s="10" t="n">
        <f aca="false">VLOOKUP($A49,'SP-15'!$D$9:$G$316,3,FALSE())*($G49+$H49)/$K49+VLOOKUP($A49,'SP-15'!$M$9:$T$287,7,FALSE())*($I49+$J49)/$K49</f>
        <v>114.951612903226</v>
      </c>
      <c r="P49" s="10" t="n">
        <f aca="false">VLOOKUP($A49,'NP-15'!$D$9:$G$316,3,FALSE())*($G49+$H49)/$K49+VLOOKUP($A49,'NP-15'!$M$9:$T$287,7,FALSE())*($I49+$J49)/$K49</f>
        <v>114.233870967742</v>
      </c>
      <c r="Q49" s="10" t="n">
        <f aca="false">VLOOKUP($A49,'SP-15'!$D$9:$K$316,7,FALSE())</f>
        <v>53</v>
      </c>
      <c r="R49" s="10" t="n">
        <f aca="false">VLOOKUP($A49,'NP-15'!$D$9:$K$316,7,FALSE())</f>
        <v>51</v>
      </c>
      <c r="T49" s="10" t="n">
        <f aca="false">AVERAGE(O49:P49)</f>
        <v>114.592741935484</v>
      </c>
      <c r="U49" s="10" t="n">
        <f aca="false">AVERAGE(Q49:R49)</f>
        <v>52</v>
      </c>
    </row>
    <row r="50" customFormat="false" ht="12.75" hidden="false" customHeight="false" outlineLevel="0" collapsed="false">
      <c r="A50" s="34" t="n">
        <f aca="false">EDATE(A49,1)</f>
        <v>37865</v>
      </c>
      <c r="B50" s="16" t="n">
        <f aca="false">YEAR(A50)</f>
        <v>2003</v>
      </c>
      <c r="C50" s="16" t="n">
        <f aca="false">MONTH(A50)</f>
        <v>9</v>
      </c>
      <c r="D50" s="16" t="n">
        <f aca="false">IF(C50&lt;4,1,IF(C50&lt;7,2,IF(C50&lt;10,3,4)))</f>
        <v>3</v>
      </c>
      <c r="E50" s="29" t="n">
        <f aca="false">VLOOKUP($A50,'NP-15'!$A$3:$B$279,2,FALSE())</f>
        <v>0.06130667449137</v>
      </c>
      <c r="F50" s="30" t="n">
        <f aca="false">(1+E50/2)^(-2*(DATE(B51,C51,20)-$A$14)/365.25)</f>
        <v>3.76069134939918</v>
      </c>
      <c r="G50" s="35" t="n">
        <v>21</v>
      </c>
      <c r="H50" s="36" t="n">
        <v>4</v>
      </c>
      <c r="I50" s="36" t="n">
        <v>4</v>
      </c>
      <c r="J50" s="36" t="n">
        <v>1</v>
      </c>
      <c r="K50" s="37" t="n">
        <v>30</v>
      </c>
      <c r="L50" s="2" t="n">
        <f aca="false">K50*16</f>
        <v>480</v>
      </c>
      <c r="M50" s="2" t="n">
        <f aca="false">K50*8</f>
        <v>240</v>
      </c>
      <c r="O50" s="10" t="n">
        <f aca="false">VLOOKUP($A50,'SP-15'!$D$9:$G$316,3,FALSE())*($G50+$H50)/$K50+VLOOKUP($A50,'SP-15'!$M$9:$T$287,7,FALSE())*($I50+$J50)/$K50</f>
        <v>107.375</v>
      </c>
      <c r="P50" s="10" t="n">
        <f aca="false">VLOOKUP($A50,'NP-15'!$D$9:$G$316,3,FALSE())*($G50+$H50)/$K50+VLOOKUP($A50,'NP-15'!$M$9:$T$287,7,FALSE())*($I50+$J50)/$K50</f>
        <v>102.458333333333</v>
      </c>
      <c r="Q50" s="10" t="n">
        <f aca="false">VLOOKUP($A50,'SP-15'!$D$9:$K$316,7,FALSE())</f>
        <v>50</v>
      </c>
      <c r="R50" s="10" t="n">
        <f aca="false">VLOOKUP($A50,'NP-15'!$D$9:$K$316,7,FALSE())</f>
        <v>49</v>
      </c>
      <c r="T50" s="10" t="n">
        <f aca="false">AVERAGE(O50:P50)</f>
        <v>104.916666666667</v>
      </c>
      <c r="U50" s="10" t="n">
        <f aca="false">AVERAGE(Q50:R50)</f>
        <v>49.5</v>
      </c>
    </row>
    <row r="51" customFormat="false" ht="12.75" hidden="false" customHeight="false" outlineLevel="0" collapsed="false">
      <c r="A51" s="34" t="n">
        <f aca="false">EDATE(A50,1)</f>
        <v>37895</v>
      </c>
      <c r="B51" s="16" t="n">
        <f aca="false">YEAR(A51)</f>
        <v>2003</v>
      </c>
      <c r="C51" s="16" t="n">
        <f aca="false">MONTH(A51)</f>
        <v>10</v>
      </c>
      <c r="D51" s="16" t="n">
        <f aca="false">IF(C51&lt;4,1,IF(C51&lt;7,2,IF(C51&lt;10,3,4)))</f>
        <v>4</v>
      </c>
      <c r="E51" s="29" t="n">
        <f aca="false">VLOOKUP($A51,'NP-15'!$A$3:$B$279,2,FALSE())</f>
        <v>0.061312029559327</v>
      </c>
      <c r="F51" s="30" t="n">
        <f aca="false">(1+E51/2)^(-2*(DATE(B52,C52,20)-$A$14)/365.25)</f>
        <v>3.74189135695136</v>
      </c>
      <c r="G51" s="35" t="n">
        <v>23</v>
      </c>
      <c r="H51" s="36" t="n">
        <v>4</v>
      </c>
      <c r="I51" s="36" t="n">
        <v>4</v>
      </c>
      <c r="J51" s="36" t="n">
        <v>0</v>
      </c>
      <c r="K51" s="37" t="n">
        <v>31</v>
      </c>
      <c r="L51" s="2" t="n">
        <f aca="false">K51*16</f>
        <v>496</v>
      </c>
      <c r="M51" s="2" t="n">
        <f aca="false">K51*8</f>
        <v>248</v>
      </c>
      <c r="O51" s="10" t="n">
        <f aca="false">VLOOKUP($A51,'SP-15'!$D$9:$G$316,3,FALSE())*($G51+$H51)/$K51+VLOOKUP($A51,'SP-15'!$M$9:$T$287,7,FALSE())*($I51+$J51)/$K51</f>
        <v>71.6129032258065</v>
      </c>
      <c r="P51" s="10" t="n">
        <f aca="false">VLOOKUP($A51,'NP-15'!$D$9:$G$316,3,FALSE())*($G51+$H51)/$K51+VLOOKUP($A51,'NP-15'!$M$9:$T$287,7,FALSE())*($I51+$J51)/$K51</f>
        <v>65.9032258064516</v>
      </c>
      <c r="Q51" s="10" t="n">
        <f aca="false">VLOOKUP($A51,'SP-15'!$D$9:$K$316,7,FALSE())</f>
        <v>43</v>
      </c>
      <c r="R51" s="10" t="n">
        <f aca="false">VLOOKUP($A51,'NP-15'!$D$9:$K$316,7,FALSE())</f>
        <v>42</v>
      </c>
      <c r="T51" s="10" t="n">
        <f aca="false">AVERAGE(O51:P51)</f>
        <v>68.758064516129</v>
      </c>
      <c r="U51" s="10" t="n">
        <f aca="false">AVERAGE(Q51:R51)</f>
        <v>42.5</v>
      </c>
    </row>
    <row r="52" customFormat="false" ht="12.75" hidden="false" customHeight="false" outlineLevel="0" collapsed="false">
      <c r="A52" s="34" t="n">
        <f aca="false">EDATE(A51,1)</f>
        <v>37926</v>
      </c>
      <c r="B52" s="16" t="n">
        <f aca="false">YEAR(A52)</f>
        <v>2003</v>
      </c>
      <c r="C52" s="16" t="n">
        <f aca="false">MONTH(A52)</f>
        <v>11</v>
      </c>
      <c r="D52" s="16" t="n">
        <f aca="false">IF(C52&lt;4,1,IF(C52&lt;7,2,IF(C52&lt;10,3,4)))</f>
        <v>4</v>
      </c>
      <c r="E52" s="29" t="n">
        <f aca="false">VLOOKUP($A52,'NP-15'!$A$3:$B$279,2,FALSE())</f>
        <v>0.061321920125182</v>
      </c>
      <c r="F52" s="30" t="n">
        <f aca="false">(1+E52/2)^(-2*(DATE(B53,C53,20)-$A$14)/365.25)</f>
        <v>3.72415449991762</v>
      </c>
      <c r="G52" s="35" t="n">
        <v>19</v>
      </c>
      <c r="H52" s="36" t="n">
        <v>5</v>
      </c>
      <c r="I52" s="36" t="n">
        <v>5</v>
      </c>
      <c r="J52" s="36" t="n">
        <v>1</v>
      </c>
      <c r="K52" s="37" t="n">
        <v>30</v>
      </c>
      <c r="L52" s="2" t="n">
        <f aca="false">K52*16</f>
        <v>480</v>
      </c>
      <c r="M52" s="2" t="n">
        <f aca="false">K52*8</f>
        <v>240</v>
      </c>
      <c r="O52" s="10" t="n">
        <f aca="false">VLOOKUP($A52,'SP-15'!$D$9:$G$316,3,FALSE())*($G52+$H52)/$K52+VLOOKUP($A52,'SP-15'!$M$9:$T$287,7,FALSE())*($I52+$J52)/$K52</f>
        <v>60.15</v>
      </c>
      <c r="P52" s="10" t="n">
        <f aca="false">VLOOKUP($A52,'NP-15'!$D$9:$G$316,3,FALSE())*($G52+$H52)/$K52+VLOOKUP($A52,'NP-15'!$M$9:$T$287,7,FALSE())*($I52+$J52)/$K52</f>
        <v>63.8</v>
      </c>
      <c r="Q52" s="10" t="n">
        <f aca="false">VLOOKUP($A52,'SP-15'!$D$9:$K$316,7,FALSE())</f>
        <v>38</v>
      </c>
      <c r="R52" s="10" t="n">
        <f aca="false">VLOOKUP($A52,'NP-15'!$D$9:$K$316,7,FALSE())</f>
        <v>39</v>
      </c>
      <c r="T52" s="10" t="n">
        <f aca="false">AVERAGE(O52:P52)</f>
        <v>61.975</v>
      </c>
      <c r="U52" s="10" t="n">
        <f aca="false">AVERAGE(Q52:R52)</f>
        <v>38.5</v>
      </c>
    </row>
    <row r="53" customFormat="false" ht="12.75" hidden="false" customHeight="false" outlineLevel="0" collapsed="false">
      <c r="A53" s="34" t="n">
        <f aca="false">EDATE(A52,1)</f>
        <v>37956</v>
      </c>
      <c r="B53" s="16" t="n">
        <f aca="false">YEAR(A53)</f>
        <v>2003</v>
      </c>
      <c r="C53" s="16" t="n">
        <f aca="false">MONTH(A53)</f>
        <v>12</v>
      </c>
      <c r="D53" s="16" t="n">
        <f aca="false">IF(C53&lt;4,1,IF(C53&lt;7,2,IF(C53&lt;10,3,4)))</f>
        <v>4</v>
      </c>
      <c r="E53" s="29" t="n">
        <f aca="false">VLOOKUP($A53,'NP-15'!$A$3:$B$279,2,FALSE())</f>
        <v>0.061331491640558</v>
      </c>
      <c r="F53" s="30" t="n">
        <f aca="false">(1+E53/2)^(-2*(DATE(B54,C54,20)-$A$14)/365.25)</f>
        <v>3.70585801314929</v>
      </c>
      <c r="G53" s="35" t="n">
        <v>22</v>
      </c>
      <c r="H53" s="36" t="n">
        <v>4</v>
      </c>
      <c r="I53" s="36" t="n">
        <v>4</v>
      </c>
      <c r="J53" s="36" t="n">
        <v>1</v>
      </c>
      <c r="K53" s="37" t="n">
        <v>31</v>
      </c>
      <c r="L53" s="2" t="n">
        <f aca="false">K53*16</f>
        <v>496</v>
      </c>
      <c r="M53" s="2" t="n">
        <f aca="false">K53*8</f>
        <v>248</v>
      </c>
      <c r="O53" s="10" t="n">
        <f aca="false">VLOOKUP($A53,'SP-15'!$D$9:$G$316,3,FALSE())*($G53+$H53)/$K53+VLOOKUP($A53,'SP-15'!$M$9:$T$287,7,FALSE())*($I53+$J53)/$K53</f>
        <v>59.0403225806452</v>
      </c>
      <c r="P53" s="10" t="n">
        <f aca="false">VLOOKUP($A53,'NP-15'!$D$9:$G$316,3,FALSE())*($G53+$H53)/$K53+VLOOKUP($A53,'NP-15'!$M$9:$T$287,7,FALSE())*($I53+$J53)/$K53</f>
        <v>63.1209677419355</v>
      </c>
      <c r="Q53" s="10" t="n">
        <f aca="false">VLOOKUP($A53,'SP-15'!$D$9:$K$316,7,FALSE())</f>
        <v>38</v>
      </c>
      <c r="R53" s="10" t="n">
        <f aca="false">VLOOKUP($A53,'NP-15'!$D$9:$K$316,7,FALSE())</f>
        <v>39</v>
      </c>
      <c r="T53" s="10" t="n">
        <f aca="false">AVERAGE(O53:P53)</f>
        <v>61.0806451612903</v>
      </c>
      <c r="U53" s="10" t="n">
        <f aca="false">AVERAGE(Q53:R53)</f>
        <v>38.5</v>
      </c>
    </row>
    <row r="54" customFormat="false" ht="12.75" hidden="false" customHeight="false" outlineLevel="0" collapsed="false">
      <c r="A54" s="34" t="n">
        <f aca="false">EDATE(A53,1)</f>
        <v>37987</v>
      </c>
      <c r="B54" s="16" t="n">
        <f aca="false">YEAR(A54)</f>
        <v>2004</v>
      </c>
      <c r="C54" s="16" t="n">
        <f aca="false">MONTH(A54)</f>
        <v>1</v>
      </c>
      <c r="D54" s="16" t="n">
        <f aca="false">IF(C54&lt;4,1,IF(C54&lt;7,2,IF(C54&lt;10,3,4)))</f>
        <v>1</v>
      </c>
      <c r="E54" s="29" t="n">
        <f aca="false">VLOOKUP($A54,'NP-15'!$A$3:$B$279,2,FALSE())</f>
        <v>0.061352511923859</v>
      </c>
      <c r="F54" s="30" t="n">
        <f aca="false">(1+E54/2)^(-2*(DATE(B55,C55,20)-$A$14)/365.25)</f>
        <v>3.68853045111159</v>
      </c>
      <c r="G54" s="35" t="n">
        <v>21</v>
      </c>
      <c r="H54" s="36" t="n">
        <v>5</v>
      </c>
      <c r="I54" s="36" t="n">
        <v>4</v>
      </c>
      <c r="J54" s="36" t="n">
        <v>1</v>
      </c>
      <c r="K54" s="37" t="n">
        <v>31</v>
      </c>
      <c r="L54" s="2" t="n">
        <f aca="false">K54*16</f>
        <v>496</v>
      </c>
      <c r="M54" s="2" t="n">
        <f aca="false">K54*8</f>
        <v>248</v>
      </c>
      <c r="O54" s="10" t="n">
        <f aca="false">VLOOKUP($A54,'SP-15'!$D$9:$G$316,3,FALSE())*($G54+$H54)/$K54+VLOOKUP($A54,'SP-15'!$M$9:$T$287,7,FALSE())*($I54+$J54)/$K54</f>
        <v>53.1733870967742</v>
      </c>
      <c r="P54" s="10" t="n">
        <f aca="false">VLOOKUP($A54,'NP-15'!$D$9:$G$316,3,FALSE())*($G54+$H54)/$K54+VLOOKUP($A54,'NP-15'!$M$9:$T$287,7,FALSE())*($I54+$J54)/$K54</f>
        <v>57.4939516129032</v>
      </c>
      <c r="Q54" s="10" t="n">
        <f aca="false">VLOOKUP($A54,'SP-15'!$D$9:$K$316,7,FALSE())</f>
        <v>33.75</v>
      </c>
      <c r="R54" s="10" t="n">
        <f aca="false">VLOOKUP($A54,'NP-15'!$D$9:$K$316,7,FALSE())</f>
        <v>38.05</v>
      </c>
      <c r="T54" s="10" t="n">
        <f aca="false">AVERAGE(O54:P54)</f>
        <v>55.3336693548387</v>
      </c>
      <c r="U54" s="10" t="n">
        <f aca="false">AVERAGE(Q54:R54)</f>
        <v>35.9</v>
      </c>
    </row>
    <row r="55" customFormat="false" ht="12.75" hidden="false" customHeight="false" outlineLevel="0" collapsed="false">
      <c r="A55" s="34" t="n">
        <f aca="false">EDATE(A54,1)</f>
        <v>38018</v>
      </c>
      <c r="B55" s="16" t="n">
        <f aca="false">YEAR(A55)</f>
        <v>2004</v>
      </c>
      <c r="C55" s="16" t="n">
        <f aca="false">MONTH(A55)</f>
        <v>2</v>
      </c>
      <c r="D55" s="16" t="n">
        <f aca="false">IF(C55&lt;4,1,IF(C55&lt;7,2,IF(C55&lt;10,3,4)))</f>
        <v>1</v>
      </c>
      <c r="E55" s="29" t="n">
        <f aca="false">VLOOKUP($A55,'NP-15'!$A$3:$B$279,2,FALSE())</f>
        <v>0.061385403905978</v>
      </c>
      <c r="F55" s="30" t="n">
        <f aca="false">(1+E55/2)^(-2*(DATE(B56,C56,20)-$A$14)/365.25)</f>
        <v>3.67339700806506</v>
      </c>
      <c r="G55" s="35" t="n">
        <v>20</v>
      </c>
      <c r="H55" s="36" t="n">
        <v>4</v>
      </c>
      <c r="I55" s="36" t="n">
        <v>5</v>
      </c>
      <c r="J55" s="36" t="n">
        <v>0</v>
      </c>
      <c r="K55" s="37" t="n">
        <v>29</v>
      </c>
      <c r="L55" s="2" t="n">
        <f aca="false">K55*16</f>
        <v>464</v>
      </c>
      <c r="M55" s="2" t="n">
        <f aca="false">K55*8</f>
        <v>232</v>
      </c>
      <c r="O55" s="10" t="n">
        <f aca="false">VLOOKUP($A55,'SP-15'!$D$9:$G$316,3,FALSE())*($G55+$H55)/$K55+VLOOKUP($A55,'SP-15'!$M$9:$T$287,7,FALSE())*($I55+$J55)/$K55</f>
        <v>51.426724137931</v>
      </c>
      <c r="P55" s="10" t="n">
        <f aca="false">VLOOKUP($A55,'NP-15'!$D$9:$G$316,3,FALSE())*($G55+$H55)/$K55+VLOOKUP($A55,'NP-15'!$M$9:$T$287,7,FALSE())*($I55+$J55)/$K55</f>
        <v>54.9245689655172</v>
      </c>
      <c r="Q55" s="10" t="n">
        <f aca="false">VLOOKUP($A55,'SP-15'!$D$9:$K$316,7,FALSE())</f>
        <v>32.75</v>
      </c>
      <c r="R55" s="10" t="n">
        <f aca="false">VLOOKUP($A55,'NP-15'!$D$9:$K$316,7,FALSE())</f>
        <v>37.05</v>
      </c>
      <c r="T55" s="10" t="n">
        <f aca="false">AVERAGE(O55:P55)</f>
        <v>53.1756465517241</v>
      </c>
      <c r="U55" s="10" t="n">
        <f aca="false">AVERAGE(Q55:R55)</f>
        <v>34.9</v>
      </c>
    </row>
    <row r="56" customFormat="false" ht="12.75" hidden="false" customHeight="false" outlineLevel="0" collapsed="false">
      <c r="A56" s="34" t="n">
        <f aca="false">EDATE(A55,1)</f>
        <v>38047</v>
      </c>
      <c r="B56" s="16" t="n">
        <f aca="false">YEAR(A56)</f>
        <v>2004</v>
      </c>
      <c r="C56" s="16" t="n">
        <f aca="false">MONTH(A56)</f>
        <v>3</v>
      </c>
      <c r="D56" s="16" t="n">
        <f aca="false">IF(C56&lt;4,1,IF(C56&lt;7,2,IF(C56&lt;10,3,4)))</f>
        <v>1</v>
      </c>
      <c r="E56" s="29" t="n">
        <f aca="false">VLOOKUP($A56,'NP-15'!$A$3:$B$279,2,FALSE())</f>
        <v>0.061416173825059</v>
      </c>
      <c r="F56" s="30" t="n">
        <f aca="false">(1+E56/2)^(-2*(DATE(B57,C57,20)-$A$14)/365.25)</f>
        <v>3.65693408529329</v>
      </c>
      <c r="G56" s="35" t="n">
        <v>23</v>
      </c>
      <c r="H56" s="36" t="n">
        <v>4</v>
      </c>
      <c r="I56" s="36" t="n">
        <v>4</v>
      </c>
      <c r="J56" s="36" t="n">
        <v>0</v>
      </c>
      <c r="K56" s="37" t="n">
        <v>31</v>
      </c>
      <c r="L56" s="2" t="n">
        <f aca="false">K56*16</f>
        <v>496</v>
      </c>
      <c r="M56" s="2" t="n">
        <f aca="false">K56*8</f>
        <v>248</v>
      </c>
      <c r="O56" s="10" t="n">
        <f aca="false">VLOOKUP($A56,'SP-15'!$D$9:$G$316,3,FALSE())*($G56+$H56)/$K56+VLOOKUP($A56,'SP-15'!$M$9:$T$287,7,FALSE())*($I56+$J56)/$K56</f>
        <v>50.1290322580645</v>
      </c>
      <c r="P56" s="10" t="n">
        <f aca="false">VLOOKUP($A56,'NP-15'!$D$9:$G$316,3,FALSE())*($G56+$H56)/$K56+VLOOKUP($A56,'NP-15'!$M$9:$T$287,7,FALSE())*($I56+$J56)/$K56</f>
        <v>53.1774193548387</v>
      </c>
      <c r="Q56" s="10" t="n">
        <f aca="false">VLOOKUP($A56,'SP-15'!$D$9:$K$316,7,FALSE())</f>
        <v>32.75</v>
      </c>
      <c r="R56" s="10" t="n">
        <f aca="false">VLOOKUP($A56,'NP-15'!$D$9:$K$316,7,FALSE())</f>
        <v>35.05</v>
      </c>
      <c r="T56" s="10" t="n">
        <f aca="false">AVERAGE(O56:P56)</f>
        <v>51.6532258064516</v>
      </c>
      <c r="U56" s="10" t="n">
        <f aca="false">AVERAGE(Q56:R56)</f>
        <v>33.9</v>
      </c>
    </row>
    <row r="57" customFormat="false" ht="12.75" hidden="false" customHeight="false" outlineLevel="0" collapsed="false">
      <c r="A57" s="34" t="n">
        <f aca="false">EDATE(A56,1)</f>
        <v>38078</v>
      </c>
      <c r="B57" s="16" t="n">
        <f aca="false">YEAR(A57)</f>
        <v>2004</v>
      </c>
      <c r="C57" s="16" t="n">
        <f aca="false">MONTH(A57)</f>
        <v>4</v>
      </c>
      <c r="D57" s="16" t="n">
        <f aca="false">IF(C57&lt;4,1,IF(C57&lt;7,2,IF(C57&lt;10,3,4)))</f>
        <v>2</v>
      </c>
      <c r="E57" s="29" t="n">
        <f aca="false">VLOOKUP($A57,'NP-15'!$A$3:$B$279,2,FALSE())</f>
        <v>0.061442177934566</v>
      </c>
      <c r="F57" s="30" t="n">
        <f aca="false">(1+E57/2)^(-2*(DATE(B58,C58,20)-$A$14)/365.25)</f>
        <v>3.64077027922277</v>
      </c>
      <c r="G57" s="35" t="n">
        <v>22</v>
      </c>
      <c r="H57" s="36" t="n">
        <v>4</v>
      </c>
      <c r="I57" s="36" t="n">
        <v>4</v>
      </c>
      <c r="J57" s="36" t="n">
        <v>0</v>
      </c>
      <c r="K57" s="37" t="n">
        <v>30</v>
      </c>
      <c r="L57" s="2" t="n">
        <f aca="false">K57*16</f>
        <v>480</v>
      </c>
      <c r="M57" s="2" t="n">
        <f aca="false">K57*8</f>
        <v>240</v>
      </c>
      <c r="O57" s="10" t="n">
        <f aca="false">VLOOKUP($A57,'SP-15'!$D$9:$G$316,3,FALSE())*($G57+$H57)/$K57+VLOOKUP($A57,'SP-15'!$M$9:$T$287,7,FALSE())*($I57+$J57)/$K57</f>
        <v>49.405</v>
      </c>
      <c r="P57" s="10" t="n">
        <f aca="false">VLOOKUP($A57,'NP-15'!$D$9:$G$316,3,FALSE())*($G57+$H57)/$K57+VLOOKUP($A57,'NP-15'!$M$9:$T$287,7,FALSE())*($I57+$J57)/$K57</f>
        <v>51.0166666666667</v>
      </c>
      <c r="Q57" s="10" t="n">
        <f aca="false">VLOOKUP($A57,'SP-15'!$D$9:$K$316,7,FALSE())</f>
        <v>31.75</v>
      </c>
      <c r="R57" s="10" t="n">
        <f aca="false">VLOOKUP($A57,'NP-15'!$D$9:$K$316,7,FALSE())</f>
        <v>35.05</v>
      </c>
      <c r="T57" s="10" t="n">
        <f aca="false">AVERAGE(O57:P57)</f>
        <v>50.2108333333333</v>
      </c>
      <c r="U57" s="10" t="n">
        <f aca="false">AVERAGE(Q57:R57)</f>
        <v>33.4</v>
      </c>
    </row>
    <row r="58" customFormat="false" ht="12.75" hidden="false" customHeight="false" outlineLevel="0" collapsed="false">
      <c r="A58" s="34" t="n">
        <f aca="false">EDATE(A57,1)</f>
        <v>38108</v>
      </c>
      <c r="B58" s="16" t="n">
        <f aca="false">YEAR(A58)</f>
        <v>2004</v>
      </c>
      <c r="C58" s="16" t="n">
        <f aca="false">MONTH(A58)</f>
        <v>5</v>
      </c>
      <c r="D58" s="16" t="n">
        <f aca="false">IF(C58&lt;4,1,IF(C58&lt;7,2,IF(C58&lt;10,3,4)))</f>
        <v>2</v>
      </c>
      <c r="E58" s="29" t="n">
        <f aca="false">VLOOKUP($A58,'NP-15'!$A$3:$B$279,2,FALSE())</f>
        <v>0.061460233139234</v>
      </c>
      <c r="F58" s="30" t="n">
        <f aca="false">(1+E58/2)^(-2*(DATE(B59,C59,20)-$A$14)/365.25)</f>
        <v>3.62346776237184</v>
      </c>
      <c r="G58" s="35" t="n">
        <v>20</v>
      </c>
      <c r="H58" s="36" t="n">
        <v>5</v>
      </c>
      <c r="I58" s="36" t="n">
        <v>5</v>
      </c>
      <c r="J58" s="36" t="n">
        <v>1</v>
      </c>
      <c r="K58" s="37" t="n">
        <v>31</v>
      </c>
      <c r="L58" s="2" t="n">
        <f aca="false">K58*16</f>
        <v>496</v>
      </c>
      <c r="M58" s="2" t="n">
        <f aca="false">K58*8</f>
        <v>248</v>
      </c>
      <c r="O58" s="10" t="n">
        <f aca="false">VLOOKUP($A58,'SP-15'!$D$9:$G$316,3,FALSE())*($G58+$H58)/$K58+VLOOKUP($A58,'SP-15'!$M$9:$T$287,7,FALSE())*($I58+$J58)/$K58</f>
        <v>51.333064516129</v>
      </c>
      <c r="P58" s="10" t="n">
        <f aca="false">VLOOKUP($A58,'NP-15'!$D$9:$G$316,3,FALSE())*($G58+$H58)/$K58+VLOOKUP($A58,'NP-15'!$M$9:$T$287,7,FALSE())*($I58+$J58)/$K58</f>
        <v>52.8629032258065</v>
      </c>
      <c r="Q58" s="10" t="n">
        <f aca="false">VLOOKUP($A58,'SP-15'!$D$9:$K$316,7,FALSE())</f>
        <v>31.75</v>
      </c>
      <c r="R58" s="10" t="n">
        <f aca="false">VLOOKUP($A58,'NP-15'!$D$9:$K$316,7,FALSE())</f>
        <v>31.05</v>
      </c>
      <c r="T58" s="10" t="n">
        <f aca="false">AVERAGE(O58:P58)</f>
        <v>52.0979838709677</v>
      </c>
      <c r="U58" s="10" t="n">
        <f aca="false">AVERAGE(Q58:R58)</f>
        <v>31.4</v>
      </c>
    </row>
    <row r="59" customFormat="false" ht="12.75" hidden="false" customHeight="false" outlineLevel="0" collapsed="false">
      <c r="A59" s="34" t="n">
        <f aca="false">EDATE(A58,1)</f>
        <v>38139</v>
      </c>
      <c r="B59" s="16" t="n">
        <f aca="false">YEAR(A59)</f>
        <v>2004</v>
      </c>
      <c r="C59" s="16" t="n">
        <f aca="false">MONTH(A59)</f>
        <v>6</v>
      </c>
      <c r="D59" s="16" t="n">
        <f aca="false">IF(C59&lt;4,1,IF(C59&lt;7,2,IF(C59&lt;10,3,4)))</f>
        <v>2</v>
      </c>
      <c r="E59" s="29" t="n">
        <f aca="false">VLOOKUP($A59,'NP-15'!$A$3:$B$279,2,FALSE())</f>
        <v>0.061478890184172</v>
      </c>
      <c r="F59" s="30" t="n">
        <f aca="false">(1+E59/2)^(-2*(DATE(B60,C60,20)-$A$14)/365.25)</f>
        <v>3.60687925991244</v>
      </c>
      <c r="G59" s="35" t="n">
        <v>22</v>
      </c>
      <c r="H59" s="36" t="n">
        <v>4</v>
      </c>
      <c r="I59" s="36" t="n">
        <v>4</v>
      </c>
      <c r="J59" s="36" t="n">
        <v>0</v>
      </c>
      <c r="K59" s="37" t="n">
        <v>30</v>
      </c>
      <c r="L59" s="2" t="n">
        <f aca="false">K59*16</f>
        <v>480</v>
      </c>
      <c r="M59" s="2" t="n">
        <f aca="false">K59*8</f>
        <v>240</v>
      </c>
      <c r="O59" s="10" t="n">
        <f aca="false">VLOOKUP($A59,'SP-15'!$D$9:$G$316,3,FALSE())*($G59+$H59)/$K59+VLOOKUP($A59,'SP-15'!$M$9:$T$287,7,FALSE())*($I59+$J59)/$K59</f>
        <v>67.605</v>
      </c>
      <c r="P59" s="10" t="n">
        <f aca="false">VLOOKUP($A59,'NP-15'!$D$9:$G$316,3,FALSE())*($G59+$H59)/$K59+VLOOKUP($A59,'NP-15'!$M$9:$T$287,7,FALSE())*($I59+$J59)/$K59</f>
        <v>59.2166666666667</v>
      </c>
      <c r="Q59" s="10" t="n">
        <f aca="false">VLOOKUP($A59,'SP-15'!$D$9:$K$316,7,FALSE())</f>
        <v>29.75</v>
      </c>
      <c r="R59" s="10" t="n">
        <f aca="false">VLOOKUP($A59,'NP-15'!$D$9:$K$316,7,FALSE())</f>
        <v>34.05</v>
      </c>
      <c r="T59" s="10" t="n">
        <f aca="false">AVERAGE(O59:P59)</f>
        <v>63.4108333333333</v>
      </c>
      <c r="U59" s="10" t="n">
        <f aca="false">AVERAGE(Q59:R59)</f>
        <v>31.9</v>
      </c>
    </row>
    <row r="60" customFormat="false" ht="12.75" hidden="false" customHeight="false" outlineLevel="0" collapsed="false">
      <c r="A60" s="34" t="n">
        <f aca="false">EDATE(A59,1)</f>
        <v>38169</v>
      </c>
      <c r="B60" s="16" t="n">
        <f aca="false">YEAR(A60)</f>
        <v>2004</v>
      </c>
      <c r="C60" s="16" t="n">
        <f aca="false">MONTH(A60)</f>
        <v>7</v>
      </c>
      <c r="D60" s="16" t="n">
        <f aca="false">IF(C60&lt;4,1,IF(C60&lt;7,2,IF(C60&lt;10,3,4)))</f>
        <v>3</v>
      </c>
      <c r="E60" s="29" t="n">
        <f aca="false">VLOOKUP($A60,'NP-15'!$A$3:$B$279,2,FALSE())</f>
        <v>0.061499170564736</v>
      </c>
      <c r="F60" s="30" t="n">
        <f aca="false">(1+E60/2)^(-2*(DATE(B61,C61,20)-$A$14)/365.25)</f>
        <v>3.58987995293212</v>
      </c>
      <c r="G60" s="35" t="n">
        <v>21</v>
      </c>
      <c r="H60" s="36" t="n">
        <v>5</v>
      </c>
      <c r="I60" s="36" t="n">
        <v>4</v>
      </c>
      <c r="J60" s="36" t="n">
        <v>1</v>
      </c>
      <c r="K60" s="37" t="n">
        <v>31</v>
      </c>
      <c r="L60" s="2" t="n">
        <f aca="false">K60*16</f>
        <v>496</v>
      </c>
      <c r="M60" s="2" t="n">
        <f aca="false">K60*8</f>
        <v>248</v>
      </c>
      <c r="O60" s="10" t="n">
        <f aca="false">VLOOKUP($A60,'SP-15'!$D$9:$G$316,3,FALSE())*($G60+$H60)/$K60+VLOOKUP($A60,'SP-15'!$M$9:$T$287,7,FALSE())*($I60+$J60)/$K60</f>
        <v>91.3225806451613</v>
      </c>
      <c r="P60" s="10" t="n">
        <f aca="false">VLOOKUP($A60,'NP-15'!$D$9:$G$316,3,FALSE())*($G60+$H60)/$K60+VLOOKUP($A60,'NP-15'!$M$9:$T$287,7,FALSE())*($I60+$J60)/$K60</f>
        <v>86.3991935483871</v>
      </c>
      <c r="Q60" s="10" t="n">
        <f aca="false">VLOOKUP($A60,'SP-15'!$D$9:$K$316,7,FALSE())</f>
        <v>43.75</v>
      </c>
      <c r="R60" s="10" t="n">
        <f aca="false">VLOOKUP($A60,'NP-15'!$D$9:$K$316,7,FALSE())</f>
        <v>44.05</v>
      </c>
      <c r="T60" s="10" t="n">
        <f aca="false">AVERAGE(O60:P60)</f>
        <v>88.8608870967742</v>
      </c>
      <c r="U60" s="10" t="n">
        <f aca="false">AVERAGE(Q60:R60)</f>
        <v>43.9</v>
      </c>
    </row>
    <row r="61" customFormat="false" ht="12.75" hidden="false" customHeight="false" outlineLevel="0" collapsed="false">
      <c r="A61" s="34" t="n">
        <f aca="false">EDATE(A60,1)</f>
        <v>38200</v>
      </c>
      <c r="B61" s="16" t="n">
        <f aca="false">YEAR(A61)</f>
        <v>2004</v>
      </c>
      <c r="C61" s="16" t="n">
        <f aca="false">MONTH(A61)</f>
        <v>8</v>
      </c>
      <c r="D61" s="16" t="n">
        <f aca="false">IF(C61&lt;4,1,IF(C61&lt;7,2,IF(C61&lt;10,3,4)))</f>
        <v>3</v>
      </c>
      <c r="E61" s="29" t="n">
        <f aca="false">VLOOKUP($A61,'NP-15'!$A$3:$B$279,2,FALSE())</f>
        <v>0.061522572692275</v>
      </c>
      <c r="F61" s="30" t="n">
        <f aca="false">(1+E61/2)^(-2*(DATE(B62,C62,20)-$A$14)/365.25)</f>
        <v>3.57317623466716</v>
      </c>
      <c r="G61" s="35" t="n">
        <v>22</v>
      </c>
      <c r="H61" s="36" t="n">
        <v>4</v>
      </c>
      <c r="I61" s="36" t="n">
        <v>5</v>
      </c>
      <c r="J61" s="36" t="n">
        <v>0</v>
      </c>
      <c r="K61" s="37" t="n">
        <v>31</v>
      </c>
      <c r="L61" s="2" t="n">
        <f aca="false">K61*16</f>
        <v>496</v>
      </c>
      <c r="M61" s="2" t="n">
        <f aca="false">K61*8</f>
        <v>248</v>
      </c>
      <c r="O61" s="10" t="n">
        <f aca="false">VLOOKUP($A61,'SP-15'!$D$9:$G$316,3,FALSE())*($G61+$H61)/$K61+VLOOKUP($A61,'SP-15'!$M$9:$T$287,7,FALSE())*($I61+$J61)/$K61</f>
        <v>98.6370967741936</v>
      </c>
      <c r="P61" s="10" t="n">
        <f aca="false">VLOOKUP($A61,'NP-15'!$D$9:$G$316,3,FALSE())*($G61+$H61)/$K61+VLOOKUP($A61,'NP-15'!$M$9:$T$287,7,FALSE())*($I61+$J61)/$K61</f>
        <v>99.3588709677419</v>
      </c>
      <c r="Q61" s="10" t="n">
        <f aca="false">VLOOKUP($A61,'SP-15'!$D$9:$K$316,7,FALSE())</f>
        <v>47.75</v>
      </c>
      <c r="R61" s="10" t="n">
        <f aca="false">VLOOKUP($A61,'NP-15'!$D$9:$K$316,7,FALSE())</f>
        <v>46.05</v>
      </c>
      <c r="T61" s="10" t="n">
        <f aca="false">AVERAGE(O61:P61)</f>
        <v>98.9979838709677</v>
      </c>
      <c r="U61" s="10" t="n">
        <f aca="false">AVERAGE(Q61:R61)</f>
        <v>46.9</v>
      </c>
    </row>
    <row r="62" customFormat="false" ht="12.75" hidden="false" customHeight="false" outlineLevel="0" collapsed="false">
      <c r="A62" s="34" t="n">
        <f aca="false">EDATE(A61,1)</f>
        <v>38231</v>
      </c>
      <c r="B62" s="16" t="n">
        <f aca="false">YEAR(A62)</f>
        <v>2004</v>
      </c>
      <c r="C62" s="16" t="n">
        <f aca="false">MONTH(A62)</f>
        <v>9</v>
      </c>
      <c r="D62" s="16" t="n">
        <f aca="false">IF(C62&lt;4,1,IF(C62&lt;7,2,IF(C62&lt;10,3,4)))</f>
        <v>3</v>
      </c>
      <c r="E62" s="29" t="n">
        <f aca="false">VLOOKUP($A62,'NP-15'!$A$3:$B$279,2,FALSE())</f>
        <v>0.06154597482</v>
      </c>
      <c r="F62" s="30" t="n">
        <f aca="false">(1+E62/2)^(-2*(DATE(B63,C63,20)-$A$14)/365.25)</f>
        <v>3.55712681555105</v>
      </c>
      <c r="G62" s="35" t="n">
        <v>21</v>
      </c>
      <c r="H62" s="36" t="n">
        <v>4</v>
      </c>
      <c r="I62" s="36" t="n">
        <v>4</v>
      </c>
      <c r="J62" s="36" t="n">
        <v>1</v>
      </c>
      <c r="K62" s="37" t="n">
        <v>30</v>
      </c>
      <c r="L62" s="2" t="n">
        <f aca="false">K62*16</f>
        <v>480</v>
      </c>
      <c r="M62" s="2" t="n">
        <f aca="false">K62*8</f>
        <v>240</v>
      </c>
      <c r="O62" s="10" t="n">
        <f aca="false">VLOOKUP($A62,'SP-15'!$D$9:$G$316,3,FALSE())*($G62+$H62)/$K62+VLOOKUP($A62,'SP-15'!$M$9:$T$287,7,FALSE())*($I62+$J62)/$K62</f>
        <v>91.0833333333333</v>
      </c>
      <c r="P62" s="10" t="n">
        <f aca="false">VLOOKUP($A62,'NP-15'!$D$9:$G$316,3,FALSE())*($G62+$H62)/$K62+VLOOKUP($A62,'NP-15'!$M$9:$T$287,7,FALSE())*($I62+$J62)/$K62</f>
        <v>87.6041666666667</v>
      </c>
      <c r="Q62" s="10" t="n">
        <f aca="false">VLOOKUP($A62,'SP-15'!$D$9:$K$316,7,FALSE())</f>
        <v>44.75</v>
      </c>
      <c r="R62" s="10" t="n">
        <f aca="false">VLOOKUP($A62,'NP-15'!$D$9:$K$316,7,FALSE())</f>
        <v>44.05</v>
      </c>
      <c r="T62" s="10" t="n">
        <f aca="false">AVERAGE(O62:P62)</f>
        <v>89.34375</v>
      </c>
      <c r="U62" s="10" t="n">
        <f aca="false">AVERAGE(Q62:R62)</f>
        <v>44.4</v>
      </c>
    </row>
    <row r="63" customFormat="false" ht="12.75" hidden="false" customHeight="false" outlineLevel="0" collapsed="false">
      <c r="A63" s="34" t="n">
        <f aca="false">EDATE(A62,1)</f>
        <v>38261</v>
      </c>
      <c r="B63" s="16" t="n">
        <f aca="false">YEAR(A63)</f>
        <v>2004</v>
      </c>
      <c r="C63" s="16" t="n">
        <f aca="false">MONTH(A63)</f>
        <v>10</v>
      </c>
      <c r="D63" s="16" t="n">
        <f aca="false">IF(C63&lt;4,1,IF(C63&lt;7,2,IF(C63&lt;10,3,4)))</f>
        <v>4</v>
      </c>
      <c r="E63" s="29" t="n">
        <f aca="false">VLOOKUP($A63,'NP-15'!$A$3:$B$279,2,FALSE())</f>
        <v>0.06156995905522</v>
      </c>
      <c r="F63" s="30" t="n">
        <f aca="false">(1+E63/2)^(-2*(DATE(B64,C64,20)-$A$14)/365.25)</f>
        <v>3.54059007561114</v>
      </c>
      <c r="G63" s="35" t="n">
        <v>21</v>
      </c>
      <c r="H63" s="36" t="n">
        <v>5</v>
      </c>
      <c r="I63" s="36" t="n">
        <v>5</v>
      </c>
      <c r="J63" s="36" t="n">
        <v>0</v>
      </c>
      <c r="K63" s="37" t="n">
        <v>31</v>
      </c>
      <c r="L63" s="2" t="n">
        <f aca="false">K63*16</f>
        <v>496</v>
      </c>
      <c r="M63" s="2" t="n">
        <f aca="false">K63*8</f>
        <v>248</v>
      </c>
      <c r="O63" s="10" t="n">
        <f aca="false">VLOOKUP($A63,'SP-15'!$D$9:$G$316,3,FALSE())*($G63+$H63)/$K63+VLOOKUP($A63,'SP-15'!$M$9:$T$287,7,FALSE())*($I63+$J63)/$K63</f>
        <v>61.4495967741936</v>
      </c>
      <c r="P63" s="10" t="n">
        <f aca="false">VLOOKUP($A63,'NP-15'!$D$9:$G$316,3,FALSE())*($G63+$H63)/$K63+VLOOKUP($A63,'NP-15'!$M$9:$T$287,7,FALSE())*($I63+$J63)/$K63</f>
        <v>57.0120967741935</v>
      </c>
      <c r="Q63" s="10" t="n">
        <f aca="false">VLOOKUP($A63,'SP-15'!$D$9:$K$316,7,FALSE())</f>
        <v>37.75</v>
      </c>
      <c r="R63" s="10" t="n">
        <f aca="false">VLOOKUP($A63,'NP-15'!$D$9:$K$316,7,FALSE())</f>
        <v>37.05</v>
      </c>
      <c r="T63" s="10" t="n">
        <f aca="false">AVERAGE(O63:P63)</f>
        <v>59.2308467741936</v>
      </c>
      <c r="U63" s="10" t="n">
        <f aca="false">AVERAGE(Q63:R63)</f>
        <v>37.4</v>
      </c>
    </row>
    <row r="64" customFormat="false" ht="12.75" hidden="false" customHeight="false" outlineLevel="0" collapsed="false">
      <c r="A64" s="34" t="n">
        <f aca="false">EDATE(A63,1)</f>
        <v>38292</v>
      </c>
      <c r="B64" s="16" t="n">
        <f aca="false">YEAR(A64)</f>
        <v>2004</v>
      </c>
      <c r="C64" s="16" t="n">
        <f aca="false">MONTH(A64)</f>
        <v>11</v>
      </c>
      <c r="D64" s="16" t="n">
        <f aca="false">IF(C64&lt;4,1,IF(C64&lt;7,2,IF(C64&lt;10,3,4)))</f>
        <v>4</v>
      </c>
      <c r="E64" s="29" t="n">
        <f aca="false">VLOOKUP($A64,'NP-15'!$A$3:$B$279,2,FALSE())</f>
        <v>0.061596029570591</v>
      </c>
      <c r="F64" s="30" t="n">
        <f aca="false">(1+E64/2)^(-2*(DATE(B65,C65,20)-$A$14)/365.25)</f>
        <v>3.52484979307423</v>
      </c>
      <c r="G64" s="35" t="n">
        <v>21</v>
      </c>
      <c r="H64" s="36" t="n">
        <v>4</v>
      </c>
      <c r="I64" s="36" t="n">
        <v>4</v>
      </c>
      <c r="J64" s="36" t="n">
        <v>1</v>
      </c>
      <c r="K64" s="37" t="n">
        <v>30</v>
      </c>
      <c r="L64" s="2" t="n">
        <f aca="false">K64*16</f>
        <v>480</v>
      </c>
      <c r="M64" s="2" t="n">
        <f aca="false">K64*8</f>
        <v>240</v>
      </c>
      <c r="O64" s="10" t="n">
        <f aca="false">VLOOKUP($A64,'SP-15'!$D$9:$G$316,3,FALSE())*($G64+$H64)/$K64+VLOOKUP($A64,'SP-15'!$M$9:$T$287,7,FALSE())*($I64+$J64)/$K64</f>
        <v>49.8229166666667</v>
      </c>
      <c r="P64" s="10" t="n">
        <f aca="false">VLOOKUP($A64,'NP-15'!$D$9:$G$316,3,FALSE())*($G64+$H64)/$K64+VLOOKUP($A64,'NP-15'!$M$9:$T$287,7,FALSE())*($I64+$J64)/$K64</f>
        <v>54.7291666666667</v>
      </c>
      <c r="Q64" s="10" t="n">
        <f aca="false">VLOOKUP($A64,'SP-15'!$D$9:$K$316,7,FALSE())</f>
        <v>32.75</v>
      </c>
      <c r="R64" s="10" t="n">
        <f aca="false">VLOOKUP($A64,'NP-15'!$D$9:$K$316,7,FALSE())</f>
        <v>34.05</v>
      </c>
      <c r="T64" s="10" t="n">
        <f aca="false">AVERAGE(O64:P64)</f>
        <v>52.2760416666667</v>
      </c>
      <c r="U64" s="10" t="n">
        <f aca="false">AVERAGE(Q64:R64)</f>
        <v>33.4</v>
      </c>
    </row>
    <row r="65" customFormat="false" ht="12.75" hidden="false" customHeight="false" outlineLevel="0" collapsed="false">
      <c r="A65" s="34" t="n">
        <f aca="false">EDATE(A64,1)</f>
        <v>38322</v>
      </c>
      <c r="B65" s="16" t="n">
        <f aca="false">YEAR(A65)</f>
        <v>2004</v>
      </c>
      <c r="C65" s="16" t="n">
        <f aca="false">MONTH(A65)</f>
        <v>12</v>
      </c>
      <c r="D65" s="16" t="n">
        <f aca="false">IF(C65&lt;4,1,IF(C65&lt;7,2,IF(C65&lt;10,3,4)))</f>
        <v>4</v>
      </c>
      <c r="E65" s="29" t="n">
        <f aca="false">VLOOKUP($A65,'NP-15'!$A$3:$B$279,2,FALSE())</f>
        <v>0.06162125910181</v>
      </c>
      <c r="F65" s="30" t="n">
        <f aca="false">(1+E65/2)^(-2*(DATE(B66,C66,20)-$A$14)/365.25)</f>
        <v>3.50852263091515</v>
      </c>
      <c r="G65" s="35" t="n">
        <v>23</v>
      </c>
      <c r="H65" s="36" t="n">
        <v>3</v>
      </c>
      <c r="I65" s="36" t="n">
        <v>4</v>
      </c>
      <c r="J65" s="36" t="n">
        <v>1</v>
      </c>
      <c r="K65" s="37" t="n">
        <v>31</v>
      </c>
      <c r="L65" s="2" t="n">
        <f aca="false">K65*16</f>
        <v>496</v>
      </c>
      <c r="M65" s="2" t="n">
        <f aca="false">K65*8</f>
        <v>248</v>
      </c>
      <c r="O65" s="10" t="n">
        <f aca="false">VLOOKUP($A65,'SP-15'!$D$9:$G$316,3,FALSE())*($G65+$H65)/$K65+VLOOKUP($A65,'SP-15'!$M$9:$T$287,7,FALSE())*($I65+$J65)/$K65</f>
        <v>48.7237903225807</v>
      </c>
      <c r="P65" s="10" t="n">
        <f aca="false">VLOOKUP($A65,'NP-15'!$D$9:$G$316,3,FALSE())*($G65+$H65)/$K65+VLOOKUP($A65,'NP-15'!$M$9:$T$287,7,FALSE())*($I65+$J65)/$K65</f>
        <v>54.0040322580645</v>
      </c>
      <c r="Q65" s="10" t="n">
        <f aca="false">VLOOKUP($A65,'SP-15'!$D$9:$K$316,7,FALSE())</f>
        <v>32.75</v>
      </c>
      <c r="R65" s="10" t="n">
        <f aca="false">VLOOKUP($A65,'NP-15'!$D$9:$K$316,7,FALSE())</f>
        <v>34.05</v>
      </c>
      <c r="T65" s="10" t="n">
        <f aca="false">AVERAGE(O65:P65)</f>
        <v>51.3639112903226</v>
      </c>
      <c r="U65" s="10" t="n">
        <f aca="false">AVERAGE(Q65:R65)</f>
        <v>33.4</v>
      </c>
    </row>
    <row r="66" customFormat="false" ht="12.75" hidden="false" customHeight="false" outlineLevel="0" collapsed="false">
      <c r="A66" s="34" t="n">
        <f aca="false">EDATE(A65,1)</f>
        <v>38353</v>
      </c>
      <c r="B66" s="16" t="n">
        <f aca="false">YEAR(A66)</f>
        <v>2005</v>
      </c>
      <c r="C66" s="16" t="n">
        <f aca="false">MONTH(A66)</f>
        <v>1</v>
      </c>
      <c r="D66" s="16" t="n">
        <f aca="false">IF(C66&lt;4,1,IF(C66&lt;7,2,IF(C66&lt;10,3,4)))</f>
        <v>1</v>
      </c>
      <c r="E66" s="29" t="n">
        <f aca="false">VLOOKUP($A66,'NP-15'!$A$3:$B$279,2,FALSE())</f>
        <v>0.061683294741668</v>
      </c>
      <c r="F66" s="30" t="n">
        <f aca="false">(1+E66/2)^(-2*(DATE(B67,C67,20)-$A$14)/365.25)</f>
        <v>3.49482576927355</v>
      </c>
      <c r="G66" s="35" t="n">
        <v>21</v>
      </c>
      <c r="H66" s="36" t="n">
        <v>4</v>
      </c>
      <c r="I66" s="36" t="n">
        <v>5</v>
      </c>
      <c r="J66" s="36" t="n">
        <v>1</v>
      </c>
      <c r="K66" s="37" t="n">
        <v>31</v>
      </c>
      <c r="L66" s="2" t="n">
        <f aca="false">K66*16</f>
        <v>496</v>
      </c>
      <c r="M66" s="2" t="n">
        <f aca="false">K66*8</f>
        <v>248</v>
      </c>
      <c r="O66" s="10" t="n">
        <f aca="false">VLOOKUP($A66,'SP-15'!$D$9:$G$316,3,FALSE())*($G66+$H66)/$K66+VLOOKUP($A66,'SP-15'!$M$9:$T$287,7,FALSE())*($I66+$J66)/$K66</f>
        <v>48.0362903225807</v>
      </c>
      <c r="P66" s="10" t="n">
        <f aca="false">VLOOKUP($A66,'NP-15'!$D$9:$G$316,3,FALSE())*($G66+$H66)/$K66+VLOOKUP($A66,'NP-15'!$M$9:$T$287,7,FALSE())*($I66+$J66)/$K66</f>
        <v>53.5604838709677</v>
      </c>
      <c r="Q66" s="10" t="n">
        <f aca="false">VLOOKUP($A66,'SP-15'!$D$9:$K$316,7,FALSE())</f>
        <v>31.65</v>
      </c>
      <c r="R66" s="10" t="n">
        <f aca="false">VLOOKUP($A66,'NP-15'!$D$9:$K$316,7,FALSE())</f>
        <v>35.55</v>
      </c>
      <c r="T66" s="10" t="n">
        <f aca="false">AVERAGE(O66:P66)</f>
        <v>50.7983870967742</v>
      </c>
      <c r="U66" s="10" t="n">
        <f aca="false">AVERAGE(Q66:R66)</f>
        <v>33.6</v>
      </c>
    </row>
    <row r="67" customFormat="false" ht="12.75" hidden="false" customHeight="false" outlineLevel="0" collapsed="false">
      <c r="A67" s="34" t="n">
        <f aca="false">EDATE(A66,1)</f>
        <v>38384</v>
      </c>
      <c r="B67" s="16" t="n">
        <f aca="false">YEAR(A67)</f>
        <v>2005</v>
      </c>
      <c r="C67" s="16" t="n">
        <f aca="false">MONTH(A67)</f>
        <v>2</v>
      </c>
      <c r="D67" s="16" t="n">
        <f aca="false">IF(C67&lt;4,1,IF(C67&lt;7,2,IF(C67&lt;10,3,4)))</f>
        <v>1</v>
      </c>
      <c r="E67" s="29" t="n">
        <f aca="false">VLOOKUP($A67,'NP-15'!$A$3:$B$279,2,FALSE())</f>
        <v>0.061774948721184</v>
      </c>
      <c r="F67" s="30" t="n">
        <f aca="false">(1+E67/2)^(-2*(DATE(B68,C68,20)-$A$14)/365.25)</f>
        <v>3.48493988013721</v>
      </c>
      <c r="G67" s="35" t="n">
        <v>20</v>
      </c>
      <c r="H67" s="36" t="n">
        <v>4</v>
      </c>
      <c r="I67" s="36" t="n">
        <v>4</v>
      </c>
      <c r="J67" s="36" t="n">
        <v>0</v>
      </c>
      <c r="K67" s="37" t="n">
        <v>28</v>
      </c>
      <c r="L67" s="2" t="n">
        <f aca="false">K67*16</f>
        <v>448</v>
      </c>
      <c r="M67" s="2" t="n">
        <f aca="false">K67*8</f>
        <v>224</v>
      </c>
      <c r="O67" s="10" t="n">
        <f aca="false">VLOOKUP($A67,'SP-15'!$D$9:$G$316,3,FALSE())*($G67+$H67)/$K67+VLOOKUP($A67,'SP-15'!$M$9:$T$287,7,FALSE())*($I67+$J67)/$K67</f>
        <v>45.7232142857143</v>
      </c>
      <c r="P67" s="10" t="n">
        <f aca="false">VLOOKUP($A67,'NP-15'!$D$9:$G$316,3,FALSE())*($G67+$H67)/$K67+VLOOKUP($A67,'NP-15'!$M$9:$T$287,7,FALSE())*($I67+$J67)/$K67</f>
        <v>50.3839285714286</v>
      </c>
      <c r="Q67" s="10" t="n">
        <f aca="false">VLOOKUP($A67,'SP-15'!$D$9:$K$316,7,FALSE())</f>
        <v>30.65</v>
      </c>
      <c r="R67" s="10" t="n">
        <f aca="false">VLOOKUP($A67,'NP-15'!$D$9:$K$316,7,FALSE())</f>
        <v>34.55</v>
      </c>
      <c r="T67" s="10" t="n">
        <f aca="false">AVERAGE(O67:P67)</f>
        <v>48.0535714285714</v>
      </c>
      <c r="U67" s="10" t="n">
        <f aca="false">AVERAGE(Q67:R67)</f>
        <v>32.6</v>
      </c>
    </row>
    <row r="68" customFormat="false" ht="12.75" hidden="false" customHeight="false" outlineLevel="0" collapsed="false">
      <c r="A68" s="34" t="n">
        <f aca="false">EDATE(A67,1)</f>
        <v>38412</v>
      </c>
      <c r="B68" s="16" t="n">
        <f aca="false">YEAR(A68)</f>
        <v>2005</v>
      </c>
      <c r="C68" s="16" t="n">
        <f aca="false">MONTH(A68)</f>
        <v>3</v>
      </c>
      <c r="D68" s="16" t="n">
        <f aca="false">IF(C68&lt;4,1,IF(C68&lt;7,2,IF(C68&lt;10,3,4)))</f>
        <v>1</v>
      </c>
      <c r="E68" s="29" t="n">
        <f aca="false">VLOOKUP($A68,'NP-15'!$A$3:$B$279,2,FALSE())</f>
        <v>0.061857732963145</v>
      </c>
      <c r="F68" s="30" t="n">
        <f aca="false">(1+E68/2)^(-2*(DATE(B69,C69,20)-$A$14)/365.25)</f>
        <v>3.47268506694629</v>
      </c>
      <c r="G68" s="35" t="n">
        <v>23</v>
      </c>
      <c r="H68" s="36" t="n">
        <v>4</v>
      </c>
      <c r="I68" s="36" t="n">
        <v>4</v>
      </c>
      <c r="J68" s="36" t="n">
        <v>0</v>
      </c>
      <c r="K68" s="37" t="n">
        <v>31</v>
      </c>
      <c r="L68" s="2" t="n">
        <f aca="false">K68*16</f>
        <v>496</v>
      </c>
      <c r="M68" s="2" t="n">
        <f aca="false">K68*8</f>
        <v>248</v>
      </c>
      <c r="O68" s="10" t="n">
        <f aca="false">VLOOKUP($A68,'SP-15'!$D$9:$G$316,3,FALSE())*($G68+$H68)/$K68+VLOOKUP($A68,'SP-15'!$M$9:$T$287,7,FALSE())*($I68+$J68)/$K68</f>
        <v>44.5645161290323</v>
      </c>
      <c r="P68" s="10" t="n">
        <f aca="false">VLOOKUP($A68,'NP-15'!$D$9:$G$316,3,FALSE())*($G68+$H68)/$K68+VLOOKUP($A68,'NP-15'!$M$9:$T$287,7,FALSE())*($I68+$J68)/$K68</f>
        <v>48.8225806451613</v>
      </c>
      <c r="Q68" s="10" t="n">
        <f aca="false">VLOOKUP($A68,'SP-15'!$D$9:$K$316,7,FALSE())</f>
        <v>30.65</v>
      </c>
      <c r="R68" s="10" t="n">
        <f aca="false">VLOOKUP($A68,'NP-15'!$D$9:$K$316,7,FALSE())</f>
        <v>32.55</v>
      </c>
      <c r="T68" s="10" t="n">
        <f aca="false">AVERAGE(O68:P68)</f>
        <v>46.6935483870968</v>
      </c>
      <c r="U68" s="10" t="n">
        <f aca="false">AVERAGE(Q68:R68)</f>
        <v>31.6</v>
      </c>
    </row>
    <row r="69" customFormat="false" ht="12.75" hidden="false" customHeight="false" outlineLevel="0" collapsed="false">
      <c r="A69" s="34" t="n">
        <f aca="false">EDATE(A68,1)</f>
        <v>38443</v>
      </c>
      <c r="B69" s="16" t="n">
        <f aca="false">YEAR(A69)</f>
        <v>2005</v>
      </c>
      <c r="C69" s="16" t="n">
        <f aca="false">MONTH(A69)</f>
        <v>4</v>
      </c>
      <c r="D69" s="16" t="n">
        <f aca="false">IF(C69&lt;4,1,IF(C69&lt;7,2,IF(C69&lt;10,3,4)))</f>
        <v>2</v>
      </c>
      <c r="E69" s="29" t="n">
        <f aca="false">VLOOKUP($A69,'NP-15'!$A$3:$B$279,2,FALSE())</f>
        <v>0.061949386947968</v>
      </c>
      <c r="F69" s="30" t="n">
        <f aca="false">(1+E69/2)^(-2*(DATE(B70,C70,20)-$A$14)/365.25)</f>
        <v>3.46161001725973</v>
      </c>
      <c r="G69" s="35" t="n">
        <v>21</v>
      </c>
      <c r="H69" s="36" t="n">
        <v>5</v>
      </c>
      <c r="I69" s="36" t="n">
        <v>4</v>
      </c>
      <c r="J69" s="36" t="n">
        <v>0</v>
      </c>
      <c r="K69" s="37" t="n">
        <v>30</v>
      </c>
      <c r="L69" s="2" t="n">
        <f aca="false">K69*16</f>
        <v>480</v>
      </c>
      <c r="M69" s="2" t="n">
        <f aca="false">K69*8</f>
        <v>240</v>
      </c>
      <c r="O69" s="10" t="n">
        <f aca="false">VLOOKUP($A69,'SP-15'!$D$9:$G$316,3,FALSE())*($G69+$H69)/$K69+VLOOKUP($A69,'SP-15'!$M$9:$T$287,7,FALSE())*($I69+$J69)/$K69</f>
        <v>43.75</v>
      </c>
      <c r="P69" s="10" t="n">
        <f aca="false">VLOOKUP($A69,'NP-15'!$D$9:$G$316,3,FALSE())*($G69+$H69)/$K69+VLOOKUP($A69,'NP-15'!$M$9:$T$287,7,FALSE())*($I69+$J69)/$K69</f>
        <v>46.0866666666667</v>
      </c>
      <c r="Q69" s="10" t="n">
        <f aca="false">VLOOKUP($A69,'SP-15'!$D$9:$K$316,7,FALSE())</f>
        <v>29.65</v>
      </c>
      <c r="R69" s="10" t="n">
        <f aca="false">VLOOKUP($A69,'NP-15'!$D$9:$K$316,7,FALSE())</f>
        <v>32.55</v>
      </c>
      <c r="T69" s="10" t="n">
        <f aca="false">AVERAGE(O69:P69)</f>
        <v>44.9183333333333</v>
      </c>
      <c r="U69" s="10" t="n">
        <f aca="false">AVERAGE(Q69:R69)</f>
        <v>31.1</v>
      </c>
    </row>
    <row r="70" customFormat="false" ht="12.75" hidden="false" customHeight="false" outlineLevel="0" collapsed="false">
      <c r="A70" s="34" t="n">
        <f aca="false">EDATE(A69,1)</f>
        <v>38473</v>
      </c>
      <c r="B70" s="16" t="n">
        <f aca="false">YEAR(A70)</f>
        <v>2005</v>
      </c>
      <c r="C70" s="16" t="n">
        <f aca="false">MONTH(A70)</f>
        <v>5</v>
      </c>
      <c r="D70" s="16" t="n">
        <f aca="false">IF(C70&lt;4,1,IF(C70&lt;7,2,IF(C70&lt;10,3,4)))</f>
        <v>2</v>
      </c>
      <c r="E70" s="29" t="n">
        <f aca="false">VLOOKUP($A70,'NP-15'!$A$3:$B$279,2,FALSE())</f>
        <v>0.062038084355291</v>
      </c>
      <c r="F70" s="30" t="n">
        <f aca="false">(1+E70/2)^(-2*(DATE(B71,C71,20)-$A$14)/365.25)</f>
        <v>3.44974196114725</v>
      </c>
      <c r="G70" s="35" t="n">
        <v>21</v>
      </c>
      <c r="H70" s="36" t="n">
        <v>4</v>
      </c>
      <c r="I70" s="36" t="n">
        <v>5</v>
      </c>
      <c r="J70" s="36" t="n">
        <v>1</v>
      </c>
      <c r="K70" s="37" t="n">
        <v>31</v>
      </c>
      <c r="L70" s="2" t="n">
        <f aca="false">K70*16</f>
        <v>496</v>
      </c>
      <c r="M70" s="2" t="n">
        <f aca="false">K70*8</f>
        <v>248</v>
      </c>
      <c r="O70" s="10" t="n">
        <f aca="false">VLOOKUP($A70,'SP-15'!$D$9:$G$316,3,FALSE())*($G70+$H70)/$K70+VLOOKUP($A70,'SP-15'!$M$9:$T$287,7,FALSE())*($I70+$J70)/$K70</f>
        <v>45.7661290322581</v>
      </c>
      <c r="P70" s="10" t="n">
        <f aca="false">VLOOKUP($A70,'NP-15'!$D$9:$G$316,3,FALSE())*($G70+$H70)/$K70+VLOOKUP($A70,'NP-15'!$M$9:$T$287,7,FALSE())*($I70+$J70)/$K70</f>
        <v>48.0096774193548</v>
      </c>
      <c r="Q70" s="10" t="n">
        <f aca="false">VLOOKUP($A70,'SP-15'!$D$9:$K$316,7,FALSE())</f>
        <v>29.65</v>
      </c>
      <c r="R70" s="10" t="n">
        <f aca="false">VLOOKUP($A70,'NP-15'!$D$9:$K$316,7,FALSE())</f>
        <v>28.55</v>
      </c>
      <c r="T70" s="10" t="n">
        <f aca="false">AVERAGE(O70:P70)</f>
        <v>46.8879032258065</v>
      </c>
      <c r="U70" s="10" t="n">
        <f aca="false">AVERAGE(Q70:R70)</f>
        <v>29.1</v>
      </c>
    </row>
    <row r="71" customFormat="false" ht="12.75" hidden="false" customHeight="false" outlineLevel="0" collapsed="false">
      <c r="A71" s="34" t="n">
        <f aca="false">EDATE(A70,1)</f>
        <v>38504</v>
      </c>
      <c r="B71" s="16" t="n">
        <f aca="false">YEAR(A71)</f>
        <v>2005</v>
      </c>
      <c r="C71" s="16" t="n">
        <f aca="false">MONTH(A71)</f>
        <v>6</v>
      </c>
      <c r="D71" s="16" t="n">
        <f aca="false">IF(C71&lt;4,1,IF(C71&lt;7,2,IF(C71&lt;10,3,4)))</f>
        <v>2</v>
      </c>
      <c r="E71" s="29" t="n">
        <f aca="false">VLOOKUP($A71,'NP-15'!$A$3:$B$279,2,FALSE())</f>
        <v>0.062129738345602</v>
      </c>
      <c r="F71" s="30" t="n">
        <f aca="false">(1+E71/2)^(-2*(DATE(B72,C72,20)-$A$14)/365.25)</f>
        <v>3.43863907831794</v>
      </c>
      <c r="G71" s="35" t="n">
        <v>22</v>
      </c>
      <c r="H71" s="36" t="n">
        <v>4</v>
      </c>
      <c r="I71" s="36" t="n">
        <v>4</v>
      </c>
      <c r="J71" s="36" t="n">
        <v>0</v>
      </c>
      <c r="K71" s="37" t="n">
        <v>30</v>
      </c>
      <c r="L71" s="2" t="n">
        <f aca="false">K71*16</f>
        <v>480</v>
      </c>
      <c r="M71" s="2" t="n">
        <f aca="false">K71*8</f>
        <v>240</v>
      </c>
      <c r="O71" s="10" t="n">
        <f aca="false">VLOOKUP($A71,'SP-15'!$D$9:$G$316,3,FALSE())*($G71+$H71)/$K71+VLOOKUP($A71,'SP-15'!$M$9:$T$287,7,FALSE())*($I71+$J71)/$K71</f>
        <v>61.95</v>
      </c>
      <c r="P71" s="10" t="n">
        <f aca="false">VLOOKUP($A71,'NP-15'!$D$9:$G$316,3,FALSE())*($G71+$H71)/$K71+VLOOKUP($A71,'NP-15'!$M$9:$T$287,7,FALSE())*($I71+$J71)/$K71</f>
        <v>54.2866666666667</v>
      </c>
      <c r="Q71" s="10" t="n">
        <f aca="false">VLOOKUP($A71,'SP-15'!$D$9:$K$316,7,FALSE())</f>
        <v>27.65</v>
      </c>
      <c r="R71" s="10" t="n">
        <f aca="false">VLOOKUP($A71,'NP-15'!$D$9:$K$316,7,FALSE())</f>
        <v>31.55</v>
      </c>
      <c r="T71" s="10" t="n">
        <f aca="false">AVERAGE(O71:P71)</f>
        <v>58.1183333333333</v>
      </c>
      <c r="U71" s="10" t="n">
        <f aca="false">AVERAGE(Q71:R71)</f>
        <v>29.6</v>
      </c>
    </row>
    <row r="72" customFormat="false" ht="12.75" hidden="false" customHeight="false" outlineLevel="0" collapsed="false">
      <c r="A72" s="34" t="n">
        <f aca="false">EDATE(A71,1)</f>
        <v>38534</v>
      </c>
      <c r="B72" s="16" t="n">
        <f aca="false">YEAR(A72)</f>
        <v>2005</v>
      </c>
      <c r="C72" s="16" t="n">
        <f aca="false">MONTH(A72)</f>
        <v>7</v>
      </c>
      <c r="D72" s="16" t="n">
        <f aca="false">IF(C72&lt;4,1,IF(C72&lt;7,2,IF(C72&lt;10,3,4)))</f>
        <v>3</v>
      </c>
      <c r="E72" s="29" t="n">
        <f aca="false">VLOOKUP($A72,'NP-15'!$A$3:$B$279,2,FALSE())</f>
        <v>0.062218435758234</v>
      </c>
      <c r="F72" s="30" t="n">
        <f aca="false">(1+E72/2)^(-2*(DATE(B73,C73,20)-$A$14)/365.25)</f>
        <v>3.42674914779238</v>
      </c>
      <c r="G72" s="35" t="n">
        <v>20</v>
      </c>
      <c r="H72" s="36" t="n">
        <v>5</v>
      </c>
      <c r="I72" s="36" t="n">
        <v>5</v>
      </c>
      <c r="J72" s="36" t="n">
        <v>1</v>
      </c>
      <c r="K72" s="37" t="n">
        <v>31</v>
      </c>
      <c r="L72" s="2" t="n">
        <f aca="false">K72*16</f>
        <v>496</v>
      </c>
      <c r="M72" s="2" t="n">
        <f aca="false">K72*8</f>
        <v>248</v>
      </c>
      <c r="O72" s="10" t="n">
        <f aca="false">VLOOKUP($A72,'SP-15'!$D$9:$G$316,3,FALSE())*($G72+$H72)/$K72+VLOOKUP($A72,'SP-15'!$M$9:$T$287,7,FALSE())*($I72+$J72)/$K72</f>
        <v>80.9193548387097</v>
      </c>
      <c r="P72" s="10" t="n">
        <f aca="false">VLOOKUP($A72,'NP-15'!$D$9:$G$316,3,FALSE())*($G72+$H72)/$K72+VLOOKUP($A72,'NP-15'!$M$9:$T$287,7,FALSE())*($I72+$J72)/$K72</f>
        <v>77.3387096774194</v>
      </c>
      <c r="Q72" s="10" t="n">
        <f aca="false">VLOOKUP($A72,'SP-15'!$D$9:$K$316,7,FALSE())</f>
        <v>41.65</v>
      </c>
      <c r="R72" s="10" t="n">
        <f aca="false">VLOOKUP($A72,'NP-15'!$D$9:$K$316,7,FALSE())</f>
        <v>41.55</v>
      </c>
      <c r="T72" s="10" t="n">
        <f aca="false">AVERAGE(O72:P72)</f>
        <v>79.1290322580645</v>
      </c>
      <c r="U72" s="10" t="n">
        <f aca="false">AVERAGE(Q72:R72)</f>
        <v>41.6</v>
      </c>
    </row>
    <row r="73" customFormat="false" ht="12.75" hidden="false" customHeight="false" outlineLevel="0" collapsed="false">
      <c r="A73" s="34" t="n">
        <f aca="false">EDATE(A72,1)</f>
        <v>38565</v>
      </c>
      <c r="B73" s="16" t="n">
        <f aca="false">YEAR(A73)</f>
        <v>2005</v>
      </c>
      <c r="C73" s="16" t="n">
        <f aca="false">MONTH(A73)</f>
        <v>8</v>
      </c>
      <c r="D73" s="16" t="n">
        <f aca="false">IF(C73&lt;4,1,IF(C73&lt;7,2,IF(C73&lt;10,3,4)))</f>
        <v>3</v>
      </c>
      <c r="E73" s="29" t="n">
        <f aca="false">VLOOKUP($A73,'NP-15'!$A$3:$B$279,2,FALSE())</f>
        <v>0.062310089754032</v>
      </c>
      <c r="F73" s="30" t="n">
        <f aca="false">(1+E73/2)^(-2*(DATE(B74,C74,20)-$A$14)/365.25)</f>
        <v>3.41504620358927</v>
      </c>
      <c r="G73" s="35" t="n">
        <v>23</v>
      </c>
      <c r="H73" s="36" t="n">
        <v>4</v>
      </c>
      <c r="I73" s="36" t="n">
        <v>4</v>
      </c>
      <c r="J73" s="36" t="n">
        <v>0</v>
      </c>
      <c r="K73" s="37" t="n">
        <v>31</v>
      </c>
      <c r="L73" s="2" t="n">
        <f aca="false">K73*16</f>
        <v>496</v>
      </c>
      <c r="M73" s="2" t="n">
        <f aca="false">K73*8</f>
        <v>248</v>
      </c>
      <c r="O73" s="10" t="n">
        <f aca="false">VLOOKUP($A73,'SP-15'!$D$9:$G$316,3,FALSE())*($G73+$H73)/$K73+VLOOKUP($A73,'SP-15'!$M$9:$T$287,7,FALSE())*($I73+$J73)/$K73</f>
        <v>88.0645161290323</v>
      </c>
      <c r="P73" s="10" t="n">
        <f aca="false">VLOOKUP($A73,'NP-15'!$D$9:$G$316,3,FALSE())*($G73+$H73)/$K73+VLOOKUP($A73,'NP-15'!$M$9:$T$287,7,FALSE())*($I73+$J73)/$K73</f>
        <v>90.1935483870968</v>
      </c>
      <c r="Q73" s="10" t="n">
        <f aca="false">VLOOKUP($A73,'SP-15'!$D$9:$K$316,7,FALSE())</f>
        <v>45.65</v>
      </c>
      <c r="R73" s="10" t="n">
        <f aca="false">VLOOKUP($A73,'NP-15'!$D$9:$K$316,7,FALSE())</f>
        <v>43.55</v>
      </c>
      <c r="T73" s="10" t="n">
        <f aca="false">AVERAGE(O73:P73)</f>
        <v>89.1290322580645</v>
      </c>
      <c r="U73" s="10" t="n">
        <f aca="false">AVERAGE(Q73:R73)</f>
        <v>44.6</v>
      </c>
    </row>
    <row r="74" customFormat="false" ht="12.75" hidden="false" customHeight="false" outlineLevel="0" collapsed="false">
      <c r="A74" s="34" t="n">
        <f aca="false">EDATE(A73,1)</f>
        <v>38596</v>
      </c>
      <c r="B74" s="16" t="n">
        <f aca="false">YEAR(A74)</f>
        <v>2005</v>
      </c>
      <c r="C74" s="16" t="n">
        <f aca="false">MONTH(A74)</f>
        <v>9</v>
      </c>
      <c r="D74" s="16" t="n">
        <f aca="false">IF(C74&lt;4,1,IF(C74&lt;7,2,IF(C74&lt;10,3,4)))</f>
        <v>3</v>
      </c>
      <c r="E74" s="29" t="n">
        <f aca="false">VLOOKUP($A74,'NP-15'!$A$3:$B$279,2,FALSE())</f>
        <v>0.062401743752617</v>
      </c>
      <c r="F74" s="30" t="n">
        <f aca="false">(1+E74/2)^(-2*(DATE(B75,C75,20)-$A$14)/365.25)</f>
        <v>3.40390421807295</v>
      </c>
      <c r="G74" s="35" t="n">
        <v>21</v>
      </c>
      <c r="H74" s="36" t="n">
        <v>4</v>
      </c>
      <c r="I74" s="36" t="n">
        <v>4</v>
      </c>
      <c r="J74" s="36" t="n">
        <v>1</v>
      </c>
      <c r="K74" s="37" t="n">
        <v>30</v>
      </c>
      <c r="L74" s="2" t="n">
        <f aca="false">K74*16</f>
        <v>480</v>
      </c>
      <c r="M74" s="2" t="n">
        <f aca="false">K74*8</f>
        <v>240</v>
      </c>
      <c r="O74" s="10" t="n">
        <f aca="false">VLOOKUP($A74,'SP-15'!$D$9:$G$316,3,FALSE())*($G74+$H74)/$K74+VLOOKUP($A74,'SP-15'!$M$9:$T$287,7,FALSE())*($I74+$J74)/$K74</f>
        <v>80.5416666666667</v>
      </c>
      <c r="P74" s="10" t="n">
        <f aca="false">VLOOKUP($A74,'NP-15'!$D$9:$G$316,3,FALSE())*($G74+$H74)/$K74+VLOOKUP($A74,'NP-15'!$M$9:$T$287,7,FALSE())*($I74+$J74)/$K74</f>
        <v>78.5</v>
      </c>
      <c r="Q74" s="10" t="n">
        <f aca="false">VLOOKUP($A74,'SP-15'!$D$9:$K$316,7,FALSE())</f>
        <v>42.65</v>
      </c>
      <c r="R74" s="10" t="n">
        <f aca="false">VLOOKUP($A74,'NP-15'!$D$9:$K$316,7,FALSE())</f>
        <v>41.55</v>
      </c>
      <c r="T74" s="10" t="n">
        <f aca="false">AVERAGE(O74:P74)</f>
        <v>79.5208333333333</v>
      </c>
      <c r="U74" s="10" t="n">
        <f aca="false">AVERAGE(Q74:R74)</f>
        <v>42.1</v>
      </c>
    </row>
    <row r="75" customFormat="false" ht="12.75" hidden="false" customHeight="false" outlineLevel="0" collapsed="false">
      <c r="A75" s="34" t="n">
        <f aca="false">EDATE(A74,1)</f>
        <v>38626</v>
      </c>
      <c r="B75" s="16" t="n">
        <f aca="false">YEAR(A75)</f>
        <v>2005</v>
      </c>
      <c r="C75" s="16" t="n">
        <f aca="false">MONTH(A75)</f>
        <v>10</v>
      </c>
      <c r="D75" s="16" t="n">
        <f aca="false">IF(C75&lt;4,1,IF(C75&lt;7,2,IF(C75&lt;10,3,4)))</f>
        <v>4</v>
      </c>
      <c r="E75" s="29" t="n">
        <f aca="false">VLOOKUP($A75,'NP-15'!$A$3:$B$279,2,FALSE())</f>
        <v>0.062490441173257</v>
      </c>
      <c r="F75" s="30" t="n">
        <f aca="false">(1+E75/2)^(-2*(DATE(B76,C76,20)-$A$14)/365.25)</f>
        <v>3.39198418546747</v>
      </c>
      <c r="G75" s="35" t="n">
        <v>21</v>
      </c>
      <c r="H75" s="36" t="n">
        <v>5</v>
      </c>
      <c r="I75" s="36" t="n">
        <v>5</v>
      </c>
      <c r="J75" s="36" t="n">
        <v>0</v>
      </c>
      <c r="K75" s="37" t="n">
        <v>31</v>
      </c>
      <c r="L75" s="2" t="n">
        <f aca="false">K75*16</f>
        <v>496</v>
      </c>
      <c r="M75" s="2" t="n">
        <f aca="false">K75*8</f>
        <v>248</v>
      </c>
      <c r="O75" s="10" t="n">
        <f aca="false">VLOOKUP($A75,'SP-15'!$D$9:$G$316,3,FALSE())*($G75+$H75)/$K75+VLOOKUP($A75,'SP-15'!$M$9:$T$287,7,FALSE())*($I75+$J75)/$K75</f>
        <v>56.0754032258065</v>
      </c>
      <c r="P75" s="10" t="n">
        <f aca="false">VLOOKUP($A75,'NP-15'!$D$9:$G$316,3,FALSE())*($G75+$H75)/$K75+VLOOKUP($A75,'NP-15'!$M$9:$T$287,7,FALSE())*($I75+$J75)/$K75</f>
        <v>52.6935483870968</v>
      </c>
      <c r="Q75" s="10" t="n">
        <f aca="false">VLOOKUP($A75,'SP-15'!$D$9:$K$316,7,FALSE())</f>
        <v>35.65</v>
      </c>
      <c r="R75" s="10" t="n">
        <f aca="false">VLOOKUP($A75,'NP-15'!$D$9:$K$316,7,FALSE())</f>
        <v>34.55</v>
      </c>
      <c r="T75" s="10" t="n">
        <f aca="false">AVERAGE(O75:P75)</f>
        <v>54.3844758064516</v>
      </c>
      <c r="U75" s="10" t="n">
        <f aca="false">AVERAGE(Q75:R75)</f>
        <v>35.1</v>
      </c>
    </row>
    <row r="76" customFormat="false" ht="12.75" hidden="false" customHeight="false" outlineLevel="0" collapsed="false">
      <c r="A76" s="34" t="n">
        <f aca="false">EDATE(A75,1)</f>
        <v>38657</v>
      </c>
      <c r="B76" s="16" t="n">
        <f aca="false">YEAR(A76)</f>
        <v>2005</v>
      </c>
      <c r="C76" s="16" t="n">
        <f aca="false">MONTH(A76)</f>
        <v>11</v>
      </c>
      <c r="D76" s="16" t="n">
        <f aca="false">IF(C76&lt;4,1,IF(C76&lt;7,2,IF(C76&lt;10,3,4)))</f>
        <v>4</v>
      </c>
      <c r="E76" s="29" t="n">
        <f aca="false">VLOOKUP($A76,'NP-15'!$A$3:$B$279,2,FALSE())</f>
        <v>0.062582095177328</v>
      </c>
      <c r="F76" s="30" t="n">
        <f aca="false">(1+E76/2)^(-2*(DATE(B77,C77,20)-$A$14)/365.25)</f>
        <v>3.38081817067448</v>
      </c>
      <c r="G76" s="35" t="n">
        <v>21</v>
      </c>
      <c r="H76" s="36" t="n">
        <v>4</v>
      </c>
      <c r="I76" s="36" t="n">
        <v>4</v>
      </c>
      <c r="J76" s="36" t="n">
        <v>1</v>
      </c>
      <c r="K76" s="37" t="n">
        <v>30</v>
      </c>
      <c r="L76" s="2" t="n">
        <f aca="false">K76*16</f>
        <v>480</v>
      </c>
      <c r="M76" s="2" t="n">
        <f aca="false">K76*8</f>
        <v>240</v>
      </c>
      <c r="O76" s="10" t="n">
        <f aca="false">VLOOKUP($A76,'SP-15'!$D$9:$G$316,3,FALSE())*($G76+$H76)/$K76+VLOOKUP($A76,'SP-15'!$M$9:$T$287,7,FALSE())*($I76+$J76)/$K76</f>
        <v>44.45625</v>
      </c>
      <c r="P76" s="10" t="n">
        <f aca="false">VLOOKUP($A76,'NP-15'!$D$9:$G$316,3,FALSE())*($G76+$H76)/$K76+VLOOKUP($A76,'NP-15'!$M$9:$T$287,7,FALSE())*($I76+$J76)/$K76</f>
        <v>50.4166666666667</v>
      </c>
      <c r="Q76" s="10" t="n">
        <f aca="false">VLOOKUP($A76,'SP-15'!$D$9:$K$316,7,FALSE())</f>
        <v>30.65</v>
      </c>
      <c r="R76" s="10" t="n">
        <f aca="false">VLOOKUP($A76,'NP-15'!$D$9:$K$316,7,FALSE())</f>
        <v>31.55</v>
      </c>
      <c r="T76" s="10" t="n">
        <f aca="false">AVERAGE(O76:P76)</f>
        <v>47.4364583333333</v>
      </c>
      <c r="U76" s="10" t="n">
        <f aca="false">AVERAGE(Q76:R76)</f>
        <v>31.1</v>
      </c>
    </row>
    <row r="77" customFormat="false" ht="12.75" hidden="false" customHeight="false" outlineLevel="0" collapsed="false">
      <c r="A77" s="34" t="n">
        <f aca="false">EDATE(A76,1)</f>
        <v>38687</v>
      </c>
      <c r="B77" s="16" t="n">
        <f aca="false">YEAR(A77)</f>
        <v>2005</v>
      </c>
      <c r="C77" s="16" t="n">
        <f aca="false">MONTH(A77)</f>
        <v>12</v>
      </c>
      <c r="D77" s="16" t="n">
        <f aca="false">IF(C77&lt;4,1,IF(C77&lt;7,2,IF(C77&lt;10,3,4)))</f>
        <v>4</v>
      </c>
      <c r="E77" s="29" t="n">
        <f aca="false">VLOOKUP($A77,'NP-15'!$A$3:$B$279,2,FALSE())</f>
        <v>0.062670792603276</v>
      </c>
      <c r="F77" s="30" t="n">
        <f aca="false">(1+E77/2)^(-2*(DATE(B78,C78,20)-$A$14)/365.25)</f>
        <v>3.36888008441793</v>
      </c>
      <c r="G77" s="35" t="n">
        <v>21</v>
      </c>
      <c r="H77" s="36" t="n">
        <v>5</v>
      </c>
      <c r="I77" s="36" t="n">
        <v>4</v>
      </c>
      <c r="J77" s="36" t="n">
        <v>1</v>
      </c>
      <c r="K77" s="37" t="n">
        <v>31</v>
      </c>
      <c r="L77" s="2" t="n">
        <f aca="false">K77*16</f>
        <v>496</v>
      </c>
      <c r="M77" s="2" t="n">
        <f aca="false">K77*8</f>
        <v>248</v>
      </c>
      <c r="O77" s="10" t="n">
        <f aca="false">VLOOKUP($A77,'SP-15'!$D$9:$G$316,3,FALSE())*($G77+$H77)/$K77+VLOOKUP($A77,'SP-15'!$M$9:$T$287,7,FALSE())*($I77+$J77)/$K77</f>
        <v>43.3495967741935</v>
      </c>
      <c r="P77" s="10" t="n">
        <f aca="false">VLOOKUP($A77,'NP-15'!$D$9:$G$316,3,FALSE())*($G77+$H77)/$K77+VLOOKUP($A77,'NP-15'!$M$9:$T$287,7,FALSE())*($I77+$J77)/$K77</f>
        <v>49.6854838709677</v>
      </c>
      <c r="Q77" s="10" t="n">
        <f aca="false">VLOOKUP($A77,'SP-15'!$D$9:$K$316,7,FALSE())</f>
        <v>30.65</v>
      </c>
      <c r="R77" s="10" t="n">
        <f aca="false">VLOOKUP($A77,'NP-15'!$D$9:$K$316,7,FALSE())</f>
        <v>31.55</v>
      </c>
      <c r="T77" s="10" t="n">
        <f aca="false">AVERAGE(O77:P77)</f>
        <v>46.5175403225806</v>
      </c>
      <c r="U77" s="10" t="n">
        <f aca="false">AVERAGE(Q77:R77)</f>
        <v>31.1</v>
      </c>
    </row>
    <row r="78" customFormat="false" ht="12.75" hidden="false" customHeight="false" outlineLevel="0" collapsed="false">
      <c r="A78" s="34" t="n">
        <f aca="false">EDATE(A77,1)</f>
        <v>38718</v>
      </c>
      <c r="B78" s="16" t="n">
        <f aca="false">YEAR(A78)</f>
        <v>2006</v>
      </c>
      <c r="C78" s="16" t="n">
        <f aca="false">MONTH(A78)</f>
        <v>1</v>
      </c>
      <c r="D78" s="16" t="n">
        <f aca="false">IF(C78&lt;4,1,IF(C78&lt;7,2,IF(C78&lt;10,3,4)))</f>
        <v>1</v>
      </c>
      <c r="E78" s="29" t="n">
        <f aca="false">VLOOKUP($A78,'NP-15'!$A$3:$B$279,2,FALSE())</f>
        <v>0.062718188006239</v>
      </c>
      <c r="F78" s="30" t="n">
        <f aca="false">(1+E78/2)^(-2*(DATE(B79,C79,20)-$A$14)/365.25)</f>
        <v>3.35430141534345</v>
      </c>
      <c r="G78" s="35" t="n">
        <v>21</v>
      </c>
      <c r="H78" s="36" t="n">
        <v>4</v>
      </c>
      <c r="I78" s="36" t="n">
        <v>5</v>
      </c>
      <c r="J78" s="36" t="n">
        <v>1</v>
      </c>
      <c r="K78" s="37" t="n">
        <v>31</v>
      </c>
      <c r="L78" s="2" t="n">
        <f aca="false">K78*16</f>
        <v>496</v>
      </c>
      <c r="M78" s="2" t="n">
        <f aca="false">K78*8</f>
        <v>248</v>
      </c>
      <c r="O78" s="10" t="n">
        <f aca="false">VLOOKUP($A78,'SP-15'!$D$9:$G$316,3,FALSE())*($G78+$H78)/$K78+VLOOKUP($A78,'SP-15'!$M$9:$T$287,7,FALSE())*($I78+$J78)/$K78</f>
        <v>48.0362903225807</v>
      </c>
      <c r="P78" s="10" t="n">
        <f aca="false">VLOOKUP($A78,'NP-15'!$D$9:$G$316,3,FALSE())*($G78+$H78)/$K78+VLOOKUP($A78,'NP-15'!$M$9:$T$287,7,FALSE())*($I78+$J78)/$K78</f>
        <v>51.8951612903226</v>
      </c>
      <c r="Q78" s="10" t="n">
        <f aca="false">VLOOKUP($A78,'SP-15'!$D$9:$K$316,7,FALSE())</f>
        <v>31.15</v>
      </c>
      <c r="R78" s="10" t="n">
        <f aca="false">VLOOKUP($A78,'NP-15'!$D$9:$K$316,7,FALSE())</f>
        <v>35.45</v>
      </c>
      <c r="T78" s="10" t="n">
        <f aca="false">AVERAGE(O78:P78)</f>
        <v>49.9657258064516</v>
      </c>
      <c r="U78" s="10" t="n">
        <f aca="false">AVERAGE(Q78:R78)</f>
        <v>33.3</v>
      </c>
    </row>
    <row r="79" customFormat="false" ht="12.75" hidden="false" customHeight="false" outlineLevel="0" collapsed="false">
      <c r="A79" s="34" t="n">
        <f aca="false">EDATE(A78,1)</f>
        <v>38749</v>
      </c>
      <c r="B79" s="16" t="n">
        <f aca="false">YEAR(A79)</f>
        <v>2006</v>
      </c>
      <c r="C79" s="16" t="n">
        <f aca="false">MONTH(A79)</f>
        <v>2</v>
      </c>
      <c r="D79" s="16" t="n">
        <f aca="false">IF(C79&lt;4,1,IF(C79&lt;7,2,IF(C79&lt;10,3,4)))</f>
        <v>1</v>
      </c>
      <c r="E79" s="29" t="n">
        <f aca="false">VLOOKUP($A79,'NP-15'!$A$3:$B$279,2,FALSE())</f>
        <v>0.062752674649609</v>
      </c>
      <c r="F79" s="30" t="n">
        <f aca="false">(1+E79/2)^(-2*(DATE(B80,C80,20)-$A$14)/365.25)</f>
        <v>3.34063912405572</v>
      </c>
      <c r="G79" s="35" t="n">
        <v>20</v>
      </c>
      <c r="H79" s="36" t="n">
        <v>4</v>
      </c>
      <c r="I79" s="36" t="n">
        <v>4</v>
      </c>
      <c r="J79" s="36" t="n">
        <v>0</v>
      </c>
      <c r="K79" s="37" t="n">
        <v>28</v>
      </c>
      <c r="L79" s="2" t="n">
        <f aca="false">K79*16</f>
        <v>448</v>
      </c>
      <c r="M79" s="2" t="n">
        <f aca="false">K79*8</f>
        <v>224</v>
      </c>
      <c r="O79" s="10" t="n">
        <f aca="false">VLOOKUP($A79,'SP-15'!$D$9:$G$316,3,FALSE())*($G79+$H79)/$K79+VLOOKUP($A79,'SP-15'!$M$9:$T$287,7,FALSE())*($I79+$J79)/$K79</f>
        <v>45.7232142857143</v>
      </c>
      <c r="P79" s="10" t="n">
        <f aca="false">VLOOKUP($A79,'NP-15'!$D$9:$G$316,3,FALSE())*($G79+$H79)/$K79+VLOOKUP($A79,'NP-15'!$M$9:$T$287,7,FALSE())*($I79+$J79)/$K79</f>
        <v>48.6964285714286</v>
      </c>
      <c r="Q79" s="10" t="n">
        <f aca="false">VLOOKUP($A79,'SP-15'!$D$9:$K$316,7,FALSE())</f>
        <v>30.25</v>
      </c>
      <c r="R79" s="10" t="n">
        <f aca="false">VLOOKUP($A79,'NP-15'!$D$9:$K$316,7,FALSE())</f>
        <v>34.45</v>
      </c>
      <c r="T79" s="10" t="n">
        <f aca="false">AVERAGE(O79:P79)</f>
        <v>47.2098214285714</v>
      </c>
      <c r="U79" s="10" t="n">
        <f aca="false">AVERAGE(Q79:R79)</f>
        <v>32.35</v>
      </c>
    </row>
    <row r="80" customFormat="false" ht="12.75" hidden="false" customHeight="false" outlineLevel="0" collapsed="false">
      <c r="A80" s="34" t="n">
        <f aca="false">EDATE(A79,1)</f>
        <v>38777</v>
      </c>
      <c r="B80" s="16" t="n">
        <f aca="false">YEAR(A80)</f>
        <v>2006</v>
      </c>
      <c r="C80" s="16" t="n">
        <f aca="false">MONTH(A80)</f>
        <v>3</v>
      </c>
      <c r="D80" s="16" t="n">
        <f aca="false">IF(C80&lt;4,1,IF(C80&lt;7,2,IF(C80&lt;10,3,4)))</f>
        <v>1</v>
      </c>
      <c r="E80" s="29" t="n">
        <f aca="false">VLOOKUP($A80,'NP-15'!$A$3:$B$279,2,FALSE())</f>
        <v>0.062783823876218</v>
      </c>
      <c r="F80" s="30" t="n">
        <f aca="false">(1+E80/2)^(-2*(DATE(B81,C81,20)-$A$14)/365.25)</f>
        <v>3.32511730809326</v>
      </c>
      <c r="G80" s="35" t="n">
        <v>23</v>
      </c>
      <c r="H80" s="36" t="n">
        <v>4</v>
      </c>
      <c r="I80" s="36" t="n">
        <v>4</v>
      </c>
      <c r="J80" s="36" t="n">
        <v>0</v>
      </c>
      <c r="K80" s="37" t="n">
        <v>31</v>
      </c>
      <c r="L80" s="2" t="n">
        <f aca="false">K80*16</f>
        <v>496</v>
      </c>
      <c r="M80" s="2" t="n">
        <f aca="false">K80*8</f>
        <v>248</v>
      </c>
      <c r="O80" s="10" t="n">
        <f aca="false">VLOOKUP($A80,'SP-15'!$D$9:$G$316,3,FALSE())*($G80+$H80)/$K80+VLOOKUP($A80,'SP-15'!$M$9:$T$287,7,FALSE())*($I80+$J80)/$K80</f>
        <v>44.5645161290323</v>
      </c>
      <c r="P80" s="10" t="n">
        <f aca="false">VLOOKUP($A80,'NP-15'!$D$9:$G$316,3,FALSE())*($G80+$H80)/$K80+VLOOKUP($A80,'NP-15'!$M$9:$T$287,7,FALSE())*($I80+$J80)/$K80</f>
        <v>47.1290322580645</v>
      </c>
      <c r="Q80" s="10" t="n">
        <f aca="false">VLOOKUP($A80,'SP-15'!$D$9:$K$316,7,FALSE())</f>
        <v>30.25</v>
      </c>
      <c r="R80" s="10" t="n">
        <f aca="false">VLOOKUP($A80,'NP-15'!$D$9:$K$316,7,FALSE())</f>
        <v>32.45</v>
      </c>
      <c r="T80" s="10" t="n">
        <f aca="false">AVERAGE(O80:P80)</f>
        <v>45.8467741935484</v>
      </c>
      <c r="U80" s="10" t="n">
        <f aca="false">AVERAGE(Q80:R80)</f>
        <v>31.35</v>
      </c>
    </row>
    <row r="81" customFormat="false" ht="12.75" hidden="false" customHeight="false" outlineLevel="0" collapsed="false">
      <c r="A81" s="34" t="n">
        <f aca="false">EDATE(A80,1)</f>
        <v>38808</v>
      </c>
      <c r="B81" s="16" t="n">
        <f aca="false">YEAR(A81)</f>
        <v>2006</v>
      </c>
      <c r="C81" s="16" t="n">
        <f aca="false">MONTH(A81)</f>
        <v>4</v>
      </c>
      <c r="D81" s="16" t="n">
        <f aca="false">IF(C81&lt;4,1,IF(C81&lt;7,2,IF(C81&lt;10,3,4)))</f>
        <v>2</v>
      </c>
      <c r="E81" s="29" t="n">
        <f aca="false">VLOOKUP($A81,'NP-15'!$A$3:$B$279,2,FALSE())</f>
        <v>0.062818310520339</v>
      </c>
      <c r="F81" s="30" t="n">
        <f aca="false">(1+E81/2)^(-2*(DATE(B82,C82,20)-$A$14)/365.25)</f>
        <v>3.3104184031671</v>
      </c>
      <c r="G81" s="35" t="n">
        <v>20</v>
      </c>
      <c r="H81" s="36" t="n">
        <v>5</v>
      </c>
      <c r="I81" s="36" t="n">
        <v>5</v>
      </c>
      <c r="J81" s="36" t="n">
        <v>0</v>
      </c>
      <c r="K81" s="37" t="n">
        <v>30</v>
      </c>
      <c r="L81" s="2" t="n">
        <f aca="false">K81*16</f>
        <v>480</v>
      </c>
      <c r="M81" s="2" t="n">
        <f aca="false">K81*8</f>
        <v>240</v>
      </c>
      <c r="O81" s="10" t="n">
        <f aca="false">VLOOKUP($A81,'SP-15'!$D$9:$G$316,3,FALSE())*($G81+$H81)/$K81+VLOOKUP($A81,'SP-15'!$M$9:$T$287,7,FALSE())*($I81+$J81)/$K81</f>
        <v>43.8125</v>
      </c>
      <c r="P81" s="10" t="n">
        <f aca="false">VLOOKUP($A81,'NP-15'!$D$9:$G$316,3,FALSE())*($G81+$H81)/$K81+VLOOKUP($A81,'NP-15'!$M$9:$T$287,7,FALSE())*($I81+$J81)/$K81</f>
        <v>45.3</v>
      </c>
      <c r="Q81" s="10" t="n">
        <f aca="false">VLOOKUP($A81,'SP-15'!$D$9:$K$316,7,FALSE())</f>
        <v>29.25</v>
      </c>
      <c r="R81" s="10" t="n">
        <f aca="false">VLOOKUP($A81,'NP-15'!$D$9:$K$316,7,FALSE())</f>
        <v>32.45</v>
      </c>
      <c r="T81" s="10" t="n">
        <f aca="false">AVERAGE(O81:P81)</f>
        <v>44.55625</v>
      </c>
      <c r="U81" s="10" t="n">
        <f aca="false">AVERAGE(Q81:R81)</f>
        <v>30.85</v>
      </c>
    </row>
    <row r="82" customFormat="false" ht="12.75" hidden="false" customHeight="false" outlineLevel="0" collapsed="false">
      <c r="A82" s="34" t="n">
        <f aca="false">EDATE(A81,1)</f>
        <v>38838</v>
      </c>
      <c r="B82" s="16" t="n">
        <f aca="false">YEAR(A82)</f>
        <v>2006</v>
      </c>
      <c r="C82" s="16" t="n">
        <f aca="false">MONTH(A82)</f>
        <v>5</v>
      </c>
      <c r="D82" s="16" t="n">
        <f aca="false">IF(C82&lt;4,1,IF(C82&lt;7,2,IF(C82&lt;10,3,4)))</f>
        <v>2</v>
      </c>
      <c r="E82" s="29" t="n">
        <f aca="false">VLOOKUP($A82,'NP-15'!$A$3:$B$279,2,FALSE())</f>
        <v>0.062851684692445</v>
      </c>
      <c r="F82" s="30" t="n">
        <f aca="false">(1+E82/2)^(-2*(DATE(B83,C83,20)-$A$14)/365.25)</f>
        <v>3.29513948951338</v>
      </c>
      <c r="G82" s="35" t="n">
        <v>22</v>
      </c>
      <c r="H82" s="36" t="n">
        <v>4</v>
      </c>
      <c r="I82" s="36" t="n">
        <v>4</v>
      </c>
      <c r="J82" s="36" t="n">
        <v>1</v>
      </c>
      <c r="K82" s="37" t="n">
        <v>31</v>
      </c>
      <c r="L82" s="2" t="n">
        <f aca="false">K82*16</f>
        <v>496</v>
      </c>
      <c r="M82" s="2" t="n">
        <f aca="false">K82*8</f>
        <v>248</v>
      </c>
      <c r="O82" s="10" t="n">
        <f aca="false">VLOOKUP($A82,'SP-15'!$D$9:$G$316,3,FALSE())*($G82+$H82)/$K82+VLOOKUP($A82,'SP-15'!$M$9:$T$287,7,FALSE())*($I82+$J82)/$K82</f>
        <v>45.7217741935484</v>
      </c>
      <c r="P82" s="10" t="n">
        <f aca="false">VLOOKUP($A82,'NP-15'!$D$9:$G$316,3,FALSE())*($G82+$H82)/$K82+VLOOKUP($A82,'NP-15'!$M$9:$T$287,7,FALSE())*($I82+$J82)/$K82</f>
        <v>46.9483870967742</v>
      </c>
      <c r="Q82" s="10" t="n">
        <f aca="false">VLOOKUP($A82,'SP-15'!$D$9:$K$316,7,FALSE())</f>
        <v>29.25</v>
      </c>
      <c r="R82" s="10" t="n">
        <f aca="false">VLOOKUP($A82,'NP-15'!$D$9:$K$316,7,FALSE())</f>
        <v>28.45</v>
      </c>
      <c r="T82" s="10" t="n">
        <f aca="false">AVERAGE(O82:P82)</f>
        <v>46.3350806451613</v>
      </c>
      <c r="U82" s="10" t="n">
        <f aca="false">AVERAGE(Q82:R82)</f>
        <v>28.85</v>
      </c>
    </row>
    <row r="83" customFormat="false" ht="12.75" hidden="false" customHeight="false" outlineLevel="0" collapsed="false">
      <c r="A83" s="34" t="n">
        <f aca="false">EDATE(A82,1)</f>
        <v>38869</v>
      </c>
      <c r="B83" s="16" t="n">
        <f aca="false">YEAR(A83)</f>
        <v>2006</v>
      </c>
      <c r="C83" s="16" t="n">
        <f aca="false">MONTH(A83)</f>
        <v>6</v>
      </c>
      <c r="D83" s="16" t="n">
        <f aca="false">IF(C83&lt;4,1,IF(C83&lt;7,2,IF(C83&lt;10,3,4)))</f>
        <v>2</v>
      </c>
      <c r="E83" s="29" t="n">
        <f aca="false">VLOOKUP($A83,'NP-15'!$A$3:$B$279,2,FALSE())</f>
        <v>0.062886171337343</v>
      </c>
      <c r="F83" s="30" t="n">
        <f aca="false">(1+E83/2)^(-2*(DATE(B84,C84,20)-$A$14)/365.25)</f>
        <v>3.28053698671715</v>
      </c>
      <c r="G83" s="35" t="n">
        <v>22</v>
      </c>
      <c r="H83" s="36" t="n">
        <v>4</v>
      </c>
      <c r="I83" s="36" t="n">
        <v>4</v>
      </c>
      <c r="J83" s="36" t="n">
        <v>0</v>
      </c>
      <c r="K83" s="37" t="n">
        <v>30</v>
      </c>
      <c r="L83" s="2" t="n">
        <f aca="false">K83*16</f>
        <v>480</v>
      </c>
      <c r="M83" s="2" t="n">
        <f aca="false">K83*8</f>
        <v>240</v>
      </c>
      <c r="O83" s="10" t="n">
        <f aca="false">VLOOKUP($A83,'SP-15'!$D$9:$G$316,3,FALSE())*($G83+$H83)/$K83+VLOOKUP($A83,'SP-15'!$M$9:$T$287,7,FALSE())*($I83+$J83)/$K83</f>
        <v>61.95</v>
      </c>
      <c r="P83" s="10" t="n">
        <f aca="false">VLOOKUP($A83,'NP-15'!$D$9:$G$316,3,FALSE())*($G83+$H83)/$K83+VLOOKUP($A83,'NP-15'!$M$9:$T$287,7,FALSE())*($I83+$J83)/$K83</f>
        <v>53.32</v>
      </c>
      <c r="Q83" s="10" t="n">
        <f aca="false">VLOOKUP($A83,'SP-15'!$D$9:$K$316,7,FALSE())</f>
        <v>27.25</v>
      </c>
      <c r="R83" s="10" t="n">
        <f aca="false">VLOOKUP($A83,'NP-15'!$D$9:$K$316,7,FALSE())</f>
        <v>31.45</v>
      </c>
      <c r="T83" s="10" t="n">
        <f aca="false">AVERAGE(O83:P83)</f>
        <v>57.635</v>
      </c>
      <c r="U83" s="10" t="n">
        <f aca="false">AVERAGE(Q83:R83)</f>
        <v>29.35</v>
      </c>
    </row>
    <row r="84" customFormat="false" ht="12.75" hidden="false" customHeight="false" outlineLevel="0" collapsed="false">
      <c r="A84" s="34" t="n">
        <f aca="false">EDATE(A83,1)</f>
        <v>38899</v>
      </c>
      <c r="B84" s="16" t="n">
        <f aca="false">YEAR(A84)</f>
        <v>2006</v>
      </c>
      <c r="C84" s="16" t="n">
        <f aca="false">MONTH(A84)</f>
        <v>7</v>
      </c>
      <c r="D84" s="16" t="n">
        <f aca="false">IF(C84&lt;4,1,IF(C84&lt;7,2,IF(C84&lt;10,3,4)))</f>
        <v>3</v>
      </c>
      <c r="E84" s="29" t="n">
        <f aca="false">VLOOKUP($A84,'NP-15'!$A$3:$B$279,2,FALSE())</f>
        <v>0.062919545510201</v>
      </c>
      <c r="F84" s="30" t="n">
        <f aca="false">(1+E84/2)^(-2*(DATE(B85,C85,20)-$A$14)/365.25)</f>
        <v>3.26536004120217</v>
      </c>
      <c r="G84" s="35" t="n">
        <v>20</v>
      </c>
      <c r="H84" s="36" t="n">
        <v>5</v>
      </c>
      <c r="I84" s="36" t="n">
        <v>5</v>
      </c>
      <c r="J84" s="36" t="n">
        <v>1</v>
      </c>
      <c r="K84" s="37" t="n">
        <v>31</v>
      </c>
      <c r="L84" s="2" t="n">
        <f aca="false">K84*16</f>
        <v>496</v>
      </c>
      <c r="M84" s="2" t="n">
        <f aca="false">K84*8</f>
        <v>248</v>
      </c>
      <c r="O84" s="10" t="n">
        <f aca="false">VLOOKUP($A84,'SP-15'!$D$9:$G$316,3,FALSE())*($G84+$H84)/$K84+VLOOKUP($A84,'SP-15'!$M$9:$T$287,7,FALSE())*($I84+$J84)/$K84</f>
        <v>77.1129032258065</v>
      </c>
      <c r="P84" s="10" t="n">
        <f aca="false">VLOOKUP($A84,'NP-15'!$D$9:$G$316,3,FALSE())*($G84+$H84)/$K84+VLOOKUP($A84,'NP-15'!$M$9:$T$287,7,FALSE())*($I84+$J84)/$K84</f>
        <v>74.008064516129</v>
      </c>
      <c r="Q84" s="10" t="n">
        <f aca="false">VLOOKUP($A84,'SP-15'!$D$9:$K$316,7,FALSE())</f>
        <v>41.25</v>
      </c>
      <c r="R84" s="10" t="n">
        <f aca="false">VLOOKUP($A84,'NP-15'!$D$9:$K$316,7,FALSE())</f>
        <v>37.55</v>
      </c>
      <c r="T84" s="10" t="n">
        <f aca="false">AVERAGE(O84:P84)</f>
        <v>75.5604838709677</v>
      </c>
      <c r="U84" s="10" t="n">
        <f aca="false">AVERAGE(Q84:R84)</f>
        <v>39.4</v>
      </c>
    </row>
    <row r="85" customFormat="false" ht="12.75" hidden="false" customHeight="false" outlineLevel="0" collapsed="false">
      <c r="A85" s="34" t="n">
        <f aca="false">EDATE(A84,1)</f>
        <v>38930</v>
      </c>
      <c r="B85" s="16" t="n">
        <f aca="false">YEAR(A85)</f>
        <v>2006</v>
      </c>
      <c r="C85" s="16" t="n">
        <f aca="false">MONTH(A85)</f>
        <v>8</v>
      </c>
      <c r="D85" s="16" t="n">
        <f aca="false">IF(C85&lt;4,1,IF(C85&lt;7,2,IF(C85&lt;10,3,4)))</f>
        <v>3</v>
      </c>
      <c r="E85" s="29" t="n">
        <f aca="false">VLOOKUP($A85,'NP-15'!$A$3:$B$279,2,FALSE())</f>
        <v>0.062954032155875</v>
      </c>
      <c r="F85" s="30" t="n">
        <f aca="false">(1+E85/2)^(-2*(DATE(B86,C86,20)-$A$14)/365.25)</f>
        <v>3.25030209003539</v>
      </c>
      <c r="G85" s="35" t="n">
        <v>23</v>
      </c>
      <c r="H85" s="36" t="n">
        <v>4</v>
      </c>
      <c r="I85" s="36" t="n">
        <v>4</v>
      </c>
      <c r="J85" s="36" t="n">
        <v>0</v>
      </c>
      <c r="K85" s="37" t="n">
        <v>31</v>
      </c>
      <c r="L85" s="2" t="n">
        <f aca="false">K85*16</f>
        <v>496</v>
      </c>
      <c r="M85" s="2" t="n">
        <f aca="false">K85*8</f>
        <v>248</v>
      </c>
      <c r="O85" s="10" t="n">
        <f aca="false">VLOOKUP($A85,'SP-15'!$D$9:$G$316,3,FALSE())*($G85+$H85)/$K85+VLOOKUP($A85,'SP-15'!$M$9:$T$287,7,FALSE())*($I85+$J85)/$K85</f>
        <v>84.1935483870968</v>
      </c>
      <c r="P85" s="10" t="n">
        <f aca="false">VLOOKUP($A85,'NP-15'!$D$9:$G$316,3,FALSE())*($G85+$H85)/$K85+VLOOKUP($A85,'NP-15'!$M$9:$T$287,7,FALSE())*($I85+$J85)/$K85</f>
        <v>86.8064516129032</v>
      </c>
      <c r="Q85" s="10" t="n">
        <f aca="false">VLOOKUP($A85,'SP-15'!$D$9:$K$316,7,FALSE())</f>
        <v>45.25</v>
      </c>
      <c r="R85" s="10" t="n">
        <f aca="false">VLOOKUP($A85,'NP-15'!$D$9:$K$316,7,FALSE())</f>
        <v>39.55</v>
      </c>
      <c r="T85" s="10" t="n">
        <f aca="false">AVERAGE(O85:P85)</f>
        <v>85.5</v>
      </c>
      <c r="U85" s="10" t="n">
        <f aca="false">AVERAGE(Q85:R85)</f>
        <v>42.4</v>
      </c>
    </row>
    <row r="86" customFormat="false" ht="12.75" hidden="false" customHeight="false" outlineLevel="0" collapsed="false">
      <c r="A86" s="34" t="n">
        <f aca="false">EDATE(A85,1)</f>
        <v>38961</v>
      </c>
      <c r="B86" s="16" t="n">
        <f aca="false">YEAR(A86)</f>
        <v>2006</v>
      </c>
      <c r="C86" s="16" t="n">
        <f aca="false">MONTH(A86)</f>
        <v>9</v>
      </c>
      <c r="D86" s="16" t="n">
        <f aca="false">IF(C86&lt;4,1,IF(C86&lt;7,2,IF(C86&lt;10,3,4)))</f>
        <v>3</v>
      </c>
      <c r="E86" s="29" t="n">
        <f aca="false">VLOOKUP($A86,'NP-15'!$A$3:$B$279,2,FALSE())</f>
        <v>0.062988518801944</v>
      </c>
      <c r="F86" s="30" t="n">
        <f aca="false">(1+E86/2)^(-2*(DATE(B87,C87,20)-$A$14)/365.25)</f>
        <v>3.23584455941873</v>
      </c>
      <c r="G86" s="35" t="n">
        <v>20</v>
      </c>
      <c r="H86" s="36" t="n">
        <v>5</v>
      </c>
      <c r="I86" s="36" t="n">
        <v>4</v>
      </c>
      <c r="J86" s="36" t="n">
        <v>1</v>
      </c>
      <c r="K86" s="37" t="n">
        <v>30</v>
      </c>
      <c r="L86" s="2" t="n">
        <f aca="false">K86*16</f>
        <v>480</v>
      </c>
      <c r="M86" s="2" t="n">
        <f aca="false">K86*8</f>
        <v>240</v>
      </c>
      <c r="O86" s="10" t="n">
        <f aca="false">VLOOKUP($A86,'SP-15'!$D$9:$G$316,3,FALSE())*($G86+$H86)/$K86+VLOOKUP($A86,'SP-15'!$M$9:$T$287,7,FALSE())*($I86+$J86)/$K86</f>
        <v>76.7083333333333</v>
      </c>
      <c r="P86" s="10" t="n">
        <f aca="false">VLOOKUP($A86,'NP-15'!$D$9:$G$316,3,FALSE())*($G86+$H86)/$K86+VLOOKUP($A86,'NP-15'!$M$9:$T$287,7,FALSE())*($I86+$J86)/$K86</f>
        <v>75.1458333333333</v>
      </c>
      <c r="Q86" s="10" t="n">
        <f aca="false">VLOOKUP($A86,'SP-15'!$D$9:$K$316,7,FALSE())</f>
        <v>42.25</v>
      </c>
      <c r="R86" s="10" t="n">
        <f aca="false">VLOOKUP($A86,'NP-15'!$D$9:$K$316,7,FALSE())</f>
        <v>37.55</v>
      </c>
      <c r="T86" s="10" t="n">
        <f aca="false">AVERAGE(O86:P86)</f>
        <v>75.9270833333333</v>
      </c>
      <c r="U86" s="10" t="n">
        <f aca="false">AVERAGE(Q86:R86)</f>
        <v>39.9</v>
      </c>
    </row>
    <row r="87" customFormat="false" ht="12.75" hidden="false" customHeight="false" outlineLevel="0" collapsed="false">
      <c r="A87" s="34" t="n">
        <f aca="false">EDATE(A86,1)</f>
        <v>38991</v>
      </c>
      <c r="B87" s="16" t="n">
        <f aca="false">YEAR(A87)</f>
        <v>2006</v>
      </c>
      <c r="C87" s="16" t="n">
        <f aca="false">MONTH(A87)</f>
        <v>10</v>
      </c>
      <c r="D87" s="16" t="n">
        <f aca="false">IF(C87&lt;4,1,IF(C87&lt;7,2,IF(C87&lt;10,3,4)))</f>
        <v>4</v>
      </c>
      <c r="E87" s="29" t="n">
        <f aca="false">VLOOKUP($A87,'NP-15'!$A$3:$B$279,2,FALSE())</f>
        <v>0.063021892975935</v>
      </c>
      <c r="F87" s="30" t="n">
        <f aca="false">(1+E87/2)^(-2*(DATE(B88,C88,20)-$A$14)/365.25)</f>
        <v>3.22082090520293</v>
      </c>
      <c r="G87" s="35" t="n">
        <v>22</v>
      </c>
      <c r="H87" s="36" t="n">
        <v>4</v>
      </c>
      <c r="I87" s="36" t="n">
        <v>5</v>
      </c>
      <c r="J87" s="36" t="n">
        <v>0</v>
      </c>
      <c r="K87" s="37" t="n">
        <v>31</v>
      </c>
      <c r="L87" s="2" t="n">
        <f aca="false">K87*16</f>
        <v>496</v>
      </c>
      <c r="M87" s="2" t="n">
        <f aca="false">K87*8</f>
        <v>248</v>
      </c>
      <c r="O87" s="10" t="n">
        <f aca="false">VLOOKUP($A87,'SP-15'!$D$9:$G$316,3,FALSE())*($G87+$H87)/$K87+VLOOKUP($A87,'SP-15'!$M$9:$T$287,7,FALSE())*($I87+$J87)/$K87</f>
        <v>56.0754032258065</v>
      </c>
      <c r="P87" s="10" t="n">
        <f aca="false">VLOOKUP($A87,'NP-15'!$D$9:$G$316,3,FALSE())*($G87+$H87)/$K87+VLOOKUP($A87,'NP-15'!$M$9:$T$287,7,FALSE())*($I87+$J87)/$K87</f>
        <v>51.7338709677419</v>
      </c>
      <c r="Q87" s="10" t="n">
        <f aca="false">VLOOKUP($A87,'SP-15'!$D$9:$K$316,7,FALSE())</f>
        <v>35.25</v>
      </c>
      <c r="R87" s="10" t="n">
        <f aca="false">VLOOKUP($A87,'NP-15'!$D$9:$K$316,7,FALSE())</f>
        <v>34.45</v>
      </c>
      <c r="T87" s="10" t="n">
        <f aca="false">AVERAGE(O87:P87)</f>
        <v>53.9046370967742</v>
      </c>
      <c r="U87" s="10" t="n">
        <f aca="false">AVERAGE(Q87:R87)</f>
        <v>34.85</v>
      </c>
    </row>
    <row r="88" customFormat="false" ht="12.75" hidden="false" customHeight="false" outlineLevel="0" collapsed="false">
      <c r="A88" s="34" t="n">
        <f aca="false">EDATE(A87,1)</f>
        <v>39022</v>
      </c>
      <c r="B88" s="16" t="n">
        <f aca="false">YEAR(A88)</f>
        <v>2006</v>
      </c>
      <c r="C88" s="16" t="n">
        <f aca="false">MONTH(A88)</f>
        <v>11</v>
      </c>
      <c r="D88" s="16" t="n">
        <f aca="false">IF(C88&lt;4,1,IF(C88&lt;7,2,IF(C88&lt;10,3,4)))</f>
        <v>4</v>
      </c>
      <c r="E88" s="29" t="n">
        <f aca="false">VLOOKUP($A88,'NP-15'!$A$3:$B$279,2,FALSE())</f>
        <v>0.06305637962278</v>
      </c>
      <c r="F88" s="30" t="n">
        <f aca="false">(1+E88/2)^(-2*(DATE(B89,C89,20)-$A$14)/365.25)</f>
        <v>3.20645921170262</v>
      </c>
      <c r="G88" s="35" t="n">
        <v>21</v>
      </c>
      <c r="H88" s="36" t="n">
        <v>4</v>
      </c>
      <c r="I88" s="36" t="n">
        <v>4</v>
      </c>
      <c r="J88" s="36" t="n">
        <v>1</v>
      </c>
      <c r="K88" s="37" t="n">
        <v>30</v>
      </c>
      <c r="L88" s="2" t="n">
        <f aca="false">K88*16</f>
        <v>480</v>
      </c>
      <c r="M88" s="2" t="n">
        <f aca="false">K88*8</f>
        <v>240</v>
      </c>
      <c r="O88" s="10" t="n">
        <f aca="false">VLOOKUP($A88,'SP-15'!$D$9:$G$316,3,FALSE())*($G88+$H88)/$K88+VLOOKUP($A88,'SP-15'!$M$9:$T$287,7,FALSE())*($I88+$J88)/$K88</f>
        <v>44.45625</v>
      </c>
      <c r="P88" s="10" t="n">
        <f aca="false">VLOOKUP($A88,'NP-15'!$D$9:$G$316,3,FALSE())*($G88+$H88)/$K88+VLOOKUP($A88,'NP-15'!$M$9:$T$287,7,FALSE())*($I88+$J88)/$K88</f>
        <v>49.4583333333333</v>
      </c>
      <c r="Q88" s="10" t="n">
        <f aca="false">VLOOKUP($A88,'SP-15'!$D$9:$K$316,7,FALSE())</f>
        <v>30.25</v>
      </c>
      <c r="R88" s="10" t="n">
        <f aca="false">VLOOKUP($A88,'NP-15'!$D$9:$K$316,7,FALSE())</f>
        <v>31.45</v>
      </c>
      <c r="T88" s="10" t="n">
        <f aca="false">AVERAGE(O88:P88)</f>
        <v>46.9572916666667</v>
      </c>
      <c r="U88" s="10" t="n">
        <f aca="false">AVERAGE(Q88:R88)</f>
        <v>30.85</v>
      </c>
    </row>
    <row r="89" customFormat="false" ht="12.75" hidden="false" customHeight="false" outlineLevel="0" collapsed="false">
      <c r="A89" s="34" t="n">
        <f aca="false">EDATE(A88,1)</f>
        <v>39052</v>
      </c>
      <c r="B89" s="16" t="n">
        <f aca="false">YEAR(A89)</f>
        <v>2006</v>
      </c>
      <c r="C89" s="16" t="n">
        <f aca="false">MONTH(A89)</f>
        <v>12</v>
      </c>
      <c r="D89" s="16" t="n">
        <f aca="false">IF(C89&lt;4,1,IF(C89&lt;7,2,IF(C89&lt;10,3,4)))</f>
        <v>4</v>
      </c>
      <c r="E89" s="29" t="n">
        <f aca="false">VLOOKUP($A89,'NP-15'!$A$3:$B$279,2,FALSE())</f>
        <v>0.063089753797522</v>
      </c>
      <c r="F89" s="30" t="n">
        <f aca="false">(1+E89/2)^(-2*(DATE(B90,C90,20)-$A$14)/365.25)</f>
        <v>3.19153686065384</v>
      </c>
      <c r="G89" s="35" t="n">
        <v>20</v>
      </c>
      <c r="H89" s="36" t="n">
        <v>5</v>
      </c>
      <c r="I89" s="36" t="n">
        <v>5</v>
      </c>
      <c r="J89" s="36" t="n">
        <v>1</v>
      </c>
      <c r="K89" s="37" t="n">
        <v>31</v>
      </c>
      <c r="L89" s="2" t="n">
        <f aca="false">K89*16</f>
        <v>496</v>
      </c>
      <c r="M89" s="2" t="n">
        <f aca="false">K89*8</f>
        <v>248</v>
      </c>
      <c r="O89" s="10" t="n">
        <f aca="false">VLOOKUP($A89,'SP-15'!$D$9:$G$316,3,FALSE())*($G89+$H89)/$K89+VLOOKUP($A89,'SP-15'!$M$9:$T$287,7,FALSE())*($I89+$J89)/$K89</f>
        <v>43.4895161290323</v>
      </c>
      <c r="P89" s="10" t="n">
        <f aca="false">VLOOKUP($A89,'NP-15'!$D$9:$G$316,3,FALSE())*($G89+$H89)/$K89+VLOOKUP($A89,'NP-15'!$M$9:$T$287,7,FALSE())*($I89+$J89)/$K89</f>
        <v>48.8709677419355</v>
      </c>
      <c r="Q89" s="10" t="n">
        <f aca="false">VLOOKUP($A89,'SP-15'!$D$9:$K$316,7,FALSE())</f>
        <v>30.25</v>
      </c>
      <c r="R89" s="10" t="n">
        <f aca="false">VLOOKUP($A89,'NP-15'!$D$9:$K$316,7,FALSE())</f>
        <v>31.45</v>
      </c>
      <c r="T89" s="10" t="n">
        <f aca="false">AVERAGE(O89:P89)</f>
        <v>46.1802419354839</v>
      </c>
      <c r="U89" s="10" t="n">
        <f aca="false">AVERAGE(Q89:R89)</f>
        <v>30.85</v>
      </c>
    </row>
    <row r="90" customFormat="false" ht="12.75" hidden="false" customHeight="false" outlineLevel="0" collapsed="false">
      <c r="A90" s="34" t="n">
        <f aca="false">EDATE(A89,1)</f>
        <v>39083</v>
      </c>
      <c r="B90" s="16" t="n">
        <f aca="false">YEAR(A90)</f>
        <v>2007</v>
      </c>
      <c r="C90" s="16" t="n">
        <f aca="false">MONTH(A90)</f>
        <v>1</v>
      </c>
      <c r="D90" s="16" t="n">
        <f aca="false">IF(C90&lt;4,1,IF(C90&lt;7,2,IF(C90&lt;10,3,4)))</f>
        <v>1</v>
      </c>
      <c r="E90" s="29" t="n">
        <f aca="false">VLOOKUP($A90,'NP-15'!$A$3:$B$279,2,FALSE())</f>
        <v>0.063124240445144</v>
      </c>
      <c r="F90" s="30" t="n">
        <f aca="false">(1+E90/2)^(-2*(DATE(B91,C91,20)-$A$14)/365.25)</f>
        <v>3.1767301937341</v>
      </c>
      <c r="G90" s="35" t="n">
        <v>22</v>
      </c>
      <c r="H90" s="36" t="n">
        <v>4</v>
      </c>
      <c r="I90" s="36" t="n">
        <v>4</v>
      </c>
      <c r="J90" s="36" t="n">
        <v>1</v>
      </c>
      <c r="K90" s="37" t="n">
        <v>31</v>
      </c>
      <c r="L90" s="2" t="n">
        <f aca="false">K90*16</f>
        <v>496</v>
      </c>
      <c r="M90" s="2" t="n">
        <f aca="false">K90*8</f>
        <v>248</v>
      </c>
      <c r="O90" s="10" t="n">
        <f aca="false">VLOOKUP($A90,'SP-15'!$D$9:$G$316,3,FALSE())*($G90+$H90)/$K90+VLOOKUP($A90,'SP-15'!$M$9:$T$287,7,FALSE())*($I90+$J90)/$K90</f>
        <v>47.8951612903226</v>
      </c>
      <c r="P90" s="10" t="n">
        <f aca="false">VLOOKUP($A90,'NP-15'!$D$9:$G$316,3,FALSE())*($G90+$H90)/$K90+VLOOKUP($A90,'NP-15'!$M$9:$T$287,7,FALSE())*($I90+$J90)/$K90</f>
        <v>51.4959677419355</v>
      </c>
      <c r="Q90" s="10" t="n">
        <f aca="false">VLOOKUP($A90,'SP-15'!$D$9:$K$316,7,FALSE())</f>
        <v>31.15</v>
      </c>
      <c r="R90" s="10" t="n">
        <f aca="false">VLOOKUP($A90,'NP-15'!$D$9:$K$316,7,FALSE())</f>
        <v>35.45</v>
      </c>
      <c r="T90" s="10" t="n">
        <f aca="false">AVERAGE(O90:P90)</f>
        <v>49.695564516129</v>
      </c>
      <c r="U90" s="10" t="n">
        <f aca="false">AVERAGE(Q90:R90)</f>
        <v>33.3</v>
      </c>
    </row>
    <row r="91" customFormat="false" ht="12.75" hidden="false" customHeight="false" outlineLevel="0" collapsed="false">
      <c r="A91" s="34" t="n">
        <f aca="false">EDATE(A90,1)</f>
        <v>39114</v>
      </c>
      <c r="B91" s="16" t="n">
        <f aca="false">YEAR(A91)</f>
        <v>2007</v>
      </c>
      <c r="C91" s="16" t="n">
        <f aca="false">MONTH(A91)</f>
        <v>2</v>
      </c>
      <c r="D91" s="16" t="n">
        <f aca="false">IF(C91&lt;4,1,IF(C91&lt;7,2,IF(C91&lt;10,3,4)))</f>
        <v>1</v>
      </c>
      <c r="E91" s="29" t="n">
        <f aca="false">VLOOKUP($A91,'NP-15'!$A$3:$B$279,2,FALSE())</f>
        <v>0.063158727093161</v>
      </c>
      <c r="F91" s="30" t="n">
        <f aca="false">(1+E91/2)^(-2*(DATE(B92,C92,20)-$A$14)/365.25)</f>
        <v>3.16358958669111</v>
      </c>
      <c r="G91" s="35" t="n">
        <v>20</v>
      </c>
      <c r="H91" s="36" t="n">
        <v>4</v>
      </c>
      <c r="I91" s="36" t="n">
        <v>4</v>
      </c>
      <c r="J91" s="36" t="n">
        <v>0</v>
      </c>
      <c r="K91" s="37" t="n">
        <v>28</v>
      </c>
      <c r="L91" s="2" t="n">
        <f aca="false">K91*16</f>
        <v>448</v>
      </c>
      <c r="M91" s="2" t="n">
        <f aca="false">K91*8</f>
        <v>224</v>
      </c>
      <c r="O91" s="10" t="n">
        <f aca="false">VLOOKUP($A91,'SP-15'!$D$9:$G$316,3,FALSE())*($G91+$H91)/$K91+VLOOKUP($A91,'SP-15'!$M$9:$T$287,7,FALSE())*($I91+$J91)/$K91</f>
        <v>45.9642857142857</v>
      </c>
      <c r="P91" s="10" t="n">
        <f aca="false">VLOOKUP($A91,'NP-15'!$D$9:$G$316,3,FALSE())*($G91+$H91)/$K91+VLOOKUP($A91,'NP-15'!$M$9:$T$287,7,FALSE())*($I91+$J91)/$K91</f>
        <v>48.6964285714286</v>
      </c>
      <c r="Q91" s="10" t="n">
        <f aca="false">VLOOKUP($A91,'SP-15'!$D$9:$K$316,7,FALSE())</f>
        <v>30.25</v>
      </c>
      <c r="R91" s="10" t="n">
        <f aca="false">VLOOKUP($A91,'NP-15'!$D$9:$K$316,7,FALSE())</f>
        <v>34.45</v>
      </c>
      <c r="T91" s="10" t="n">
        <f aca="false">AVERAGE(O91:P91)</f>
        <v>47.3303571428571</v>
      </c>
      <c r="U91" s="10" t="n">
        <f aca="false">AVERAGE(Q91:R91)</f>
        <v>32.35</v>
      </c>
    </row>
    <row r="92" customFormat="false" ht="12.75" hidden="false" customHeight="false" outlineLevel="0" collapsed="false">
      <c r="A92" s="34" t="n">
        <f aca="false">EDATE(A91,1)</f>
        <v>39142</v>
      </c>
      <c r="B92" s="16" t="n">
        <f aca="false">YEAR(A92)</f>
        <v>2007</v>
      </c>
      <c r="C92" s="16" t="n">
        <f aca="false">MONTH(A92)</f>
        <v>3</v>
      </c>
      <c r="D92" s="16" t="n">
        <f aca="false">IF(C92&lt;4,1,IF(C92&lt;7,2,IF(C92&lt;10,3,4)))</f>
        <v>1</v>
      </c>
      <c r="E92" s="29" t="n">
        <f aca="false">VLOOKUP($A92,'NP-15'!$A$3:$B$279,2,FALSE())</f>
        <v>0.063189876323966</v>
      </c>
      <c r="F92" s="30" t="n">
        <f aca="false">(1+E92/2)^(-2*(DATE(B93,C93,20)-$A$14)/365.25)</f>
        <v>3.14868982402671</v>
      </c>
      <c r="G92" s="35" t="n">
        <v>22</v>
      </c>
      <c r="H92" s="36" t="n">
        <v>5</v>
      </c>
      <c r="I92" s="36" t="n">
        <v>4</v>
      </c>
      <c r="J92" s="36" t="n">
        <v>0</v>
      </c>
      <c r="K92" s="37" t="n">
        <v>31</v>
      </c>
      <c r="L92" s="2" t="n">
        <f aca="false">K92*16</f>
        <v>496</v>
      </c>
      <c r="M92" s="2" t="n">
        <f aca="false">K92*8</f>
        <v>248</v>
      </c>
      <c r="O92" s="10" t="n">
        <f aca="false">VLOOKUP($A92,'SP-15'!$D$9:$G$316,3,FALSE())*($G92+$H92)/$K92+VLOOKUP($A92,'SP-15'!$M$9:$T$287,7,FALSE())*($I92+$J92)/$K92</f>
        <v>44.8064516129032</v>
      </c>
      <c r="P92" s="10" t="n">
        <f aca="false">VLOOKUP($A92,'NP-15'!$D$9:$G$316,3,FALSE())*($G92+$H92)/$K92+VLOOKUP($A92,'NP-15'!$M$9:$T$287,7,FALSE())*($I92+$J92)/$K92</f>
        <v>47.1290322580645</v>
      </c>
      <c r="Q92" s="10" t="n">
        <f aca="false">VLOOKUP($A92,'SP-15'!$D$9:$K$316,7,FALSE())</f>
        <v>30.25</v>
      </c>
      <c r="R92" s="10" t="n">
        <f aca="false">VLOOKUP($A92,'NP-15'!$D$9:$K$316,7,FALSE())</f>
        <v>32.45</v>
      </c>
      <c r="T92" s="10" t="n">
        <f aca="false">AVERAGE(O92:P92)</f>
        <v>45.9677419354839</v>
      </c>
      <c r="U92" s="10" t="n">
        <f aca="false">AVERAGE(Q92:R92)</f>
        <v>31.35</v>
      </c>
    </row>
    <row r="93" customFormat="false" ht="12.75" hidden="false" customHeight="false" outlineLevel="0" collapsed="false">
      <c r="A93" s="34" t="n">
        <f aca="false">EDATE(A92,1)</f>
        <v>39173</v>
      </c>
      <c r="B93" s="16" t="n">
        <f aca="false">YEAR(A93)</f>
        <v>2007</v>
      </c>
      <c r="C93" s="16" t="n">
        <f aca="false">MONTH(A93)</f>
        <v>4</v>
      </c>
      <c r="D93" s="16" t="n">
        <f aca="false">IF(C93&lt;4,1,IF(C93&lt;7,2,IF(C93&lt;10,3,4)))</f>
        <v>2</v>
      </c>
      <c r="E93" s="29" t="n">
        <f aca="false">VLOOKUP($A93,'NP-15'!$A$3:$B$279,2,FALSE())</f>
        <v>0.063224362972733</v>
      </c>
      <c r="F93" s="30" t="n">
        <f aca="false">(1+E93/2)^(-2*(DATE(B94,C94,20)-$A$14)/365.25)</f>
        <v>3.13456435570415</v>
      </c>
      <c r="G93" s="35" t="n">
        <v>21</v>
      </c>
      <c r="H93" s="36" t="n">
        <v>4</v>
      </c>
      <c r="I93" s="36" t="n">
        <v>5</v>
      </c>
      <c r="J93" s="36" t="n">
        <v>0</v>
      </c>
      <c r="K93" s="37" t="n">
        <v>30</v>
      </c>
      <c r="L93" s="2" t="n">
        <f aca="false">K93*16</f>
        <v>480</v>
      </c>
      <c r="M93" s="2" t="n">
        <f aca="false">K93*8</f>
        <v>240</v>
      </c>
      <c r="O93" s="10" t="n">
        <f aca="false">VLOOKUP($A93,'SP-15'!$D$9:$G$316,3,FALSE())*($G93+$H93)/$K93+VLOOKUP($A93,'SP-15'!$M$9:$T$287,7,FALSE())*($I93+$J93)/$K93</f>
        <v>44.0520833333333</v>
      </c>
      <c r="P93" s="10" t="n">
        <f aca="false">VLOOKUP($A93,'NP-15'!$D$9:$G$316,3,FALSE())*($G93+$H93)/$K93+VLOOKUP($A93,'NP-15'!$M$9:$T$287,7,FALSE())*($I93+$J93)/$K93</f>
        <v>45.3</v>
      </c>
      <c r="Q93" s="10" t="n">
        <f aca="false">VLOOKUP($A93,'SP-15'!$D$9:$K$316,7,FALSE())</f>
        <v>29.25</v>
      </c>
      <c r="R93" s="10" t="n">
        <f aca="false">VLOOKUP($A93,'NP-15'!$D$9:$K$316,7,FALSE())</f>
        <v>32.45</v>
      </c>
      <c r="T93" s="10" t="n">
        <f aca="false">AVERAGE(O93:P93)</f>
        <v>44.6760416666667</v>
      </c>
      <c r="U93" s="10" t="n">
        <f aca="false">AVERAGE(Q93:R93)</f>
        <v>30.85</v>
      </c>
    </row>
    <row r="94" customFormat="false" ht="12.75" hidden="false" customHeight="false" outlineLevel="0" collapsed="false">
      <c r="A94" s="34" t="n">
        <f aca="false">EDATE(A93,1)</f>
        <v>39203</v>
      </c>
      <c r="B94" s="16" t="n">
        <f aca="false">YEAR(A94)</f>
        <v>2007</v>
      </c>
      <c r="C94" s="16" t="n">
        <f aca="false">MONTH(A94)</f>
        <v>5</v>
      </c>
      <c r="D94" s="16" t="n">
        <f aca="false">IF(C94&lt;4,1,IF(C94&lt;7,2,IF(C94&lt;10,3,4)))</f>
        <v>2</v>
      </c>
      <c r="E94" s="29" t="n">
        <f aca="false">VLOOKUP($A94,'NP-15'!$A$3:$B$279,2,FALSE())</f>
        <v>0.063257737149335</v>
      </c>
      <c r="F94" s="30" t="n">
        <f aca="false">(1+E94/2)^(-2*(DATE(B95,C95,20)-$A$14)/365.25)</f>
        <v>3.11989159034702</v>
      </c>
      <c r="G94" s="35" t="n">
        <v>22</v>
      </c>
      <c r="H94" s="36" t="n">
        <v>4</v>
      </c>
      <c r="I94" s="36" t="n">
        <v>4</v>
      </c>
      <c r="J94" s="36" t="n">
        <v>1</v>
      </c>
      <c r="K94" s="37" t="n">
        <v>31</v>
      </c>
      <c r="L94" s="2" t="n">
        <f aca="false">K94*16</f>
        <v>496</v>
      </c>
      <c r="M94" s="2" t="n">
        <f aca="false">K94*8</f>
        <v>248</v>
      </c>
      <c r="O94" s="10" t="n">
        <f aca="false">VLOOKUP($A94,'SP-15'!$D$9:$G$316,3,FALSE())*($G94+$H94)/$K94+VLOOKUP($A94,'SP-15'!$M$9:$T$287,7,FALSE())*($I94+$J94)/$K94</f>
        <v>45.9616935483871</v>
      </c>
      <c r="P94" s="10" t="n">
        <f aca="false">VLOOKUP($A94,'NP-15'!$D$9:$G$316,3,FALSE())*($G94+$H94)/$K94+VLOOKUP($A94,'NP-15'!$M$9:$T$287,7,FALSE())*($I94+$J94)/$K94</f>
        <v>46.9483870967742</v>
      </c>
      <c r="Q94" s="10" t="n">
        <f aca="false">VLOOKUP($A94,'SP-15'!$D$9:$K$316,7,FALSE())</f>
        <v>29.25</v>
      </c>
      <c r="R94" s="10" t="n">
        <f aca="false">VLOOKUP($A94,'NP-15'!$D$9:$K$316,7,FALSE())</f>
        <v>28.45</v>
      </c>
      <c r="T94" s="10" t="n">
        <f aca="false">AVERAGE(O94:P94)</f>
        <v>46.4550403225806</v>
      </c>
      <c r="U94" s="10" t="n">
        <f aca="false">AVERAGE(Q94:R94)</f>
        <v>28.85</v>
      </c>
    </row>
    <row r="95" customFormat="false" ht="12.75" hidden="false" customHeight="false" outlineLevel="0" collapsed="false">
      <c r="A95" s="34" t="n">
        <f aca="false">EDATE(A94,1)</f>
        <v>39234</v>
      </c>
      <c r="B95" s="16" t="n">
        <f aca="false">YEAR(A95)</f>
        <v>2007</v>
      </c>
      <c r="C95" s="16" t="n">
        <f aca="false">MONTH(A95)</f>
        <v>6</v>
      </c>
      <c r="D95" s="16" t="n">
        <f aca="false">IF(C95&lt;4,1,IF(C95&lt;7,2,IF(C95&lt;10,3,4)))</f>
        <v>2</v>
      </c>
      <c r="E95" s="29" t="n">
        <f aca="false">VLOOKUP($A95,'NP-15'!$A$3:$B$279,2,FALSE())</f>
        <v>0.063292223798879</v>
      </c>
      <c r="F95" s="30" t="n">
        <f aca="false">(1+E95/2)^(-2*(DATE(B96,C96,20)-$A$14)/365.25)</f>
        <v>3.10586113137181</v>
      </c>
      <c r="G95" s="35" t="n">
        <v>21</v>
      </c>
      <c r="H95" s="36" t="n">
        <v>5</v>
      </c>
      <c r="I95" s="36" t="n">
        <v>4</v>
      </c>
      <c r="J95" s="36" t="n">
        <v>0</v>
      </c>
      <c r="K95" s="37" t="n">
        <v>30</v>
      </c>
      <c r="L95" s="2" t="n">
        <f aca="false">K95*16</f>
        <v>480</v>
      </c>
      <c r="M95" s="2" t="n">
        <f aca="false">K95*8</f>
        <v>240</v>
      </c>
      <c r="O95" s="10" t="n">
        <f aca="false">VLOOKUP($A95,'SP-15'!$D$9:$G$316,3,FALSE())*($G95+$H95)/$K95+VLOOKUP($A95,'SP-15'!$M$9:$T$287,7,FALSE())*($I95+$J95)/$K95</f>
        <v>62.1916666666667</v>
      </c>
      <c r="P95" s="10" t="n">
        <f aca="false">VLOOKUP($A95,'NP-15'!$D$9:$G$316,3,FALSE())*($G95+$H95)/$K95+VLOOKUP($A95,'NP-15'!$M$9:$T$287,7,FALSE())*($I95+$J95)/$K95</f>
        <v>53.32</v>
      </c>
      <c r="Q95" s="10" t="n">
        <f aca="false">VLOOKUP($A95,'SP-15'!$D$9:$K$316,7,FALSE())</f>
        <v>27.25</v>
      </c>
      <c r="R95" s="10" t="n">
        <f aca="false">VLOOKUP($A95,'NP-15'!$D$9:$K$316,7,FALSE())</f>
        <v>31.45</v>
      </c>
      <c r="T95" s="10" t="n">
        <f aca="false">AVERAGE(O95:P95)</f>
        <v>57.7558333333333</v>
      </c>
      <c r="U95" s="10" t="n">
        <f aca="false">AVERAGE(Q95:R95)</f>
        <v>29.35</v>
      </c>
    </row>
    <row r="96" customFormat="false" ht="12.75" hidden="false" customHeight="false" outlineLevel="0" collapsed="false">
      <c r="A96" s="34" t="n">
        <f aca="false">EDATE(A95,1)</f>
        <v>39264</v>
      </c>
      <c r="B96" s="16" t="n">
        <f aca="false">YEAR(A96)</f>
        <v>2007</v>
      </c>
      <c r="C96" s="16" t="n">
        <f aca="false">MONTH(A96)</f>
        <v>7</v>
      </c>
      <c r="D96" s="16" t="n">
        <f aca="false">IF(C96&lt;4,1,IF(C96&lt;7,2,IF(C96&lt;10,3,4)))</f>
        <v>3</v>
      </c>
      <c r="E96" s="29" t="n">
        <f aca="false">VLOOKUP($A96,'NP-15'!$A$3:$B$279,2,FALSE())</f>
        <v>0.063325597976233</v>
      </c>
      <c r="F96" s="30" t="n">
        <f aca="false">(1+E96/2)^(-2*(DATE(B97,C97,20)-$A$14)/365.25)</f>
        <v>3.09128870423522</v>
      </c>
      <c r="G96" s="35" t="n">
        <v>21</v>
      </c>
      <c r="H96" s="36" t="n">
        <v>4</v>
      </c>
      <c r="I96" s="36" t="n">
        <v>5</v>
      </c>
      <c r="J96" s="36" t="n">
        <v>1</v>
      </c>
      <c r="K96" s="37" t="n">
        <v>31</v>
      </c>
      <c r="L96" s="2" t="n">
        <f aca="false">K96*16</f>
        <v>496</v>
      </c>
      <c r="M96" s="2" t="n">
        <f aca="false">K96*8</f>
        <v>248</v>
      </c>
      <c r="O96" s="10" t="n">
        <f aca="false">VLOOKUP($A96,'SP-15'!$D$9:$G$316,3,FALSE())*($G96+$H96)/$K96+VLOOKUP($A96,'SP-15'!$M$9:$T$287,7,FALSE())*($I96+$J96)/$K96</f>
        <v>76.6370967741936</v>
      </c>
      <c r="P96" s="10" t="n">
        <f aca="false">VLOOKUP($A96,'NP-15'!$D$9:$G$316,3,FALSE())*($G96+$H96)/$K96+VLOOKUP($A96,'NP-15'!$M$9:$T$287,7,FALSE())*($I96+$J96)/$K96</f>
        <v>72.5806451612903</v>
      </c>
      <c r="Q96" s="10" t="n">
        <f aca="false">VLOOKUP($A96,'SP-15'!$D$9:$K$316,7,FALSE())</f>
        <v>41.25</v>
      </c>
      <c r="R96" s="10" t="n">
        <f aca="false">VLOOKUP($A96,'NP-15'!$D$9:$K$316,7,FALSE())</f>
        <v>36.05</v>
      </c>
      <c r="T96" s="10" t="n">
        <f aca="false">AVERAGE(O96:P96)</f>
        <v>74.6088709677419</v>
      </c>
      <c r="U96" s="10" t="n">
        <f aca="false">AVERAGE(Q96:R96)</f>
        <v>38.65</v>
      </c>
    </row>
    <row r="97" customFormat="false" ht="12.75" hidden="false" customHeight="false" outlineLevel="0" collapsed="false">
      <c r="A97" s="34" t="n">
        <f aca="false">EDATE(A96,1)</f>
        <v>39295</v>
      </c>
      <c r="B97" s="16" t="n">
        <f aca="false">YEAR(A97)</f>
        <v>2007</v>
      </c>
      <c r="C97" s="16" t="n">
        <f aca="false">MONTH(A97)</f>
        <v>8</v>
      </c>
      <c r="D97" s="16" t="n">
        <f aca="false">IF(C97&lt;4,1,IF(C97&lt;7,2,IF(C97&lt;10,3,4)))</f>
        <v>3</v>
      </c>
      <c r="E97" s="29" t="n">
        <f aca="false">VLOOKUP($A97,'NP-15'!$A$3:$B$279,2,FALSE())</f>
        <v>0.063360084626553</v>
      </c>
      <c r="F97" s="30" t="n">
        <f aca="false">(1+E97/2)^(-2*(DATE(B98,C98,20)-$A$14)/365.25)</f>
        <v>3.07682750355324</v>
      </c>
      <c r="G97" s="35" t="n">
        <v>23</v>
      </c>
      <c r="H97" s="36" t="n">
        <v>4</v>
      </c>
      <c r="I97" s="36" t="n">
        <v>4</v>
      </c>
      <c r="J97" s="36" t="n">
        <v>0</v>
      </c>
      <c r="K97" s="37" t="n">
        <v>31</v>
      </c>
      <c r="L97" s="2" t="n">
        <f aca="false">K97*16</f>
        <v>496</v>
      </c>
      <c r="M97" s="2" t="n">
        <f aca="false">K97*8</f>
        <v>248</v>
      </c>
      <c r="O97" s="10" t="n">
        <f aca="false">VLOOKUP($A97,'SP-15'!$D$9:$G$316,3,FALSE())*($G97+$H97)/$K97+VLOOKUP($A97,'SP-15'!$M$9:$T$287,7,FALSE())*($I97+$J97)/$K97</f>
        <v>83.7096774193548</v>
      </c>
      <c r="P97" s="10" t="n">
        <f aca="false">VLOOKUP($A97,'NP-15'!$D$9:$G$316,3,FALSE())*($G97+$H97)/$K97+VLOOKUP($A97,'NP-15'!$M$9:$T$287,7,FALSE())*($I97+$J97)/$K97</f>
        <v>85.3548387096774</v>
      </c>
      <c r="Q97" s="10" t="n">
        <f aca="false">VLOOKUP($A97,'SP-15'!$D$9:$K$316,7,FALSE())</f>
        <v>45.25</v>
      </c>
      <c r="R97" s="10" t="n">
        <f aca="false">VLOOKUP($A97,'NP-15'!$D$9:$K$316,7,FALSE())</f>
        <v>38.05</v>
      </c>
      <c r="T97" s="10" t="n">
        <f aca="false">AVERAGE(O97:P97)</f>
        <v>84.5322580645161</v>
      </c>
      <c r="U97" s="10" t="n">
        <f aca="false">AVERAGE(Q97:R97)</f>
        <v>41.65</v>
      </c>
    </row>
    <row r="98" customFormat="false" ht="12.75" hidden="false" customHeight="false" outlineLevel="0" collapsed="false">
      <c r="A98" s="34" t="n">
        <f aca="false">EDATE(A97,1)</f>
        <v>39326</v>
      </c>
      <c r="B98" s="16" t="n">
        <f aca="false">YEAR(A98)</f>
        <v>2007</v>
      </c>
      <c r="C98" s="16" t="n">
        <f aca="false">MONTH(A98)</f>
        <v>9</v>
      </c>
      <c r="D98" s="16" t="n">
        <f aca="false">IF(C98&lt;4,1,IF(C98&lt;7,2,IF(C98&lt;10,3,4)))</f>
        <v>3</v>
      </c>
      <c r="E98" s="29" t="n">
        <f aca="false">VLOOKUP($A98,'NP-15'!$A$3:$B$279,2,FALSE())</f>
        <v>0.063394571277267</v>
      </c>
      <c r="F98" s="30" t="n">
        <f aca="false">(1+E98/2)^(-2*(DATE(B99,C99,20)-$A$14)/365.25)</f>
        <v>3.06293986789417</v>
      </c>
      <c r="G98" s="35" t="n">
        <v>19</v>
      </c>
      <c r="H98" s="36" t="n">
        <v>5</v>
      </c>
      <c r="I98" s="36" t="n">
        <v>5</v>
      </c>
      <c r="J98" s="36" t="n">
        <v>1</v>
      </c>
      <c r="K98" s="37" t="n">
        <v>30</v>
      </c>
      <c r="L98" s="2" t="n">
        <f aca="false">K98*16</f>
        <v>480</v>
      </c>
      <c r="M98" s="2" t="n">
        <f aca="false">K98*8</f>
        <v>240</v>
      </c>
      <c r="O98" s="10" t="n">
        <f aca="false">VLOOKUP($A98,'SP-15'!$D$9:$G$316,3,FALSE())*($G98+$H98)/$K98+VLOOKUP($A98,'SP-15'!$M$9:$T$287,7,FALSE())*($I98+$J98)/$K98</f>
        <v>76.375</v>
      </c>
      <c r="P98" s="10" t="n">
        <f aca="false">VLOOKUP($A98,'NP-15'!$D$9:$G$316,3,FALSE())*($G98+$H98)/$K98+VLOOKUP($A98,'NP-15'!$M$9:$T$287,7,FALSE())*($I98+$J98)/$K98</f>
        <v>73.85</v>
      </c>
      <c r="Q98" s="10" t="n">
        <f aca="false">VLOOKUP($A98,'SP-15'!$D$9:$K$316,7,FALSE())</f>
        <v>42.25</v>
      </c>
      <c r="R98" s="10" t="n">
        <f aca="false">VLOOKUP($A98,'NP-15'!$D$9:$K$316,7,FALSE())</f>
        <v>36.05</v>
      </c>
      <c r="T98" s="10" t="n">
        <f aca="false">AVERAGE(O98:P98)</f>
        <v>75.1125</v>
      </c>
      <c r="U98" s="10" t="n">
        <f aca="false">AVERAGE(Q98:R98)</f>
        <v>39.15</v>
      </c>
    </row>
    <row r="99" customFormat="false" ht="12.75" hidden="false" customHeight="false" outlineLevel="0" collapsed="false">
      <c r="A99" s="34" t="n">
        <f aca="false">EDATE(A98,1)</f>
        <v>39356</v>
      </c>
      <c r="B99" s="16" t="n">
        <f aca="false">YEAR(A99)</f>
        <v>2007</v>
      </c>
      <c r="C99" s="16" t="n">
        <f aca="false">MONTH(A99)</f>
        <v>10</v>
      </c>
      <c r="D99" s="16" t="n">
        <f aca="false">IF(C99&lt;4,1,IF(C99&lt;7,2,IF(C99&lt;10,3,4)))</f>
        <v>4</v>
      </c>
      <c r="E99" s="29" t="n">
        <f aca="false">VLOOKUP($A99,'NP-15'!$A$3:$B$279,2,FALSE())</f>
        <v>0.063427945455754</v>
      </c>
      <c r="F99" s="30" t="n">
        <f aca="false">(1+E99/2)^(-2*(DATE(B100,C100,20)-$A$14)/365.25)</f>
        <v>3.04851822700459</v>
      </c>
      <c r="G99" s="35" t="n">
        <v>23</v>
      </c>
      <c r="H99" s="36" t="n">
        <v>4</v>
      </c>
      <c r="I99" s="36" t="n">
        <v>4</v>
      </c>
      <c r="J99" s="36" t="n">
        <v>0</v>
      </c>
      <c r="K99" s="37" t="n">
        <v>31</v>
      </c>
      <c r="L99" s="2" t="n">
        <f aca="false">K99*16</f>
        <v>496</v>
      </c>
      <c r="M99" s="2" t="n">
        <f aca="false">K99*8</f>
        <v>248</v>
      </c>
      <c r="O99" s="10" t="n">
        <f aca="false">VLOOKUP($A99,'SP-15'!$D$9:$G$316,3,FALSE())*($G99+$H99)/$K99+VLOOKUP($A99,'SP-15'!$M$9:$T$287,7,FALSE())*($I99+$J99)/$K99</f>
        <v>56.0322580645161</v>
      </c>
      <c r="P99" s="10" t="n">
        <f aca="false">VLOOKUP($A99,'NP-15'!$D$9:$G$316,3,FALSE())*($G99+$H99)/$K99+VLOOKUP($A99,'NP-15'!$M$9:$T$287,7,FALSE())*($I99+$J99)/$K99</f>
        <v>51.3870967741935</v>
      </c>
      <c r="Q99" s="10" t="n">
        <f aca="false">VLOOKUP($A99,'SP-15'!$D$9:$K$316,7,FALSE())</f>
        <v>35.25</v>
      </c>
      <c r="R99" s="10" t="n">
        <f aca="false">VLOOKUP($A99,'NP-15'!$D$9:$K$316,7,FALSE())</f>
        <v>34.45</v>
      </c>
      <c r="T99" s="10" t="n">
        <f aca="false">AVERAGE(O99:P99)</f>
        <v>53.7096774193548</v>
      </c>
      <c r="U99" s="10" t="n">
        <f aca="false">AVERAGE(Q99:R99)</f>
        <v>34.85</v>
      </c>
    </row>
    <row r="100" customFormat="false" ht="12.75" hidden="false" customHeight="false" outlineLevel="0" collapsed="false">
      <c r="A100" s="34" t="n">
        <f aca="false">EDATE(A99,1)</f>
        <v>39387</v>
      </c>
      <c r="B100" s="16" t="n">
        <f aca="false">YEAR(A100)</f>
        <v>2007</v>
      </c>
      <c r="C100" s="16" t="n">
        <f aca="false">MONTH(A100)</f>
        <v>11</v>
      </c>
      <c r="D100" s="16" t="n">
        <f aca="false">IF(C100&lt;4,1,IF(C100&lt;7,2,IF(C100&lt;10,3,4)))</f>
        <v>4</v>
      </c>
      <c r="E100" s="29" t="n">
        <f aca="false">VLOOKUP($A100,'NP-15'!$A$3:$B$279,2,FALSE())</f>
        <v>0.063462432107245</v>
      </c>
      <c r="F100" s="30" t="n">
        <f aca="false">(1+E100/2)^(-2*(DATE(B101,C101,20)-$A$14)/365.25)</f>
        <v>3.03472497219783</v>
      </c>
      <c r="G100" s="35" t="n">
        <v>21</v>
      </c>
      <c r="H100" s="36" t="n">
        <v>4</v>
      </c>
      <c r="I100" s="36" t="n">
        <v>4</v>
      </c>
      <c r="J100" s="36" t="n">
        <v>1</v>
      </c>
      <c r="K100" s="37" t="n">
        <v>30</v>
      </c>
      <c r="L100" s="2" t="n">
        <f aca="false">K100*16</f>
        <v>480</v>
      </c>
      <c r="M100" s="2" t="n">
        <f aca="false">K100*8</f>
        <v>240</v>
      </c>
      <c r="O100" s="10" t="n">
        <f aca="false">VLOOKUP($A100,'SP-15'!$D$9:$G$316,3,FALSE())*($G100+$H100)/$K100+VLOOKUP($A100,'SP-15'!$M$9:$T$287,7,FALSE())*($I100+$J100)/$K100</f>
        <v>44.6958333333333</v>
      </c>
      <c r="P100" s="10" t="n">
        <f aca="false">VLOOKUP($A100,'NP-15'!$D$9:$G$316,3,FALSE())*($G100+$H100)/$K100+VLOOKUP($A100,'NP-15'!$M$9:$T$287,7,FALSE())*($I100+$J100)/$K100</f>
        <v>49.4583333333333</v>
      </c>
      <c r="Q100" s="10" t="n">
        <f aca="false">VLOOKUP($A100,'SP-15'!$D$9:$K$316,7,FALSE())</f>
        <v>30.25</v>
      </c>
      <c r="R100" s="10" t="n">
        <f aca="false">VLOOKUP($A100,'NP-15'!$D$9:$K$316,7,FALSE())</f>
        <v>31.45</v>
      </c>
      <c r="T100" s="10" t="n">
        <f aca="false">AVERAGE(O100:P100)</f>
        <v>47.0770833333333</v>
      </c>
      <c r="U100" s="10" t="n">
        <f aca="false">AVERAGE(Q100:R100)</f>
        <v>30.85</v>
      </c>
    </row>
    <row r="101" customFormat="false" ht="12.75" hidden="false" customHeight="false" outlineLevel="0" collapsed="false">
      <c r="A101" s="34" t="n">
        <f aca="false">EDATE(A100,1)</f>
        <v>39417</v>
      </c>
      <c r="B101" s="16" t="n">
        <f aca="false">YEAR(A101)</f>
        <v>2007</v>
      </c>
      <c r="C101" s="16" t="n">
        <f aca="false">MONTH(A101)</f>
        <v>12</v>
      </c>
      <c r="D101" s="16" t="n">
        <f aca="false">IF(C101&lt;4,1,IF(C101&lt;7,2,IF(C101&lt;10,3,4)))</f>
        <v>4</v>
      </c>
      <c r="E101" s="29" t="n">
        <f aca="false">VLOOKUP($A101,'NP-15'!$A$3:$B$279,2,FALSE())</f>
        <v>0.063495806286483</v>
      </c>
      <c r="F101" s="30" t="n">
        <f aca="false">(1+E101/2)^(-2*(DATE(B102,C102,20)-$A$14)/365.25)</f>
        <v>3.02040294302281</v>
      </c>
      <c r="G101" s="35" t="n">
        <v>20</v>
      </c>
      <c r="H101" s="36" t="n">
        <v>5</v>
      </c>
      <c r="I101" s="36" t="n">
        <v>5</v>
      </c>
      <c r="J101" s="36" t="n">
        <v>1</v>
      </c>
      <c r="K101" s="37" t="n">
        <v>31</v>
      </c>
      <c r="L101" s="2" t="n">
        <f aca="false">K101*16</f>
        <v>496</v>
      </c>
      <c r="M101" s="2" t="n">
        <f aca="false">K101*8</f>
        <v>248</v>
      </c>
      <c r="O101" s="10" t="n">
        <f aca="false">VLOOKUP($A101,'SP-15'!$D$9:$G$316,3,FALSE())*($G101+$H101)/$K101+VLOOKUP($A101,'SP-15'!$M$9:$T$287,7,FALSE())*($I101+$J101)/$K101</f>
        <v>43.7274193548387</v>
      </c>
      <c r="P101" s="10" t="n">
        <f aca="false">VLOOKUP($A101,'NP-15'!$D$9:$G$316,3,FALSE())*($G101+$H101)/$K101+VLOOKUP($A101,'NP-15'!$M$9:$T$287,7,FALSE())*($I101+$J101)/$K101</f>
        <v>48.8709677419355</v>
      </c>
      <c r="Q101" s="10" t="n">
        <f aca="false">VLOOKUP($A101,'SP-15'!$D$9:$K$316,7,FALSE())</f>
        <v>30.25</v>
      </c>
      <c r="R101" s="10" t="n">
        <f aca="false">VLOOKUP($A101,'NP-15'!$D$9:$K$316,7,FALSE())</f>
        <v>31.45</v>
      </c>
      <c r="T101" s="10" t="n">
        <f aca="false">AVERAGE(O101:P101)</f>
        <v>46.2991935483871</v>
      </c>
      <c r="U101" s="10" t="n">
        <f aca="false">AVERAGE(Q101:R101)</f>
        <v>30.85</v>
      </c>
    </row>
    <row r="102" customFormat="false" ht="12.75" hidden="false" customHeight="false" outlineLevel="0" collapsed="false">
      <c r="A102" s="34" t="n">
        <f aca="false">EDATE(A101,1)</f>
        <v>39448</v>
      </c>
      <c r="B102" s="16" t="n">
        <f aca="false">YEAR(A102)</f>
        <v>2008</v>
      </c>
      <c r="C102" s="16" t="n">
        <f aca="false">MONTH(A102)</f>
        <v>1</v>
      </c>
      <c r="D102" s="16" t="n">
        <f aca="false">IF(C102&lt;4,1,IF(C102&lt;7,2,IF(C102&lt;10,3,4)))</f>
        <v>1</v>
      </c>
      <c r="E102" s="29" t="n">
        <f aca="false">VLOOKUP($A102,'NP-15'!$A$3:$B$279,2,FALSE())</f>
        <v>0.063525888373887</v>
      </c>
      <c r="F102" s="30" t="n">
        <f aca="false">(1+E102/2)^(-2*(DATE(B103,C103,20)-$A$14)/365.25)</f>
        <v>3.00596317067359</v>
      </c>
      <c r="G102" s="35" t="n">
        <v>22</v>
      </c>
      <c r="H102" s="36" t="n">
        <v>4</v>
      </c>
      <c r="I102" s="36" t="n">
        <v>4</v>
      </c>
      <c r="J102" s="36" t="n">
        <v>1</v>
      </c>
      <c r="K102" s="37" t="n">
        <v>31</v>
      </c>
      <c r="L102" s="2" t="n">
        <f aca="false">K102*16</f>
        <v>496</v>
      </c>
      <c r="M102" s="2" t="n">
        <f aca="false">K102*8</f>
        <v>248</v>
      </c>
      <c r="O102" s="10" t="n">
        <f aca="false">VLOOKUP($A102,'SP-15'!$D$9:$G$316,3,FALSE())*($G102+$H102)/$K102+VLOOKUP($A102,'SP-15'!$M$9:$T$287,7,FALSE())*($I102+$J102)/$K102</f>
        <v>48.1350806451613</v>
      </c>
      <c r="P102" s="10" t="n">
        <f aca="false">VLOOKUP($A102,'NP-15'!$D$9:$G$316,3,FALSE())*($G102+$H102)/$K102+VLOOKUP($A102,'NP-15'!$M$9:$T$287,7,FALSE())*($I102+$J102)/$K102</f>
        <v>51.6399193548387</v>
      </c>
      <c r="Q102" s="10" t="n">
        <f aca="false">VLOOKUP($A102,'SP-15'!$D$9:$K$316,7,FALSE())</f>
        <v>31.4</v>
      </c>
      <c r="R102" s="10" t="n">
        <f aca="false">VLOOKUP($A102,'NP-15'!$D$9:$K$316,7,FALSE())</f>
        <v>35.95</v>
      </c>
      <c r="T102" s="10" t="n">
        <f aca="false">AVERAGE(O102:P102)</f>
        <v>49.8875</v>
      </c>
      <c r="U102" s="10" t="n">
        <f aca="false">AVERAGE(Q102:R102)</f>
        <v>33.675</v>
      </c>
    </row>
    <row r="103" customFormat="false" ht="12.75" hidden="false" customHeight="false" outlineLevel="0" collapsed="false">
      <c r="A103" s="34" t="n">
        <f aca="false">EDATE(A102,1)</f>
        <v>39479</v>
      </c>
      <c r="B103" s="16" t="n">
        <f aca="false">YEAR(A103)</f>
        <v>2008</v>
      </c>
      <c r="C103" s="16" t="n">
        <f aca="false">MONTH(A103)</f>
        <v>2</v>
      </c>
      <c r="D103" s="16" t="n">
        <f aca="false">IF(C103&lt;4,1,IF(C103&lt;7,2,IF(C103&lt;10,3,4)))</f>
        <v>1</v>
      </c>
      <c r="E103" s="29" t="n">
        <f aca="false">VLOOKUP($A103,'NP-15'!$A$3:$B$279,2,FALSE())</f>
        <v>0.063554168594131</v>
      </c>
      <c r="F103" s="30" t="n">
        <f aca="false">(1+E103/2)^(-2*(DATE(B104,C104,20)-$A$14)/365.25)</f>
        <v>2.99251112922539</v>
      </c>
      <c r="G103" s="35" t="n">
        <v>21</v>
      </c>
      <c r="H103" s="36" t="n">
        <v>4</v>
      </c>
      <c r="I103" s="36" t="n">
        <v>4</v>
      </c>
      <c r="J103" s="36" t="n">
        <v>0</v>
      </c>
      <c r="K103" s="37" t="n">
        <v>29</v>
      </c>
      <c r="L103" s="2" t="n">
        <f aca="false">K103*16</f>
        <v>464</v>
      </c>
      <c r="M103" s="2" t="n">
        <f aca="false">K103*8</f>
        <v>232</v>
      </c>
      <c r="O103" s="10" t="n">
        <f aca="false">VLOOKUP($A103,'SP-15'!$D$9:$G$316,3,FALSE())*($G103+$H103)/$K103+VLOOKUP($A103,'SP-15'!$M$9:$T$287,7,FALSE())*($I103+$J103)/$K103</f>
        <v>46.1724137931035</v>
      </c>
      <c r="P103" s="10" t="n">
        <f aca="false">VLOOKUP($A103,'NP-15'!$D$9:$G$316,3,FALSE())*($G103+$H103)/$K103+VLOOKUP($A103,'NP-15'!$M$9:$T$287,7,FALSE())*($I103+$J103)/$K103</f>
        <v>48.8</v>
      </c>
      <c r="Q103" s="10" t="n">
        <f aca="false">VLOOKUP($A103,'SP-15'!$D$9:$K$316,7,FALSE())</f>
        <v>30.5</v>
      </c>
      <c r="R103" s="10" t="n">
        <f aca="false">VLOOKUP($A103,'NP-15'!$D$9:$K$316,7,FALSE())</f>
        <v>34.95</v>
      </c>
      <c r="T103" s="10" t="n">
        <f aca="false">AVERAGE(O103:P103)</f>
        <v>47.4862068965517</v>
      </c>
      <c r="U103" s="10" t="n">
        <f aca="false">AVERAGE(Q103:R103)</f>
        <v>32.725</v>
      </c>
    </row>
    <row r="104" customFormat="false" ht="12.75" hidden="false" customHeight="false" outlineLevel="0" collapsed="false">
      <c r="A104" s="34" t="n">
        <f aca="false">EDATE(A103,1)</f>
        <v>39508</v>
      </c>
      <c r="B104" s="16" t="n">
        <f aca="false">YEAR(A104)</f>
        <v>2008</v>
      </c>
      <c r="C104" s="16" t="n">
        <f aca="false">MONTH(A104)</f>
        <v>3</v>
      </c>
      <c r="D104" s="16" t="n">
        <f aca="false">IF(C104&lt;4,1,IF(C104&lt;7,2,IF(C104&lt;10,3,4)))</f>
        <v>1</v>
      </c>
      <c r="E104" s="29" t="n">
        <f aca="false">VLOOKUP($A104,'NP-15'!$A$3:$B$279,2,FALSE())</f>
        <v>0.063580624284277</v>
      </c>
      <c r="F104" s="30" t="n">
        <f aca="false">(1+E104/2)^(-2*(DATE(B105,C105,20)-$A$14)/365.25)</f>
        <v>2.97799360788084</v>
      </c>
      <c r="G104" s="35" t="n">
        <v>21</v>
      </c>
      <c r="H104" s="36" t="n">
        <v>5</v>
      </c>
      <c r="I104" s="36" t="n">
        <v>5</v>
      </c>
      <c r="J104" s="36" t="n">
        <v>0</v>
      </c>
      <c r="K104" s="37" t="n">
        <v>31</v>
      </c>
      <c r="L104" s="2" t="n">
        <f aca="false">K104*16</f>
        <v>496</v>
      </c>
      <c r="M104" s="2" t="n">
        <f aca="false">K104*8</f>
        <v>248</v>
      </c>
      <c r="O104" s="10" t="n">
        <f aca="false">VLOOKUP($A104,'SP-15'!$D$9:$G$316,3,FALSE())*($G104+$H104)/$K104+VLOOKUP($A104,'SP-15'!$M$9:$T$287,7,FALSE())*($I104+$J104)/$K104</f>
        <v>45.2479838709677</v>
      </c>
      <c r="P104" s="10" t="n">
        <f aca="false">VLOOKUP($A104,'NP-15'!$D$9:$G$316,3,FALSE())*($G104+$H104)/$K104+VLOOKUP($A104,'NP-15'!$M$9:$T$287,7,FALSE())*($I104+$J104)/$K104</f>
        <v>47.4302419354839</v>
      </c>
      <c r="Q104" s="10" t="n">
        <f aca="false">VLOOKUP($A104,'SP-15'!$D$9:$K$316,7,FALSE())</f>
        <v>30.5</v>
      </c>
      <c r="R104" s="10" t="n">
        <f aca="false">VLOOKUP($A104,'NP-15'!$D$9:$K$316,7,FALSE())</f>
        <v>32.95</v>
      </c>
      <c r="T104" s="10" t="n">
        <f aca="false">AVERAGE(O104:P104)</f>
        <v>46.3391129032258</v>
      </c>
      <c r="U104" s="10" t="n">
        <f aca="false">AVERAGE(Q104:R104)</f>
        <v>31.725</v>
      </c>
    </row>
    <row r="105" customFormat="false" ht="12.75" hidden="false" customHeight="false" outlineLevel="0" collapsed="false">
      <c r="A105" s="34" t="n">
        <f aca="false">EDATE(A104,1)</f>
        <v>39539</v>
      </c>
      <c r="B105" s="16" t="n">
        <f aca="false">YEAR(A105)</f>
        <v>2008</v>
      </c>
      <c r="C105" s="16" t="n">
        <f aca="false">MONTH(A105)</f>
        <v>4</v>
      </c>
      <c r="D105" s="16" t="n">
        <f aca="false">IF(C105&lt;4,1,IF(C105&lt;7,2,IF(C105&lt;10,3,4)))</f>
        <v>2</v>
      </c>
      <c r="E105" s="29" t="n">
        <f aca="false">VLOOKUP($A105,'NP-15'!$A$3:$B$279,2,FALSE())</f>
        <v>0.063608904505034</v>
      </c>
      <c r="F105" s="30" t="n">
        <f aca="false">(1+E105/2)^(-2*(DATE(B106,C106,20)-$A$14)/365.25)</f>
        <v>2.96413264688228</v>
      </c>
      <c r="G105" s="35" t="n">
        <v>22</v>
      </c>
      <c r="H105" s="36" t="n">
        <v>4</v>
      </c>
      <c r="I105" s="36" t="n">
        <v>4</v>
      </c>
      <c r="J105" s="36" t="n">
        <v>0</v>
      </c>
      <c r="K105" s="37" t="n">
        <v>30</v>
      </c>
      <c r="L105" s="2" t="n">
        <f aca="false">K105*16</f>
        <v>480</v>
      </c>
      <c r="M105" s="2" t="n">
        <f aca="false">K105*8</f>
        <v>240</v>
      </c>
      <c r="O105" s="10" t="n">
        <f aca="false">VLOOKUP($A105,'SP-15'!$D$9:$G$316,3,FALSE())*($G105+$H105)/$K105+VLOOKUP($A105,'SP-15'!$M$9:$T$287,7,FALSE())*($I105+$J105)/$K105</f>
        <v>44.2333333333333</v>
      </c>
      <c r="P105" s="10" t="n">
        <f aca="false">VLOOKUP($A105,'NP-15'!$D$9:$G$316,3,FALSE())*($G105+$H105)/$K105+VLOOKUP($A105,'NP-15'!$M$9:$T$287,7,FALSE())*($I105+$J105)/$K105</f>
        <v>45.265</v>
      </c>
      <c r="Q105" s="10" t="n">
        <f aca="false">VLOOKUP($A105,'SP-15'!$D$9:$K$316,7,FALSE())</f>
        <v>29.5</v>
      </c>
      <c r="R105" s="10" t="n">
        <f aca="false">VLOOKUP($A105,'NP-15'!$D$9:$K$316,7,FALSE())</f>
        <v>32.95</v>
      </c>
      <c r="T105" s="10" t="n">
        <f aca="false">AVERAGE(O105:P105)</f>
        <v>44.7491666666667</v>
      </c>
      <c r="U105" s="10" t="n">
        <f aca="false">AVERAGE(Q105:R105)</f>
        <v>31.225</v>
      </c>
    </row>
    <row r="106" customFormat="false" ht="12.75" hidden="false" customHeight="false" outlineLevel="0" collapsed="false">
      <c r="A106" s="34" t="n">
        <f aca="false">EDATE(A105,1)</f>
        <v>39569</v>
      </c>
      <c r="B106" s="16" t="n">
        <f aca="false">YEAR(A106)</f>
        <v>2008</v>
      </c>
      <c r="C106" s="16" t="n">
        <f aca="false">MONTH(A106)</f>
        <v>5</v>
      </c>
      <c r="D106" s="16" t="n">
        <f aca="false">IF(C106&lt;4,1,IF(C106&lt;7,2,IF(C106&lt;10,3,4)))</f>
        <v>2</v>
      </c>
      <c r="E106" s="29" t="n">
        <f aca="false">VLOOKUP($A106,'NP-15'!$A$3:$B$279,2,FALSE())</f>
        <v>0.063636272460858</v>
      </c>
      <c r="F106" s="30" t="n">
        <f aca="false">(1+E106/2)^(-2*(DATE(B107,C107,20)-$A$14)/365.25)</f>
        <v>2.94977188388233</v>
      </c>
      <c r="G106" s="35" t="n">
        <v>21</v>
      </c>
      <c r="H106" s="36" t="n">
        <v>5</v>
      </c>
      <c r="I106" s="36" t="n">
        <v>4</v>
      </c>
      <c r="J106" s="36" t="n">
        <v>1</v>
      </c>
      <c r="K106" s="37" t="n">
        <v>31</v>
      </c>
      <c r="L106" s="2" t="n">
        <f aca="false">K106*16</f>
        <v>496</v>
      </c>
      <c r="M106" s="2" t="n">
        <f aca="false">K106*8</f>
        <v>248</v>
      </c>
      <c r="O106" s="10" t="n">
        <f aca="false">VLOOKUP($A106,'SP-15'!$D$9:$G$316,3,FALSE())*($G106+$H106)/$K106+VLOOKUP($A106,'SP-15'!$M$9:$T$287,7,FALSE())*($I106+$J106)/$K106</f>
        <v>46.2016129032258</v>
      </c>
      <c r="P106" s="10" t="n">
        <f aca="false">VLOOKUP($A106,'NP-15'!$D$9:$G$316,3,FALSE())*($G106+$H106)/$K106+VLOOKUP($A106,'NP-15'!$M$9:$T$287,7,FALSE())*($I106+$J106)/$K106</f>
        <v>47.0923387096774</v>
      </c>
      <c r="Q106" s="10" t="n">
        <f aca="false">VLOOKUP($A106,'SP-15'!$D$9:$K$316,7,FALSE())</f>
        <v>29.5</v>
      </c>
      <c r="R106" s="10" t="n">
        <f aca="false">VLOOKUP($A106,'NP-15'!$D$9:$K$316,7,FALSE())</f>
        <v>28.95</v>
      </c>
      <c r="T106" s="10" t="n">
        <f aca="false">AVERAGE(O106:P106)</f>
        <v>46.6469758064516</v>
      </c>
      <c r="U106" s="10" t="n">
        <f aca="false">AVERAGE(Q106:R106)</f>
        <v>29.225</v>
      </c>
    </row>
    <row r="107" customFormat="false" ht="12.75" hidden="false" customHeight="false" outlineLevel="0" collapsed="false">
      <c r="A107" s="34" t="n">
        <f aca="false">EDATE(A106,1)</f>
        <v>39600</v>
      </c>
      <c r="B107" s="16" t="n">
        <f aca="false">YEAR(A107)</f>
        <v>2008</v>
      </c>
      <c r="C107" s="16" t="n">
        <f aca="false">MONTH(A107)</f>
        <v>6</v>
      </c>
      <c r="D107" s="16" t="n">
        <f aca="false">IF(C107&lt;4,1,IF(C107&lt;7,2,IF(C107&lt;10,3,4)))</f>
        <v>2</v>
      </c>
      <c r="E107" s="29" t="n">
        <f aca="false">VLOOKUP($A107,'NP-15'!$A$3:$B$279,2,FALSE())</f>
        <v>0.063664552682137</v>
      </c>
      <c r="F107" s="30" t="n">
        <f aca="false">(1+E107/2)^(-2*(DATE(B108,C108,20)-$A$14)/365.25)</f>
        <v>2.93601579688666</v>
      </c>
      <c r="G107" s="35" t="n">
        <v>21</v>
      </c>
      <c r="H107" s="36" t="n">
        <v>4</v>
      </c>
      <c r="I107" s="36" t="n">
        <v>5</v>
      </c>
      <c r="J107" s="36" t="n">
        <v>0</v>
      </c>
      <c r="K107" s="37" t="n">
        <v>30</v>
      </c>
      <c r="L107" s="2" t="n">
        <f aca="false">K107*16</f>
        <v>480</v>
      </c>
      <c r="M107" s="2" t="n">
        <f aca="false">K107*8</f>
        <v>240</v>
      </c>
      <c r="O107" s="10" t="n">
        <f aca="false">VLOOKUP($A107,'SP-15'!$D$9:$G$316,3,FALSE())*($G107+$H107)/$K107+VLOOKUP($A107,'SP-15'!$M$9:$T$287,7,FALSE())*($I107+$J107)/$K107</f>
        <v>62.5416666666667</v>
      </c>
      <c r="P107" s="10" t="n">
        <f aca="false">VLOOKUP($A107,'NP-15'!$D$9:$G$316,3,FALSE())*($G107+$H107)/$K107+VLOOKUP($A107,'NP-15'!$M$9:$T$287,7,FALSE())*($I107+$J107)/$K107</f>
        <v>53.44375</v>
      </c>
      <c r="Q107" s="10" t="n">
        <f aca="false">VLOOKUP($A107,'SP-15'!$D$9:$K$316,7,FALSE())</f>
        <v>27.5</v>
      </c>
      <c r="R107" s="10" t="n">
        <f aca="false">VLOOKUP($A107,'NP-15'!$D$9:$K$316,7,FALSE())</f>
        <v>31.95</v>
      </c>
      <c r="T107" s="10" t="n">
        <f aca="false">AVERAGE(O107:P107)</f>
        <v>57.9927083333333</v>
      </c>
      <c r="U107" s="10" t="n">
        <f aca="false">AVERAGE(Q107:R107)</f>
        <v>29.725</v>
      </c>
    </row>
    <row r="108" customFormat="false" ht="12.75" hidden="false" customHeight="false" outlineLevel="0" collapsed="false">
      <c r="A108" s="34" t="n">
        <f aca="false">EDATE(A107,1)</f>
        <v>39630</v>
      </c>
      <c r="B108" s="16" t="n">
        <f aca="false">YEAR(A108)</f>
        <v>2008</v>
      </c>
      <c r="C108" s="16" t="n">
        <f aca="false">MONTH(A108)</f>
        <v>7</v>
      </c>
      <c r="D108" s="16" t="n">
        <f aca="false">IF(C108&lt;4,1,IF(C108&lt;7,2,IF(C108&lt;10,3,4)))</f>
        <v>3</v>
      </c>
      <c r="E108" s="29" t="n">
        <f aca="false">VLOOKUP($A108,'NP-15'!$A$3:$B$279,2,FALSE())</f>
        <v>0.063691920638467</v>
      </c>
      <c r="F108" s="30" t="n">
        <f aca="false">(1+E108/2)^(-2*(DATE(B109,C109,20)-$A$14)/365.25)</f>
        <v>2.9217649029765</v>
      </c>
      <c r="G108" s="35" t="n">
        <v>22</v>
      </c>
      <c r="H108" s="36" t="n">
        <v>4</v>
      </c>
      <c r="I108" s="36" t="n">
        <v>4</v>
      </c>
      <c r="J108" s="36" t="n">
        <v>1</v>
      </c>
      <c r="K108" s="37" t="n">
        <v>31</v>
      </c>
      <c r="L108" s="2" t="n">
        <f aca="false">K108*16</f>
        <v>496</v>
      </c>
      <c r="M108" s="2" t="n">
        <f aca="false">K108*8</f>
        <v>248</v>
      </c>
      <c r="O108" s="10" t="n">
        <f aca="false">VLOOKUP($A108,'SP-15'!$D$9:$G$316,3,FALSE())*($G108+$H108)/$K108+VLOOKUP($A108,'SP-15'!$M$9:$T$287,7,FALSE())*($I108+$J108)/$K108</f>
        <v>76.6875</v>
      </c>
      <c r="P108" s="10" t="n">
        <f aca="false">VLOOKUP($A108,'NP-15'!$D$9:$G$316,3,FALSE())*($G108+$H108)/$K108+VLOOKUP($A108,'NP-15'!$M$9:$T$287,7,FALSE())*($I108+$J108)/$K108</f>
        <v>71.5241935483871</v>
      </c>
      <c r="Q108" s="10" t="n">
        <f aca="false">VLOOKUP($A108,'SP-15'!$D$9:$K$316,7,FALSE())</f>
        <v>41.5</v>
      </c>
      <c r="R108" s="10" t="n">
        <f aca="false">VLOOKUP($A108,'NP-15'!$D$9:$K$316,7,FALSE())</f>
        <v>36.55</v>
      </c>
      <c r="T108" s="10" t="n">
        <f aca="false">AVERAGE(O108:P108)</f>
        <v>74.1058467741936</v>
      </c>
      <c r="U108" s="10" t="n">
        <f aca="false">AVERAGE(Q108:R108)</f>
        <v>39.025</v>
      </c>
    </row>
    <row r="109" customFormat="false" ht="12.75" hidden="false" customHeight="false" outlineLevel="0" collapsed="false">
      <c r="A109" s="34" t="n">
        <f aca="false">EDATE(A108,1)</f>
        <v>39661</v>
      </c>
      <c r="B109" s="16" t="n">
        <f aca="false">YEAR(A109)</f>
        <v>2008</v>
      </c>
      <c r="C109" s="16" t="n">
        <f aca="false">MONTH(A109)</f>
        <v>8</v>
      </c>
      <c r="D109" s="16" t="n">
        <f aca="false">IF(C109&lt;4,1,IF(C109&lt;7,2,IF(C109&lt;10,3,4)))</f>
        <v>3</v>
      </c>
      <c r="E109" s="29" t="n">
        <f aca="false">VLOOKUP($A109,'NP-15'!$A$3:$B$279,2,FALSE())</f>
        <v>0.063720200860268</v>
      </c>
      <c r="F109" s="30" t="n">
        <f aca="false">(1+E109/2)^(-2*(DATE(B110,C110,20)-$A$14)/365.25)</f>
        <v>2.90761381285625</v>
      </c>
      <c r="G109" s="35" t="n">
        <v>21</v>
      </c>
      <c r="H109" s="36" t="n">
        <v>5</v>
      </c>
      <c r="I109" s="36" t="n">
        <v>5</v>
      </c>
      <c r="J109" s="36" t="n">
        <v>0</v>
      </c>
      <c r="K109" s="37" t="n">
        <v>31</v>
      </c>
      <c r="L109" s="2" t="n">
        <f aca="false">K109*16</f>
        <v>496</v>
      </c>
      <c r="M109" s="2" t="n">
        <f aca="false">K109*8</f>
        <v>248</v>
      </c>
      <c r="O109" s="10" t="n">
        <f aca="false">VLOOKUP($A109,'SP-15'!$D$9:$G$316,3,FALSE())*($G109+$H109)/$K109+VLOOKUP($A109,'SP-15'!$M$9:$T$287,7,FALSE())*($I109+$J109)/$K109</f>
        <v>84.0020161290323</v>
      </c>
      <c r="P109" s="10" t="n">
        <f aca="false">VLOOKUP($A109,'NP-15'!$D$9:$G$316,3,FALSE())*($G109+$H109)/$K109+VLOOKUP($A109,'NP-15'!$M$9:$T$287,7,FALSE())*($I109+$J109)/$K109</f>
        <v>84.4838709677419</v>
      </c>
      <c r="Q109" s="10" t="n">
        <f aca="false">VLOOKUP($A109,'SP-15'!$D$9:$K$316,7,FALSE())</f>
        <v>45.5</v>
      </c>
      <c r="R109" s="10" t="n">
        <f aca="false">VLOOKUP($A109,'NP-15'!$D$9:$K$316,7,FALSE())</f>
        <v>38.55</v>
      </c>
      <c r="T109" s="10" t="n">
        <f aca="false">AVERAGE(O109:P109)</f>
        <v>84.2429435483871</v>
      </c>
      <c r="U109" s="10" t="n">
        <f aca="false">AVERAGE(Q109:R109)</f>
        <v>42.025</v>
      </c>
    </row>
    <row r="110" customFormat="false" ht="12.75" hidden="false" customHeight="false" outlineLevel="0" collapsed="false">
      <c r="A110" s="34" t="n">
        <f aca="false">EDATE(A109,1)</f>
        <v>39692</v>
      </c>
      <c r="B110" s="16" t="n">
        <f aca="false">YEAR(A110)</f>
        <v>2008</v>
      </c>
      <c r="C110" s="16" t="n">
        <f aca="false">MONTH(A110)</f>
        <v>9</v>
      </c>
      <c r="D110" s="16" t="n">
        <f aca="false">IF(C110&lt;4,1,IF(C110&lt;7,2,IF(C110&lt;10,3,4)))</f>
        <v>3</v>
      </c>
      <c r="E110" s="29" t="n">
        <f aca="false">VLOOKUP($A110,'NP-15'!$A$3:$B$279,2,FALSE())</f>
        <v>0.063748481082335</v>
      </c>
      <c r="F110" s="30" t="n">
        <f aca="false">(1+E110/2)^(-2*(DATE(B111,C111,20)-$A$14)/365.25)</f>
        <v>2.89401495930811</v>
      </c>
      <c r="G110" s="35" t="n">
        <v>21</v>
      </c>
      <c r="H110" s="36" t="n">
        <v>4</v>
      </c>
      <c r="I110" s="36" t="n">
        <v>4</v>
      </c>
      <c r="J110" s="36" t="n">
        <v>1</v>
      </c>
      <c r="K110" s="37" t="n">
        <v>30</v>
      </c>
      <c r="L110" s="2" t="n">
        <f aca="false">K110*16</f>
        <v>480</v>
      </c>
      <c r="M110" s="2" t="n">
        <f aca="false">K110*8</f>
        <v>240</v>
      </c>
      <c r="O110" s="10" t="n">
        <f aca="false">VLOOKUP($A110,'SP-15'!$D$9:$G$316,3,FALSE())*($G110+$H110)/$K110+VLOOKUP($A110,'SP-15'!$M$9:$T$287,7,FALSE())*($I110+$J110)/$K110</f>
        <v>76.46875</v>
      </c>
      <c r="P110" s="10" t="n">
        <f aca="false">VLOOKUP($A110,'NP-15'!$D$9:$G$316,3,FALSE())*($G110+$H110)/$K110+VLOOKUP($A110,'NP-15'!$M$9:$T$287,7,FALSE())*($I110+$J110)/$K110</f>
        <v>72.75</v>
      </c>
      <c r="Q110" s="10" t="n">
        <f aca="false">VLOOKUP($A110,'SP-15'!$D$9:$K$316,7,FALSE())</f>
        <v>42.5</v>
      </c>
      <c r="R110" s="10" t="n">
        <f aca="false">VLOOKUP($A110,'NP-15'!$D$9:$K$316,7,FALSE())</f>
        <v>36.55</v>
      </c>
      <c r="T110" s="10" t="n">
        <f aca="false">AVERAGE(O110:P110)</f>
        <v>74.609375</v>
      </c>
      <c r="U110" s="10" t="n">
        <f aca="false">AVERAGE(Q110:R110)</f>
        <v>39.525</v>
      </c>
    </row>
    <row r="111" customFormat="false" ht="12.75" hidden="false" customHeight="false" outlineLevel="0" collapsed="false">
      <c r="A111" s="34" t="n">
        <f aca="false">EDATE(A110,1)</f>
        <v>39722</v>
      </c>
      <c r="B111" s="16" t="n">
        <f aca="false">YEAR(A111)</f>
        <v>2008</v>
      </c>
      <c r="C111" s="16" t="n">
        <f aca="false">MONTH(A111)</f>
        <v>10</v>
      </c>
      <c r="D111" s="16" t="n">
        <f aca="false">IF(C111&lt;4,1,IF(C111&lt;7,2,IF(C111&lt;10,3,4)))</f>
        <v>4</v>
      </c>
      <c r="E111" s="29" t="n">
        <f aca="false">VLOOKUP($A111,'NP-15'!$A$3:$B$279,2,FALSE())</f>
        <v>0.063775849039426</v>
      </c>
      <c r="F111" s="30" t="n">
        <f aca="false">(1+E111/2)^(-2*(DATE(B112,C112,20)-$A$14)/365.25)</f>
        <v>2.87992875587713</v>
      </c>
      <c r="G111" s="35" t="n">
        <v>23</v>
      </c>
      <c r="H111" s="36" t="n">
        <v>4</v>
      </c>
      <c r="I111" s="36" t="n">
        <v>4</v>
      </c>
      <c r="J111" s="36" t="n">
        <v>0</v>
      </c>
      <c r="K111" s="37" t="n">
        <v>31</v>
      </c>
      <c r="L111" s="2" t="n">
        <f aca="false">K111*16</f>
        <v>496</v>
      </c>
      <c r="M111" s="2" t="n">
        <f aca="false">K111*8</f>
        <v>248</v>
      </c>
      <c r="O111" s="10" t="n">
        <f aca="false">VLOOKUP($A111,'SP-15'!$D$9:$G$316,3,FALSE())*($G111+$H111)/$K111+VLOOKUP($A111,'SP-15'!$M$9:$T$287,7,FALSE())*($I111+$J111)/$K111</f>
        <v>56.2741935483871</v>
      </c>
      <c r="P111" s="10" t="n">
        <f aca="false">VLOOKUP($A111,'NP-15'!$D$9:$G$316,3,FALSE())*($G111+$H111)/$K111+VLOOKUP($A111,'NP-15'!$M$9:$T$287,7,FALSE())*($I111+$J111)/$K111</f>
        <v>51.5322580645161</v>
      </c>
      <c r="Q111" s="10" t="n">
        <f aca="false">VLOOKUP($A111,'SP-15'!$D$9:$K$316,7,FALSE())</f>
        <v>35.5</v>
      </c>
      <c r="R111" s="10" t="n">
        <f aca="false">VLOOKUP($A111,'NP-15'!$D$9:$K$316,7,FALSE())</f>
        <v>34.95</v>
      </c>
      <c r="T111" s="10" t="n">
        <f aca="false">AVERAGE(O111:P111)</f>
        <v>53.9032258064516</v>
      </c>
      <c r="U111" s="10" t="n">
        <f aca="false">AVERAGE(Q111:R111)</f>
        <v>35.225</v>
      </c>
    </row>
    <row r="112" customFormat="false" ht="12.75" hidden="false" customHeight="false" outlineLevel="0" collapsed="false">
      <c r="A112" s="34" t="n">
        <f aca="false">EDATE(A111,1)</f>
        <v>39753</v>
      </c>
      <c r="B112" s="16" t="n">
        <f aca="false">YEAR(A112)</f>
        <v>2008</v>
      </c>
      <c r="C112" s="16" t="n">
        <f aca="false">MONTH(A112)</f>
        <v>11</v>
      </c>
      <c r="D112" s="16" t="n">
        <f aca="false">IF(C112&lt;4,1,IF(C112&lt;7,2,IF(C112&lt;10,3,4)))</f>
        <v>4</v>
      </c>
      <c r="E112" s="29" t="n">
        <f aca="false">VLOOKUP($A112,'NP-15'!$A$3:$B$279,2,FALSE())</f>
        <v>0.063804129262015</v>
      </c>
      <c r="F112" s="30" t="n">
        <f aca="false">(1+E112/2)^(-2*(DATE(B113,C113,20)-$A$14)/365.25)</f>
        <v>2.86643353210933</v>
      </c>
      <c r="G112" s="35" t="n">
        <v>19</v>
      </c>
      <c r="H112" s="36" t="n">
        <v>5</v>
      </c>
      <c r="I112" s="36" t="n">
        <v>5</v>
      </c>
      <c r="J112" s="36" t="n">
        <v>1</v>
      </c>
      <c r="K112" s="37" t="n">
        <v>30</v>
      </c>
      <c r="L112" s="2" t="n">
        <f aca="false">K112*16</f>
        <v>480</v>
      </c>
      <c r="M112" s="2" t="n">
        <f aca="false">K112*8</f>
        <v>240</v>
      </c>
      <c r="O112" s="10" t="n">
        <f aca="false">VLOOKUP($A112,'SP-15'!$D$9:$G$316,3,FALSE())*($G112+$H112)/$K112+VLOOKUP($A112,'SP-15'!$M$9:$T$287,7,FALSE())*($I112+$J112)/$K112</f>
        <v>45.0925</v>
      </c>
      <c r="P112" s="10" t="n">
        <f aca="false">VLOOKUP($A112,'NP-15'!$D$9:$G$316,3,FALSE())*($G112+$H112)/$K112+VLOOKUP($A112,'NP-15'!$M$9:$T$287,7,FALSE())*($I112+$J112)/$K112</f>
        <v>49.6925</v>
      </c>
      <c r="Q112" s="10" t="n">
        <f aca="false">VLOOKUP($A112,'SP-15'!$D$9:$K$316,7,FALSE())</f>
        <v>30.5</v>
      </c>
      <c r="R112" s="10" t="n">
        <f aca="false">VLOOKUP($A112,'NP-15'!$D$9:$K$316,7,FALSE())</f>
        <v>31.95</v>
      </c>
      <c r="T112" s="10" t="n">
        <f aca="false">AVERAGE(O112:P112)</f>
        <v>47.3925</v>
      </c>
      <c r="U112" s="10" t="n">
        <f aca="false">AVERAGE(Q112:R112)</f>
        <v>31.225</v>
      </c>
    </row>
    <row r="113" customFormat="false" ht="12.75" hidden="false" customHeight="false" outlineLevel="0" collapsed="false">
      <c r="A113" s="34" t="n">
        <f aca="false">EDATE(A112,1)</f>
        <v>39783</v>
      </c>
      <c r="B113" s="16" t="n">
        <f aca="false">YEAR(A113)</f>
        <v>2008</v>
      </c>
      <c r="C113" s="16" t="n">
        <f aca="false">MONTH(A113)</f>
        <v>12</v>
      </c>
      <c r="D113" s="16" t="n">
        <f aca="false">IF(C113&lt;4,1,IF(C113&lt;7,2,IF(C113&lt;10,3,4)))</f>
        <v>4</v>
      </c>
      <c r="E113" s="29" t="n">
        <f aca="false">VLOOKUP($A113,'NP-15'!$A$3:$B$279,2,FALSE())</f>
        <v>0.063831497219611</v>
      </c>
      <c r="F113" s="30" t="n">
        <f aca="false">(1+E113/2)^(-2*(DATE(B114,C114,20)-$A$14)/365.25)</f>
        <v>2.85245585236188</v>
      </c>
      <c r="G113" s="35" t="n">
        <v>22</v>
      </c>
      <c r="H113" s="36" t="n">
        <v>4</v>
      </c>
      <c r="I113" s="36" t="n">
        <v>4</v>
      </c>
      <c r="J113" s="36" t="n">
        <v>1</v>
      </c>
      <c r="K113" s="37" t="n">
        <v>31</v>
      </c>
      <c r="L113" s="2" t="n">
        <f aca="false">K113*16</f>
        <v>496</v>
      </c>
      <c r="M113" s="2" t="n">
        <f aca="false">K113*8</f>
        <v>248</v>
      </c>
      <c r="O113" s="10" t="n">
        <f aca="false">VLOOKUP($A113,'SP-15'!$D$9:$G$316,3,FALSE())*($G113+$H113)/$K113+VLOOKUP($A113,'SP-15'!$M$9:$T$287,7,FALSE())*($I113+$J113)/$K113</f>
        <v>43.829435483871</v>
      </c>
      <c r="P113" s="10" t="n">
        <f aca="false">VLOOKUP($A113,'NP-15'!$D$9:$G$316,3,FALSE())*($G113+$H113)/$K113+VLOOKUP($A113,'NP-15'!$M$9:$T$287,7,FALSE())*($I113+$J113)/$K113</f>
        <v>48.8697580645161</v>
      </c>
      <c r="Q113" s="10" t="n">
        <f aca="false">VLOOKUP($A113,'SP-15'!$D$9:$K$316,7,FALSE())</f>
        <v>30.5</v>
      </c>
      <c r="R113" s="10" t="n">
        <f aca="false">VLOOKUP($A113,'NP-15'!$D$9:$K$316,7,FALSE())</f>
        <v>31.95</v>
      </c>
      <c r="T113" s="10" t="n">
        <f aca="false">AVERAGE(O113:P113)</f>
        <v>46.3495967741935</v>
      </c>
      <c r="U113" s="10" t="n">
        <f aca="false">AVERAGE(Q113:R113)</f>
        <v>31.225</v>
      </c>
    </row>
    <row r="114" customFormat="false" ht="12.75" hidden="false" customHeight="false" outlineLevel="0" collapsed="false">
      <c r="A114" s="34" t="n">
        <f aca="false">EDATE(A113,1)</f>
        <v>39814</v>
      </c>
      <c r="B114" s="16" t="n">
        <f aca="false">YEAR(A114)</f>
        <v>2009</v>
      </c>
      <c r="C114" s="16" t="n">
        <f aca="false">MONTH(A114)</f>
        <v>1</v>
      </c>
      <c r="D114" s="16" t="n">
        <f aca="false">IF(C114&lt;4,1,IF(C114&lt;7,2,IF(C114&lt;10,3,4)))</f>
        <v>1</v>
      </c>
      <c r="E114" s="29" t="n">
        <f aca="false">VLOOKUP($A114,'NP-15'!$A$3:$B$279,2,FALSE())</f>
        <v>0.063859777442722</v>
      </c>
      <c r="F114" s="30" t="n">
        <f aca="false">(1+E114/2)^(-2*(DATE(B115,C115,20)-$A$14)/365.25)</f>
        <v>2.83857518481919</v>
      </c>
      <c r="G114" s="35" t="n">
        <v>21</v>
      </c>
      <c r="H114" s="36" t="n">
        <v>5</v>
      </c>
      <c r="I114" s="36" t="n">
        <v>4</v>
      </c>
      <c r="J114" s="36" t="n">
        <v>1</v>
      </c>
      <c r="K114" s="37" t="n">
        <v>31</v>
      </c>
      <c r="L114" s="2" t="n">
        <f aca="false">K114*16</f>
        <v>496</v>
      </c>
      <c r="M114" s="2" t="n">
        <f aca="false">K114*8</f>
        <v>248</v>
      </c>
      <c r="O114" s="10" t="n">
        <f aca="false">VLOOKUP($A114,'SP-15'!$D$9:$G$316,3,FALSE())*($G114+$H114)/$K114+VLOOKUP($A114,'SP-15'!$M$9:$T$287,7,FALSE())*($I114+$J114)/$K114</f>
        <v>48.375</v>
      </c>
      <c r="P114" s="10" t="n">
        <f aca="false">VLOOKUP($A114,'NP-15'!$D$9:$G$316,3,FALSE())*($G114+$H114)/$K114+VLOOKUP($A114,'NP-15'!$M$9:$T$287,7,FALSE())*($I114+$J114)/$K114</f>
        <v>52.1677419354839</v>
      </c>
      <c r="Q114" s="10" t="n">
        <f aca="false">VLOOKUP($A114,'SP-15'!$D$9:$K$316,7,FALSE())</f>
        <v>31.7</v>
      </c>
      <c r="R114" s="10" t="n">
        <f aca="false">VLOOKUP($A114,'NP-15'!$D$9:$K$316,7,FALSE())</f>
        <v>36.45</v>
      </c>
      <c r="T114" s="10" t="n">
        <f aca="false">AVERAGE(O114:P114)</f>
        <v>50.2713709677419</v>
      </c>
      <c r="U114" s="10" t="n">
        <f aca="false">AVERAGE(Q114:R114)</f>
        <v>34.075</v>
      </c>
    </row>
    <row r="115" customFormat="false" ht="12.75" hidden="false" customHeight="false" outlineLevel="0" collapsed="false">
      <c r="A115" s="34" t="n">
        <f aca="false">EDATE(A114,1)</f>
        <v>39845</v>
      </c>
      <c r="B115" s="16" t="n">
        <f aca="false">YEAR(A115)</f>
        <v>2009</v>
      </c>
      <c r="C115" s="16" t="n">
        <f aca="false">MONTH(A115)</f>
        <v>2</v>
      </c>
      <c r="D115" s="16" t="n">
        <f aca="false">IF(C115&lt;4,1,IF(C115&lt;7,2,IF(C115&lt;10,3,4)))</f>
        <v>1</v>
      </c>
      <c r="E115" s="29" t="n">
        <f aca="false">VLOOKUP($A115,'NP-15'!$A$3:$B$279,2,FALSE())</f>
        <v>0.063888057666098</v>
      </c>
      <c r="F115" s="30" t="n">
        <f aca="false">(1+E115/2)^(-2*(DATE(B116,C116,20)-$A$14)/365.25)</f>
        <v>2.82620838079562</v>
      </c>
      <c r="G115" s="35" t="n">
        <v>20</v>
      </c>
      <c r="H115" s="36" t="n">
        <v>4</v>
      </c>
      <c r="I115" s="36" t="n">
        <v>4</v>
      </c>
      <c r="J115" s="36" t="n">
        <v>0</v>
      </c>
      <c r="K115" s="37" t="n">
        <v>28</v>
      </c>
      <c r="L115" s="2" t="n">
        <f aca="false">K115*16</f>
        <v>448</v>
      </c>
      <c r="M115" s="2" t="n">
        <f aca="false">K115*8</f>
        <v>224</v>
      </c>
      <c r="O115" s="10" t="n">
        <f aca="false">VLOOKUP($A115,'SP-15'!$D$9:$G$316,3,FALSE())*($G115+$H115)/$K115+VLOOKUP($A115,'SP-15'!$M$9:$T$287,7,FALSE())*($I115+$J115)/$K115</f>
        <v>46.9227399768159</v>
      </c>
      <c r="P115" s="10" t="n">
        <f aca="false">VLOOKUP($A115,'NP-15'!$D$9:$G$316,3,FALSE())*($G115+$H115)/$K115+VLOOKUP($A115,'NP-15'!$M$9:$T$287,7,FALSE())*($I115+$J115)/$K115</f>
        <v>49.3714285714286</v>
      </c>
      <c r="Q115" s="10" t="n">
        <f aca="false">VLOOKUP($A115,'SP-15'!$D$9:$K$316,7,FALSE())</f>
        <v>30.8</v>
      </c>
      <c r="R115" s="10" t="n">
        <f aca="false">VLOOKUP($A115,'NP-15'!$D$9:$K$316,7,FALSE())</f>
        <v>35.45</v>
      </c>
      <c r="T115" s="10" t="n">
        <f aca="false">AVERAGE(O115:P115)</f>
        <v>48.1470842741222</v>
      </c>
      <c r="U115" s="10" t="n">
        <f aca="false">AVERAGE(Q115:R115)</f>
        <v>33.125</v>
      </c>
    </row>
    <row r="116" customFormat="false" ht="12.75" hidden="false" customHeight="false" outlineLevel="0" collapsed="false">
      <c r="A116" s="34" t="n">
        <f aca="false">EDATE(A115,1)</f>
        <v>39873</v>
      </c>
      <c r="B116" s="16" t="n">
        <f aca="false">YEAR(A116)</f>
        <v>2009</v>
      </c>
      <c r="C116" s="16" t="n">
        <f aca="false">MONTH(A116)</f>
        <v>3</v>
      </c>
      <c r="D116" s="16" t="n">
        <f aca="false">IF(C116&lt;4,1,IF(C116&lt;7,2,IF(C116&lt;10,3,4)))</f>
        <v>1</v>
      </c>
      <c r="E116" s="29" t="n">
        <f aca="false">VLOOKUP($A116,'NP-15'!$A$3:$B$279,2,FALSE())</f>
        <v>0.063913601093891</v>
      </c>
      <c r="F116" s="30" t="n">
        <f aca="false">(1+E116/2)^(-2*(DATE(B117,C117,20)-$A$14)/365.25)</f>
        <v>2.81230728758847</v>
      </c>
      <c r="G116" s="35" t="n">
        <v>22</v>
      </c>
      <c r="H116" s="36" t="n">
        <v>4</v>
      </c>
      <c r="I116" s="36" t="n">
        <v>5</v>
      </c>
      <c r="J116" s="36" t="n">
        <v>0</v>
      </c>
      <c r="K116" s="37" t="n">
        <v>31</v>
      </c>
      <c r="L116" s="2" t="n">
        <f aca="false">K116*16</f>
        <v>496</v>
      </c>
      <c r="M116" s="2" t="n">
        <f aca="false">K116*8</f>
        <v>248</v>
      </c>
      <c r="O116" s="10" t="n">
        <f aca="false">VLOOKUP($A116,'SP-15'!$D$9:$G$316,3,FALSE())*($G116+$H116)/$K116+VLOOKUP($A116,'SP-15'!$M$9:$T$287,7,FALSE())*($I116+$J116)/$K116</f>
        <v>45.961938352076</v>
      </c>
      <c r="P116" s="10" t="n">
        <f aca="false">VLOOKUP($A116,'NP-15'!$D$9:$G$316,3,FALSE())*($G116+$H116)/$K116+VLOOKUP($A116,'NP-15'!$M$9:$T$287,7,FALSE())*($I116+$J116)/$K116</f>
        <v>47.958064516129</v>
      </c>
      <c r="Q116" s="10" t="n">
        <f aca="false">VLOOKUP($A116,'SP-15'!$D$9:$K$316,7,FALSE())</f>
        <v>30.8</v>
      </c>
      <c r="R116" s="10" t="n">
        <f aca="false">VLOOKUP($A116,'NP-15'!$D$9:$K$316,7,FALSE())</f>
        <v>33.45</v>
      </c>
      <c r="T116" s="10" t="n">
        <f aca="false">AVERAGE(O116:P116)</f>
        <v>46.9600014341025</v>
      </c>
      <c r="U116" s="10" t="n">
        <f aca="false">AVERAGE(Q116:R116)</f>
        <v>32.125</v>
      </c>
    </row>
    <row r="117" customFormat="false" ht="12.75" hidden="false" customHeight="false" outlineLevel="0" collapsed="false">
      <c r="A117" s="34" t="n">
        <f aca="false">EDATE(A116,1)</f>
        <v>39904</v>
      </c>
      <c r="B117" s="16" t="n">
        <f aca="false">YEAR(A117)</f>
        <v>2009</v>
      </c>
      <c r="C117" s="16" t="n">
        <f aca="false">MONTH(A117)</f>
        <v>4</v>
      </c>
      <c r="D117" s="16" t="n">
        <f aca="false">IF(C117&lt;4,1,IF(C117&lt;7,2,IF(C117&lt;10,3,4)))</f>
        <v>2</v>
      </c>
      <c r="E117" s="29" t="n">
        <f aca="false">VLOOKUP($A117,'NP-15'!$A$3:$B$279,2,FALSE())</f>
        <v>0.063941881317771</v>
      </c>
      <c r="F117" s="30" t="n">
        <f aca="false">(1+E117/2)^(-2*(DATE(B118,C118,20)-$A$14)/365.25)</f>
        <v>2.79906644716794</v>
      </c>
      <c r="G117" s="35" t="n">
        <v>22</v>
      </c>
      <c r="H117" s="36" t="n">
        <v>4</v>
      </c>
      <c r="I117" s="36" t="n">
        <v>4</v>
      </c>
      <c r="J117" s="36" t="n">
        <v>0</v>
      </c>
      <c r="K117" s="37" t="n">
        <v>30</v>
      </c>
      <c r="L117" s="2" t="n">
        <f aca="false">K117*16</f>
        <v>480</v>
      </c>
      <c r="M117" s="2" t="n">
        <f aca="false">K117*8</f>
        <v>240</v>
      </c>
      <c r="O117" s="10" t="n">
        <f aca="false">VLOOKUP($A117,'SP-15'!$D$9:$G$316,3,FALSE())*($G117+$H117)/$K117+VLOOKUP($A117,'SP-15'!$M$9:$T$287,7,FALSE())*($I117+$J117)/$K117</f>
        <v>44.475</v>
      </c>
      <c r="P117" s="10" t="n">
        <f aca="false">VLOOKUP($A117,'NP-15'!$D$9:$G$316,3,FALSE())*($G117+$H117)/$K117+VLOOKUP($A117,'NP-15'!$M$9:$T$287,7,FALSE())*($I117+$J117)/$K117</f>
        <v>45.7966666666667</v>
      </c>
      <c r="Q117" s="10" t="n">
        <f aca="false">VLOOKUP($A117,'SP-15'!$D$9:$K$316,7,FALSE())</f>
        <v>29.8</v>
      </c>
      <c r="R117" s="10" t="n">
        <f aca="false">VLOOKUP($A117,'NP-15'!$D$9:$K$316,7,FALSE())</f>
        <v>33.45</v>
      </c>
      <c r="T117" s="10" t="n">
        <f aca="false">AVERAGE(O117:P117)</f>
        <v>45.1358333333333</v>
      </c>
      <c r="U117" s="10" t="n">
        <f aca="false">AVERAGE(Q117:R117)</f>
        <v>31.625</v>
      </c>
    </row>
    <row r="118" customFormat="false" ht="12.75" hidden="false" customHeight="false" outlineLevel="0" collapsed="false">
      <c r="A118" s="34" t="n">
        <f aca="false">EDATE(A117,1)</f>
        <v>39934</v>
      </c>
      <c r="B118" s="16" t="n">
        <f aca="false">YEAR(A118)</f>
        <v>2009</v>
      </c>
      <c r="C118" s="16" t="n">
        <f aca="false">MONTH(A118)</f>
        <v>5</v>
      </c>
      <c r="D118" s="16" t="n">
        <f aca="false">IF(C118&lt;4,1,IF(C118&lt;7,2,IF(C118&lt;10,3,4)))</f>
        <v>2</v>
      </c>
      <c r="E118" s="29" t="n">
        <f aca="false">VLOOKUP($A118,'NP-15'!$A$3:$B$279,2,FALSE())</f>
        <v>0.063969249276617</v>
      </c>
      <c r="F118" s="30" t="n">
        <f aca="false">(1+E118/2)^(-2*(DATE(B119,C119,20)-$A$14)/365.25)</f>
        <v>2.78535509374741</v>
      </c>
      <c r="G118" s="35" t="n">
        <v>20</v>
      </c>
      <c r="H118" s="36" t="n">
        <v>5</v>
      </c>
      <c r="I118" s="36" t="n">
        <v>5</v>
      </c>
      <c r="J118" s="36" t="n">
        <v>1</v>
      </c>
      <c r="K118" s="37" t="n">
        <v>31</v>
      </c>
      <c r="L118" s="2" t="n">
        <f aca="false">K118*16</f>
        <v>496</v>
      </c>
      <c r="M118" s="2" t="n">
        <f aca="false">K118*8</f>
        <v>248</v>
      </c>
      <c r="O118" s="10" t="n">
        <f aca="false">VLOOKUP($A118,'SP-15'!$D$9:$G$316,3,FALSE())*($G118+$H118)/$K118+VLOOKUP($A118,'SP-15'!$M$9:$T$287,7,FALSE())*($I118+$J118)/$K118</f>
        <v>46.8608788877595</v>
      </c>
      <c r="P118" s="10" t="n">
        <f aca="false">VLOOKUP($A118,'NP-15'!$D$9:$G$316,3,FALSE())*($G118+$H118)/$K118+VLOOKUP($A118,'NP-15'!$M$9:$T$287,7,FALSE())*($I118+$J118)/$K118</f>
        <v>47.7241935483871</v>
      </c>
      <c r="Q118" s="10" t="n">
        <f aca="false">VLOOKUP($A118,'SP-15'!$D$9:$K$316,7,FALSE())</f>
        <v>29.8</v>
      </c>
      <c r="R118" s="10" t="n">
        <f aca="false">VLOOKUP($A118,'NP-15'!$D$9:$K$316,7,FALSE())</f>
        <v>29.45</v>
      </c>
      <c r="T118" s="10" t="n">
        <f aca="false">AVERAGE(O118:P118)</f>
        <v>47.2925362180733</v>
      </c>
      <c r="U118" s="10" t="n">
        <f aca="false">AVERAGE(Q118:R118)</f>
        <v>29.625</v>
      </c>
    </row>
    <row r="119" customFormat="false" ht="12.75" hidden="false" customHeight="false" outlineLevel="0" collapsed="false">
      <c r="A119" s="34" t="n">
        <f aca="false">EDATE(A118,1)</f>
        <v>39965</v>
      </c>
      <c r="B119" s="16" t="n">
        <f aca="false">YEAR(A119)</f>
        <v>2009</v>
      </c>
      <c r="C119" s="16" t="n">
        <f aca="false">MONTH(A119)</f>
        <v>6</v>
      </c>
      <c r="D119" s="16" t="n">
        <f aca="false">IF(C119&lt;4,1,IF(C119&lt;7,2,IF(C119&lt;10,3,4)))</f>
        <v>2</v>
      </c>
      <c r="E119" s="29" t="n">
        <f aca="false">VLOOKUP($A119,'NP-15'!$A$3:$B$279,2,FALSE())</f>
        <v>0.06399752950102</v>
      </c>
      <c r="F119" s="30" t="n">
        <f aca="false">(1+E119/2)^(-2*(DATE(B120,C120,20)-$A$14)/365.25)</f>
        <v>2.77221614961997</v>
      </c>
      <c r="G119" s="35" t="n">
        <v>22</v>
      </c>
      <c r="H119" s="36" t="n">
        <v>4</v>
      </c>
      <c r="I119" s="36" t="n">
        <v>4</v>
      </c>
      <c r="J119" s="36" t="n">
        <v>0</v>
      </c>
      <c r="K119" s="37" t="n">
        <v>30</v>
      </c>
      <c r="L119" s="2" t="n">
        <f aca="false">K119*16</f>
        <v>480</v>
      </c>
      <c r="M119" s="2" t="n">
        <f aca="false">K119*8</f>
        <v>240</v>
      </c>
      <c r="O119" s="10" t="n">
        <f aca="false">VLOOKUP($A119,'SP-15'!$D$9:$G$316,3,FALSE())*($G119+$H119)/$K119+VLOOKUP($A119,'SP-15'!$M$9:$T$287,7,FALSE())*($I119+$J119)/$K119</f>
        <v>63.0620679323117</v>
      </c>
      <c r="P119" s="10" t="n">
        <f aca="false">VLOOKUP($A119,'NP-15'!$D$9:$G$316,3,FALSE())*($G119+$H119)/$K119+VLOOKUP($A119,'NP-15'!$M$9:$T$287,7,FALSE())*($I119+$J119)/$K119</f>
        <v>53.9966666666667</v>
      </c>
      <c r="Q119" s="10" t="n">
        <f aca="false">VLOOKUP($A119,'SP-15'!$D$9:$K$316,7,FALSE())</f>
        <v>27.8</v>
      </c>
      <c r="R119" s="10" t="n">
        <f aca="false">VLOOKUP($A119,'NP-15'!$D$9:$K$316,7,FALSE())</f>
        <v>32.45</v>
      </c>
      <c r="T119" s="10" t="n">
        <f aca="false">AVERAGE(O119:P119)</f>
        <v>58.5293672994892</v>
      </c>
      <c r="U119" s="10" t="n">
        <f aca="false">AVERAGE(Q119:R119)</f>
        <v>30.125</v>
      </c>
    </row>
    <row r="120" customFormat="false" ht="12.75" hidden="false" customHeight="false" outlineLevel="0" collapsed="false">
      <c r="A120" s="34" t="n">
        <f aca="false">EDATE(A119,1)</f>
        <v>39995</v>
      </c>
      <c r="B120" s="16" t="n">
        <f aca="false">YEAR(A120)</f>
        <v>2009</v>
      </c>
      <c r="C120" s="16" t="n">
        <f aca="false">MONTH(A120)</f>
        <v>7</v>
      </c>
      <c r="D120" s="16" t="n">
        <f aca="false">IF(C120&lt;4,1,IF(C120&lt;7,2,IF(C120&lt;10,3,4)))</f>
        <v>3</v>
      </c>
      <c r="E120" s="29" t="n">
        <f aca="false">VLOOKUP($A120,'NP-15'!$A$3:$B$279,2,FALSE())</f>
        <v>0.064024897460372</v>
      </c>
      <c r="F120" s="30" t="n">
        <f aca="false">(1+E120/2)^(-2*(DATE(B121,C121,20)-$A$14)/365.25)</f>
        <v>2.75861144844624</v>
      </c>
      <c r="G120" s="35" t="n">
        <v>23</v>
      </c>
      <c r="H120" s="36" t="n">
        <v>3</v>
      </c>
      <c r="I120" s="36" t="n">
        <v>4</v>
      </c>
      <c r="J120" s="36" t="n">
        <v>1</v>
      </c>
      <c r="K120" s="37" t="n">
        <v>31</v>
      </c>
      <c r="L120" s="2" t="n">
        <f aca="false">K120*16</f>
        <v>496</v>
      </c>
      <c r="M120" s="2" t="n">
        <f aca="false">K120*8</f>
        <v>248</v>
      </c>
      <c r="O120" s="10" t="n">
        <f aca="false">VLOOKUP($A120,'SP-15'!$D$9:$G$316,3,FALSE())*($G120+$H120)/$K120+VLOOKUP($A120,'SP-15'!$M$9:$T$287,7,FALSE())*($I120+$J120)/$K120</f>
        <v>76.9274193548387</v>
      </c>
      <c r="P120" s="10" t="n">
        <f aca="false">VLOOKUP($A120,'NP-15'!$D$9:$G$316,3,FALSE())*($G120+$H120)/$K120+VLOOKUP($A120,'NP-15'!$M$9:$T$287,7,FALSE())*($I120+$J120)/$K120</f>
        <v>72.0520161290323</v>
      </c>
      <c r="Q120" s="10" t="n">
        <f aca="false">VLOOKUP($A120,'SP-15'!$D$9:$K$316,7,FALSE())</f>
        <v>41.8</v>
      </c>
      <c r="R120" s="10" t="n">
        <f aca="false">VLOOKUP($A120,'NP-15'!$D$9:$K$316,7,FALSE())</f>
        <v>37.05</v>
      </c>
      <c r="T120" s="10" t="n">
        <f aca="false">AVERAGE(O120:P120)</f>
        <v>74.4897177419355</v>
      </c>
      <c r="U120" s="10" t="n">
        <f aca="false">AVERAGE(Q120:R120)</f>
        <v>39.425</v>
      </c>
    </row>
    <row r="121" customFormat="false" ht="12.75" hidden="false" customHeight="false" outlineLevel="0" collapsed="false">
      <c r="A121" s="34" t="n">
        <f aca="false">EDATE(A120,1)</f>
        <v>40026</v>
      </c>
      <c r="B121" s="16" t="n">
        <f aca="false">YEAR(A121)</f>
        <v>2009</v>
      </c>
      <c r="C121" s="16" t="n">
        <f aca="false">MONTH(A121)</f>
        <v>8</v>
      </c>
      <c r="D121" s="16" t="n">
        <f aca="false">IF(C121&lt;4,1,IF(C121&lt;7,2,IF(C121&lt;10,3,4)))</f>
        <v>3</v>
      </c>
      <c r="E121" s="29" t="n">
        <f aca="false">VLOOKUP($A121,'NP-15'!$A$3:$B$279,2,FALSE())</f>
        <v>0.064053177685296</v>
      </c>
      <c r="F121" s="30" t="n">
        <f aca="false">(1+E121/2)^(-2*(DATE(B122,C122,20)-$A$14)/365.25)</f>
        <v>2.74510000441481</v>
      </c>
      <c r="G121" s="35" t="n">
        <v>21</v>
      </c>
      <c r="H121" s="36" t="n">
        <v>5</v>
      </c>
      <c r="I121" s="36" t="n">
        <v>5</v>
      </c>
      <c r="J121" s="36" t="n">
        <v>0</v>
      </c>
      <c r="K121" s="37" t="n">
        <v>31</v>
      </c>
      <c r="L121" s="2" t="n">
        <f aca="false">K121*16</f>
        <v>496</v>
      </c>
      <c r="M121" s="2" t="n">
        <f aca="false">K121*8</f>
        <v>248</v>
      </c>
      <c r="O121" s="10" t="n">
        <f aca="false">VLOOKUP($A121,'SP-15'!$D$9:$G$316,3,FALSE())*($G121+$H121)/$K121+VLOOKUP($A121,'SP-15'!$M$9:$T$287,7,FALSE())*($I121+$J121)/$K121</f>
        <v>83.0417197599051</v>
      </c>
      <c r="P121" s="10" t="n">
        <f aca="false">VLOOKUP($A121,'NP-15'!$D$9:$G$316,3,FALSE())*($G121+$H121)/$K121+VLOOKUP($A121,'NP-15'!$M$9:$T$287,7,FALSE())*($I121+$J121)/$K121</f>
        <v>85.0116935483871</v>
      </c>
      <c r="Q121" s="10" t="n">
        <f aca="false">VLOOKUP($A121,'SP-15'!$D$9:$K$316,7,FALSE())</f>
        <v>45.8</v>
      </c>
      <c r="R121" s="10" t="n">
        <f aca="false">VLOOKUP($A121,'NP-15'!$D$9:$K$316,7,FALSE())</f>
        <v>39.05</v>
      </c>
      <c r="T121" s="10" t="n">
        <f aca="false">AVERAGE(O121:P121)</f>
        <v>84.0267066541461</v>
      </c>
      <c r="U121" s="10" t="n">
        <f aca="false">AVERAGE(Q121:R121)</f>
        <v>42.425</v>
      </c>
    </row>
    <row r="122" customFormat="false" ht="12.75" hidden="false" customHeight="false" outlineLevel="0" collapsed="false">
      <c r="A122" s="34" t="n">
        <f aca="false">EDATE(A121,1)</f>
        <v>40057</v>
      </c>
      <c r="B122" s="16" t="n">
        <f aca="false">YEAR(A122)</f>
        <v>2009</v>
      </c>
      <c r="C122" s="16" t="n">
        <f aca="false">MONTH(A122)</f>
        <v>9</v>
      </c>
      <c r="D122" s="16" t="n">
        <f aca="false">IF(C122&lt;4,1,IF(C122&lt;7,2,IF(C122&lt;10,3,4)))</f>
        <v>3</v>
      </c>
      <c r="E122" s="29" t="n">
        <f aca="false">VLOOKUP($A122,'NP-15'!$A$3:$B$279,2,FALSE())</f>
        <v>0.064081457910485</v>
      </c>
      <c r="F122" s="30" t="n">
        <f aca="false">(1+E122/2)^(-2*(DATE(B123,C123,20)-$A$14)/365.25)</f>
        <v>2.73211379288089</v>
      </c>
      <c r="G122" s="35" t="n">
        <v>21</v>
      </c>
      <c r="H122" s="36" t="n">
        <v>4</v>
      </c>
      <c r="I122" s="36" t="n">
        <v>4</v>
      </c>
      <c r="J122" s="36" t="n">
        <v>1</v>
      </c>
      <c r="K122" s="37" t="n">
        <v>30</v>
      </c>
      <c r="L122" s="2" t="n">
        <f aca="false">K122*16</f>
        <v>480</v>
      </c>
      <c r="M122" s="2" t="n">
        <f aca="false">K122*8</f>
        <v>240</v>
      </c>
      <c r="O122" s="10" t="n">
        <f aca="false">VLOOKUP($A122,'SP-15'!$D$9:$G$316,3,FALSE())*($G122+$H122)/$K122+VLOOKUP($A122,'SP-15'!$M$9:$T$287,7,FALSE())*($I122+$J122)/$K122</f>
        <v>75.5097985837708</v>
      </c>
      <c r="P122" s="10" t="n">
        <f aca="false">VLOOKUP($A122,'NP-15'!$D$9:$G$316,3,FALSE())*($G122+$H122)/$K122+VLOOKUP($A122,'NP-15'!$M$9:$T$287,7,FALSE())*($I122+$J122)/$K122</f>
        <v>73.2770833333333</v>
      </c>
      <c r="Q122" s="10" t="n">
        <f aca="false">VLOOKUP($A122,'SP-15'!$D$9:$K$316,7,FALSE())</f>
        <v>42.8</v>
      </c>
      <c r="R122" s="10" t="n">
        <f aca="false">VLOOKUP($A122,'NP-15'!$D$9:$K$316,7,FALSE())</f>
        <v>37.05</v>
      </c>
      <c r="T122" s="10" t="n">
        <f aca="false">AVERAGE(O122:P122)</f>
        <v>74.3934409585521</v>
      </c>
      <c r="U122" s="10" t="n">
        <f aca="false">AVERAGE(Q122:R122)</f>
        <v>39.925</v>
      </c>
    </row>
    <row r="123" customFormat="false" ht="12.75" hidden="false" customHeight="false" outlineLevel="0" collapsed="false">
      <c r="A123" s="34" t="n">
        <f aca="false">EDATE(A122,1)</f>
        <v>40087</v>
      </c>
      <c r="B123" s="16" t="n">
        <f aca="false">YEAR(A123)</f>
        <v>2009</v>
      </c>
      <c r="C123" s="16" t="n">
        <f aca="false">MONTH(A123)</f>
        <v>10</v>
      </c>
      <c r="D123" s="16" t="n">
        <f aca="false">IF(C123&lt;4,1,IF(C123&lt;7,2,IF(C123&lt;10,3,4)))</f>
        <v>4</v>
      </c>
      <c r="E123" s="29" t="n">
        <f aca="false">VLOOKUP($A123,'NP-15'!$A$3:$B$279,2,FALSE())</f>
        <v>0.064108825870599</v>
      </c>
      <c r="F123" s="30" t="n">
        <f aca="false">(1+E123/2)^(-2*(DATE(B124,C124,20)-$A$14)/365.25)</f>
        <v>2.71866892312559</v>
      </c>
      <c r="G123" s="35" t="n">
        <v>22</v>
      </c>
      <c r="H123" s="36" t="n">
        <v>5</v>
      </c>
      <c r="I123" s="36" t="n">
        <v>4</v>
      </c>
      <c r="J123" s="36" t="n">
        <v>0</v>
      </c>
      <c r="K123" s="37" t="n">
        <v>31</v>
      </c>
      <c r="L123" s="2" t="n">
        <f aca="false">K123*16</f>
        <v>496</v>
      </c>
      <c r="M123" s="2" t="n">
        <f aca="false">K123*8</f>
        <v>248</v>
      </c>
      <c r="O123" s="10" t="n">
        <f aca="false">VLOOKUP($A123,'SP-15'!$D$9:$G$316,3,FALSE())*($G123+$H123)/$K123+VLOOKUP($A123,'SP-15'!$M$9:$T$287,7,FALSE())*($I123+$J123)/$K123</f>
        <v>56.5161290322581</v>
      </c>
      <c r="P123" s="10" t="n">
        <f aca="false">VLOOKUP($A123,'NP-15'!$D$9:$G$316,3,FALSE())*($G123+$H123)/$K123+VLOOKUP($A123,'NP-15'!$M$9:$T$287,7,FALSE())*($I123+$J123)/$K123</f>
        <v>52.0645161290323</v>
      </c>
      <c r="Q123" s="10" t="n">
        <f aca="false">VLOOKUP($A123,'SP-15'!$D$9:$K$316,7,FALSE())</f>
        <v>35.8</v>
      </c>
      <c r="R123" s="10" t="n">
        <f aca="false">VLOOKUP($A123,'NP-15'!$D$9:$K$316,7,FALSE())</f>
        <v>35.45</v>
      </c>
      <c r="T123" s="10" t="n">
        <f aca="false">AVERAGE(O123:P123)</f>
        <v>54.2903225806452</v>
      </c>
      <c r="U123" s="10" t="n">
        <f aca="false">AVERAGE(Q123:R123)</f>
        <v>35.625</v>
      </c>
    </row>
    <row r="124" customFormat="false" ht="12.75" hidden="false" customHeight="false" outlineLevel="0" collapsed="false">
      <c r="A124" s="34" t="n">
        <f aca="false">EDATE(A123,1)</f>
        <v>40118</v>
      </c>
      <c r="B124" s="16" t="n">
        <f aca="false">YEAR(A124)</f>
        <v>2009</v>
      </c>
      <c r="C124" s="16" t="n">
        <f aca="false">MONTH(A124)</f>
        <v>11</v>
      </c>
      <c r="D124" s="16" t="n">
        <f aca="false">IF(C124&lt;4,1,IF(C124&lt;7,2,IF(C124&lt;10,3,4)))</f>
        <v>4</v>
      </c>
      <c r="E124" s="29" t="n">
        <f aca="false">VLOOKUP($A124,'NP-15'!$A$3:$B$279,2,FALSE())</f>
        <v>0.06413710609631</v>
      </c>
      <c r="F124" s="30" t="n">
        <f aca="false">(1+E124/2)^(-2*(DATE(B125,C125,20)-$A$14)/365.25)</f>
        <v>2.70578335095248</v>
      </c>
      <c r="G124" s="35" t="n">
        <v>20</v>
      </c>
      <c r="H124" s="36" t="n">
        <v>4</v>
      </c>
      <c r="I124" s="36" t="n">
        <v>5</v>
      </c>
      <c r="J124" s="36" t="n">
        <v>1</v>
      </c>
      <c r="K124" s="37" t="n">
        <v>30</v>
      </c>
      <c r="L124" s="2" t="n">
        <f aca="false">K124*16</f>
        <v>480</v>
      </c>
      <c r="M124" s="2" t="n">
        <f aca="false">K124*8</f>
        <v>240</v>
      </c>
      <c r="O124" s="10" t="n">
        <f aca="false">VLOOKUP($A124,'SP-15'!$D$9:$G$316,3,FALSE())*($G124+$H124)/$K124+VLOOKUP($A124,'SP-15'!$M$9:$T$287,7,FALSE())*($I124+$J124)/$K124</f>
        <v>45.6777031063538</v>
      </c>
      <c r="P124" s="10" t="n">
        <f aca="false">VLOOKUP($A124,'NP-15'!$D$9:$G$316,3,FALSE())*($G124+$H124)/$K124+VLOOKUP($A124,'NP-15'!$M$9:$T$287,7,FALSE())*($I124+$J124)/$K124</f>
        <v>50.215</v>
      </c>
      <c r="Q124" s="10" t="n">
        <f aca="false">VLOOKUP($A124,'SP-15'!$D$9:$K$316,7,FALSE())</f>
        <v>30.8</v>
      </c>
      <c r="R124" s="10" t="n">
        <f aca="false">VLOOKUP($A124,'NP-15'!$D$9:$K$316,7,FALSE())</f>
        <v>32.45</v>
      </c>
      <c r="T124" s="10" t="n">
        <f aca="false">AVERAGE(O124:P124)</f>
        <v>47.9463515531769</v>
      </c>
      <c r="U124" s="10" t="n">
        <f aca="false">AVERAGE(Q124:R124)</f>
        <v>31.625</v>
      </c>
    </row>
    <row r="125" customFormat="false" ht="12.75" hidden="false" customHeight="false" outlineLevel="0" collapsed="false">
      <c r="A125" s="34" t="n">
        <f aca="false">EDATE(A124,1)</f>
        <v>40148</v>
      </c>
      <c r="B125" s="16" t="n">
        <f aca="false">YEAR(A125)</f>
        <v>2009</v>
      </c>
      <c r="C125" s="16" t="n">
        <f aca="false">MONTH(A125)</f>
        <v>12</v>
      </c>
      <c r="D125" s="16" t="n">
        <f aca="false">IF(C125&lt;4,1,IF(C125&lt;7,2,IF(C125&lt;10,3,4)))</f>
        <v>4</v>
      </c>
      <c r="E125" s="29" t="n">
        <f aca="false">VLOOKUP($A125,'NP-15'!$A$3:$B$279,2,FALSE())</f>
        <v>0.064164474056929</v>
      </c>
      <c r="F125" s="30" t="n">
        <f aca="false">(1+E125/2)^(-2*(DATE(B126,C126,20)-$A$14)/365.25)</f>
        <v>2.6924437785815</v>
      </c>
      <c r="G125" s="35" t="n">
        <v>22</v>
      </c>
      <c r="H125" s="36" t="n">
        <v>4</v>
      </c>
      <c r="I125" s="36" t="n">
        <v>4</v>
      </c>
      <c r="J125" s="36" t="n">
        <v>1</v>
      </c>
      <c r="K125" s="37" t="n">
        <v>31</v>
      </c>
      <c r="L125" s="2" t="n">
        <f aca="false">K125*16</f>
        <v>496</v>
      </c>
      <c r="M125" s="2" t="n">
        <f aca="false">K125*8</f>
        <v>248</v>
      </c>
      <c r="O125" s="10" t="n">
        <f aca="false">VLOOKUP($A125,'SP-15'!$D$9:$G$316,3,FALSE())*($G125+$H125)/$K125+VLOOKUP($A125,'SP-15'!$M$9:$T$287,7,FALSE())*($I125+$J125)/$K125</f>
        <v>44.420599912191</v>
      </c>
      <c r="P125" s="10" t="n">
        <f aca="false">VLOOKUP($A125,'NP-15'!$D$9:$G$316,3,FALSE())*($G125+$H125)/$K125+VLOOKUP($A125,'NP-15'!$M$9:$T$287,7,FALSE())*($I125+$J125)/$K125</f>
        <v>49.3975806451613</v>
      </c>
      <c r="Q125" s="10" t="n">
        <f aca="false">VLOOKUP($A125,'SP-15'!$D$9:$K$316,7,FALSE())</f>
        <v>30.8</v>
      </c>
      <c r="R125" s="10" t="n">
        <f aca="false">VLOOKUP($A125,'NP-15'!$D$9:$K$316,7,FALSE())</f>
        <v>32.45</v>
      </c>
      <c r="T125" s="10" t="n">
        <f aca="false">AVERAGE(O125:P125)</f>
        <v>46.9090902786762</v>
      </c>
      <c r="U125" s="10" t="n">
        <f aca="false">AVERAGE(Q125:R125)</f>
        <v>31.625</v>
      </c>
    </row>
    <row r="126" customFormat="false" ht="12.75" hidden="false" customHeight="false" outlineLevel="0" collapsed="false">
      <c r="A126" s="34" t="n">
        <f aca="false">EDATE(A125,1)</f>
        <v>40179</v>
      </c>
      <c r="B126" s="16" t="n">
        <f aca="false">YEAR(A126)</f>
        <v>2010</v>
      </c>
      <c r="C126" s="16" t="n">
        <f aca="false">MONTH(A126)</f>
        <v>1</v>
      </c>
      <c r="D126" s="16" t="n">
        <f aca="false">IF(C126&lt;4,1,IF(C126&lt;7,2,IF(C126&lt;10,3,4)))</f>
        <v>1</v>
      </c>
      <c r="E126" s="29" t="n">
        <f aca="false">VLOOKUP($A126,'NP-15'!$A$3:$B$279,2,FALSE())</f>
        <v>0.064192754283162</v>
      </c>
      <c r="F126" s="30" t="n">
        <f aca="false">(1+E126/2)^(-2*(DATE(B127,C127,20)-$A$14)/365.25)</f>
        <v>2.67919483307</v>
      </c>
      <c r="G126" s="35" t="n">
        <v>20</v>
      </c>
      <c r="H126" s="36" t="n">
        <v>5</v>
      </c>
      <c r="I126" s="36" t="n">
        <v>5</v>
      </c>
      <c r="J126" s="36" t="n">
        <v>1</v>
      </c>
      <c r="K126" s="37" t="n">
        <v>31</v>
      </c>
      <c r="L126" s="2" t="n">
        <f aca="false">K126*16</f>
        <v>496</v>
      </c>
      <c r="M126" s="2" t="n">
        <f aca="false">K126*8</f>
        <v>248</v>
      </c>
      <c r="O126" s="10" t="n">
        <f aca="false">VLOOKUP($A126,'SP-15'!$D$9:$G$316,3,FALSE())*($G126+$H126)/$K126+VLOOKUP($A126,'SP-15'!$M$9:$T$287,7,FALSE())*($I126+$J126)/$K126</f>
        <v>48.9879032258065</v>
      </c>
      <c r="P126" s="10" t="n">
        <f aca="false">VLOOKUP($A126,'NP-15'!$D$9:$G$316,3,FALSE())*($G126+$H126)/$K126+VLOOKUP($A126,'NP-15'!$M$9:$T$287,7,FALSE())*($I126+$J126)/$K126</f>
        <v>53.275</v>
      </c>
      <c r="Q126" s="10" t="n">
        <f aca="false">VLOOKUP($A126,'SP-15'!$D$9:$K$316,7,FALSE())</f>
        <v>32</v>
      </c>
      <c r="R126" s="10" t="n">
        <f aca="false">VLOOKUP($A126,'NP-15'!$D$9:$K$316,7,FALSE())</f>
        <v>36.95</v>
      </c>
      <c r="T126" s="10" t="n">
        <f aca="false">AVERAGE(O126:P126)</f>
        <v>51.1314516129032</v>
      </c>
      <c r="U126" s="10" t="n">
        <f aca="false">AVERAGE(Q126:R126)</f>
        <v>34.475</v>
      </c>
    </row>
    <row r="127" customFormat="false" ht="12.75" hidden="false" customHeight="false" outlineLevel="0" collapsed="false">
      <c r="A127" s="34" t="n">
        <f aca="false">EDATE(A126,1)</f>
        <v>40210</v>
      </c>
      <c r="B127" s="16" t="n">
        <f aca="false">YEAR(A127)</f>
        <v>2010</v>
      </c>
      <c r="C127" s="16" t="n">
        <f aca="false">MONTH(A127)</f>
        <v>2</v>
      </c>
      <c r="D127" s="16" t="n">
        <f aca="false">IF(C127&lt;4,1,IF(C127&lt;7,2,IF(C127&lt;10,3,4)))</f>
        <v>1</v>
      </c>
      <c r="E127" s="29" t="n">
        <f aca="false">VLOOKUP($A127,'NP-15'!$A$3:$B$279,2,FALSE())</f>
        <v>0.06422103450966</v>
      </c>
      <c r="F127" s="30" t="n">
        <f aca="false">(1+E127/2)^(-2*(DATE(B128,C128,20)-$A$14)/365.25)</f>
        <v>2.66738318899713</v>
      </c>
      <c r="G127" s="35" t="n">
        <v>20</v>
      </c>
      <c r="H127" s="36" t="n">
        <v>4</v>
      </c>
      <c r="I127" s="36" t="n">
        <v>4</v>
      </c>
      <c r="J127" s="36" t="n">
        <v>0</v>
      </c>
      <c r="K127" s="37" t="n">
        <v>28</v>
      </c>
      <c r="L127" s="2" t="n">
        <f aca="false">K127*16</f>
        <v>448</v>
      </c>
      <c r="M127" s="2" t="n">
        <f aca="false">K127*8</f>
        <v>224</v>
      </c>
      <c r="O127" s="10" t="n">
        <f aca="false">VLOOKUP($A127,'SP-15'!$D$9:$G$316,3,FALSE())*($G127+$H127)/$K127+VLOOKUP($A127,'SP-15'!$M$9:$T$287,7,FALSE())*($I127+$J127)/$K127</f>
        <v>47.6051459707803</v>
      </c>
      <c r="P127" s="10" t="n">
        <f aca="false">VLOOKUP($A127,'NP-15'!$D$9:$G$316,3,FALSE())*($G127+$H127)/$K127+VLOOKUP($A127,'NP-15'!$M$9:$T$287,7,FALSE())*($I127+$J127)/$K127</f>
        <v>50.0946428571429</v>
      </c>
      <c r="Q127" s="10" t="n">
        <f aca="false">VLOOKUP($A127,'SP-15'!$D$9:$K$316,7,FALSE())</f>
        <v>31.05</v>
      </c>
      <c r="R127" s="10" t="n">
        <f aca="false">VLOOKUP($A127,'NP-15'!$D$9:$K$316,7,FALSE())</f>
        <v>35.95</v>
      </c>
      <c r="T127" s="10" t="n">
        <f aca="false">AVERAGE(O127:P127)</f>
        <v>48.8498944139616</v>
      </c>
      <c r="U127" s="10" t="n">
        <f aca="false">AVERAGE(Q127:R127)</f>
        <v>33.5</v>
      </c>
    </row>
    <row r="128" customFormat="false" ht="12.75" hidden="false" customHeight="false" outlineLevel="0" collapsed="false">
      <c r="A128" s="34" t="n">
        <f aca="false">EDATE(A127,1)</f>
        <v>40238</v>
      </c>
      <c r="B128" s="16" t="n">
        <f aca="false">YEAR(A128)</f>
        <v>2010</v>
      </c>
      <c r="C128" s="16" t="n">
        <f aca="false">MONTH(A128)</f>
        <v>3</v>
      </c>
      <c r="D128" s="16" t="n">
        <f aca="false">IF(C128&lt;4,1,IF(C128&lt;7,2,IF(C128&lt;10,3,4)))</f>
        <v>1</v>
      </c>
      <c r="E128" s="29" t="n">
        <f aca="false">VLOOKUP($A128,'NP-15'!$A$3:$B$279,2,FALSE())</f>
        <v>0.064246577940274</v>
      </c>
      <c r="F128" s="30" t="n">
        <f aca="false">(1+E128/2)^(-2*(DATE(B129,C129,20)-$A$14)/365.25)</f>
        <v>2.65412480060215</v>
      </c>
      <c r="G128" s="35" t="n">
        <v>23</v>
      </c>
      <c r="H128" s="36" t="n">
        <v>4</v>
      </c>
      <c r="I128" s="36" t="n">
        <v>4</v>
      </c>
      <c r="J128" s="36" t="n">
        <v>0</v>
      </c>
      <c r="K128" s="37" t="n">
        <v>31</v>
      </c>
      <c r="L128" s="2" t="n">
        <f aca="false">K128*16</f>
        <v>496</v>
      </c>
      <c r="M128" s="2" t="n">
        <f aca="false">K128*8</f>
        <v>248</v>
      </c>
      <c r="O128" s="10" t="n">
        <f aca="false">VLOOKUP($A128,'SP-15'!$D$9:$G$316,3,FALSE())*($G128+$H128)/$K128+VLOOKUP($A128,'SP-15'!$M$9:$T$287,7,FALSE())*($I128+$J128)/$K128</f>
        <v>46.4531930889551</v>
      </c>
      <c r="P128" s="10" t="n">
        <f aca="false">VLOOKUP($A128,'NP-15'!$D$9:$G$316,3,FALSE())*($G128+$H128)/$K128+VLOOKUP($A128,'NP-15'!$M$9:$T$287,7,FALSE())*($I128+$J128)/$K128</f>
        <v>48.5322580645161</v>
      </c>
      <c r="Q128" s="10" t="n">
        <f aca="false">VLOOKUP($A128,'SP-15'!$D$9:$K$316,7,FALSE())</f>
        <v>31.05</v>
      </c>
      <c r="R128" s="10" t="n">
        <f aca="false">VLOOKUP($A128,'NP-15'!$D$9:$K$316,7,FALSE())</f>
        <v>33.95</v>
      </c>
      <c r="T128" s="10" t="n">
        <f aca="false">AVERAGE(O128:P128)</f>
        <v>47.4927255767356</v>
      </c>
      <c r="U128" s="10" t="n">
        <f aca="false">AVERAGE(Q128:R128)</f>
        <v>32.5</v>
      </c>
    </row>
    <row r="129" customFormat="false" ht="12.75" hidden="false" customHeight="false" outlineLevel="0" collapsed="false">
      <c r="A129" s="34" t="n">
        <f aca="false">EDATE(A128,1)</f>
        <v>40269</v>
      </c>
      <c r="B129" s="16" t="n">
        <f aca="false">YEAR(A129)</f>
        <v>2010</v>
      </c>
      <c r="C129" s="16" t="n">
        <f aca="false">MONTH(A129)</f>
        <v>4</v>
      </c>
      <c r="D129" s="16" t="n">
        <f aca="false">IF(C129&lt;4,1,IF(C129&lt;7,2,IF(C129&lt;10,3,4)))</f>
        <v>2</v>
      </c>
      <c r="E129" s="29" t="n">
        <f aca="false">VLOOKUP($A129,'NP-15'!$A$3:$B$279,2,FALSE())</f>
        <v>0.064274858167277</v>
      </c>
      <c r="F129" s="30" t="n">
        <f aca="false">(1+E129/2)^(-2*(DATE(B130,C130,20)-$A$14)/365.25)</f>
        <v>2.64148619003911</v>
      </c>
      <c r="G129" s="35" t="n">
        <v>22</v>
      </c>
      <c r="H129" s="36" t="n">
        <v>4</v>
      </c>
      <c r="I129" s="36" t="n">
        <v>4</v>
      </c>
      <c r="J129" s="36" t="n">
        <v>0</v>
      </c>
      <c r="K129" s="37" t="n">
        <v>30</v>
      </c>
      <c r="L129" s="2" t="n">
        <f aca="false">K129*16</f>
        <v>480</v>
      </c>
      <c r="M129" s="2" t="n">
        <f aca="false">K129*8</f>
        <v>240</v>
      </c>
      <c r="O129" s="10" t="n">
        <f aca="false">VLOOKUP($A129,'SP-15'!$D$9:$G$316,3,FALSE())*($G129+$H129)/$K129+VLOOKUP($A129,'SP-15'!$M$9:$T$287,7,FALSE())*($I129+$J129)/$K129</f>
        <v>44.7166666666667</v>
      </c>
      <c r="P129" s="10" t="n">
        <f aca="false">VLOOKUP($A129,'NP-15'!$D$9:$G$316,3,FALSE())*($G129+$H129)/$K129+VLOOKUP($A129,'NP-15'!$M$9:$T$287,7,FALSE())*($I129+$J129)/$K129</f>
        <v>46.5216666666667</v>
      </c>
      <c r="Q129" s="10" t="n">
        <f aca="false">VLOOKUP($A129,'SP-15'!$D$9:$K$316,7,FALSE())</f>
        <v>30.05</v>
      </c>
      <c r="R129" s="10" t="n">
        <f aca="false">VLOOKUP($A129,'NP-15'!$D$9:$K$316,7,FALSE())</f>
        <v>33.95</v>
      </c>
      <c r="T129" s="10" t="n">
        <f aca="false">AVERAGE(O129:P129)</f>
        <v>45.6191666666667</v>
      </c>
      <c r="U129" s="10" t="n">
        <f aca="false">AVERAGE(Q129:R129)</f>
        <v>32</v>
      </c>
    </row>
    <row r="130" customFormat="false" ht="12.75" hidden="false" customHeight="false" outlineLevel="0" collapsed="false">
      <c r="A130" s="34" t="n">
        <f aca="false">EDATE(A129,1)</f>
        <v>40299</v>
      </c>
      <c r="B130" s="16" t="n">
        <f aca="false">YEAR(A130)</f>
        <v>2010</v>
      </c>
      <c r="C130" s="16" t="n">
        <f aca="false">MONTH(A130)</f>
        <v>5</v>
      </c>
      <c r="D130" s="16" t="n">
        <f aca="false">IF(C130&lt;4,1,IF(C130&lt;7,2,IF(C130&lt;10,3,4)))</f>
        <v>2</v>
      </c>
      <c r="E130" s="29" t="n">
        <f aca="false">VLOOKUP($A130,'NP-15'!$A$3:$B$279,2,FALSE())</f>
        <v>0.064302226129145</v>
      </c>
      <c r="F130" s="30" t="n">
        <f aca="false">(1+E130/2)^(-2*(DATE(B131,C131,20)-$A$14)/365.25)</f>
        <v>2.6284049439427</v>
      </c>
      <c r="G130" s="35" t="n">
        <v>20</v>
      </c>
      <c r="H130" s="36" t="n">
        <v>5</v>
      </c>
      <c r="I130" s="36" t="n">
        <v>5</v>
      </c>
      <c r="J130" s="36" t="n">
        <v>1</v>
      </c>
      <c r="K130" s="37" t="n">
        <v>31</v>
      </c>
      <c r="L130" s="2" t="n">
        <f aca="false">K130*16</f>
        <v>496</v>
      </c>
      <c r="M130" s="2" t="n">
        <f aca="false">K130*8</f>
        <v>248</v>
      </c>
      <c r="O130" s="10" t="n">
        <f aca="false">VLOOKUP($A130,'SP-15'!$D$9:$G$316,3,FALSE())*($G130+$H130)/$K130+VLOOKUP($A130,'SP-15'!$M$9:$T$287,7,FALSE())*($I130+$J130)/$K130</f>
        <v>47.4518380583871</v>
      </c>
      <c r="P130" s="10" t="n">
        <f aca="false">VLOOKUP($A130,'NP-15'!$D$9:$G$316,3,FALSE())*($G130+$H130)/$K130+VLOOKUP($A130,'NP-15'!$M$9:$T$287,7,FALSE())*($I130+$J130)/$K130</f>
        <v>48.4379032258065</v>
      </c>
      <c r="Q130" s="10" t="n">
        <f aca="false">VLOOKUP($A130,'SP-15'!$D$9:$K$316,7,FALSE())</f>
        <v>30.05</v>
      </c>
      <c r="R130" s="10" t="n">
        <f aca="false">VLOOKUP($A130,'NP-15'!$D$9:$K$316,7,FALSE())</f>
        <v>29.95</v>
      </c>
      <c r="T130" s="10" t="n">
        <f aca="false">AVERAGE(O130:P130)</f>
        <v>47.9448706420968</v>
      </c>
      <c r="U130" s="10" t="n">
        <f aca="false">AVERAGE(Q130:R130)</f>
        <v>30</v>
      </c>
    </row>
    <row r="131" customFormat="false" ht="12.75" hidden="false" customHeight="false" outlineLevel="0" collapsed="false">
      <c r="A131" s="34" t="n">
        <f aca="false">EDATE(A130,1)</f>
        <v>40330</v>
      </c>
      <c r="B131" s="16" t="n">
        <f aca="false">YEAR(A131)</f>
        <v>2010</v>
      </c>
      <c r="C131" s="16" t="n">
        <f aca="false">MONTH(A131)</f>
        <v>6</v>
      </c>
      <c r="D131" s="16" t="n">
        <f aca="false">IF(C131&lt;4,1,IF(C131&lt;7,2,IF(C131&lt;10,3,4)))</f>
        <v>2</v>
      </c>
      <c r="E131" s="29" t="n">
        <f aca="false">VLOOKUP($A131,'NP-15'!$A$3:$B$279,2,FALSE())</f>
        <v>0.06433050635667</v>
      </c>
      <c r="F131" s="30" t="n">
        <f aca="false">(1+E131/2)^(-2*(DATE(B132,C132,20)-$A$14)/365.25)</f>
        <v>2.61586522440184</v>
      </c>
      <c r="G131" s="35" t="n">
        <v>22</v>
      </c>
      <c r="H131" s="36" t="n">
        <v>4</v>
      </c>
      <c r="I131" s="36" t="n">
        <v>4</v>
      </c>
      <c r="J131" s="36" t="n">
        <v>0</v>
      </c>
      <c r="K131" s="37" t="n">
        <v>30</v>
      </c>
      <c r="L131" s="2" t="n">
        <f aca="false">K131*16</f>
        <v>480</v>
      </c>
      <c r="M131" s="2" t="n">
        <f aca="false">K131*8</f>
        <v>240</v>
      </c>
      <c r="O131" s="10" t="n">
        <f aca="false">VLOOKUP($A131,'SP-15'!$D$9:$G$316,3,FALSE())*($G131+$H131)/$K131+VLOOKUP($A131,'SP-15'!$M$9:$T$287,7,FALSE())*($I131+$J131)/$K131</f>
        <v>63.6623756095932</v>
      </c>
      <c r="P131" s="10" t="n">
        <f aca="false">VLOOKUP($A131,'NP-15'!$D$9:$G$316,3,FALSE())*($G131+$H131)/$K131+VLOOKUP($A131,'NP-15'!$M$9:$T$287,7,FALSE())*($I131+$J131)/$K131</f>
        <v>54.7216666666667</v>
      </c>
      <c r="Q131" s="10" t="n">
        <f aca="false">VLOOKUP($A131,'SP-15'!$D$9:$K$316,7,FALSE())</f>
        <v>28.05</v>
      </c>
      <c r="R131" s="10" t="n">
        <f aca="false">VLOOKUP($A131,'NP-15'!$D$9:$K$316,7,FALSE())</f>
        <v>32.95</v>
      </c>
      <c r="T131" s="10" t="n">
        <f aca="false">AVERAGE(O131:P131)</f>
        <v>59.19202113813</v>
      </c>
      <c r="U131" s="10" t="n">
        <f aca="false">AVERAGE(Q131:R131)</f>
        <v>30.5</v>
      </c>
    </row>
    <row r="132" customFormat="false" ht="12.75" hidden="false" customHeight="false" outlineLevel="0" collapsed="false">
      <c r="A132" s="34" t="n">
        <f aca="false">EDATE(A131,1)</f>
        <v>40360</v>
      </c>
      <c r="B132" s="16" t="n">
        <f aca="false">YEAR(A132)</f>
        <v>2010</v>
      </c>
      <c r="C132" s="16" t="n">
        <f aca="false">MONTH(A132)</f>
        <v>7</v>
      </c>
      <c r="D132" s="16" t="n">
        <f aca="false">IF(C132&lt;4,1,IF(C132&lt;7,2,IF(C132&lt;10,3,4)))</f>
        <v>3</v>
      </c>
      <c r="E132" s="29" t="n">
        <f aca="false">VLOOKUP($A132,'NP-15'!$A$3:$B$279,2,FALSE())</f>
        <v>0.064357874319044</v>
      </c>
      <c r="F132" s="30" t="n">
        <f aca="false">(1+E132/2)^(-2*(DATE(B133,C133,20)-$A$14)/365.25)</f>
        <v>2.60288739391354</v>
      </c>
      <c r="G132" s="35" t="n">
        <v>21</v>
      </c>
      <c r="H132" s="36" t="n">
        <v>5</v>
      </c>
      <c r="I132" s="36" t="n">
        <v>4</v>
      </c>
      <c r="J132" s="36" t="n">
        <v>1</v>
      </c>
      <c r="K132" s="37" t="n">
        <v>31</v>
      </c>
      <c r="L132" s="2" t="n">
        <f aca="false">K132*16</f>
        <v>496</v>
      </c>
      <c r="M132" s="2" t="n">
        <f aca="false">K132*8</f>
        <v>248</v>
      </c>
      <c r="O132" s="10" t="n">
        <f aca="false">VLOOKUP($A132,'SP-15'!$D$9:$G$316,3,FALSE())*($G132+$H132)/$K132+VLOOKUP($A132,'SP-15'!$M$9:$T$287,7,FALSE())*($I132+$J132)/$K132</f>
        <v>77.1673387096774</v>
      </c>
      <c r="P132" s="10" t="n">
        <f aca="false">VLOOKUP($A132,'NP-15'!$D$9:$G$316,3,FALSE())*($G132+$H132)/$K132+VLOOKUP($A132,'NP-15'!$M$9:$T$287,7,FALSE())*($I132+$J132)/$K132</f>
        <v>72.7717741935484</v>
      </c>
      <c r="Q132" s="10" t="n">
        <f aca="false">VLOOKUP($A132,'SP-15'!$D$9:$K$316,7,FALSE())</f>
        <v>42.05</v>
      </c>
      <c r="R132" s="10" t="n">
        <f aca="false">VLOOKUP($A132,'NP-15'!$D$9:$K$316,7,FALSE())</f>
        <v>37.55</v>
      </c>
      <c r="T132" s="10" t="n">
        <f aca="false">AVERAGE(O132:P132)</f>
        <v>74.9695564516129</v>
      </c>
      <c r="U132" s="10" t="n">
        <f aca="false">AVERAGE(Q132:R132)</f>
        <v>39.8</v>
      </c>
    </row>
    <row r="133" customFormat="false" ht="12.75" hidden="false" customHeight="false" outlineLevel="0" collapsed="false">
      <c r="A133" s="34" t="n">
        <f aca="false">EDATE(A132,1)</f>
        <v>40391</v>
      </c>
      <c r="B133" s="16" t="n">
        <f aca="false">YEAR(A133)</f>
        <v>2010</v>
      </c>
      <c r="C133" s="16" t="n">
        <f aca="false">MONTH(A133)</f>
        <v>8</v>
      </c>
      <c r="D133" s="16" t="n">
        <f aca="false">IF(C133&lt;4,1,IF(C133&lt;7,2,IF(C133&lt;10,3,4)))</f>
        <v>3</v>
      </c>
      <c r="E133" s="29" t="n">
        <f aca="false">VLOOKUP($A133,'NP-15'!$A$3:$B$279,2,FALSE())</f>
        <v>0.064386154547091</v>
      </c>
      <c r="F133" s="30" t="n">
        <f aca="false">(1+E133/2)^(-2*(DATE(B134,C134,20)-$A$14)/365.25)</f>
        <v>2.58999665342113</v>
      </c>
      <c r="G133" s="35" t="n">
        <v>22</v>
      </c>
      <c r="H133" s="36" t="n">
        <v>4</v>
      </c>
      <c r="I133" s="36" t="n">
        <v>5</v>
      </c>
      <c r="J133" s="36" t="n">
        <v>0</v>
      </c>
      <c r="K133" s="37" t="n">
        <v>31</v>
      </c>
      <c r="L133" s="2" t="n">
        <f aca="false">K133*16</f>
        <v>496</v>
      </c>
      <c r="M133" s="2" t="n">
        <f aca="false">K133*8</f>
        <v>248</v>
      </c>
      <c r="O133" s="10" t="n">
        <f aca="false">VLOOKUP($A133,'SP-15'!$D$9:$G$316,3,FALSE())*($G133+$H133)/$K133+VLOOKUP($A133,'SP-15'!$M$9:$T$287,7,FALSE())*($I133+$J133)/$K133</f>
        <v>82.1695862771796</v>
      </c>
      <c r="P133" s="10" t="n">
        <f aca="false">VLOOKUP($A133,'NP-15'!$D$9:$G$316,3,FALSE())*($G133+$H133)/$K133+VLOOKUP($A133,'NP-15'!$M$9:$T$287,7,FALSE())*($I133+$J133)/$K133</f>
        <v>85.7314516129032</v>
      </c>
      <c r="Q133" s="10" t="n">
        <f aca="false">VLOOKUP($A133,'SP-15'!$D$9:$K$316,7,FALSE())</f>
        <v>46.05</v>
      </c>
      <c r="R133" s="10" t="n">
        <f aca="false">VLOOKUP($A133,'NP-15'!$D$9:$K$316,7,FALSE())</f>
        <v>39.55</v>
      </c>
      <c r="T133" s="10" t="n">
        <f aca="false">AVERAGE(O133:P133)</f>
        <v>83.9505189450414</v>
      </c>
      <c r="U133" s="10" t="n">
        <f aca="false">AVERAGE(Q133:R133)</f>
        <v>42.8</v>
      </c>
    </row>
    <row r="134" customFormat="false" ht="12.75" hidden="false" customHeight="false" outlineLevel="0" collapsed="false">
      <c r="A134" s="34" t="n">
        <f aca="false">EDATE(A133,1)</f>
        <v>40422</v>
      </c>
      <c r="B134" s="16" t="n">
        <f aca="false">YEAR(A134)</f>
        <v>2010</v>
      </c>
      <c r="C134" s="16" t="n">
        <f aca="false">MONTH(A134)</f>
        <v>9</v>
      </c>
      <c r="D134" s="16" t="n">
        <f aca="false">IF(C134&lt;4,1,IF(C134&lt;7,2,IF(C134&lt;10,3,4)))</f>
        <v>3</v>
      </c>
      <c r="E134" s="29" t="n">
        <f aca="false">VLOOKUP($A134,'NP-15'!$A$3:$B$279,2,FALSE())</f>
        <v>0.064414434775402</v>
      </c>
      <c r="F134" s="30" t="n">
        <f aca="false">(1+E134/2)^(-2*(DATE(B135,C135,20)-$A$14)/365.25)</f>
        <v>2.57760512703562</v>
      </c>
      <c r="G134" s="35" t="n">
        <v>21</v>
      </c>
      <c r="H134" s="36" t="n">
        <v>4</v>
      </c>
      <c r="I134" s="36" t="n">
        <v>4</v>
      </c>
      <c r="J134" s="36" t="n">
        <v>1</v>
      </c>
      <c r="K134" s="37" t="n">
        <v>30</v>
      </c>
      <c r="L134" s="2" t="n">
        <f aca="false">K134*16</f>
        <v>480</v>
      </c>
      <c r="M134" s="2" t="n">
        <f aca="false">K134*8</f>
        <v>240</v>
      </c>
      <c r="O134" s="10" t="n">
        <f aca="false">VLOOKUP($A134,'SP-15'!$D$9:$G$316,3,FALSE())*($G134+$H134)/$K134+VLOOKUP($A134,'SP-15'!$M$9:$T$287,7,FALSE())*($I134+$J134)/$K134</f>
        <v>74.6388865765113</v>
      </c>
      <c r="P134" s="10" t="n">
        <f aca="false">VLOOKUP($A134,'NP-15'!$D$9:$G$316,3,FALSE())*($G134+$H134)/$K134+VLOOKUP($A134,'NP-15'!$M$9:$T$287,7,FALSE())*($I134+$J134)/$K134</f>
        <v>73.9958333333333</v>
      </c>
      <c r="Q134" s="10" t="n">
        <f aca="false">VLOOKUP($A134,'SP-15'!$D$9:$K$316,7,FALSE())</f>
        <v>43.05</v>
      </c>
      <c r="R134" s="10" t="n">
        <f aca="false">VLOOKUP($A134,'NP-15'!$D$9:$K$316,7,FALSE())</f>
        <v>37.55</v>
      </c>
      <c r="T134" s="10" t="n">
        <f aca="false">AVERAGE(O134:P134)</f>
        <v>74.3173599549223</v>
      </c>
      <c r="U134" s="10" t="n">
        <f aca="false">AVERAGE(Q134:R134)</f>
        <v>40.3</v>
      </c>
    </row>
    <row r="135" customFormat="false" ht="12.75" hidden="false" customHeight="false" outlineLevel="0" collapsed="false">
      <c r="A135" s="34" t="n">
        <f aca="false">EDATE(A134,1)</f>
        <v>40452</v>
      </c>
      <c r="B135" s="16" t="n">
        <f aca="false">YEAR(A135)</f>
        <v>2010</v>
      </c>
      <c r="C135" s="16" t="n">
        <f aca="false">MONTH(A135)</f>
        <v>10</v>
      </c>
      <c r="D135" s="16" t="n">
        <f aca="false">IF(C135&lt;4,1,IF(C135&lt;7,2,IF(C135&lt;10,3,4)))</f>
        <v>4</v>
      </c>
      <c r="E135" s="29" t="n">
        <f aca="false">VLOOKUP($A135,'NP-15'!$A$3:$B$279,2,FALSE())</f>
        <v>0.064441802738537</v>
      </c>
      <c r="F135" s="30" t="n">
        <f aca="false">(1+E135/2)^(-2*(DATE(B136,C136,20)-$A$14)/365.25)</f>
        <v>2.56478224203522</v>
      </c>
      <c r="G135" s="35" t="n">
        <v>21</v>
      </c>
      <c r="H135" s="36" t="n">
        <v>5</v>
      </c>
      <c r="I135" s="36" t="n">
        <v>5</v>
      </c>
      <c r="J135" s="36" t="n">
        <v>0</v>
      </c>
      <c r="K135" s="37" t="n">
        <v>31</v>
      </c>
      <c r="L135" s="2" t="n">
        <f aca="false">K135*16</f>
        <v>496</v>
      </c>
      <c r="M135" s="2" t="n">
        <f aca="false">K135*8</f>
        <v>248</v>
      </c>
      <c r="O135" s="10" t="n">
        <f aca="false">VLOOKUP($A135,'SP-15'!$D$9:$G$316,3,FALSE())*($G135+$H135)/$K135+VLOOKUP($A135,'SP-15'!$M$9:$T$287,7,FALSE())*($I135+$J135)/$K135</f>
        <v>57.0350806451613</v>
      </c>
      <c r="P135" s="10" t="n">
        <f aca="false">VLOOKUP($A135,'NP-15'!$D$9:$G$316,3,FALSE())*($G135+$H135)/$K135+VLOOKUP($A135,'NP-15'!$M$9:$T$287,7,FALSE())*($I135+$J135)/$K135</f>
        <v>53.1254032258065</v>
      </c>
      <c r="Q135" s="10" t="n">
        <f aca="false">VLOOKUP($A135,'SP-15'!$D$9:$K$316,7,FALSE())</f>
        <v>36.05</v>
      </c>
      <c r="R135" s="10" t="n">
        <f aca="false">VLOOKUP($A135,'NP-15'!$D$9:$K$316,7,FALSE())</f>
        <v>35.95</v>
      </c>
      <c r="T135" s="10" t="n">
        <f aca="false">AVERAGE(O135:P135)</f>
        <v>55.0802419354839</v>
      </c>
      <c r="U135" s="10" t="n">
        <f aca="false">AVERAGE(Q135:R135)</f>
        <v>36</v>
      </c>
    </row>
    <row r="136" customFormat="false" ht="12.75" hidden="false" customHeight="false" outlineLevel="0" collapsed="false">
      <c r="A136" s="34" t="n">
        <f aca="false">EDATE(A135,1)</f>
        <v>40483</v>
      </c>
      <c r="B136" s="16" t="n">
        <f aca="false">YEAR(A136)</f>
        <v>2010</v>
      </c>
      <c r="C136" s="16" t="n">
        <f aca="false">MONTH(A136)</f>
        <v>11</v>
      </c>
      <c r="D136" s="16" t="n">
        <f aca="false">IF(C136&lt;4,1,IF(C136&lt;7,2,IF(C136&lt;10,3,4)))</f>
        <v>4</v>
      </c>
      <c r="E136" s="29" t="n">
        <f aca="false">VLOOKUP($A136,'NP-15'!$A$3:$B$279,2,FALSE())</f>
        <v>0.064470082967371</v>
      </c>
      <c r="F136" s="30" t="n">
        <f aca="false">(1+E136/2)^(-2*(DATE(B137,C137,20)-$A$14)/365.25)</f>
        <v>2.55248834096677</v>
      </c>
      <c r="G136" s="35" t="n">
        <v>21</v>
      </c>
      <c r="H136" s="36" t="n">
        <v>4</v>
      </c>
      <c r="I136" s="36" t="n">
        <v>4</v>
      </c>
      <c r="J136" s="36" t="n">
        <v>1</v>
      </c>
      <c r="K136" s="37" t="n">
        <v>30</v>
      </c>
      <c r="L136" s="2" t="n">
        <f aca="false">K136*16</f>
        <v>480</v>
      </c>
      <c r="M136" s="2" t="n">
        <f aca="false">K136*8</f>
        <v>240</v>
      </c>
      <c r="O136" s="10" t="n">
        <f aca="false">VLOOKUP($A136,'SP-15'!$D$9:$G$316,3,FALSE())*($G136+$H136)/$K136+VLOOKUP($A136,'SP-15'!$M$9:$T$287,7,FALSE())*($I136+$J136)/$K136</f>
        <v>46.0903199821713</v>
      </c>
      <c r="P136" s="10" t="n">
        <f aca="false">VLOOKUP($A136,'NP-15'!$D$9:$G$316,3,FALSE())*($G136+$H136)/$K136+VLOOKUP($A136,'NP-15'!$M$9:$T$287,7,FALSE())*($I136+$J136)/$K136</f>
        <v>50.8479166666667</v>
      </c>
      <c r="Q136" s="10" t="n">
        <f aca="false">VLOOKUP($A136,'SP-15'!$D$9:$K$316,7,FALSE())</f>
        <v>31.05</v>
      </c>
      <c r="R136" s="10" t="n">
        <f aca="false">VLOOKUP($A136,'NP-15'!$D$9:$K$316,7,FALSE())</f>
        <v>32.95</v>
      </c>
      <c r="T136" s="10" t="n">
        <f aca="false">AVERAGE(O136:P136)</f>
        <v>48.469118324419</v>
      </c>
      <c r="U136" s="10" t="n">
        <f aca="false">AVERAGE(Q136:R136)</f>
        <v>32</v>
      </c>
    </row>
    <row r="137" customFormat="false" ht="12.75" hidden="false" customHeight="false" outlineLevel="0" collapsed="false">
      <c r="A137" s="34" t="n">
        <f aca="false">EDATE(A136,1)</f>
        <v>40513</v>
      </c>
      <c r="B137" s="16" t="n">
        <f aca="false">YEAR(A137)</f>
        <v>2010</v>
      </c>
      <c r="C137" s="16" t="n">
        <f aca="false">MONTH(A137)</f>
        <v>12</v>
      </c>
      <c r="D137" s="16" t="n">
        <f aca="false">IF(C137&lt;4,1,IF(C137&lt;7,2,IF(C137&lt;10,3,4)))</f>
        <v>4</v>
      </c>
      <c r="E137" s="29" t="n">
        <f aca="false">VLOOKUP($A137,'NP-15'!$A$3:$B$279,2,FALSE())</f>
        <v>0.064497450931011</v>
      </c>
      <c r="F137" s="30" t="n">
        <f aca="false">(1+E137/2)^(-2*(DATE(B138,C138,20)-$A$14)/365.25)</f>
        <v>2.53976751119567</v>
      </c>
      <c r="G137" s="35" t="n">
        <v>23</v>
      </c>
      <c r="H137" s="36" t="n">
        <v>3</v>
      </c>
      <c r="I137" s="36" t="n">
        <v>4</v>
      </c>
      <c r="J137" s="36" t="n">
        <v>1</v>
      </c>
      <c r="K137" s="37" t="n">
        <v>31</v>
      </c>
      <c r="L137" s="2" t="n">
        <f aca="false">K137*16</f>
        <v>496</v>
      </c>
      <c r="M137" s="2" t="n">
        <f aca="false">K137*8</f>
        <v>248</v>
      </c>
      <c r="O137" s="10" t="n">
        <f aca="false">VLOOKUP($A137,'SP-15'!$D$9:$G$316,3,FALSE())*($G137+$H137)/$K137+VLOOKUP($A137,'SP-15'!$M$9:$T$287,7,FALSE())*($I137+$J137)/$K137</f>
        <v>44.9859585796217</v>
      </c>
      <c r="P137" s="10" t="n">
        <f aca="false">VLOOKUP($A137,'NP-15'!$D$9:$G$316,3,FALSE())*($G137+$H137)/$K137+VLOOKUP($A137,'NP-15'!$M$9:$T$287,7,FALSE())*($I137+$J137)/$K137</f>
        <v>50.1173387096774</v>
      </c>
      <c r="Q137" s="10" t="n">
        <f aca="false">VLOOKUP($A137,'SP-15'!$D$9:$K$316,7,FALSE())</f>
        <v>31.05</v>
      </c>
      <c r="R137" s="10" t="n">
        <f aca="false">VLOOKUP($A137,'NP-15'!$D$9:$K$316,7,FALSE())</f>
        <v>32.95</v>
      </c>
      <c r="T137" s="10" t="n">
        <f aca="false">AVERAGE(O137:P137)</f>
        <v>47.5516486446496</v>
      </c>
      <c r="U137" s="10" t="n">
        <f aca="false">AVERAGE(Q137:R137)</f>
        <v>32</v>
      </c>
    </row>
    <row r="138" customFormat="false" ht="12.75" hidden="false" customHeight="false" outlineLevel="0" collapsed="false">
      <c r="A138" s="34" t="n">
        <f aca="false">EDATE(A137,1)</f>
        <v>40544</v>
      </c>
      <c r="B138" s="16" t="n">
        <f aca="false">YEAR(A138)</f>
        <v>2011</v>
      </c>
      <c r="C138" s="16" t="n">
        <f aca="false">MONTH(A138)</f>
        <v>1</v>
      </c>
      <c r="D138" s="16" t="n">
        <f aca="false">IF(C138&lt;4,1,IF(C138&lt;7,2,IF(C138&lt;10,3,4)))</f>
        <v>1</v>
      </c>
      <c r="E138" s="29" t="n">
        <f aca="false">VLOOKUP($A138,'NP-15'!$A$3:$B$279,2,FALSE())</f>
        <v>0.064517425682845</v>
      </c>
      <c r="F138" s="30" t="n">
        <f aca="false">(1+E138/2)^(-2*(DATE(B139,C139,20)-$A$14)/365.25)</f>
        <v>2.52683448561167</v>
      </c>
      <c r="G138" s="35" t="n">
        <v>21</v>
      </c>
      <c r="H138" s="36" t="n">
        <v>4</v>
      </c>
      <c r="I138" s="36" t="n">
        <v>5</v>
      </c>
      <c r="J138" s="36" t="n">
        <v>1</v>
      </c>
      <c r="K138" s="37" t="n">
        <v>31</v>
      </c>
      <c r="L138" s="2" t="n">
        <f aca="false">K138*16</f>
        <v>496</v>
      </c>
      <c r="M138" s="2" t="n">
        <f aca="false">K138*8</f>
        <v>248</v>
      </c>
      <c r="O138" s="10" t="n">
        <f aca="false">VLOOKUP($A138,'SP-15'!$D$9:$G$316,3,FALSE())*($G138+$H138)/$K138+VLOOKUP($A138,'SP-15'!$M$9:$T$287,7,FALSE())*($I138+$J138)/$K138</f>
        <v>49.2258064516129</v>
      </c>
      <c r="P138" s="10" t="n">
        <f aca="false">VLOOKUP($A138,'NP-15'!$D$9:$G$316,3,FALSE())*($G138+$H138)/$K138+VLOOKUP($A138,'NP-15'!$M$9:$T$287,7,FALSE())*($I138+$J138)/$K138</f>
        <v>53.9887096774194</v>
      </c>
      <c r="Q138" s="10" t="n">
        <f aca="false">VLOOKUP($A138,'SP-15'!$D$9:$K$316,7,FALSE())</f>
        <v>32.25</v>
      </c>
      <c r="R138" s="10" t="n">
        <f aca="false">VLOOKUP($A138,'NP-15'!$D$9:$K$316,7,FALSE())</f>
        <v>37.45</v>
      </c>
      <c r="T138" s="10" t="n">
        <f aca="false">AVERAGE(O138:P138)</f>
        <v>51.6072580645161</v>
      </c>
      <c r="U138" s="10" t="n">
        <f aca="false">AVERAGE(Q138:R138)</f>
        <v>34.85</v>
      </c>
    </row>
    <row r="139" customFormat="false" ht="12.75" hidden="false" customHeight="false" outlineLevel="0" collapsed="false">
      <c r="A139" s="34" t="n">
        <f aca="false">EDATE(A138,1)</f>
        <v>40575</v>
      </c>
      <c r="B139" s="16" t="n">
        <f aca="false">YEAR(A139)</f>
        <v>2011</v>
      </c>
      <c r="C139" s="16" t="n">
        <f aca="false">MONTH(A139)</f>
        <v>2</v>
      </c>
      <c r="D139" s="16" t="n">
        <f aca="false">IF(C139&lt;4,1,IF(C139&lt;7,2,IF(C139&lt;10,3,4)))</f>
        <v>1</v>
      </c>
      <c r="E139" s="29" t="n">
        <f aca="false">VLOOKUP($A139,'NP-15'!$A$3:$B$279,2,FALSE())</f>
        <v>0.064534978003855</v>
      </c>
      <c r="F139" s="30" t="n">
        <f aca="false">(1+E139/2)^(-2*(DATE(B140,C140,20)-$A$14)/365.25)</f>
        <v>2.51518523552108</v>
      </c>
      <c r="G139" s="35" t="n">
        <v>20</v>
      </c>
      <c r="H139" s="36" t="n">
        <v>4</v>
      </c>
      <c r="I139" s="36" t="n">
        <v>4</v>
      </c>
      <c r="J139" s="36" t="n">
        <v>0</v>
      </c>
      <c r="K139" s="37" t="n">
        <v>28</v>
      </c>
      <c r="L139" s="2" t="n">
        <f aca="false">K139*16</f>
        <v>448</v>
      </c>
      <c r="M139" s="2" t="n">
        <f aca="false">K139*8</f>
        <v>224</v>
      </c>
      <c r="O139" s="10" t="n">
        <f aca="false">VLOOKUP($A139,'SP-15'!$D$9:$G$316,3,FALSE())*($G139+$H139)/$K139+VLOOKUP($A139,'SP-15'!$M$9:$T$287,7,FALSE())*($I139+$J139)/$K139</f>
        <v>48.2551230261549</v>
      </c>
      <c r="P139" s="10" t="n">
        <f aca="false">VLOOKUP($A139,'NP-15'!$D$9:$G$316,3,FALSE())*($G139+$H139)/$K139+VLOOKUP($A139,'NP-15'!$M$9:$T$287,7,FALSE())*($I139+$J139)/$K139</f>
        <v>50.8178571428572</v>
      </c>
      <c r="Q139" s="10" t="n">
        <f aca="false">VLOOKUP($A139,'SP-15'!$D$9:$K$316,7,FALSE())</f>
        <v>31.3</v>
      </c>
      <c r="R139" s="10" t="n">
        <f aca="false">VLOOKUP($A139,'NP-15'!$D$9:$K$316,7,FALSE())</f>
        <v>36.45</v>
      </c>
      <c r="T139" s="10" t="n">
        <f aca="false">AVERAGE(O139:P139)</f>
        <v>49.536490084506</v>
      </c>
      <c r="U139" s="10" t="n">
        <f aca="false">AVERAGE(Q139:R139)</f>
        <v>33.875</v>
      </c>
    </row>
    <row r="140" customFormat="false" ht="12.75" hidden="false" customHeight="false" outlineLevel="0" collapsed="false">
      <c r="A140" s="34" t="n">
        <f aca="false">EDATE(A139,1)</f>
        <v>40603</v>
      </c>
      <c r="B140" s="16" t="n">
        <f aca="false">YEAR(A140)</f>
        <v>2011</v>
      </c>
      <c r="C140" s="16" t="n">
        <f aca="false">MONTH(A140)</f>
        <v>3</v>
      </c>
      <c r="D140" s="16" t="n">
        <f aca="false">IF(C140&lt;4,1,IF(C140&lt;7,2,IF(C140&lt;10,3,4)))</f>
        <v>1</v>
      </c>
      <c r="E140" s="29" t="n">
        <f aca="false">VLOOKUP($A140,'NP-15'!$A$3:$B$279,2,FALSE())</f>
        <v>0.064550831713242</v>
      </c>
      <c r="F140" s="30" t="n">
        <f aca="false">(1+E140/2)^(-2*(DATE(B141,C141,20)-$A$14)/365.25)</f>
        <v>2.50221761545575</v>
      </c>
      <c r="G140" s="35" t="n">
        <v>23</v>
      </c>
      <c r="H140" s="36" t="n">
        <v>4</v>
      </c>
      <c r="I140" s="36" t="n">
        <v>4</v>
      </c>
      <c r="J140" s="36" t="n">
        <v>0</v>
      </c>
      <c r="K140" s="37" t="n">
        <v>31</v>
      </c>
      <c r="L140" s="2" t="n">
        <f aca="false">K140*16</f>
        <v>496</v>
      </c>
      <c r="M140" s="2" t="n">
        <f aca="false">K140*8</f>
        <v>248</v>
      </c>
      <c r="O140" s="10" t="n">
        <f aca="false">VLOOKUP($A140,'SP-15'!$D$9:$G$316,3,FALSE())*($G140+$H140)/$K140+VLOOKUP($A140,'SP-15'!$M$9:$T$287,7,FALSE())*($I140+$J140)/$K140</f>
        <v>47.1054998111949</v>
      </c>
      <c r="P140" s="10" t="n">
        <f aca="false">VLOOKUP($A140,'NP-15'!$D$9:$G$316,3,FALSE())*($G140+$H140)/$K140+VLOOKUP($A140,'NP-15'!$M$9:$T$287,7,FALSE())*($I140+$J140)/$K140</f>
        <v>49.258064516129</v>
      </c>
      <c r="Q140" s="10" t="n">
        <f aca="false">VLOOKUP($A140,'SP-15'!$D$9:$K$316,7,FALSE())</f>
        <v>31.3</v>
      </c>
      <c r="R140" s="10" t="n">
        <f aca="false">VLOOKUP($A140,'NP-15'!$D$9:$K$316,7,FALSE())</f>
        <v>34.45</v>
      </c>
      <c r="T140" s="10" t="n">
        <f aca="false">AVERAGE(O140:P140)</f>
        <v>48.181782163662</v>
      </c>
      <c r="U140" s="10" t="n">
        <f aca="false">AVERAGE(Q140:R140)</f>
        <v>32.875</v>
      </c>
    </row>
    <row r="141" customFormat="false" ht="12.75" hidden="false" customHeight="false" outlineLevel="0" collapsed="false">
      <c r="A141" s="34" t="n">
        <f aca="false">EDATE(A140,1)</f>
        <v>40634</v>
      </c>
      <c r="B141" s="16" t="n">
        <f aca="false">YEAR(A141)</f>
        <v>2011</v>
      </c>
      <c r="C141" s="16" t="n">
        <f aca="false">MONTH(A141)</f>
        <v>4</v>
      </c>
      <c r="D141" s="16" t="n">
        <f aca="false">IF(C141&lt;4,1,IF(C141&lt;7,2,IF(C141&lt;10,3,4)))</f>
        <v>2</v>
      </c>
      <c r="E141" s="29" t="n">
        <f aca="false">VLOOKUP($A141,'NP-15'!$A$3:$B$279,2,FALSE())</f>
        <v>0.064568384034447</v>
      </c>
      <c r="F141" s="30" t="n">
        <f aca="false">(1+E141/2)^(-2*(DATE(B142,C142,20)-$A$14)/365.25)</f>
        <v>2.48980229733066</v>
      </c>
      <c r="G141" s="35" t="n">
        <v>21</v>
      </c>
      <c r="H141" s="36" t="n">
        <v>5</v>
      </c>
      <c r="I141" s="36" t="n">
        <v>4</v>
      </c>
      <c r="J141" s="36" t="n">
        <v>0</v>
      </c>
      <c r="K141" s="37" t="n">
        <v>30</v>
      </c>
      <c r="L141" s="2" t="n">
        <f aca="false">K141*16</f>
        <v>480</v>
      </c>
      <c r="M141" s="2" t="n">
        <f aca="false">K141*8</f>
        <v>240</v>
      </c>
      <c r="O141" s="10" t="n">
        <f aca="false">VLOOKUP($A141,'SP-15'!$D$9:$G$316,3,FALSE())*($G141+$H141)/$K141+VLOOKUP($A141,'SP-15'!$M$9:$T$287,7,FALSE())*($I141+$J141)/$K141</f>
        <v>44.9583333333333</v>
      </c>
      <c r="P141" s="10" t="n">
        <f aca="false">VLOOKUP($A141,'NP-15'!$D$9:$G$316,3,FALSE())*($G141+$H141)/$K141+VLOOKUP($A141,'NP-15'!$M$9:$T$287,7,FALSE())*($I141+$J141)/$K141</f>
        <v>47.2466666666667</v>
      </c>
      <c r="Q141" s="10" t="n">
        <f aca="false">VLOOKUP($A141,'SP-15'!$D$9:$K$316,7,FALSE())</f>
        <v>30.3</v>
      </c>
      <c r="R141" s="10" t="n">
        <f aca="false">VLOOKUP($A141,'NP-15'!$D$9:$K$316,7,FALSE())</f>
        <v>34.45</v>
      </c>
      <c r="T141" s="10" t="n">
        <f aca="false">AVERAGE(O141:P141)</f>
        <v>46.1025</v>
      </c>
      <c r="U141" s="10" t="n">
        <f aca="false">AVERAGE(Q141:R141)</f>
        <v>32.375</v>
      </c>
    </row>
    <row r="142" customFormat="false" ht="12.75" hidden="false" customHeight="false" outlineLevel="0" collapsed="false">
      <c r="A142" s="34" t="n">
        <f aca="false">EDATE(A141,1)</f>
        <v>40664</v>
      </c>
      <c r="B142" s="16" t="n">
        <f aca="false">YEAR(A142)</f>
        <v>2011</v>
      </c>
      <c r="C142" s="16" t="n">
        <f aca="false">MONTH(A142)</f>
        <v>5</v>
      </c>
      <c r="D142" s="16" t="n">
        <f aca="false">IF(C142&lt;4,1,IF(C142&lt;7,2,IF(C142&lt;10,3,4)))</f>
        <v>2</v>
      </c>
      <c r="E142" s="29" t="n">
        <f aca="false">VLOOKUP($A142,'NP-15'!$A$3:$B$279,2,FALSE())</f>
        <v>0.064585370151839</v>
      </c>
      <c r="F142" s="30" t="n">
        <f aca="false">(1+E142/2)^(-2*(DATE(B143,C143,20)-$A$14)/365.25)</f>
        <v>2.47699115309939</v>
      </c>
      <c r="G142" s="35" t="n">
        <v>21</v>
      </c>
      <c r="H142" s="36" t="n">
        <v>4</v>
      </c>
      <c r="I142" s="36" t="n">
        <v>5</v>
      </c>
      <c r="J142" s="36" t="n">
        <v>1</v>
      </c>
      <c r="K142" s="37" t="n">
        <v>31</v>
      </c>
      <c r="L142" s="2" t="n">
        <f aca="false">K142*16</f>
        <v>496</v>
      </c>
      <c r="M142" s="2" t="n">
        <f aca="false">K142*8</f>
        <v>248</v>
      </c>
      <c r="O142" s="10" t="n">
        <f aca="false">VLOOKUP($A142,'SP-15'!$D$9:$G$316,3,FALSE())*($G142+$H142)/$K142+VLOOKUP($A142,'SP-15'!$M$9:$T$287,7,FALSE())*($I142+$J142)/$K142</f>
        <v>48.0168518159358</v>
      </c>
      <c r="P142" s="10" t="n">
        <f aca="false">VLOOKUP($A142,'NP-15'!$D$9:$G$316,3,FALSE())*($G142+$H142)/$K142+VLOOKUP($A142,'NP-15'!$M$9:$T$287,7,FALSE())*($I142+$J142)/$K142</f>
        <v>49.1516129032258</v>
      </c>
      <c r="Q142" s="10" t="n">
        <f aca="false">VLOOKUP($A142,'SP-15'!$D$9:$K$316,7,FALSE())</f>
        <v>30.3</v>
      </c>
      <c r="R142" s="10" t="n">
        <f aca="false">VLOOKUP($A142,'NP-15'!$D$9:$K$316,7,FALSE())</f>
        <v>30.45</v>
      </c>
      <c r="T142" s="10" t="n">
        <f aca="false">AVERAGE(O142:P142)</f>
        <v>48.5842323595808</v>
      </c>
      <c r="U142" s="10" t="n">
        <f aca="false">AVERAGE(Q142:R142)</f>
        <v>30.375</v>
      </c>
    </row>
    <row r="143" customFormat="false" ht="12.75" hidden="false" customHeight="false" outlineLevel="0" collapsed="false">
      <c r="A143" s="34" t="n">
        <f aca="false">EDATE(A142,1)</f>
        <v>40695</v>
      </c>
      <c r="B143" s="16" t="n">
        <f aca="false">YEAR(A143)</f>
        <v>2011</v>
      </c>
      <c r="C143" s="16" t="n">
        <f aca="false">MONTH(A143)</f>
        <v>6</v>
      </c>
      <c r="D143" s="16" t="n">
        <f aca="false">IF(C143&lt;4,1,IF(C143&lt;7,2,IF(C143&lt;10,3,4)))</f>
        <v>2</v>
      </c>
      <c r="E143" s="29" t="n">
        <f aca="false">VLOOKUP($A143,'NP-15'!$A$3:$B$279,2,FALSE())</f>
        <v>0.064602922473245</v>
      </c>
      <c r="F143" s="30" t="n">
        <f aca="false">(1+E143/2)^(-2*(DATE(B144,C144,20)-$A$14)/365.25)</f>
        <v>2.46468721951034</v>
      </c>
      <c r="G143" s="35" t="n">
        <v>22</v>
      </c>
      <c r="H143" s="36" t="n">
        <v>4</v>
      </c>
      <c r="I143" s="36" t="n">
        <v>4</v>
      </c>
      <c r="J143" s="36" t="n">
        <v>0</v>
      </c>
      <c r="K143" s="37" t="n">
        <v>30</v>
      </c>
      <c r="L143" s="2" t="n">
        <f aca="false">K143*16</f>
        <v>480</v>
      </c>
      <c r="M143" s="2" t="n">
        <f aca="false">K143*8</f>
        <v>240</v>
      </c>
      <c r="O143" s="10" t="n">
        <f aca="false">VLOOKUP($A143,'SP-15'!$D$9:$G$316,3,FALSE())*($G143+$H143)/$K143+VLOOKUP($A143,'SP-15'!$M$9:$T$287,7,FALSE())*($I143+$J143)/$K143</f>
        <v>64.2363274378828</v>
      </c>
      <c r="P143" s="10" t="n">
        <f aca="false">VLOOKUP($A143,'NP-15'!$D$9:$G$316,3,FALSE())*($G143+$H143)/$K143+VLOOKUP($A143,'NP-15'!$M$9:$T$287,7,FALSE())*($I143+$J143)/$K143</f>
        <v>55.4466666666667</v>
      </c>
      <c r="Q143" s="10" t="n">
        <f aca="false">VLOOKUP($A143,'SP-15'!$D$9:$K$316,7,FALSE())</f>
        <v>28.3</v>
      </c>
      <c r="R143" s="10" t="n">
        <f aca="false">VLOOKUP($A143,'NP-15'!$D$9:$K$316,7,FALSE())</f>
        <v>33.45</v>
      </c>
      <c r="T143" s="10" t="n">
        <f aca="false">AVERAGE(O143:P143)</f>
        <v>59.8414970522747</v>
      </c>
      <c r="U143" s="10" t="n">
        <f aca="false">AVERAGE(Q143:R143)</f>
        <v>30.875</v>
      </c>
    </row>
    <row r="144" customFormat="false" ht="12.75" hidden="false" customHeight="false" outlineLevel="0" collapsed="false">
      <c r="A144" s="34" t="n">
        <f aca="false">EDATE(A143,1)</f>
        <v>40725</v>
      </c>
      <c r="B144" s="16" t="n">
        <f aca="false">YEAR(A144)</f>
        <v>2011</v>
      </c>
      <c r="C144" s="16" t="n">
        <f aca="false">MONTH(A144)</f>
        <v>7</v>
      </c>
      <c r="D144" s="16" t="n">
        <f aca="false">IF(C144&lt;4,1,IF(C144&lt;7,2,IF(C144&lt;10,3,4)))</f>
        <v>3</v>
      </c>
      <c r="E144" s="29" t="n">
        <f aca="false">VLOOKUP($A144,'NP-15'!$A$3:$B$279,2,FALSE())</f>
        <v>0.064619908590831</v>
      </c>
      <c r="F144" s="30" t="n">
        <f aca="false">(1+E144/2)^(-2*(DATE(B145,C145,20)-$A$14)/365.25)</f>
        <v>2.4519915927934</v>
      </c>
      <c r="G144" s="35" t="n">
        <v>20</v>
      </c>
      <c r="H144" s="36" t="n">
        <v>5</v>
      </c>
      <c r="I144" s="36" t="n">
        <v>5</v>
      </c>
      <c r="J144" s="36" t="n">
        <v>1</v>
      </c>
      <c r="K144" s="37" t="n">
        <v>31</v>
      </c>
      <c r="L144" s="2" t="n">
        <f aca="false">K144*16</f>
        <v>496</v>
      </c>
      <c r="M144" s="2" t="n">
        <f aca="false">K144*8</f>
        <v>248</v>
      </c>
      <c r="O144" s="10" t="n">
        <f aca="false">VLOOKUP($A144,'SP-15'!$D$9:$G$316,3,FALSE())*($G144+$H144)/$K144+VLOOKUP($A144,'SP-15'!$M$9:$T$287,7,FALSE())*($I144+$J144)/$K144</f>
        <v>77.5887096774194</v>
      </c>
      <c r="P144" s="10" t="n">
        <f aca="false">VLOOKUP($A144,'NP-15'!$D$9:$G$316,3,FALSE())*($G144+$H144)/$K144+VLOOKUP($A144,'NP-15'!$M$9:$T$287,7,FALSE())*($I144+$J144)/$K144</f>
        <v>73.5798387096774</v>
      </c>
      <c r="Q144" s="10" t="n">
        <f aca="false">VLOOKUP($A144,'SP-15'!$D$9:$K$316,7,FALSE())</f>
        <v>42.3</v>
      </c>
      <c r="R144" s="10" t="n">
        <f aca="false">VLOOKUP($A144,'NP-15'!$D$9:$K$316,7,FALSE())</f>
        <v>38.05</v>
      </c>
      <c r="T144" s="10" t="n">
        <f aca="false">AVERAGE(O144:P144)</f>
        <v>75.5842741935484</v>
      </c>
      <c r="U144" s="10" t="n">
        <f aca="false">AVERAGE(Q144:R144)</f>
        <v>40.175</v>
      </c>
    </row>
    <row r="145" customFormat="false" ht="12.75" hidden="false" customHeight="false" outlineLevel="0" collapsed="false">
      <c r="A145" s="34" t="n">
        <f aca="false">EDATE(A144,1)</f>
        <v>40756</v>
      </c>
      <c r="B145" s="16" t="n">
        <f aca="false">YEAR(A145)</f>
        <v>2011</v>
      </c>
      <c r="C145" s="16" t="n">
        <f aca="false">MONTH(A145)</f>
        <v>8</v>
      </c>
      <c r="D145" s="16" t="n">
        <f aca="false">IF(C145&lt;4,1,IF(C145&lt;7,2,IF(C145&lt;10,3,4)))</f>
        <v>3</v>
      </c>
      <c r="E145" s="29" t="n">
        <f aca="false">VLOOKUP($A145,'NP-15'!$A$3:$B$279,2,FALSE())</f>
        <v>0.064637460912438</v>
      </c>
      <c r="F145" s="30" t="n">
        <f aca="false">(1+E145/2)^(-2*(DATE(B146,C146,20)-$A$14)/365.25)</f>
        <v>2.43937329828916</v>
      </c>
      <c r="G145" s="35" t="n">
        <v>23</v>
      </c>
      <c r="H145" s="36" t="n">
        <v>4</v>
      </c>
      <c r="I145" s="36" t="n">
        <v>4</v>
      </c>
      <c r="J145" s="36" t="n">
        <v>0</v>
      </c>
      <c r="K145" s="37" t="n">
        <v>31</v>
      </c>
      <c r="L145" s="2" t="n">
        <f aca="false">K145*16</f>
        <v>496</v>
      </c>
      <c r="M145" s="2" t="n">
        <f aca="false">K145*8</f>
        <v>248</v>
      </c>
      <c r="O145" s="10" t="n">
        <f aca="false">VLOOKUP($A145,'SP-15'!$D$9:$G$316,3,FALSE())*($G145+$H145)/$K145+VLOOKUP($A145,'SP-15'!$M$9:$T$287,7,FALSE())*($I145+$J145)/$K145</f>
        <v>81.3067472265529</v>
      </c>
      <c r="P145" s="10" t="n">
        <f aca="false">VLOOKUP($A145,'NP-15'!$D$9:$G$316,3,FALSE())*($G145+$H145)/$K145+VLOOKUP($A145,'NP-15'!$M$9:$T$287,7,FALSE())*($I145+$J145)/$K145</f>
        <v>86.3709677419355</v>
      </c>
      <c r="Q145" s="10" t="n">
        <f aca="false">VLOOKUP($A145,'SP-15'!$D$9:$K$316,7,FALSE())</f>
        <v>46.3</v>
      </c>
      <c r="R145" s="10" t="n">
        <f aca="false">VLOOKUP($A145,'NP-15'!$D$9:$K$316,7,FALSE())</f>
        <v>40.05</v>
      </c>
      <c r="T145" s="10" t="n">
        <f aca="false">AVERAGE(O145:P145)</f>
        <v>83.8388574842442</v>
      </c>
      <c r="U145" s="10" t="n">
        <f aca="false">AVERAGE(Q145:R145)</f>
        <v>43.175</v>
      </c>
    </row>
    <row r="146" customFormat="false" ht="12.75" hidden="false" customHeight="false" outlineLevel="0" collapsed="false">
      <c r="A146" s="34" t="n">
        <f aca="false">EDATE(A145,1)</f>
        <v>40787</v>
      </c>
      <c r="B146" s="16" t="n">
        <f aca="false">YEAR(A146)</f>
        <v>2011</v>
      </c>
      <c r="C146" s="16" t="n">
        <f aca="false">MONTH(A146)</f>
        <v>9</v>
      </c>
      <c r="D146" s="16" t="n">
        <f aca="false">IF(C146&lt;4,1,IF(C146&lt;7,2,IF(C146&lt;10,3,4)))</f>
        <v>3</v>
      </c>
      <c r="E146" s="29" t="n">
        <f aca="false">VLOOKUP($A146,'NP-15'!$A$3:$B$279,2,FALSE())</f>
        <v>0.064655013234147</v>
      </c>
      <c r="F146" s="30" t="n">
        <f aca="false">(1+E146/2)^(-2*(DATE(B147,C147,20)-$A$14)/365.25)</f>
        <v>2.42723575361343</v>
      </c>
      <c r="G146" s="35" t="n">
        <v>21</v>
      </c>
      <c r="H146" s="36" t="n">
        <v>4</v>
      </c>
      <c r="I146" s="36" t="n">
        <v>4</v>
      </c>
      <c r="J146" s="36" t="n">
        <v>1</v>
      </c>
      <c r="K146" s="37" t="n">
        <v>30</v>
      </c>
      <c r="L146" s="2" t="n">
        <f aca="false">K146*16</f>
        <v>480</v>
      </c>
      <c r="M146" s="2" t="n">
        <f aca="false">K146*8</f>
        <v>240</v>
      </c>
      <c r="O146" s="10" t="n">
        <f aca="false">VLOOKUP($A146,'SP-15'!$D$9:$G$316,3,FALSE())*($G146+$H146)/$K146+VLOOKUP($A146,'SP-15'!$M$9:$T$287,7,FALSE())*($I146+$J146)/$K146</f>
        <v>73.8495982951836</v>
      </c>
      <c r="P146" s="10" t="n">
        <f aca="false">VLOOKUP($A146,'NP-15'!$D$9:$G$316,3,FALSE())*($G146+$H146)/$K146+VLOOKUP($A146,'NP-15'!$M$9:$T$287,7,FALSE())*($I146+$J146)/$K146</f>
        <v>74.7145833333333</v>
      </c>
      <c r="Q146" s="10" t="n">
        <f aca="false">VLOOKUP($A146,'SP-15'!$D$9:$K$316,7,FALSE())</f>
        <v>43.3</v>
      </c>
      <c r="R146" s="10" t="n">
        <f aca="false">VLOOKUP($A146,'NP-15'!$D$9:$K$316,7,FALSE())</f>
        <v>38.05</v>
      </c>
      <c r="T146" s="10" t="n">
        <f aca="false">AVERAGE(O146:P146)</f>
        <v>74.2820908142585</v>
      </c>
      <c r="U146" s="10" t="n">
        <f aca="false">AVERAGE(Q146:R146)</f>
        <v>40.675</v>
      </c>
    </row>
    <row r="147" customFormat="false" ht="12.75" hidden="false" customHeight="false" outlineLevel="0" collapsed="false">
      <c r="A147" s="34" t="n">
        <f aca="false">EDATE(A146,1)</f>
        <v>40817</v>
      </c>
      <c r="B147" s="16" t="n">
        <f aca="false">YEAR(A147)</f>
        <v>2011</v>
      </c>
      <c r="C147" s="16" t="n">
        <f aca="false">MONTH(A147)</f>
        <v>10</v>
      </c>
      <c r="D147" s="16" t="n">
        <f aca="false">IF(C147&lt;4,1,IF(C147&lt;7,2,IF(C147&lt;10,3,4)))</f>
        <v>4</v>
      </c>
      <c r="E147" s="29" t="n">
        <f aca="false">VLOOKUP($A147,'NP-15'!$A$3:$B$279,2,FALSE())</f>
        <v>0.064671999352027</v>
      </c>
      <c r="F147" s="30" t="n">
        <f aca="false">(1+E147/2)^(-2*(DATE(B148,C148,20)-$A$14)/365.25)</f>
        <v>2.41471267619798</v>
      </c>
      <c r="G147" s="35" t="n">
        <v>21</v>
      </c>
      <c r="H147" s="36" t="n">
        <v>5</v>
      </c>
      <c r="I147" s="36" t="n">
        <v>5</v>
      </c>
      <c r="J147" s="36" t="n">
        <v>0</v>
      </c>
      <c r="K147" s="37" t="n">
        <v>31</v>
      </c>
      <c r="L147" s="2" t="n">
        <f aca="false">K147*16</f>
        <v>496</v>
      </c>
      <c r="M147" s="2" t="n">
        <f aca="false">K147*8</f>
        <v>248</v>
      </c>
      <c r="O147" s="10" t="n">
        <f aca="false">VLOOKUP($A147,'SP-15'!$D$9:$G$316,3,FALSE())*($G147+$H147)/$K147+VLOOKUP($A147,'SP-15'!$M$9:$T$287,7,FALSE())*($I147+$J147)/$K147</f>
        <v>57.275</v>
      </c>
      <c r="P147" s="10" t="n">
        <f aca="false">VLOOKUP($A147,'NP-15'!$D$9:$G$316,3,FALSE())*($G147+$H147)/$K147+VLOOKUP($A147,'NP-15'!$M$9:$T$287,7,FALSE())*($I147+$J147)/$K147</f>
        <v>53.8451612903226</v>
      </c>
      <c r="Q147" s="10" t="n">
        <f aca="false">VLOOKUP($A147,'SP-15'!$D$9:$K$316,7,FALSE())</f>
        <v>36.3</v>
      </c>
      <c r="R147" s="10" t="n">
        <f aca="false">VLOOKUP($A147,'NP-15'!$D$9:$K$316,7,FALSE())</f>
        <v>36.45</v>
      </c>
      <c r="T147" s="10" t="n">
        <f aca="false">AVERAGE(O147:P147)</f>
        <v>55.5600806451613</v>
      </c>
      <c r="U147" s="10" t="n">
        <f aca="false">AVERAGE(Q147:R147)</f>
        <v>36.375</v>
      </c>
    </row>
    <row r="148" customFormat="false" ht="12.75" hidden="false" customHeight="false" outlineLevel="0" collapsed="false">
      <c r="A148" s="34" t="n">
        <f aca="false">EDATE(A147,1)</f>
        <v>40848</v>
      </c>
      <c r="B148" s="16" t="n">
        <f aca="false">YEAR(A148)</f>
        <v>2011</v>
      </c>
      <c r="C148" s="16" t="n">
        <f aca="false">MONTH(A148)</f>
        <v>11</v>
      </c>
      <c r="D148" s="16" t="n">
        <f aca="false">IF(C148&lt;4,1,IF(C148&lt;7,2,IF(C148&lt;10,3,4)))</f>
        <v>4</v>
      </c>
      <c r="E148" s="29" t="n">
        <f aca="false">VLOOKUP($A148,'NP-15'!$A$3:$B$279,2,FALSE())</f>
        <v>0.064689551673936</v>
      </c>
      <c r="F148" s="30" t="n">
        <f aca="false">(1+E148/2)^(-2*(DATE(B149,C149,20)-$A$14)/365.25)</f>
        <v>2.40268440022952</v>
      </c>
      <c r="G148" s="35" t="n">
        <v>21</v>
      </c>
      <c r="H148" s="36" t="n">
        <v>4</v>
      </c>
      <c r="I148" s="36" t="n">
        <v>4</v>
      </c>
      <c r="J148" s="36" t="n">
        <v>1</v>
      </c>
      <c r="K148" s="37" t="n">
        <v>30</v>
      </c>
      <c r="L148" s="2" t="n">
        <f aca="false">K148*16</f>
        <v>480</v>
      </c>
      <c r="M148" s="2" t="n">
        <f aca="false">K148*8</f>
        <v>240</v>
      </c>
      <c r="O148" s="10" t="n">
        <f aca="false">VLOOKUP($A148,'SP-15'!$D$9:$G$316,3,FALSE())*($G148+$H148)/$K148+VLOOKUP($A148,'SP-15'!$M$9:$T$287,7,FALSE())*($I148+$J148)/$K148</f>
        <v>46.6309955312567</v>
      </c>
      <c r="P148" s="10" t="n">
        <f aca="false">VLOOKUP($A148,'NP-15'!$D$9:$G$316,3,FALSE())*($G148+$H148)/$K148+VLOOKUP($A148,'NP-15'!$M$9:$T$287,7,FALSE())*($I148+$J148)/$K148</f>
        <v>51.5666666666667</v>
      </c>
      <c r="Q148" s="10" t="n">
        <f aca="false">VLOOKUP($A148,'SP-15'!$D$9:$K$316,7,FALSE())</f>
        <v>31.3</v>
      </c>
      <c r="R148" s="10" t="n">
        <f aca="false">VLOOKUP($A148,'NP-15'!$D$9:$K$316,7,FALSE())</f>
        <v>33.45</v>
      </c>
      <c r="T148" s="10" t="n">
        <f aca="false">AVERAGE(O148:P148)</f>
        <v>49.0988310989617</v>
      </c>
      <c r="U148" s="10" t="n">
        <f aca="false">AVERAGE(Q148:R148)</f>
        <v>32.375</v>
      </c>
    </row>
    <row r="149" customFormat="false" ht="12.75" hidden="false" customHeight="false" outlineLevel="0" collapsed="false">
      <c r="A149" s="34" t="n">
        <f aca="false">EDATE(A148,1)</f>
        <v>40878</v>
      </c>
      <c r="B149" s="16" t="n">
        <f aca="false">YEAR(A149)</f>
        <v>2011</v>
      </c>
      <c r="C149" s="16" t="n">
        <f aca="false">MONTH(A149)</f>
        <v>12</v>
      </c>
      <c r="D149" s="16" t="n">
        <f aca="false">IF(C149&lt;4,1,IF(C149&lt;7,2,IF(C149&lt;10,3,4)))</f>
        <v>4</v>
      </c>
      <c r="E149" s="29" t="n">
        <f aca="false">VLOOKUP($A149,'NP-15'!$A$3:$B$279,2,FALSE())</f>
        <v>0.064706537792011</v>
      </c>
      <c r="F149" s="30" t="n">
        <f aca="false">(1+E149/2)^(-2*(DATE(B150,C150,20)-$A$14)/365.25)</f>
        <v>2.3902746282053</v>
      </c>
      <c r="G149" s="35" t="n">
        <v>21</v>
      </c>
      <c r="H149" s="36" t="n">
        <v>5</v>
      </c>
      <c r="I149" s="36" t="n">
        <v>4</v>
      </c>
      <c r="J149" s="36" t="n">
        <v>1</v>
      </c>
      <c r="K149" s="37" t="n">
        <v>31</v>
      </c>
      <c r="L149" s="2" t="n">
        <f aca="false">K149*16</f>
        <v>496</v>
      </c>
      <c r="M149" s="2" t="n">
        <f aca="false">K149*8</f>
        <v>248</v>
      </c>
      <c r="O149" s="10" t="n">
        <f aca="false">VLOOKUP($A149,'SP-15'!$D$9:$G$316,3,FALSE())*($G149+$H149)/$K149+VLOOKUP($A149,'SP-15'!$M$9:$T$287,7,FALSE())*($I149+$J149)/$K149</f>
        <v>45.5273924394352</v>
      </c>
      <c r="P149" s="10" t="n">
        <f aca="false">VLOOKUP($A149,'NP-15'!$D$9:$G$316,3,FALSE())*($G149+$H149)/$K149+VLOOKUP($A149,'NP-15'!$M$9:$T$287,7,FALSE())*($I149+$J149)/$K149</f>
        <v>50.8370967741936</v>
      </c>
      <c r="Q149" s="10" t="n">
        <f aca="false">VLOOKUP($A149,'SP-15'!$D$9:$K$316,7,FALSE())</f>
        <v>31.3</v>
      </c>
      <c r="R149" s="10" t="n">
        <f aca="false">VLOOKUP($A149,'NP-15'!$D$9:$K$316,7,FALSE())</f>
        <v>33.45</v>
      </c>
      <c r="T149" s="10" t="n">
        <f aca="false">AVERAGE(O149:P149)</f>
        <v>48.1822446068144</v>
      </c>
      <c r="U149" s="10" t="n">
        <f aca="false">AVERAGE(Q149:R149)</f>
        <v>32.375</v>
      </c>
    </row>
    <row r="150" customFormat="false" ht="12.75" hidden="false" customHeight="false" outlineLevel="0" collapsed="false">
      <c r="A150" s="34" t="n">
        <f aca="false">EDATE(A149,1)</f>
        <v>40909</v>
      </c>
      <c r="B150" s="16" t="n">
        <f aca="false">YEAR(A150)</f>
        <v>2012</v>
      </c>
      <c r="C150" s="16" t="n">
        <f aca="false">MONTH(A150)</f>
        <v>1</v>
      </c>
      <c r="D150" s="16" t="n">
        <f aca="false">IF(C150&lt;4,1,IF(C150&lt;7,2,IF(C150&lt;10,3,4)))</f>
        <v>1</v>
      </c>
      <c r="E150" s="29" t="n">
        <f aca="false">VLOOKUP($A150,'NP-15'!$A$3:$B$279,2,FALSE())</f>
        <v>0.064724090114122</v>
      </c>
      <c r="F150" s="30" t="n">
        <f aca="false">(1+E150/2)^(-2*(DATE(B151,C151,20)-$A$14)/365.25)</f>
        <v>2.37794004181042</v>
      </c>
      <c r="G150" s="35" t="n">
        <v>21</v>
      </c>
      <c r="H150" s="36" t="n">
        <v>4</v>
      </c>
      <c r="I150" s="36" t="n">
        <v>5</v>
      </c>
      <c r="J150" s="36" t="n">
        <v>1</v>
      </c>
      <c r="K150" s="37" t="n">
        <v>31</v>
      </c>
      <c r="L150" s="2" t="n">
        <f aca="false">K150*16</f>
        <v>496</v>
      </c>
      <c r="M150" s="2" t="n">
        <f aca="false">K150*8</f>
        <v>248</v>
      </c>
      <c r="O150" s="10" t="n">
        <f aca="false">VLOOKUP($A150,'SP-15'!$D$9:$G$316,3,FALSE())*($G150+$H150)/$K150+VLOOKUP($A150,'SP-15'!$M$9:$T$287,7,FALSE())*($I150+$J150)/$K150</f>
        <v>49.4637096774194</v>
      </c>
      <c r="P150" s="10" t="n">
        <f aca="false">VLOOKUP($A150,'NP-15'!$D$9:$G$316,3,FALSE())*($G150+$H150)/$K150+VLOOKUP($A150,'NP-15'!$M$9:$T$287,7,FALSE())*($I150+$J150)/$K150</f>
        <v>54.7024193548387</v>
      </c>
      <c r="Q150" s="10" t="n">
        <f aca="false">VLOOKUP($A150,'SP-15'!$D$9:$K$316,7,FALSE())</f>
        <v>32.52828371692</v>
      </c>
      <c r="R150" s="10" t="n">
        <f aca="false">VLOOKUP($A150,'NP-15'!$D$9:$K$316,7,FALSE())</f>
        <v>37.95</v>
      </c>
      <c r="T150" s="10" t="n">
        <f aca="false">AVERAGE(O150:P150)</f>
        <v>52.083064516129</v>
      </c>
      <c r="U150" s="10" t="n">
        <f aca="false">AVERAGE(Q150:R150)</f>
        <v>35.23914185846</v>
      </c>
    </row>
    <row r="151" customFormat="false" ht="12.75" hidden="false" customHeight="false" outlineLevel="0" collapsed="false">
      <c r="A151" s="34" t="n">
        <f aca="false">EDATE(A150,1)</f>
        <v>40940</v>
      </c>
      <c r="B151" s="16" t="n">
        <f aca="false">YEAR(A151)</f>
        <v>2012</v>
      </c>
      <c r="C151" s="16" t="n">
        <f aca="false">MONTH(A151)</f>
        <v>2</v>
      </c>
      <c r="D151" s="16" t="n">
        <f aca="false">IF(C151&lt;4,1,IF(C151&lt;7,2,IF(C151&lt;10,3,4)))</f>
        <v>1</v>
      </c>
      <c r="E151" s="29" t="n">
        <f aca="false">VLOOKUP($A151,'NP-15'!$A$3:$B$279,2,FALSE())</f>
        <v>0.064741642436335</v>
      </c>
      <c r="F151" s="30" t="n">
        <f aca="false">(1+E151/2)^(-2*(DATE(B152,C152,20)-$A$14)/365.25)</f>
        <v>2.36648777127624</v>
      </c>
      <c r="G151" s="35" t="n">
        <v>21</v>
      </c>
      <c r="H151" s="36" t="n">
        <v>4</v>
      </c>
      <c r="I151" s="36" t="n">
        <v>4</v>
      </c>
      <c r="J151" s="36" t="n">
        <v>0</v>
      </c>
      <c r="K151" s="37" t="n">
        <v>29</v>
      </c>
      <c r="L151" s="2" t="n">
        <f aca="false">K151*16</f>
        <v>464</v>
      </c>
      <c r="M151" s="2" t="n">
        <f aca="false">K151*8</f>
        <v>232</v>
      </c>
      <c r="O151" s="10" t="n">
        <f aca="false">VLOOKUP($A151,'SP-15'!$D$9:$G$316,3,FALSE())*($G151+$H151)/$K151+VLOOKUP($A151,'SP-15'!$M$9:$T$287,7,FALSE())*($I151+$J151)/$K151</f>
        <v>48.8615150373025</v>
      </c>
      <c r="P151" s="10" t="n">
        <f aca="false">VLOOKUP($A151,'NP-15'!$D$9:$G$316,3,FALSE())*($G151+$H151)/$K151+VLOOKUP($A151,'NP-15'!$M$9:$T$287,7,FALSE())*($I151+$J151)/$K151</f>
        <v>51.5034482758621</v>
      </c>
      <c r="Q151" s="10" t="n">
        <f aca="false">VLOOKUP($A151,'SP-15'!$D$9:$K$316,7,FALSE())</f>
        <v>31.57828371692</v>
      </c>
      <c r="R151" s="10" t="n">
        <f aca="false">VLOOKUP($A151,'NP-15'!$D$9:$K$316,7,FALSE())</f>
        <v>36.95</v>
      </c>
      <c r="T151" s="10" t="n">
        <f aca="false">AVERAGE(O151:P151)</f>
        <v>50.1824816565823</v>
      </c>
      <c r="U151" s="10" t="n">
        <f aca="false">AVERAGE(Q151:R151)</f>
        <v>34.26414185846</v>
      </c>
    </row>
    <row r="152" customFormat="false" ht="12.75" hidden="false" customHeight="false" outlineLevel="0" collapsed="false">
      <c r="A152" s="34" t="n">
        <f aca="false">EDATE(A151,1)</f>
        <v>40969</v>
      </c>
      <c r="B152" s="16" t="n">
        <f aca="false">YEAR(A152)</f>
        <v>2012</v>
      </c>
      <c r="C152" s="16" t="n">
        <f aca="false">MONTH(A152)</f>
        <v>3</v>
      </c>
      <c r="D152" s="16" t="n">
        <f aca="false">IF(C152&lt;4,1,IF(C152&lt;7,2,IF(C152&lt;10,3,4)))</f>
        <v>1</v>
      </c>
      <c r="E152" s="29" t="n">
        <f aca="false">VLOOKUP($A152,'NP-15'!$A$3:$B$279,2,FALSE())</f>
        <v>0.064758062350756</v>
      </c>
      <c r="F152" s="30" t="n">
        <f aca="false">(1+E152/2)^(-2*(DATE(B153,C153,20)-$A$14)/365.25)</f>
        <v>2.35422786070904</v>
      </c>
      <c r="G152" s="35" t="n">
        <v>22</v>
      </c>
      <c r="H152" s="36" t="n">
        <v>5</v>
      </c>
      <c r="I152" s="36" t="n">
        <v>4</v>
      </c>
      <c r="J152" s="36" t="n">
        <v>0</v>
      </c>
      <c r="K152" s="37" t="n">
        <v>31</v>
      </c>
      <c r="L152" s="2" t="n">
        <f aca="false">K152*16</f>
        <v>496</v>
      </c>
      <c r="M152" s="2" t="n">
        <f aca="false">K152*8</f>
        <v>248</v>
      </c>
      <c r="O152" s="10" t="n">
        <f aca="false">VLOOKUP($A152,'SP-15'!$D$9:$G$316,3,FALSE())*($G152+$H152)/$K152+VLOOKUP($A152,'SP-15'!$M$9:$T$287,7,FALSE())*($I152+$J152)/$K152</f>
        <v>47.7436844267893</v>
      </c>
      <c r="P152" s="10" t="n">
        <f aca="false">VLOOKUP($A152,'NP-15'!$D$9:$G$316,3,FALSE())*($G152+$H152)/$K152+VLOOKUP($A152,'NP-15'!$M$9:$T$287,7,FALSE())*($I152+$J152)/$K152</f>
        <v>49.9838709677419</v>
      </c>
      <c r="Q152" s="10" t="n">
        <f aca="false">VLOOKUP($A152,'SP-15'!$D$9:$K$316,7,FALSE())</f>
        <v>31.57828371692</v>
      </c>
      <c r="R152" s="10" t="n">
        <f aca="false">VLOOKUP($A152,'NP-15'!$D$9:$K$316,7,FALSE())</f>
        <v>34.95</v>
      </c>
      <c r="T152" s="10" t="n">
        <f aca="false">AVERAGE(O152:P152)</f>
        <v>48.8637776972656</v>
      </c>
      <c r="U152" s="10" t="n">
        <f aca="false">AVERAGE(Q152:R152)</f>
        <v>33.26414185846</v>
      </c>
    </row>
    <row r="153" customFormat="false" ht="12.75" hidden="false" customHeight="false" outlineLevel="0" collapsed="false">
      <c r="A153" s="34" t="n">
        <f aca="false">EDATE(A152,1)</f>
        <v>41000</v>
      </c>
      <c r="B153" s="16" t="n">
        <f aca="false">YEAR(A153)</f>
        <v>2012</v>
      </c>
      <c r="C153" s="16" t="n">
        <f aca="false">MONTH(A153)</f>
        <v>4</v>
      </c>
      <c r="D153" s="16" t="n">
        <f aca="false">IF(C153&lt;4,1,IF(C153&lt;7,2,IF(C153&lt;10,3,4)))</f>
        <v>2</v>
      </c>
      <c r="E153" s="29" t="n">
        <f aca="false">VLOOKUP($A153,'NP-15'!$A$3:$B$279,2,FALSE())</f>
        <v>0.064775614673166</v>
      </c>
      <c r="F153" s="30" t="n">
        <f aca="false">(1+E153/2)^(-2*(DATE(B154,C154,20)-$A$14)/365.25)</f>
        <v>2.34246823811521</v>
      </c>
      <c r="G153" s="35" t="n">
        <v>21</v>
      </c>
      <c r="H153" s="36" t="n">
        <v>4</v>
      </c>
      <c r="I153" s="36" t="n">
        <v>5</v>
      </c>
      <c r="J153" s="36" t="n">
        <v>0</v>
      </c>
      <c r="K153" s="37" t="n">
        <v>30</v>
      </c>
      <c r="L153" s="2" t="n">
        <f aca="false">K153*16</f>
        <v>480</v>
      </c>
      <c r="M153" s="2" t="n">
        <f aca="false">K153*8</f>
        <v>240</v>
      </c>
      <c r="O153" s="10" t="n">
        <f aca="false">VLOOKUP($A153,'SP-15'!$D$9:$G$316,3,FALSE())*($G153+$H153)/$K153+VLOOKUP($A153,'SP-15'!$M$9:$T$287,7,FALSE())*($I153+$J153)/$K153</f>
        <v>45.25</v>
      </c>
      <c r="P153" s="10" t="n">
        <f aca="false">VLOOKUP($A153,'NP-15'!$D$9:$G$316,3,FALSE())*($G153+$H153)/$K153+VLOOKUP($A153,'NP-15'!$M$9:$T$287,7,FALSE())*($I153+$J153)/$K153</f>
        <v>48.1270833333333</v>
      </c>
      <c r="Q153" s="10" t="n">
        <f aca="false">VLOOKUP($A153,'SP-15'!$D$9:$K$316,7,FALSE())</f>
        <v>30.7720090067677</v>
      </c>
      <c r="R153" s="10" t="n">
        <f aca="false">VLOOKUP($A153,'NP-15'!$D$9:$K$316,7,FALSE())</f>
        <v>34.95</v>
      </c>
      <c r="T153" s="10" t="n">
        <f aca="false">AVERAGE(O153:P153)</f>
        <v>46.6885416666667</v>
      </c>
      <c r="U153" s="10" t="n">
        <f aca="false">AVERAGE(Q153:R153)</f>
        <v>32.8610045033838</v>
      </c>
    </row>
    <row r="154" customFormat="false" ht="12.75" hidden="false" customHeight="false" outlineLevel="0" collapsed="false">
      <c r="A154" s="34" t="n">
        <f aca="false">EDATE(A153,1)</f>
        <v>41030</v>
      </c>
      <c r="B154" s="16" t="n">
        <f aca="false">YEAR(A154)</f>
        <v>2012</v>
      </c>
      <c r="C154" s="16" t="n">
        <f aca="false">MONTH(A154)</f>
        <v>5</v>
      </c>
      <c r="D154" s="16" t="n">
        <f aca="false">IF(C154&lt;4,1,IF(C154&lt;7,2,IF(C154&lt;10,3,4)))</f>
        <v>2</v>
      </c>
      <c r="E154" s="29" t="n">
        <f aca="false">VLOOKUP($A154,'NP-15'!$A$3:$B$279,2,FALSE())</f>
        <v>0.064792600791725</v>
      </c>
      <c r="F154" s="30" t="n">
        <f aca="false">(1+E154/2)^(-2*(DATE(B155,C155,20)-$A$14)/365.25)</f>
        <v>2.33033701406341</v>
      </c>
      <c r="G154" s="35" t="n">
        <v>22</v>
      </c>
      <c r="H154" s="36" t="n">
        <v>4</v>
      </c>
      <c r="I154" s="36" t="n">
        <v>4</v>
      </c>
      <c r="J154" s="36" t="n">
        <v>1</v>
      </c>
      <c r="K154" s="37" t="n">
        <v>31</v>
      </c>
      <c r="L154" s="2" t="n">
        <f aca="false">K154*16</f>
        <v>496</v>
      </c>
      <c r="M154" s="2" t="n">
        <f aca="false">K154*8</f>
        <v>248</v>
      </c>
      <c r="O154" s="10" t="n">
        <f aca="false">VLOOKUP($A154,'SP-15'!$D$9:$G$316,3,FALSE())*($G154+$H154)/$K154+VLOOKUP($A154,'SP-15'!$M$9:$T$287,7,FALSE())*($I154+$J154)/$K154</f>
        <v>48.5619031088145</v>
      </c>
      <c r="P154" s="10" t="n">
        <f aca="false">VLOOKUP($A154,'NP-15'!$D$9:$G$316,3,FALSE())*($G154+$H154)/$K154+VLOOKUP($A154,'NP-15'!$M$9:$T$287,7,FALSE())*($I154+$J154)/$K154</f>
        <v>49.779435483871</v>
      </c>
      <c r="Q154" s="10" t="n">
        <f aca="false">VLOOKUP($A154,'SP-15'!$D$9:$K$316,7,FALSE())</f>
        <v>30.7720090067677</v>
      </c>
      <c r="R154" s="10" t="n">
        <f aca="false">VLOOKUP($A154,'NP-15'!$D$9:$K$316,7,FALSE())</f>
        <v>30.95</v>
      </c>
      <c r="T154" s="10" t="n">
        <f aca="false">AVERAGE(O154:P154)</f>
        <v>49.1706692963427</v>
      </c>
      <c r="U154" s="10" t="n">
        <f aca="false">AVERAGE(Q154:R154)</f>
        <v>30.8610045033838</v>
      </c>
    </row>
    <row r="155" customFormat="false" ht="12.75" hidden="false" customHeight="false" outlineLevel="0" collapsed="false">
      <c r="A155" s="34" t="n">
        <f aca="false">EDATE(A154,1)</f>
        <v>41061</v>
      </c>
      <c r="B155" s="16" t="n">
        <f aca="false">YEAR(A155)</f>
        <v>2012</v>
      </c>
      <c r="C155" s="16" t="n">
        <f aca="false">MONTH(A155)</f>
        <v>6</v>
      </c>
      <c r="D155" s="16" t="n">
        <f aca="false">IF(C155&lt;4,1,IF(C155&lt;7,2,IF(C155&lt;10,3,4)))</f>
        <v>2</v>
      </c>
      <c r="E155" s="29" t="n">
        <f aca="false">VLOOKUP($A155,'NP-15'!$A$3:$B$279,2,FALSE())</f>
        <v>0.064810153114337</v>
      </c>
      <c r="F155" s="30" t="n">
        <f aca="false">(1+E155/2)^(-2*(DATE(B156,C156,20)-$A$14)/365.25)</f>
        <v>2.31868376496999</v>
      </c>
      <c r="G155" s="35" t="n">
        <v>21</v>
      </c>
      <c r="H155" s="36" t="n">
        <v>5</v>
      </c>
      <c r="I155" s="36" t="n">
        <v>4</v>
      </c>
      <c r="J155" s="36" t="n">
        <v>0</v>
      </c>
      <c r="K155" s="37" t="n">
        <v>30</v>
      </c>
      <c r="L155" s="2" t="n">
        <f aca="false">K155*16</f>
        <v>480</v>
      </c>
      <c r="M155" s="2" t="n">
        <f aca="false">K155*8</f>
        <v>240</v>
      </c>
      <c r="O155" s="10" t="n">
        <f aca="false">VLOOKUP($A155,'SP-15'!$D$9:$G$316,3,FALSE())*($G155+$H155)/$K155+VLOOKUP($A155,'SP-15'!$M$9:$T$287,7,FALSE())*($I155+$J155)/$K155</f>
        <v>64.8108133275342</v>
      </c>
      <c r="P155" s="10" t="n">
        <f aca="false">VLOOKUP($A155,'NP-15'!$D$9:$G$316,3,FALSE())*($G155+$H155)/$K155+VLOOKUP($A155,'NP-15'!$M$9:$T$287,7,FALSE())*($I155+$J155)/$K155</f>
        <v>56.1716666666667</v>
      </c>
      <c r="Q155" s="10" t="n">
        <f aca="false">VLOOKUP($A155,'SP-15'!$D$9:$K$316,7,FALSE())</f>
        <v>28.7720090067677</v>
      </c>
      <c r="R155" s="10" t="n">
        <f aca="false">VLOOKUP($A155,'NP-15'!$D$9:$K$316,7,FALSE())</f>
        <v>33.95</v>
      </c>
      <c r="T155" s="10" t="n">
        <f aca="false">AVERAGE(O155:P155)</f>
        <v>60.4912399971004</v>
      </c>
      <c r="U155" s="10" t="n">
        <f aca="false">AVERAGE(Q155:R155)</f>
        <v>31.3610045033838</v>
      </c>
    </row>
    <row r="156" customFormat="false" ht="12.75" hidden="false" customHeight="false" outlineLevel="0" collapsed="false">
      <c r="A156" s="34" t="n">
        <f aca="false">EDATE(A155,1)</f>
        <v>41091</v>
      </c>
      <c r="B156" s="16" t="n">
        <f aca="false">YEAR(A156)</f>
        <v>2012</v>
      </c>
      <c r="C156" s="16" t="n">
        <f aca="false">MONTH(A156)</f>
        <v>7</v>
      </c>
      <c r="D156" s="16" t="n">
        <f aca="false">IF(C156&lt;4,1,IF(C156&lt;7,2,IF(C156&lt;10,3,4)))</f>
        <v>3</v>
      </c>
      <c r="E156" s="29" t="n">
        <f aca="false">VLOOKUP($A156,'NP-15'!$A$3:$B$279,2,FALSE())</f>
        <v>0.06482713923309</v>
      </c>
      <c r="F156" s="30" t="n">
        <f aca="false">(1+E156/2)^(-2*(DATE(B157,C157,20)-$A$14)/365.25)</f>
        <v>2.30666282024208</v>
      </c>
      <c r="G156" s="35" t="n">
        <v>21</v>
      </c>
      <c r="H156" s="36" t="n">
        <v>4</v>
      </c>
      <c r="I156" s="36" t="n">
        <v>5</v>
      </c>
      <c r="J156" s="36" t="n">
        <v>1</v>
      </c>
      <c r="K156" s="37" t="n">
        <v>31</v>
      </c>
      <c r="L156" s="2" t="n">
        <f aca="false">K156*16</f>
        <v>496</v>
      </c>
      <c r="M156" s="2" t="n">
        <f aca="false">K156*8</f>
        <v>248</v>
      </c>
      <c r="O156" s="10" t="n">
        <f aca="false">VLOOKUP($A156,'SP-15'!$D$9:$G$316,3,FALSE())*($G156+$H156)/$K156+VLOOKUP($A156,'SP-15'!$M$9:$T$287,7,FALSE())*($I156+$J156)/$K156</f>
        <v>77.8266129032258</v>
      </c>
      <c r="P156" s="10" t="n">
        <f aca="false">VLOOKUP($A156,'NP-15'!$D$9:$G$316,3,FALSE())*($G156+$H156)/$K156+VLOOKUP($A156,'NP-15'!$M$9:$T$287,7,FALSE())*($I156+$J156)/$K156</f>
        <v>74.2935483870968</v>
      </c>
      <c r="Q156" s="10" t="n">
        <f aca="false">VLOOKUP($A156,'SP-15'!$D$9:$K$316,7,FALSE())</f>
        <v>42.2468113540023</v>
      </c>
      <c r="R156" s="10" t="n">
        <f aca="false">VLOOKUP($A156,'NP-15'!$D$9:$K$316,7,FALSE())</f>
        <v>38.55</v>
      </c>
      <c r="T156" s="10" t="n">
        <f aca="false">AVERAGE(O156:P156)</f>
        <v>76.0600806451613</v>
      </c>
      <c r="U156" s="10" t="n">
        <f aca="false">AVERAGE(Q156:R156)</f>
        <v>40.3984056770012</v>
      </c>
    </row>
    <row r="157" customFormat="false" ht="12.75" hidden="false" customHeight="false" outlineLevel="0" collapsed="false">
      <c r="A157" s="34" t="n">
        <f aca="false">EDATE(A156,1)</f>
        <v>41122</v>
      </c>
      <c r="B157" s="16" t="n">
        <f aca="false">YEAR(A157)</f>
        <v>2012</v>
      </c>
      <c r="C157" s="16" t="n">
        <f aca="false">MONTH(A157)</f>
        <v>8</v>
      </c>
      <c r="D157" s="16" t="n">
        <f aca="false">IF(C157&lt;4,1,IF(C157&lt;7,2,IF(C157&lt;10,3,4)))</f>
        <v>3</v>
      </c>
      <c r="E157" s="29" t="n">
        <f aca="false">VLOOKUP($A157,'NP-15'!$A$3:$B$279,2,FALSE())</f>
        <v>0.064844691555903</v>
      </c>
      <c r="F157" s="30" t="n">
        <f aca="false">(1+E157/2)^(-2*(DATE(B158,C158,20)-$A$14)/365.25)</f>
        <v>2.2947141638703</v>
      </c>
      <c r="G157" s="35" t="n">
        <v>23</v>
      </c>
      <c r="H157" s="36" t="n">
        <v>4</v>
      </c>
      <c r="I157" s="36" t="n">
        <v>4</v>
      </c>
      <c r="J157" s="36" t="n">
        <v>0</v>
      </c>
      <c r="K157" s="37" t="n">
        <v>31</v>
      </c>
      <c r="L157" s="2" t="n">
        <f aca="false">K157*16</f>
        <v>496</v>
      </c>
      <c r="M157" s="2" t="n">
        <f aca="false">K157*8</f>
        <v>248</v>
      </c>
      <c r="O157" s="10" t="n">
        <f aca="false">VLOOKUP($A157,'SP-15'!$D$9:$G$316,3,FALSE())*($G157+$H157)/$K157+VLOOKUP($A157,'SP-15'!$M$9:$T$287,7,FALSE())*($I157+$J157)/$K157</f>
        <v>80.6228965099075</v>
      </c>
      <c r="P157" s="10" t="n">
        <f aca="false">VLOOKUP($A157,'NP-15'!$D$9:$G$316,3,FALSE())*($G157+$H157)/$K157+VLOOKUP($A157,'NP-15'!$M$9:$T$287,7,FALSE())*($I157+$J157)/$K157</f>
        <v>87.0967741935484</v>
      </c>
      <c r="Q157" s="10" t="n">
        <f aca="false">VLOOKUP($A157,'SP-15'!$D$9:$K$316,7,FALSE())</f>
        <v>46.2468113540023</v>
      </c>
      <c r="R157" s="10" t="n">
        <f aca="false">VLOOKUP($A157,'NP-15'!$D$9:$K$316,7,FALSE())</f>
        <v>40.55</v>
      </c>
      <c r="T157" s="10" t="n">
        <f aca="false">AVERAGE(O157:P157)</f>
        <v>83.859835351728</v>
      </c>
      <c r="U157" s="10" t="n">
        <f aca="false">AVERAGE(Q157:R157)</f>
        <v>43.3984056770012</v>
      </c>
    </row>
    <row r="158" customFormat="false" ht="12.75" hidden="false" customHeight="false" outlineLevel="0" collapsed="false">
      <c r="A158" s="34" t="n">
        <f aca="false">EDATE(A157,1)</f>
        <v>41153</v>
      </c>
      <c r="B158" s="16" t="n">
        <f aca="false">YEAR(A158)</f>
        <v>2012</v>
      </c>
      <c r="C158" s="16" t="n">
        <f aca="false">MONTH(A158)</f>
        <v>9</v>
      </c>
      <c r="D158" s="16" t="n">
        <f aca="false">IF(C158&lt;4,1,IF(C158&lt;7,2,IF(C158&lt;10,3,4)))</f>
        <v>3</v>
      </c>
      <c r="E158" s="29" t="n">
        <f aca="false">VLOOKUP($A158,'NP-15'!$A$3:$B$279,2,FALSE())</f>
        <v>0.064862243878817</v>
      </c>
      <c r="F158" s="30" t="n">
        <f aca="false">(1+E158/2)^(-2*(DATE(B159,C159,20)-$A$14)/365.25)</f>
        <v>2.28321980051191</v>
      </c>
      <c r="G158" s="35" t="n">
        <v>19</v>
      </c>
      <c r="H158" s="36" t="n">
        <v>5</v>
      </c>
      <c r="I158" s="36" t="n">
        <v>5</v>
      </c>
      <c r="J158" s="36" t="n">
        <v>1</v>
      </c>
      <c r="K158" s="37" t="n">
        <v>30</v>
      </c>
      <c r="L158" s="2" t="n">
        <f aca="false">K158*16</f>
        <v>480</v>
      </c>
      <c r="M158" s="2" t="n">
        <f aca="false">K158*8</f>
        <v>240</v>
      </c>
      <c r="O158" s="10" t="n">
        <f aca="false">VLOOKUP($A158,'SP-15'!$D$9:$G$316,3,FALSE())*($G158+$H158)/$K158+VLOOKUP($A158,'SP-15'!$M$9:$T$287,7,FALSE())*($I158+$J158)/$K158</f>
        <v>73.3448100738926</v>
      </c>
      <c r="P158" s="10" t="n">
        <f aca="false">VLOOKUP($A158,'NP-15'!$D$9:$G$316,3,FALSE())*($G158+$H158)/$K158+VLOOKUP($A158,'NP-15'!$M$9:$T$287,7,FALSE())*($I158+$J158)/$K158</f>
        <v>75.56</v>
      </c>
      <c r="Q158" s="10" t="n">
        <f aca="false">VLOOKUP($A158,'SP-15'!$D$9:$K$316,7,FALSE())</f>
        <v>43.2468113540023</v>
      </c>
      <c r="R158" s="10" t="n">
        <f aca="false">VLOOKUP($A158,'NP-15'!$D$9:$K$316,7,FALSE())</f>
        <v>38.55</v>
      </c>
      <c r="T158" s="10" t="n">
        <f aca="false">AVERAGE(O158:P158)</f>
        <v>74.4524050369463</v>
      </c>
      <c r="U158" s="10" t="n">
        <f aca="false">AVERAGE(Q158:R158)</f>
        <v>40.8984056770012</v>
      </c>
    </row>
    <row r="159" customFormat="false" ht="12.75" hidden="false" customHeight="false" outlineLevel="0" collapsed="false">
      <c r="A159" s="34" t="n">
        <f aca="false">EDATE(A158,1)</f>
        <v>41183</v>
      </c>
      <c r="B159" s="16" t="n">
        <f aca="false">YEAR(A159)</f>
        <v>2012</v>
      </c>
      <c r="C159" s="16" t="n">
        <f aca="false">MONTH(A159)</f>
        <v>10</v>
      </c>
      <c r="D159" s="16" t="n">
        <f aca="false">IF(C159&lt;4,1,IF(C159&lt;7,2,IF(C159&lt;10,3,4)))</f>
        <v>4</v>
      </c>
      <c r="E159" s="29" t="n">
        <f aca="false">VLOOKUP($A159,'NP-15'!$A$3:$B$279,2,FALSE())</f>
        <v>0.064879229997864</v>
      </c>
      <c r="F159" s="30" t="n">
        <f aca="false">(1+E159/2)^(-2*(DATE(B160,C160,20)-$A$14)/365.25)</f>
        <v>2.27136356275825</v>
      </c>
      <c r="G159" s="35" t="n">
        <v>23</v>
      </c>
      <c r="H159" s="36" t="n">
        <v>4</v>
      </c>
      <c r="I159" s="36" t="n">
        <v>4</v>
      </c>
      <c r="J159" s="36" t="n">
        <v>0</v>
      </c>
      <c r="K159" s="37" t="n">
        <v>31</v>
      </c>
      <c r="L159" s="2" t="n">
        <f aca="false">K159*16</f>
        <v>496</v>
      </c>
      <c r="M159" s="2" t="n">
        <f aca="false">K159*8</f>
        <v>248</v>
      </c>
      <c r="O159" s="10" t="n">
        <f aca="false">VLOOKUP($A159,'SP-15'!$D$9:$G$316,3,FALSE())*($G159+$H159)/$K159+VLOOKUP($A159,'SP-15'!$M$9:$T$287,7,FALSE())*($I159+$J159)/$K159</f>
        <v>57.241935483871</v>
      </c>
      <c r="P159" s="10" t="n">
        <f aca="false">VLOOKUP($A159,'NP-15'!$D$9:$G$316,3,FALSE())*($G159+$H159)/$K159+VLOOKUP($A159,'NP-15'!$M$9:$T$287,7,FALSE())*($I159+$J159)/$K159</f>
        <v>54.241935483871</v>
      </c>
      <c r="Q159" s="10" t="n">
        <f aca="false">VLOOKUP($A159,'SP-15'!$D$9:$K$316,7,FALSE())</f>
        <v>36.5870309860994</v>
      </c>
      <c r="R159" s="10" t="n">
        <f aca="false">VLOOKUP($A159,'NP-15'!$D$9:$K$316,7,FALSE())</f>
        <v>36.95</v>
      </c>
      <c r="T159" s="10" t="n">
        <f aca="false">AVERAGE(O159:P159)</f>
        <v>55.741935483871</v>
      </c>
      <c r="U159" s="10" t="n">
        <f aca="false">AVERAGE(Q159:R159)</f>
        <v>36.7685154930497</v>
      </c>
    </row>
    <row r="160" customFormat="false" ht="12.75" hidden="false" customHeight="false" outlineLevel="0" collapsed="false">
      <c r="A160" s="34" t="n">
        <f aca="false">EDATE(A159,1)</f>
        <v>41214</v>
      </c>
      <c r="B160" s="16" t="n">
        <f aca="false">YEAR(A160)</f>
        <v>2012</v>
      </c>
      <c r="C160" s="16" t="n">
        <f aca="false">MONTH(A160)</f>
        <v>11</v>
      </c>
      <c r="D160" s="16" t="n">
        <f aca="false">IF(C160&lt;4,1,IF(C160&lt;7,2,IF(C160&lt;10,3,4)))</f>
        <v>4</v>
      </c>
      <c r="E160" s="29" t="n">
        <f aca="false">VLOOKUP($A160,'NP-15'!$A$3:$B$279,2,FALSE())</f>
        <v>0.064896782320979</v>
      </c>
      <c r="F160" s="30" t="n">
        <f aca="false">(1+E160/2)^(-2*(DATE(B161,C161,20)-$A$14)/365.25)</f>
        <v>2.2599735291766</v>
      </c>
      <c r="G160" s="35" t="n">
        <v>21</v>
      </c>
      <c r="H160" s="36" t="n">
        <v>4</v>
      </c>
      <c r="I160" s="36" t="n">
        <v>4</v>
      </c>
      <c r="J160" s="36" t="n">
        <v>1</v>
      </c>
      <c r="K160" s="37" t="n">
        <v>30</v>
      </c>
      <c r="L160" s="2" t="n">
        <f aca="false">K160*16</f>
        <v>480</v>
      </c>
      <c r="M160" s="2" t="n">
        <f aca="false">K160*8</f>
        <v>240</v>
      </c>
      <c r="O160" s="10" t="n">
        <f aca="false">VLOOKUP($A160,'SP-15'!$D$9:$G$316,3,FALSE())*($G160+$H160)/$K160+VLOOKUP($A160,'SP-15'!$M$9:$T$287,7,FALSE())*($I160+$J160)/$K160</f>
        <v>47.1746072529412</v>
      </c>
      <c r="P160" s="10" t="n">
        <f aca="false">VLOOKUP($A160,'NP-15'!$D$9:$G$316,3,FALSE())*($G160+$H160)/$K160+VLOOKUP($A160,'NP-15'!$M$9:$T$287,7,FALSE())*($I160+$J160)/$K160</f>
        <v>52.2854166666667</v>
      </c>
      <c r="Q160" s="10" t="n">
        <f aca="false">VLOOKUP($A160,'SP-15'!$D$9:$K$316,7,FALSE())</f>
        <v>31.5870309860994</v>
      </c>
      <c r="R160" s="10" t="n">
        <f aca="false">VLOOKUP($A160,'NP-15'!$D$9:$K$316,7,FALSE())</f>
        <v>33.95</v>
      </c>
      <c r="T160" s="10" t="n">
        <f aca="false">AVERAGE(O160:P160)</f>
        <v>49.730011959804</v>
      </c>
      <c r="U160" s="10" t="n">
        <f aca="false">AVERAGE(Q160:R160)</f>
        <v>32.7685154930497</v>
      </c>
    </row>
    <row r="161" customFormat="false" ht="12.75" hidden="false" customHeight="false" outlineLevel="0" collapsed="false">
      <c r="A161" s="34" t="n">
        <f aca="false">EDATE(A160,1)</f>
        <v>41244</v>
      </c>
      <c r="B161" s="16" t="n">
        <f aca="false">YEAR(A161)</f>
        <v>2012</v>
      </c>
      <c r="C161" s="16" t="n">
        <f aca="false">MONTH(A161)</f>
        <v>12</v>
      </c>
      <c r="D161" s="16" t="n">
        <f aca="false">IF(C161&lt;4,1,IF(C161&lt;7,2,IF(C161&lt;10,3,4)))</f>
        <v>4</v>
      </c>
      <c r="E161" s="29" t="n">
        <f aca="false">VLOOKUP($A161,'NP-15'!$A$3:$B$279,2,FALSE())</f>
        <v>0.064913768440221</v>
      </c>
      <c r="F161" s="30" t="n">
        <f aca="false">(1+E161/2)^(-2*(DATE(B162,C162,20)-$A$14)/365.25)</f>
        <v>2.24822543528086</v>
      </c>
      <c r="G161" s="35" t="n">
        <v>20</v>
      </c>
      <c r="H161" s="36" t="n">
        <v>5</v>
      </c>
      <c r="I161" s="36" t="n">
        <v>5</v>
      </c>
      <c r="J161" s="36" t="n">
        <v>1</v>
      </c>
      <c r="K161" s="37" t="n">
        <v>31</v>
      </c>
      <c r="L161" s="2" t="n">
        <f aca="false">K161*16</f>
        <v>496</v>
      </c>
      <c r="M161" s="2" t="n">
        <f aca="false">K161*8</f>
        <v>248</v>
      </c>
      <c r="O161" s="10" t="n">
        <f aca="false">VLOOKUP($A161,'SP-15'!$D$9:$G$316,3,FALSE())*($G161+$H161)/$K161+VLOOKUP($A161,'SP-15'!$M$9:$T$287,7,FALSE())*($I161+$J161)/$K161</f>
        <v>46.188810568138</v>
      </c>
      <c r="P161" s="10" t="n">
        <f aca="false">VLOOKUP($A161,'NP-15'!$D$9:$G$316,3,FALSE())*($G161+$H161)/$K161+VLOOKUP($A161,'NP-15'!$M$9:$T$287,7,FALSE())*($I161+$J161)/$K161</f>
        <v>51.6782258064516</v>
      </c>
      <c r="Q161" s="10" t="n">
        <f aca="false">VLOOKUP($A161,'SP-15'!$D$9:$K$316,7,FALSE())</f>
        <v>31.5870309860994</v>
      </c>
      <c r="R161" s="10" t="n">
        <f aca="false">VLOOKUP($A161,'NP-15'!$D$9:$K$316,7,FALSE())</f>
        <v>33.95</v>
      </c>
      <c r="T161" s="10" t="n">
        <f aca="false">AVERAGE(O161:P161)</f>
        <v>48.9335181872948</v>
      </c>
      <c r="U161" s="10" t="n">
        <f aca="false">AVERAGE(Q161:R161)</f>
        <v>32.7685154930497</v>
      </c>
    </row>
    <row r="162" customFormat="false" ht="12.75" hidden="false" customHeight="false" outlineLevel="0" collapsed="false">
      <c r="A162" s="34" t="n">
        <f aca="false">EDATE(A161,1)</f>
        <v>41275</v>
      </c>
      <c r="B162" s="16" t="n">
        <f aca="false">YEAR(A162)</f>
        <v>2013</v>
      </c>
      <c r="C162" s="16" t="n">
        <f aca="false">MONTH(A162)</f>
        <v>1</v>
      </c>
      <c r="D162" s="16" t="n">
        <f aca="false">IF(C162&lt;4,1,IF(C162&lt;7,2,IF(C162&lt;10,3,4)))</f>
        <v>1</v>
      </c>
      <c r="E162" s="29" t="n">
        <f aca="false">VLOOKUP($A162,'NP-15'!$A$3:$B$279,2,FALSE())</f>
        <v>0.064931320763537</v>
      </c>
      <c r="F162" s="30" t="n">
        <f aca="false">(1+E162/2)^(-2*(DATE(B163,C163,20)-$A$14)/365.25)</f>
        <v>2.23654761235192</v>
      </c>
      <c r="G162" s="35" t="n">
        <v>22</v>
      </c>
      <c r="H162" s="36" t="n">
        <v>4</v>
      </c>
      <c r="I162" s="36" t="n">
        <v>4</v>
      </c>
      <c r="J162" s="36" t="n">
        <v>1</v>
      </c>
      <c r="K162" s="37" t="n">
        <v>31</v>
      </c>
      <c r="L162" s="2" t="n">
        <f aca="false">K162*16</f>
        <v>496</v>
      </c>
      <c r="M162" s="2" t="n">
        <f aca="false">K162*8</f>
        <v>248</v>
      </c>
      <c r="O162" s="10" t="n">
        <f aca="false">VLOOKUP($A162,'SP-15'!$D$9:$G$316,3,FALSE())*($G162+$H162)/$K162+VLOOKUP($A162,'SP-15'!$M$9:$T$287,7,FALSE())*($I162+$J162)/$K162</f>
        <v>49.3346774193548</v>
      </c>
      <c r="P162" s="10" t="n">
        <f aca="false">VLOOKUP($A162,'NP-15'!$D$9:$G$316,3,FALSE())*($G162+$H162)/$K162+VLOOKUP($A162,'NP-15'!$M$9:$T$287,7,FALSE())*($I162+$J162)/$K162</f>
        <v>55.0467741935484</v>
      </c>
      <c r="Q162" s="10" t="n">
        <f aca="false">VLOOKUP($A162,'SP-15'!$D$9:$K$316,7,FALSE())</f>
        <v>32.8050781345717</v>
      </c>
      <c r="R162" s="10" t="n">
        <f aca="false">VLOOKUP($A162,'NP-15'!$D$9:$K$316,7,FALSE())</f>
        <v>38.45</v>
      </c>
      <c r="T162" s="10" t="n">
        <f aca="false">AVERAGE(O162:P162)</f>
        <v>52.1907258064516</v>
      </c>
      <c r="U162" s="10" t="n">
        <f aca="false">AVERAGE(Q162:R162)</f>
        <v>35.6275390672858</v>
      </c>
    </row>
    <row r="163" customFormat="false" ht="12.75" hidden="false" customHeight="false" outlineLevel="0" collapsed="false">
      <c r="A163" s="34" t="n">
        <f aca="false">EDATE(A162,1)</f>
        <v>41306</v>
      </c>
      <c r="B163" s="16" t="n">
        <f aca="false">YEAR(A163)</f>
        <v>2013</v>
      </c>
      <c r="C163" s="16" t="n">
        <f aca="false">MONTH(A163)</f>
        <v>2</v>
      </c>
      <c r="D163" s="16" t="n">
        <f aca="false">IF(C163&lt;4,1,IF(C163&lt;7,2,IF(C163&lt;10,3,4)))</f>
        <v>1</v>
      </c>
      <c r="E163" s="29" t="n">
        <f aca="false">VLOOKUP($A163,'NP-15'!$A$3:$B$279,2,FALSE())</f>
        <v>0.064948873086956</v>
      </c>
      <c r="F163" s="30" t="n">
        <f aca="false">(1+E163/2)^(-2*(DATE(B164,C164,20)-$A$14)/365.25)</f>
        <v>2.2260923741755</v>
      </c>
      <c r="G163" s="35" t="n">
        <v>20</v>
      </c>
      <c r="H163" s="36" t="n">
        <v>4</v>
      </c>
      <c r="I163" s="36" t="n">
        <v>4</v>
      </c>
      <c r="J163" s="36" t="n">
        <v>0</v>
      </c>
      <c r="K163" s="37" t="n">
        <v>28</v>
      </c>
      <c r="L163" s="2" t="n">
        <f aca="false">K163*16</f>
        <v>448</v>
      </c>
      <c r="M163" s="2" t="n">
        <f aca="false">K163*8</f>
        <v>224</v>
      </c>
      <c r="O163" s="10" t="n">
        <f aca="false">VLOOKUP($A163,'SP-15'!$D$9:$G$316,3,FALSE())*($G163+$H163)/$K163+VLOOKUP($A163,'SP-15'!$M$9:$T$287,7,FALSE())*($I163+$J163)/$K163</f>
        <v>49.1100142155782</v>
      </c>
      <c r="P163" s="10" t="n">
        <f aca="false">VLOOKUP($A163,'NP-15'!$D$9:$G$316,3,FALSE())*($G163+$H163)/$K163+VLOOKUP($A163,'NP-15'!$M$9:$T$287,7,FALSE())*($I163+$J163)/$K163</f>
        <v>52.2642857142857</v>
      </c>
      <c r="Q163" s="10" t="n">
        <f aca="false">VLOOKUP($A163,'SP-15'!$D$9:$K$316,7,FALSE())</f>
        <v>31.8550781345717</v>
      </c>
      <c r="R163" s="10" t="n">
        <f aca="false">VLOOKUP($A163,'NP-15'!$D$9:$K$316,7,FALSE())</f>
        <v>37.45</v>
      </c>
      <c r="T163" s="10" t="n">
        <f aca="false">AVERAGE(O163:P163)</f>
        <v>50.687149964932</v>
      </c>
      <c r="U163" s="10" t="n">
        <f aca="false">AVERAGE(Q163:R163)</f>
        <v>34.6525390672858</v>
      </c>
    </row>
    <row r="164" customFormat="false" ht="12.75" hidden="false" customHeight="false" outlineLevel="0" collapsed="false">
      <c r="A164" s="34" t="n">
        <f aca="false">EDATE(A163,1)</f>
        <v>41334</v>
      </c>
      <c r="B164" s="16" t="n">
        <f aca="false">YEAR(A164)</f>
        <v>2013</v>
      </c>
      <c r="C164" s="16" t="n">
        <f aca="false">MONTH(A164)</f>
        <v>3</v>
      </c>
      <c r="D164" s="16" t="n">
        <f aca="false">IF(C164&lt;4,1,IF(C164&lt;7,2,IF(C164&lt;10,3,4)))</f>
        <v>1</v>
      </c>
      <c r="E164" s="29" t="n">
        <f aca="false">VLOOKUP($A164,'NP-15'!$A$3:$B$279,2,FALSE())</f>
        <v>0.064964726798518</v>
      </c>
      <c r="F164" s="30" t="n">
        <f aca="false">(1+E164/2)^(-2*(DATE(B165,C165,20)-$A$14)/365.25)</f>
        <v>2.21447173109533</v>
      </c>
      <c r="G164" s="35" t="n">
        <v>21</v>
      </c>
      <c r="H164" s="36" t="n">
        <v>5</v>
      </c>
      <c r="I164" s="36" t="n">
        <v>5</v>
      </c>
      <c r="J164" s="36" t="n">
        <v>0</v>
      </c>
      <c r="K164" s="37" t="n">
        <v>31</v>
      </c>
      <c r="L164" s="2" t="n">
        <f aca="false">K164*16</f>
        <v>496</v>
      </c>
      <c r="M164" s="2" t="n">
        <f aca="false">K164*8</f>
        <v>248</v>
      </c>
      <c r="O164" s="10" t="n">
        <f aca="false">VLOOKUP($A164,'SP-15'!$D$9:$G$316,3,FALSE())*($G164+$H164)/$K164+VLOOKUP($A164,'SP-15'!$M$9:$T$287,7,FALSE())*($I164+$J164)/$K164</f>
        <v>48.1387596673557</v>
      </c>
      <c r="P164" s="10" t="n">
        <f aca="false">VLOOKUP($A164,'NP-15'!$D$9:$G$316,3,FALSE())*($G164+$H164)/$K164+VLOOKUP($A164,'NP-15'!$M$9:$T$287,7,FALSE())*($I164+$J164)/$K164</f>
        <v>50.8370967741936</v>
      </c>
      <c r="Q164" s="10" t="n">
        <f aca="false">VLOOKUP($A164,'SP-15'!$D$9:$K$316,7,FALSE())</f>
        <v>31.8550781345717</v>
      </c>
      <c r="R164" s="10" t="n">
        <f aca="false">VLOOKUP($A164,'NP-15'!$D$9:$K$316,7,FALSE())</f>
        <v>35.45</v>
      </c>
      <c r="T164" s="10" t="n">
        <f aca="false">AVERAGE(O164:P164)</f>
        <v>49.4879282207746</v>
      </c>
      <c r="U164" s="10" t="n">
        <f aca="false">AVERAGE(Q164:R164)</f>
        <v>33.6525390672858</v>
      </c>
    </row>
    <row r="165" customFormat="false" ht="12.75" hidden="false" customHeight="false" outlineLevel="0" collapsed="false">
      <c r="A165" s="34" t="n">
        <f aca="false">EDATE(A164,1)</f>
        <v>41365</v>
      </c>
      <c r="B165" s="16" t="n">
        <f aca="false">YEAR(A165)</f>
        <v>2013</v>
      </c>
      <c r="C165" s="16" t="n">
        <f aca="false">MONTH(A165)</f>
        <v>4</v>
      </c>
      <c r="D165" s="16" t="n">
        <f aca="false">IF(C165&lt;4,1,IF(C165&lt;7,2,IF(C165&lt;10,3,4)))</f>
        <v>2</v>
      </c>
      <c r="E165" s="29" t="n">
        <f aca="false">VLOOKUP($A165,'NP-15'!$A$3:$B$279,2,FALSE())</f>
        <v>0.064982279122131</v>
      </c>
      <c r="F165" s="30" t="n">
        <f aca="false">(1+E165/2)^(-2*(DATE(B166,C166,20)-$A$14)/365.25)</f>
        <v>2.20333649733307</v>
      </c>
      <c r="G165" s="35" t="n">
        <v>22</v>
      </c>
      <c r="H165" s="36" t="n">
        <v>4</v>
      </c>
      <c r="I165" s="36" t="n">
        <v>4</v>
      </c>
      <c r="J165" s="36" t="n">
        <v>0</v>
      </c>
      <c r="K165" s="37" t="n">
        <v>30</v>
      </c>
      <c r="L165" s="2" t="n">
        <f aca="false">K165*16</f>
        <v>480</v>
      </c>
      <c r="M165" s="2" t="n">
        <f aca="false">K165*8</f>
        <v>240</v>
      </c>
      <c r="O165" s="10" t="n">
        <f aca="false">VLOOKUP($A165,'SP-15'!$D$9:$G$316,3,FALSE())*($G165+$H165)/$K165+VLOOKUP($A165,'SP-15'!$M$9:$T$287,7,FALSE())*($I165+$J165)/$K165</f>
        <v>45.4416666666667</v>
      </c>
      <c r="P165" s="10" t="n">
        <f aca="false">VLOOKUP($A165,'NP-15'!$D$9:$G$316,3,FALSE())*($G165+$H165)/$K165+VLOOKUP($A165,'NP-15'!$M$9:$T$287,7,FALSE())*($I165+$J165)/$K165</f>
        <v>48.6966666666667</v>
      </c>
      <c r="Q165" s="10" t="n">
        <f aca="false">VLOOKUP($A165,'SP-15'!$D$9:$K$316,7,FALSE())</f>
        <v>31.2323246850255</v>
      </c>
      <c r="R165" s="10" t="n">
        <f aca="false">VLOOKUP($A165,'NP-15'!$D$9:$K$316,7,FALSE())</f>
        <v>35.45</v>
      </c>
      <c r="T165" s="10" t="n">
        <f aca="false">AVERAGE(O165:P165)</f>
        <v>47.0691666666667</v>
      </c>
      <c r="U165" s="10" t="n">
        <f aca="false">AVERAGE(Q165:R165)</f>
        <v>33.3411623425127</v>
      </c>
    </row>
    <row r="166" customFormat="false" ht="12.75" hidden="false" customHeight="false" outlineLevel="0" collapsed="false">
      <c r="A166" s="34" t="n">
        <f aca="false">EDATE(A165,1)</f>
        <v>41395</v>
      </c>
      <c r="B166" s="16" t="n">
        <f aca="false">YEAR(A166)</f>
        <v>2013</v>
      </c>
      <c r="C166" s="16" t="n">
        <f aca="false">MONTH(A166)</f>
        <v>5</v>
      </c>
      <c r="D166" s="16" t="n">
        <f aca="false">IF(C166&lt;4,1,IF(C166&lt;7,2,IF(C166&lt;10,3,4)))</f>
        <v>2</v>
      </c>
      <c r="E166" s="29" t="n">
        <f aca="false">VLOOKUP($A166,'NP-15'!$A$3:$B$279,2,FALSE())</f>
        <v>0.064999265241854</v>
      </c>
      <c r="F166" s="30" t="n">
        <f aca="false">(1+E166/2)^(-2*(DATE(B167,C167,20)-$A$14)/365.25)</f>
        <v>2.19185249018184</v>
      </c>
      <c r="G166" s="35" t="n">
        <v>22</v>
      </c>
      <c r="H166" s="36" t="n">
        <v>4</v>
      </c>
      <c r="I166" s="36" t="n">
        <v>4</v>
      </c>
      <c r="J166" s="36" t="n">
        <v>1</v>
      </c>
      <c r="K166" s="37" t="n">
        <v>31</v>
      </c>
      <c r="L166" s="2" t="n">
        <f aca="false">K166*16</f>
        <v>496</v>
      </c>
      <c r="M166" s="2" t="n">
        <f aca="false">K166*8</f>
        <v>248</v>
      </c>
      <c r="O166" s="10" t="n">
        <f aca="false">VLOOKUP($A166,'SP-15'!$D$9:$G$316,3,FALSE())*($G166+$H166)/$K166+VLOOKUP($A166,'SP-15'!$M$9:$T$287,7,FALSE())*($I166+$J166)/$K166</f>
        <v>48.7774513056206</v>
      </c>
      <c r="P166" s="10" t="n">
        <f aca="false">VLOOKUP($A166,'NP-15'!$D$9:$G$316,3,FALSE())*($G166+$H166)/$K166+VLOOKUP($A166,'NP-15'!$M$9:$T$287,7,FALSE())*($I166+$J166)/$K166</f>
        <v>50.4991935483871</v>
      </c>
      <c r="Q166" s="10" t="n">
        <f aca="false">VLOOKUP($A166,'SP-15'!$D$9:$K$316,7,FALSE())</f>
        <v>31.2323246850255</v>
      </c>
      <c r="R166" s="10" t="n">
        <f aca="false">VLOOKUP($A166,'NP-15'!$D$9:$K$316,7,FALSE())</f>
        <v>31.45</v>
      </c>
      <c r="T166" s="10" t="n">
        <f aca="false">AVERAGE(O166:P166)</f>
        <v>49.6383224270038</v>
      </c>
      <c r="U166" s="10" t="n">
        <f aca="false">AVERAGE(Q166:R166)</f>
        <v>31.3411623425127</v>
      </c>
    </row>
    <row r="167" customFormat="false" ht="12.75" hidden="false" customHeight="false" outlineLevel="0" collapsed="false">
      <c r="A167" s="34" t="n">
        <f aca="false">EDATE(A166,1)</f>
        <v>41426</v>
      </c>
      <c r="B167" s="16" t="n">
        <f aca="false">YEAR(A167)</f>
        <v>2013</v>
      </c>
      <c r="C167" s="16" t="n">
        <f aca="false">MONTH(A167)</f>
        <v>6</v>
      </c>
      <c r="D167" s="16" t="n">
        <f aca="false">IF(C167&lt;4,1,IF(C167&lt;7,2,IF(C167&lt;10,3,4)))</f>
        <v>2</v>
      </c>
      <c r="E167" s="29" t="n">
        <f aca="false">VLOOKUP($A167,'NP-15'!$A$3:$B$279,2,FALSE())</f>
        <v>0.065016817565668</v>
      </c>
      <c r="F167" s="30" t="n">
        <f aca="false">(1+E167/2)^(-2*(DATE(B168,C168,20)-$A$14)/365.25)</f>
        <v>2.18081880363614</v>
      </c>
      <c r="G167" s="35" t="n">
        <v>20</v>
      </c>
      <c r="H167" s="36" t="n">
        <v>5</v>
      </c>
      <c r="I167" s="36" t="n">
        <v>5</v>
      </c>
      <c r="J167" s="36" t="n">
        <v>0</v>
      </c>
      <c r="K167" s="37" t="n">
        <v>30</v>
      </c>
      <c r="L167" s="2" t="n">
        <f aca="false">K167*16</f>
        <v>480</v>
      </c>
      <c r="M167" s="2" t="n">
        <f aca="false">K167*8</f>
        <v>240</v>
      </c>
      <c r="O167" s="10" t="n">
        <f aca="false">VLOOKUP($A167,'SP-15'!$D$9:$G$316,3,FALSE())*($G167+$H167)/$K167+VLOOKUP($A167,'SP-15'!$M$9:$T$287,7,FALSE())*($I167+$J167)/$K167</f>
        <v>65.1138974522513</v>
      </c>
      <c r="P167" s="10" t="n">
        <f aca="false">VLOOKUP($A167,'NP-15'!$D$9:$G$316,3,FALSE())*($G167+$H167)/$K167+VLOOKUP($A167,'NP-15'!$M$9:$T$287,7,FALSE())*($I167+$J167)/$K167</f>
        <v>56.8458333333333</v>
      </c>
      <c r="Q167" s="10" t="n">
        <f aca="false">VLOOKUP($A167,'SP-15'!$D$9:$K$316,7,FALSE())</f>
        <v>29.2323246850255</v>
      </c>
      <c r="R167" s="10" t="n">
        <f aca="false">VLOOKUP($A167,'NP-15'!$D$9:$K$316,7,FALSE())</f>
        <v>34.45</v>
      </c>
      <c r="T167" s="10" t="n">
        <f aca="false">AVERAGE(O167:P167)</f>
        <v>60.9798653927923</v>
      </c>
      <c r="U167" s="10" t="n">
        <f aca="false">AVERAGE(Q167:R167)</f>
        <v>31.8411623425127</v>
      </c>
    </row>
    <row r="168" customFormat="false" ht="12.75" hidden="false" customHeight="false" outlineLevel="0" collapsed="false">
      <c r="A168" s="34" t="n">
        <f aca="false">EDATE(A167,1)</f>
        <v>41456</v>
      </c>
      <c r="B168" s="16" t="n">
        <f aca="false">YEAR(A168)</f>
        <v>2013</v>
      </c>
      <c r="C168" s="16" t="n">
        <f aca="false">MONTH(A168)</f>
        <v>7</v>
      </c>
      <c r="D168" s="16" t="n">
        <f aca="false">IF(C168&lt;4,1,IF(C168&lt;7,2,IF(C168&lt;10,3,4)))</f>
        <v>3</v>
      </c>
      <c r="E168" s="29" t="n">
        <f aca="false">VLOOKUP($A168,'NP-15'!$A$3:$B$279,2,FALSE())</f>
        <v>0.065033803685585</v>
      </c>
      <c r="F168" s="30" t="n">
        <f aca="false">(1+E168/2)^(-2*(DATE(B169,C169,20)-$A$14)/365.25)</f>
        <v>2.16944003371896</v>
      </c>
      <c r="G168" s="35" t="n">
        <v>22</v>
      </c>
      <c r="H168" s="36" t="n">
        <v>4</v>
      </c>
      <c r="I168" s="36" t="n">
        <v>4</v>
      </c>
      <c r="J168" s="36" t="n">
        <v>1</v>
      </c>
      <c r="K168" s="37" t="n">
        <v>31</v>
      </c>
      <c r="L168" s="2" t="n">
        <f aca="false">K168*16</f>
        <v>496</v>
      </c>
      <c r="M168" s="2" t="n">
        <f aca="false">K168*8</f>
        <v>248</v>
      </c>
      <c r="O168" s="10" t="n">
        <f aca="false">VLOOKUP($A168,'SP-15'!$D$9:$G$316,3,FALSE())*($G168+$H168)/$K168+VLOOKUP($A168,'SP-15'!$M$9:$T$287,7,FALSE())*($I168+$J168)/$K168</f>
        <v>77.8870967741936</v>
      </c>
      <c r="P168" s="10" t="n">
        <f aca="false">VLOOKUP($A168,'NP-15'!$D$9:$G$316,3,FALSE())*($G168+$H168)/$K168+VLOOKUP($A168,'NP-15'!$M$9:$T$287,7,FALSE())*($I168+$J168)/$K168</f>
        <v>74.9310483870968</v>
      </c>
      <c r="Q168" s="10" t="n">
        <f aca="false">VLOOKUP($A168,'SP-15'!$D$9:$K$316,7,FALSE())</f>
        <v>42.2095961716176</v>
      </c>
      <c r="R168" s="10" t="n">
        <f aca="false">VLOOKUP($A168,'NP-15'!$D$9:$K$316,7,FALSE())</f>
        <v>39.05</v>
      </c>
      <c r="T168" s="10" t="n">
        <f aca="false">AVERAGE(O168:P168)</f>
        <v>76.4090725806452</v>
      </c>
      <c r="U168" s="10" t="n">
        <f aca="false">AVERAGE(Q168:R168)</f>
        <v>40.6297980858088</v>
      </c>
    </row>
    <row r="169" customFormat="false" ht="12.75" hidden="false" customHeight="false" outlineLevel="0" collapsed="false">
      <c r="A169" s="34" t="n">
        <f aca="false">EDATE(A168,1)</f>
        <v>41487</v>
      </c>
      <c r="B169" s="16" t="n">
        <f aca="false">YEAR(A169)</f>
        <v>2013</v>
      </c>
      <c r="C169" s="16" t="n">
        <f aca="false">MONTH(A169)</f>
        <v>8</v>
      </c>
      <c r="D169" s="16" t="n">
        <f aca="false">IF(C169&lt;4,1,IF(C169&lt;7,2,IF(C169&lt;10,3,4)))</f>
        <v>3</v>
      </c>
      <c r="E169" s="29" t="n">
        <f aca="false">VLOOKUP($A169,'NP-15'!$A$3:$B$279,2,FALSE())</f>
        <v>0.0650513560096</v>
      </c>
      <c r="F169" s="30" t="n">
        <f aca="false">(1+E169/2)^(-2*(DATE(B170,C170,20)-$A$14)/365.25)</f>
        <v>2.15812882498017</v>
      </c>
      <c r="G169" s="35" t="n">
        <v>22</v>
      </c>
      <c r="H169" s="36" t="n">
        <v>5</v>
      </c>
      <c r="I169" s="36" t="n">
        <v>4</v>
      </c>
      <c r="J169" s="36" t="n">
        <v>0</v>
      </c>
      <c r="K169" s="37" t="n">
        <v>31</v>
      </c>
      <c r="L169" s="2" t="n">
        <f aca="false">K169*16</f>
        <v>496</v>
      </c>
      <c r="M169" s="2" t="n">
        <f aca="false">K169*8</f>
        <v>248</v>
      </c>
      <c r="O169" s="10" t="n">
        <f aca="false">VLOOKUP($A169,'SP-15'!$D$9:$G$316,3,FALSE())*($G169+$H169)/$K169+VLOOKUP($A169,'SP-15'!$M$9:$T$287,7,FALSE())*($I169+$J169)/$K169</f>
        <v>80.9421613475857</v>
      </c>
      <c r="P169" s="10" t="n">
        <f aca="false">VLOOKUP($A169,'NP-15'!$D$9:$G$316,3,FALSE())*($G169+$H169)/$K169+VLOOKUP($A169,'NP-15'!$M$9:$T$287,7,FALSE())*($I169+$J169)/$K169</f>
        <v>87.8225806451613</v>
      </c>
      <c r="Q169" s="10" t="n">
        <f aca="false">VLOOKUP($A169,'SP-15'!$D$9:$K$316,7,FALSE())</f>
        <v>46.2095961716176</v>
      </c>
      <c r="R169" s="10" t="n">
        <f aca="false">VLOOKUP($A169,'NP-15'!$D$9:$K$316,7,FALSE())</f>
        <v>41.05</v>
      </c>
      <c r="T169" s="10" t="n">
        <f aca="false">AVERAGE(O169:P169)</f>
        <v>84.3823709963735</v>
      </c>
      <c r="U169" s="10" t="n">
        <f aca="false">AVERAGE(Q169:R169)</f>
        <v>43.6297980858088</v>
      </c>
    </row>
    <row r="170" customFormat="false" ht="12.75" hidden="false" customHeight="false" outlineLevel="0" collapsed="false">
      <c r="A170" s="34" t="n">
        <f aca="false">EDATE(A169,1)</f>
        <v>41518</v>
      </c>
      <c r="B170" s="16" t="n">
        <f aca="false">YEAR(A170)</f>
        <v>2013</v>
      </c>
      <c r="C170" s="16" t="n">
        <f aca="false">MONTH(A170)</f>
        <v>9</v>
      </c>
      <c r="D170" s="16" t="n">
        <f aca="false">IF(C170&lt;4,1,IF(C170&lt;7,2,IF(C170&lt;10,3,4)))</f>
        <v>3</v>
      </c>
      <c r="E170" s="29" t="n">
        <f aca="false">VLOOKUP($A170,'NP-15'!$A$3:$B$279,2,FALSE())</f>
        <v>0.065068908333717</v>
      </c>
      <c r="F170" s="30" t="n">
        <f aca="false">(1+E170/2)^(-2*(DATE(B171,C171,20)-$A$14)/365.25)</f>
        <v>2.14724679869375</v>
      </c>
      <c r="G170" s="35" t="n">
        <v>20</v>
      </c>
      <c r="H170" s="36" t="n">
        <v>4</v>
      </c>
      <c r="I170" s="36" t="n">
        <v>5</v>
      </c>
      <c r="J170" s="36" t="n">
        <v>1</v>
      </c>
      <c r="K170" s="37" t="n">
        <v>30</v>
      </c>
      <c r="L170" s="2" t="n">
        <f aca="false">K170*16</f>
        <v>480</v>
      </c>
      <c r="M170" s="2" t="n">
        <f aca="false">K170*8</f>
        <v>240</v>
      </c>
      <c r="O170" s="10" t="n">
        <f aca="false">VLOOKUP($A170,'SP-15'!$D$9:$G$316,3,FALSE())*($G170+$H170)/$K170+VLOOKUP($A170,'SP-15'!$M$9:$T$287,7,FALSE())*($I170+$J170)/$K170</f>
        <v>73.65822172288</v>
      </c>
      <c r="P170" s="10" t="n">
        <f aca="false">VLOOKUP($A170,'NP-15'!$D$9:$G$316,3,FALSE())*($G170+$H170)/$K170+VLOOKUP($A170,'NP-15'!$M$9:$T$287,7,FALSE())*($I170+$J170)/$K170</f>
        <v>76.2725</v>
      </c>
      <c r="Q170" s="10" t="n">
        <f aca="false">VLOOKUP($A170,'SP-15'!$D$9:$K$316,7,FALSE())</f>
        <v>43.2095961716176</v>
      </c>
      <c r="R170" s="10" t="n">
        <f aca="false">VLOOKUP($A170,'NP-15'!$D$9:$K$316,7,FALSE())</f>
        <v>39.05</v>
      </c>
      <c r="T170" s="10" t="n">
        <f aca="false">AVERAGE(O170:P170)</f>
        <v>74.96536086144</v>
      </c>
      <c r="U170" s="10" t="n">
        <f aca="false">AVERAGE(Q170:R170)</f>
        <v>41.1297980858088</v>
      </c>
    </row>
    <row r="171" customFormat="false" ht="12.75" hidden="false" customHeight="false" outlineLevel="0" collapsed="false">
      <c r="A171" s="34" t="n">
        <f aca="false">EDATE(A170,1)</f>
        <v>41548</v>
      </c>
      <c r="B171" s="16" t="n">
        <f aca="false">YEAR(A171)</f>
        <v>2013</v>
      </c>
      <c r="C171" s="16" t="n">
        <f aca="false">MONTH(A171)</f>
        <v>10</v>
      </c>
      <c r="D171" s="16" t="n">
        <f aca="false">IF(C171&lt;4,1,IF(C171&lt;7,2,IF(C171&lt;10,3,4)))</f>
        <v>4</v>
      </c>
      <c r="E171" s="29" t="n">
        <f aca="false">VLOOKUP($A171,'NP-15'!$A$3:$B$279,2,FALSE())</f>
        <v>0.065085894453928</v>
      </c>
      <c r="F171" s="30" t="n">
        <f aca="false">(1+E171/2)^(-2*(DATE(B172,C172,20)-$A$14)/365.25)</f>
        <v>2.13602518810657</v>
      </c>
      <c r="G171" s="35" t="n">
        <v>23</v>
      </c>
      <c r="H171" s="36" t="n">
        <v>4</v>
      </c>
      <c r="I171" s="36" t="n">
        <v>4</v>
      </c>
      <c r="J171" s="36" t="n">
        <v>0</v>
      </c>
      <c r="K171" s="37" t="n">
        <v>31</v>
      </c>
      <c r="L171" s="2" t="n">
        <f aca="false">K171*16</f>
        <v>496</v>
      </c>
      <c r="M171" s="2" t="n">
        <f aca="false">K171*8</f>
        <v>248</v>
      </c>
      <c r="O171" s="10" t="n">
        <f aca="false">VLOOKUP($A171,'SP-15'!$D$9:$G$316,3,FALSE())*($G171+$H171)/$K171+VLOOKUP($A171,'SP-15'!$M$9:$T$287,7,FALSE())*($I171+$J171)/$K171</f>
        <v>57.4838709677419</v>
      </c>
      <c r="P171" s="10" t="n">
        <f aca="false">VLOOKUP($A171,'NP-15'!$D$9:$G$316,3,FALSE())*($G171+$H171)/$K171+VLOOKUP($A171,'NP-15'!$M$9:$T$287,7,FALSE())*($I171+$J171)/$K171</f>
        <v>54.9677419354839</v>
      </c>
      <c r="Q171" s="10" t="n">
        <f aca="false">VLOOKUP($A171,'SP-15'!$D$9:$K$316,7,FALSE())</f>
        <v>36.872110491052</v>
      </c>
      <c r="R171" s="10" t="n">
        <f aca="false">VLOOKUP($A171,'NP-15'!$D$9:$K$316,7,FALSE())</f>
        <v>37.45</v>
      </c>
      <c r="T171" s="10" t="n">
        <f aca="false">AVERAGE(O171:P171)</f>
        <v>56.2258064516129</v>
      </c>
      <c r="U171" s="10" t="n">
        <f aca="false">AVERAGE(Q171:R171)</f>
        <v>37.161055245526</v>
      </c>
    </row>
    <row r="172" customFormat="false" ht="12.75" hidden="false" customHeight="false" outlineLevel="0" collapsed="false">
      <c r="A172" s="34" t="n">
        <f aca="false">EDATE(A171,1)</f>
        <v>41579</v>
      </c>
      <c r="B172" s="16" t="n">
        <f aca="false">YEAR(A172)</f>
        <v>2013</v>
      </c>
      <c r="C172" s="16" t="n">
        <f aca="false">MONTH(A172)</f>
        <v>11</v>
      </c>
      <c r="D172" s="16" t="n">
        <f aca="false">IF(C172&lt;4,1,IF(C172&lt;7,2,IF(C172&lt;10,3,4)))</f>
        <v>4</v>
      </c>
      <c r="E172" s="29" t="n">
        <f aca="false">VLOOKUP($A172,'NP-15'!$A$3:$B$279,2,FALSE())</f>
        <v>0.065103446778246</v>
      </c>
      <c r="F172" s="30" t="n">
        <f aca="false">(1+E172/2)^(-2*(DATE(B173,C173,20)-$A$14)/365.25)</f>
        <v>2.12524273616454</v>
      </c>
      <c r="G172" s="35" t="n">
        <v>20</v>
      </c>
      <c r="H172" s="36" t="n">
        <v>5</v>
      </c>
      <c r="I172" s="36" t="n">
        <v>4</v>
      </c>
      <c r="J172" s="36" t="n">
        <v>1</v>
      </c>
      <c r="K172" s="37" t="n">
        <v>30</v>
      </c>
      <c r="L172" s="2" t="n">
        <f aca="false">K172*16</f>
        <v>480</v>
      </c>
      <c r="M172" s="2" t="n">
        <f aca="false">K172*8</f>
        <v>240</v>
      </c>
      <c r="O172" s="10" t="n">
        <f aca="false">VLOOKUP($A172,'SP-15'!$D$9:$G$316,3,FALSE())*($G172+$H172)/$K172+VLOOKUP($A172,'SP-15'!$M$9:$T$287,7,FALSE())*($I172+$J172)/$K172</f>
        <v>47.3920549487829</v>
      </c>
      <c r="P172" s="10" t="n">
        <f aca="false">VLOOKUP($A172,'NP-15'!$D$9:$G$316,3,FALSE())*($G172+$H172)/$K172+VLOOKUP($A172,'NP-15'!$M$9:$T$287,7,FALSE())*($I172+$J172)/$K172</f>
        <v>53.0041666666667</v>
      </c>
      <c r="Q172" s="10" t="n">
        <f aca="false">VLOOKUP($A172,'SP-15'!$D$9:$K$316,7,FALSE())</f>
        <v>31.872110491052</v>
      </c>
      <c r="R172" s="10" t="n">
        <f aca="false">VLOOKUP($A172,'NP-15'!$D$9:$K$316,7,FALSE())</f>
        <v>34.45</v>
      </c>
      <c r="T172" s="10" t="n">
        <f aca="false">AVERAGE(O172:P172)</f>
        <v>50.1981108077248</v>
      </c>
      <c r="U172" s="10" t="n">
        <f aca="false">AVERAGE(Q172:R172)</f>
        <v>33.161055245526</v>
      </c>
    </row>
    <row r="173" customFormat="false" ht="12.75" hidden="false" customHeight="false" outlineLevel="0" collapsed="false">
      <c r="A173" s="34" t="n">
        <f aca="false">EDATE(A172,1)</f>
        <v>41609</v>
      </c>
      <c r="B173" s="16" t="n">
        <f aca="false">YEAR(A173)</f>
        <v>2013</v>
      </c>
      <c r="C173" s="16" t="n">
        <f aca="false">MONTH(A173)</f>
        <v>12</v>
      </c>
      <c r="D173" s="16" t="n">
        <f aca="false">IF(C173&lt;4,1,IF(C173&lt;7,2,IF(C173&lt;10,3,4)))</f>
        <v>4</v>
      </c>
      <c r="E173" s="29" t="n">
        <f aca="false">VLOOKUP($A173,'NP-15'!$A$3:$B$279,2,FALSE())</f>
        <v>0.065120432898651</v>
      </c>
      <c r="F173" s="30" t="n">
        <f aca="false">(1+E173/2)^(-2*(DATE(B174,C174,20)-$A$14)/365.25)</f>
        <v>2.11412430256931</v>
      </c>
      <c r="G173" s="35" t="n">
        <v>21</v>
      </c>
      <c r="H173" s="36" t="n">
        <v>4</v>
      </c>
      <c r="I173" s="36" t="n">
        <v>5</v>
      </c>
      <c r="J173" s="36" t="n">
        <v>1</v>
      </c>
      <c r="K173" s="37" t="n">
        <v>31</v>
      </c>
      <c r="L173" s="2" t="n">
        <f aca="false">K173*16</f>
        <v>496</v>
      </c>
      <c r="M173" s="2" t="n">
        <f aca="false">K173*8</f>
        <v>248</v>
      </c>
      <c r="O173" s="10" t="n">
        <f aca="false">VLOOKUP($A173,'SP-15'!$D$9:$G$316,3,FALSE())*($G173+$H173)/$K173+VLOOKUP($A173,'SP-15'!$M$9:$T$287,7,FALSE())*($I173+$J173)/$K173</f>
        <v>46.4047333853272</v>
      </c>
      <c r="P173" s="10" t="n">
        <f aca="false">VLOOKUP($A173,'NP-15'!$D$9:$G$316,3,FALSE())*($G173+$H173)/$K173+VLOOKUP($A173,'NP-15'!$M$9:$T$287,7,FALSE())*($I173+$J173)/$K173</f>
        <v>52.391935483871</v>
      </c>
      <c r="Q173" s="10" t="n">
        <f aca="false">VLOOKUP($A173,'SP-15'!$D$9:$K$316,7,FALSE())</f>
        <v>31.872110491052</v>
      </c>
      <c r="R173" s="10" t="n">
        <f aca="false">VLOOKUP($A173,'NP-15'!$D$9:$K$316,7,FALSE())</f>
        <v>34.45</v>
      </c>
      <c r="T173" s="10" t="n">
        <f aca="false">AVERAGE(O173:P173)</f>
        <v>49.3983344345991</v>
      </c>
      <c r="U173" s="10" t="n">
        <f aca="false">AVERAGE(Q173:R173)</f>
        <v>33.161055245526</v>
      </c>
    </row>
    <row r="174" customFormat="false" ht="12.75" hidden="false" customHeight="false" outlineLevel="0" collapsed="false">
      <c r="A174" s="34" t="n">
        <f aca="false">EDATE(A173,1)</f>
        <v>41640</v>
      </c>
      <c r="B174" s="16" t="n">
        <f aca="false">YEAR(A174)</f>
        <v>2014</v>
      </c>
      <c r="C174" s="16" t="n">
        <f aca="false">MONTH(A174)</f>
        <v>1</v>
      </c>
      <c r="D174" s="16" t="n">
        <f aca="false">IF(C174&lt;4,1,IF(C174&lt;7,2,IF(C174&lt;10,3,4)))</f>
        <v>1</v>
      </c>
      <c r="E174" s="29" t="n">
        <f aca="false">VLOOKUP($A174,'NP-15'!$A$3:$B$279,2,FALSE())</f>
        <v>0.065137985223169</v>
      </c>
      <c r="F174" s="30" t="n">
        <f aca="false">(1+E174/2)^(-2*(DATE(B175,C175,20)-$A$14)/365.25)</f>
        <v>2.10307153463593</v>
      </c>
      <c r="G174" s="35" t="n">
        <v>22</v>
      </c>
      <c r="H174" s="36" t="n">
        <v>4</v>
      </c>
      <c r="I174" s="36" t="n">
        <v>4</v>
      </c>
      <c r="J174" s="36" t="n">
        <v>1</v>
      </c>
      <c r="K174" s="37" t="n">
        <v>31</v>
      </c>
      <c r="L174" s="2" t="n">
        <f aca="false">K174*16</f>
        <v>496</v>
      </c>
      <c r="M174" s="2" t="n">
        <f aca="false">K174*8</f>
        <v>248</v>
      </c>
      <c r="O174" s="10" t="n">
        <f aca="false">VLOOKUP($A174,'SP-15'!$D$9:$G$316,3,FALSE())*($G174+$H174)/$K174+VLOOKUP($A174,'SP-15'!$M$9:$T$287,7,FALSE())*($I174+$J174)/$K174</f>
        <v>49.5745967741935</v>
      </c>
      <c r="P174" s="10" t="n">
        <f aca="false">VLOOKUP($A174,'NP-15'!$D$9:$G$316,3,FALSE())*($G174+$H174)/$K174+VLOOKUP($A174,'NP-15'!$M$9:$T$287,7,FALSE())*($I174+$J174)/$K174</f>
        <v>55.7665322580645</v>
      </c>
      <c r="Q174" s="10" t="n">
        <f aca="false">VLOOKUP($A174,'SP-15'!$D$9:$K$316,7,FALSE())</f>
        <v>33.0550781345717</v>
      </c>
      <c r="R174" s="10" t="n">
        <f aca="false">VLOOKUP($A174,'NP-15'!$D$9:$K$316,7,FALSE())</f>
        <v>38.95</v>
      </c>
      <c r="T174" s="10" t="n">
        <f aca="false">AVERAGE(O174:P174)</f>
        <v>52.670564516129</v>
      </c>
      <c r="U174" s="10" t="n">
        <f aca="false">AVERAGE(Q174:R174)</f>
        <v>36.0025390672858</v>
      </c>
    </row>
    <row r="175" customFormat="false" ht="12.75" hidden="false" customHeight="false" outlineLevel="0" collapsed="false">
      <c r="A175" s="34" t="n">
        <f aca="false">EDATE(A174,1)</f>
        <v>41671</v>
      </c>
      <c r="B175" s="16" t="n">
        <f aca="false">YEAR(A175)</f>
        <v>2014</v>
      </c>
      <c r="C175" s="16" t="n">
        <f aca="false">MONTH(A175)</f>
        <v>2</v>
      </c>
      <c r="D175" s="16" t="n">
        <f aca="false">IF(C175&lt;4,1,IF(C175&lt;7,2,IF(C175&lt;10,3,4)))</f>
        <v>1</v>
      </c>
      <c r="E175" s="29" t="n">
        <f aca="false">VLOOKUP($A175,'NP-15'!$A$3:$B$279,2,FALSE())</f>
        <v>0.06515553754779</v>
      </c>
      <c r="F175" s="30" t="n">
        <f aca="false">(1+E175/2)^(-2*(DATE(B176,C176,20)-$A$14)/365.25)</f>
        <v>2.09317254019583</v>
      </c>
      <c r="G175" s="35" t="n">
        <v>20</v>
      </c>
      <c r="H175" s="36" t="n">
        <v>4</v>
      </c>
      <c r="I175" s="36" t="n">
        <v>4</v>
      </c>
      <c r="J175" s="36" t="n">
        <v>0</v>
      </c>
      <c r="K175" s="37" t="n">
        <v>28</v>
      </c>
      <c r="L175" s="2" t="n">
        <f aca="false">K175*16</f>
        <v>448</v>
      </c>
      <c r="M175" s="2" t="n">
        <f aca="false">K175*8</f>
        <v>224</v>
      </c>
      <c r="O175" s="10" t="n">
        <f aca="false">VLOOKUP($A175,'SP-15'!$D$9:$G$316,3,FALSE())*($G175+$H175)/$K175+VLOOKUP($A175,'SP-15'!$M$9:$T$287,7,FALSE())*($I175+$J175)/$K175</f>
        <v>49.3286027331021</v>
      </c>
      <c r="P175" s="10" t="n">
        <f aca="false">VLOOKUP($A175,'NP-15'!$D$9:$G$316,3,FALSE())*($G175+$H175)/$K175+VLOOKUP($A175,'NP-15'!$M$9:$T$287,7,FALSE())*($I175+$J175)/$K175</f>
        <v>52.9875</v>
      </c>
      <c r="Q175" s="10" t="n">
        <f aca="false">VLOOKUP($A175,'SP-15'!$D$9:$K$316,7,FALSE())</f>
        <v>32.1050781345717</v>
      </c>
      <c r="R175" s="10" t="n">
        <f aca="false">VLOOKUP($A175,'NP-15'!$D$9:$K$316,7,FALSE())</f>
        <v>37.95</v>
      </c>
      <c r="T175" s="10" t="n">
        <f aca="false">AVERAGE(O175:P175)</f>
        <v>51.158051366551</v>
      </c>
      <c r="U175" s="10" t="n">
        <f aca="false">AVERAGE(Q175:R175)</f>
        <v>35.0275390672858</v>
      </c>
    </row>
    <row r="176" customFormat="false" ht="12.75" hidden="false" customHeight="false" outlineLevel="0" collapsed="false">
      <c r="A176" s="34" t="n">
        <f aca="false">EDATE(A175,1)</f>
        <v>41699</v>
      </c>
      <c r="B176" s="16" t="n">
        <f aca="false">YEAR(A176)</f>
        <v>2014</v>
      </c>
      <c r="C176" s="16" t="n">
        <f aca="false">MONTH(A176)</f>
        <v>3</v>
      </c>
      <c r="D176" s="16" t="n">
        <f aca="false">IF(C176&lt;4,1,IF(C176&lt;7,2,IF(C176&lt;10,3,4)))</f>
        <v>1</v>
      </c>
      <c r="E176" s="29" t="n">
        <f aca="false">VLOOKUP($A176,'NP-15'!$A$3:$B$279,2,FALSE())</f>
        <v>0.065171391260439</v>
      </c>
      <c r="F176" s="30" t="n">
        <f aca="false">(1+E176/2)^(-2*(DATE(B177,C177,20)-$A$14)/365.25)</f>
        <v>2.08217840578701</v>
      </c>
      <c r="G176" s="35" t="n">
        <v>21</v>
      </c>
      <c r="H176" s="36" t="n">
        <v>5</v>
      </c>
      <c r="I176" s="36" t="n">
        <v>5</v>
      </c>
      <c r="J176" s="36" t="n">
        <v>0</v>
      </c>
      <c r="K176" s="37" t="n">
        <v>31</v>
      </c>
      <c r="L176" s="2" t="n">
        <f aca="false">K176*16</f>
        <v>496</v>
      </c>
      <c r="M176" s="2" t="n">
        <f aca="false">K176*8</f>
        <v>248</v>
      </c>
      <c r="O176" s="10" t="n">
        <f aca="false">VLOOKUP($A176,'SP-15'!$D$9:$G$316,3,FALSE())*($G176+$H176)/$K176+VLOOKUP($A176,'SP-15'!$M$9:$T$287,7,FALSE())*($I176+$J176)/$K176</f>
        <v>48.3563035563609</v>
      </c>
      <c r="P176" s="10" t="n">
        <f aca="false">VLOOKUP($A176,'NP-15'!$D$9:$G$316,3,FALSE())*($G176+$H176)/$K176+VLOOKUP($A176,'NP-15'!$M$9:$T$287,7,FALSE())*($I176+$J176)/$K176</f>
        <v>51.5568548387097</v>
      </c>
      <c r="Q176" s="10" t="n">
        <f aca="false">VLOOKUP($A176,'SP-15'!$D$9:$K$316,7,FALSE())</f>
        <v>32.1050781345717</v>
      </c>
      <c r="R176" s="10" t="n">
        <f aca="false">VLOOKUP($A176,'NP-15'!$D$9:$K$316,7,FALSE())</f>
        <v>35.95</v>
      </c>
      <c r="T176" s="10" t="n">
        <f aca="false">AVERAGE(O176:P176)</f>
        <v>49.9565791975353</v>
      </c>
      <c r="U176" s="10" t="n">
        <f aca="false">AVERAGE(Q176:R176)</f>
        <v>34.0275390672858</v>
      </c>
    </row>
    <row r="177" customFormat="false" ht="12.75" hidden="false" customHeight="false" outlineLevel="0" collapsed="false">
      <c r="A177" s="34" t="n">
        <f aca="false">EDATE(A176,1)</f>
        <v>41730</v>
      </c>
      <c r="B177" s="16" t="n">
        <f aca="false">YEAR(A177)</f>
        <v>2014</v>
      </c>
      <c r="C177" s="16" t="n">
        <f aca="false">MONTH(A177)</f>
        <v>4</v>
      </c>
      <c r="D177" s="16" t="n">
        <f aca="false">IF(C177&lt;4,1,IF(C177&lt;7,2,IF(C177&lt;10,3,4)))</f>
        <v>2</v>
      </c>
      <c r="E177" s="29" t="n">
        <f aca="false">VLOOKUP($A177,'NP-15'!$A$3:$B$279,2,FALSE())</f>
        <v>0.065188943585254</v>
      </c>
      <c r="F177" s="30" t="n">
        <f aca="false">(1+E177/2)^(-2*(DATE(B178,C178,20)-$A$14)/365.25)</f>
        <v>2.07163910281603</v>
      </c>
      <c r="G177" s="35" t="n">
        <v>22</v>
      </c>
      <c r="H177" s="36" t="n">
        <v>4</v>
      </c>
      <c r="I177" s="36" t="n">
        <v>4</v>
      </c>
      <c r="J177" s="36" t="n">
        <v>0</v>
      </c>
      <c r="K177" s="37" t="n">
        <v>30</v>
      </c>
      <c r="L177" s="2" t="n">
        <f aca="false">K177*16</f>
        <v>480</v>
      </c>
      <c r="M177" s="2" t="n">
        <f aca="false">K177*8</f>
        <v>240</v>
      </c>
      <c r="O177" s="10" t="n">
        <f aca="false">VLOOKUP($A177,'SP-15'!$D$9:$G$316,3,FALSE())*($G177+$H177)/$K177+VLOOKUP($A177,'SP-15'!$M$9:$T$287,7,FALSE())*($I177+$J177)/$K177</f>
        <v>45.6833333333333</v>
      </c>
      <c r="P177" s="10" t="n">
        <f aca="false">VLOOKUP($A177,'NP-15'!$D$9:$G$316,3,FALSE())*($G177+$H177)/$K177+VLOOKUP($A177,'NP-15'!$M$9:$T$287,7,FALSE())*($I177+$J177)/$K177</f>
        <v>49.4216666666667</v>
      </c>
      <c r="Q177" s="10" t="n">
        <f aca="false">VLOOKUP($A177,'SP-15'!$D$9:$K$316,7,FALSE())</f>
        <v>31.4823246850255</v>
      </c>
      <c r="R177" s="10" t="n">
        <f aca="false">VLOOKUP($A177,'NP-15'!$D$9:$K$316,7,FALSE())</f>
        <v>35.95</v>
      </c>
      <c r="T177" s="10" t="n">
        <f aca="false">AVERAGE(O177:P177)</f>
        <v>47.5525</v>
      </c>
      <c r="U177" s="10" t="n">
        <f aca="false">AVERAGE(Q177:R177)</f>
        <v>33.7161623425127</v>
      </c>
    </row>
    <row r="178" customFormat="false" ht="12.75" hidden="false" customHeight="false" outlineLevel="0" collapsed="false">
      <c r="A178" s="34" t="n">
        <f aca="false">EDATE(A177,1)</f>
        <v>41760</v>
      </c>
      <c r="B178" s="16" t="n">
        <f aca="false">YEAR(A178)</f>
        <v>2014</v>
      </c>
      <c r="C178" s="16" t="n">
        <f aca="false">MONTH(A178)</f>
        <v>5</v>
      </c>
      <c r="D178" s="16" t="n">
        <f aca="false">IF(C178&lt;4,1,IF(C178&lt;7,2,IF(C178&lt;10,3,4)))</f>
        <v>2</v>
      </c>
      <c r="E178" s="29" t="n">
        <f aca="false">VLOOKUP($A178,'NP-15'!$A$3:$B$279,2,FALSE())</f>
        <v>0.06520592970614</v>
      </c>
      <c r="F178" s="30" t="n">
        <f aca="false">(1+E178/2)^(-2*(DATE(B179,C179,20)-$A$14)/365.25)</f>
        <v>2.06077258912468</v>
      </c>
      <c r="G178" s="35" t="n">
        <v>21</v>
      </c>
      <c r="H178" s="36" t="n">
        <v>5</v>
      </c>
      <c r="I178" s="36" t="n">
        <v>4</v>
      </c>
      <c r="J178" s="36" t="n">
        <v>1</v>
      </c>
      <c r="K178" s="37" t="n">
        <v>31</v>
      </c>
      <c r="L178" s="2" t="n">
        <f aca="false">K178*16</f>
        <v>496</v>
      </c>
      <c r="M178" s="2" t="n">
        <f aca="false">K178*8</f>
        <v>248</v>
      </c>
      <c r="O178" s="10" t="n">
        <f aca="false">VLOOKUP($A178,'SP-15'!$D$9:$G$316,3,FALSE())*($G178+$H178)/$K178+VLOOKUP($A178,'SP-15'!$M$9:$T$287,7,FALSE())*($I178+$J178)/$K178</f>
        <v>48.9951416951346</v>
      </c>
      <c r="P178" s="10" t="n">
        <f aca="false">VLOOKUP($A178,'NP-15'!$D$9:$G$316,3,FALSE())*($G178+$H178)/$K178+VLOOKUP($A178,'NP-15'!$M$9:$T$287,7,FALSE())*($I178+$J178)/$K178</f>
        <v>51.2189516129032</v>
      </c>
      <c r="Q178" s="10" t="n">
        <f aca="false">VLOOKUP($A178,'SP-15'!$D$9:$K$316,7,FALSE())</f>
        <v>31.4823246850255</v>
      </c>
      <c r="R178" s="10" t="n">
        <f aca="false">VLOOKUP($A178,'NP-15'!$D$9:$K$316,7,FALSE())</f>
        <v>31.95</v>
      </c>
      <c r="T178" s="10" t="n">
        <f aca="false">AVERAGE(O178:P178)</f>
        <v>50.1070466540189</v>
      </c>
      <c r="U178" s="10" t="n">
        <f aca="false">AVERAGE(Q178:R178)</f>
        <v>31.7161623425127</v>
      </c>
    </row>
    <row r="179" customFormat="false" ht="12.75" hidden="false" customHeight="false" outlineLevel="0" collapsed="false">
      <c r="A179" s="34" t="n">
        <f aca="false">EDATE(A178,1)</f>
        <v>41791</v>
      </c>
      <c r="B179" s="16" t="n">
        <f aca="false">YEAR(A179)</f>
        <v>2014</v>
      </c>
      <c r="C179" s="16" t="n">
        <f aca="false">MONTH(A179)</f>
        <v>6</v>
      </c>
      <c r="D179" s="16" t="n">
        <f aca="false">IF(C179&lt;4,1,IF(C179&lt;7,2,IF(C179&lt;10,3,4)))</f>
        <v>2</v>
      </c>
      <c r="E179" s="29" t="n">
        <f aca="false">VLOOKUP($A179,'NP-15'!$A$3:$B$279,2,FALSE())</f>
        <v>0.065223482031156</v>
      </c>
      <c r="F179" s="30" t="n">
        <f aca="false">(1+E179/2)^(-2*(DATE(B180,C180,20)-$A$14)/365.25)</f>
        <v>2.05033017533889</v>
      </c>
      <c r="G179" s="35" t="n">
        <v>21</v>
      </c>
      <c r="H179" s="36" t="n">
        <v>4</v>
      </c>
      <c r="I179" s="36" t="n">
        <v>5</v>
      </c>
      <c r="J179" s="36" t="n">
        <v>0</v>
      </c>
      <c r="K179" s="37" t="n">
        <v>30</v>
      </c>
      <c r="L179" s="2" t="n">
        <f aca="false">K179*16</f>
        <v>480</v>
      </c>
      <c r="M179" s="2" t="n">
        <f aca="false">K179*8</f>
        <v>240</v>
      </c>
      <c r="O179" s="10" t="n">
        <f aca="false">VLOOKUP($A179,'SP-15'!$D$9:$G$316,3,FALSE())*($G179+$H179)/$K179+VLOOKUP($A179,'SP-15'!$M$9:$T$287,7,FALSE())*($I179+$J179)/$K179</f>
        <v>65.3312829532647</v>
      </c>
      <c r="P179" s="10" t="n">
        <f aca="false">VLOOKUP($A179,'NP-15'!$D$9:$G$316,3,FALSE())*($G179+$H179)/$K179+VLOOKUP($A179,'NP-15'!$M$9:$T$287,7,FALSE())*($I179+$J179)/$K179</f>
        <v>57.5645833333333</v>
      </c>
      <c r="Q179" s="10" t="n">
        <f aca="false">VLOOKUP($A179,'SP-15'!$D$9:$K$316,7,FALSE())</f>
        <v>29.4823246850255</v>
      </c>
      <c r="R179" s="10" t="n">
        <f aca="false">VLOOKUP($A179,'NP-15'!$D$9:$K$316,7,FALSE())</f>
        <v>34.95</v>
      </c>
      <c r="T179" s="10" t="n">
        <f aca="false">AVERAGE(O179:P179)</f>
        <v>61.447933143299</v>
      </c>
      <c r="U179" s="10" t="n">
        <f aca="false">AVERAGE(Q179:R179)</f>
        <v>32.2161623425127</v>
      </c>
    </row>
    <row r="180" customFormat="false" ht="12.75" hidden="false" customHeight="false" outlineLevel="0" collapsed="false">
      <c r="A180" s="34" t="n">
        <f aca="false">EDATE(A179,1)</f>
        <v>41821</v>
      </c>
      <c r="B180" s="16" t="n">
        <f aca="false">YEAR(A180)</f>
        <v>2014</v>
      </c>
      <c r="C180" s="16" t="n">
        <f aca="false">MONTH(A180)</f>
        <v>7</v>
      </c>
      <c r="D180" s="16" t="n">
        <f aca="false">IF(C180&lt;4,1,IF(C180&lt;7,2,IF(C180&lt;10,3,4)))</f>
        <v>3</v>
      </c>
      <c r="E180" s="29" t="n">
        <f aca="false">VLOOKUP($A180,'NP-15'!$A$3:$B$279,2,FALSE())</f>
        <v>0.065240468152237</v>
      </c>
      <c r="F180" s="30" t="n">
        <f aca="false">(1+E180/2)^(-2*(DATE(B181,C181,20)-$A$14)/365.25)</f>
        <v>2.03956403536106</v>
      </c>
      <c r="G180" s="35" t="n">
        <v>22</v>
      </c>
      <c r="H180" s="36" t="n">
        <v>4</v>
      </c>
      <c r="I180" s="36" t="n">
        <v>4</v>
      </c>
      <c r="J180" s="36" t="n">
        <v>1</v>
      </c>
      <c r="K180" s="37" t="n">
        <v>31</v>
      </c>
      <c r="L180" s="2" t="n">
        <f aca="false">K180*16</f>
        <v>496</v>
      </c>
      <c r="M180" s="2" t="n">
        <f aca="false">K180*8</f>
        <v>248</v>
      </c>
      <c r="O180" s="10" t="n">
        <f aca="false">VLOOKUP($A180,'SP-15'!$D$9:$G$316,3,FALSE())*($G180+$H180)/$K180+VLOOKUP($A180,'SP-15'!$M$9:$T$287,7,FALSE())*($I180+$J180)/$K180</f>
        <v>78.1270161290323</v>
      </c>
      <c r="P180" s="10" t="n">
        <f aca="false">VLOOKUP($A180,'NP-15'!$D$9:$G$316,3,FALSE())*($G180+$H180)/$K180+VLOOKUP($A180,'NP-15'!$M$9:$T$287,7,FALSE())*($I180+$J180)/$K180</f>
        <v>75.6508064516129</v>
      </c>
      <c r="Q180" s="10" t="n">
        <f aca="false">VLOOKUP($A180,'SP-15'!$D$9:$K$316,7,FALSE())</f>
        <v>42.4595961716176</v>
      </c>
      <c r="R180" s="10" t="n">
        <f aca="false">VLOOKUP($A180,'NP-15'!$D$9:$K$316,7,FALSE())</f>
        <v>39.55</v>
      </c>
      <c r="T180" s="10" t="n">
        <f aca="false">AVERAGE(O180:P180)</f>
        <v>76.8889112903226</v>
      </c>
      <c r="U180" s="10" t="n">
        <f aca="false">AVERAGE(Q180:R180)</f>
        <v>41.0047980858088</v>
      </c>
    </row>
    <row r="181" customFormat="false" ht="12.75" hidden="false" customHeight="false" outlineLevel="0" collapsed="false">
      <c r="A181" s="34" t="n">
        <f aca="false">EDATE(A180,1)</f>
        <v>41852</v>
      </c>
      <c r="B181" s="16" t="n">
        <f aca="false">YEAR(A181)</f>
        <v>2014</v>
      </c>
      <c r="C181" s="16" t="n">
        <f aca="false">MONTH(A181)</f>
        <v>8</v>
      </c>
      <c r="D181" s="16" t="n">
        <f aca="false">IF(C181&lt;4,1,IF(C181&lt;7,2,IF(C181&lt;10,3,4)))</f>
        <v>3</v>
      </c>
      <c r="E181" s="29" t="n">
        <f aca="false">VLOOKUP($A181,'NP-15'!$A$3:$B$279,2,FALSE())</f>
        <v>0.065258020477454</v>
      </c>
      <c r="F181" s="30" t="n">
        <f aca="false">(1+E181/2)^(-2*(DATE(B182,C182,20)-$A$14)/365.25)</f>
        <v>2.02886101547616</v>
      </c>
      <c r="G181" s="35" t="n">
        <v>21</v>
      </c>
      <c r="H181" s="36" t="n">
        <v>5</v>
      </c>
      <c r="I181" s="36" t="n">
        <v>5</v>
      </c>
      <c r="J181" s="36" t="n">
        <v>0</v>
      </c>
      <c r="K181" s="37" t="n">
        <v>31</v>
      </c>
      <c r="L181" s="2" t="n">
        <f aca="false">K181*16</f>
        <v>496</v>
      </c>
      <c r="M181" s="2" t="n">
        <f aca="false">K181*8</f>
        <v>248</v>
      </c>
      <c r="O181" s="10" t="n">
        <f aca="false">VLOOKUP($A181,'SP-15'!$D$9:$G$316,3,FALSE())*($G181+$H181)/$K181+VLOOKUP($A181,'SP-15'!$M$9:$T$287,7,FALSE())*($I181+$J181)/$K181</f>
        <v>81.3361017921254</v>
      </c>
      <c r="P181" s="10" t="n">
        <f aca="false">VLOOKUP($A181,'NP-15'!$D$9:$G$316,3,FALSE())*($G181+$H181)/$K181+VLOOKUP($A181,'NP-15'!$M$9:$T$287,7,FALSE())*($I181+$J181)/$K181</f>
        <v>88.6104838709677</v>
      </c>
      <c r="Q181" s="10" t="n">
        <f aca="false">VLOOKUP($A181,'SP-15'!$D$9:$K$316,7,FALSE())</f>
        <v>46.4595961716176</v>
      </c>
      <c r="R181" s="10" t="n">
        <f aca="false">VLOOKUP($A181,'NP-15'!$D$9:$K$316,7,FALSE())</f>
        <v>41.55</v>
      </c>
      <c r="T181" s="10" t="n">
        <f aca="false">AVERAGE(O181:P181)</f>
        <v>84.9732928315465</v>
      </c>
      <c r="U181" s="10" t="n">
        <f aca="false">AVERAGE(Q181:R181)</f>
        <v>44.0047980858088</v>
      </c>
    </row>
    <row r="182" customFormat="false" ht="12.75" hidden="false" customHeight="false" outlineLevel="0" collapsed="false">
      <c r="A182" s="34" t="n">
        <f aca="false">EDATE(A181,1)</f>
        <v>41883</v>
      </c>
      <c r="B182" s="16" t="n">
        <f aca="false">YEAR(A182)</f>
        <v>2014</v>
      </c>
      <c r="C182" s="16" t="n">
        <f aca="false">MONTH(A182)</f>
        <v>9</v>
      </c>
      <c r="D182" s="16" t="n">
        <f aca="false">IF(C182&lt;4,1,IF(C182&lt;7,2,IF(C182&lt;10,3,4)))</f>
        <v>3</v>
      </c>
      <c r="E182" s="29" t="n">
        <f aca="false">VLOOKUP($A182,'NP-15'!$A$3:$B$279,2,FALSE())</f>
        <v>0.065275572802773</v>
      </c>
      <c r="F182" s="30" t="n">
        <f aca="false">(1+E182/2)^(-2*(DATE(B183,C183,20)-$A$14)/365.25)</f>
        <v>2.01856328938336</v>
      </c>
      <c r="G182" s="35" t="n">
        <v>21</v>
      </c>
      <c r="H182" s="36" t="n">
        <v>4</v>
      </c>
      <c r="I182" s="36" t="n">
        <v>4</v>
      </c>
      <c r="J182" s="36" t="n">
        <v>1</v>
      </c>
      <c r="K182" s="37" t="n">
        <v>30</v>
      </c>
      <c r="L182" s="2" t="n">
        <f aca="false">K182*16</f>
        <v>480</v>
      </c>
      <c r="M182" s="2" t="n">
        <f aca="false">K182*8</f>
        <v>240</v>
      </c>
      <c r="O182" s="10" t="n">
        <f aca="false">VLOOKUP($A182,'SP-15'!$D$9:$G$316,3,FALSE())*($G182+$H182)/$K182+VLOOKUP($A182,'SP-15'!$M$9:$T$287,7,FALSE())*($I182+$J182)/$K182</f>
        <v>73.8065694366742</v>
      </c>
      <c r="P182" s="10" t="n">
        <f aca="false">VLOOKUP($A182,'NP-15'!$D$9:$G$316,3,FALSE())*($G182+$H182)/$K182+VLOOKUP($A182,'NP-15'!$M$9:$T$287,7,FALSE())*($I182+$J182)/$K182</f>
        <v>76.8708333333333</v>
      </c>
      <c r="Q182" s="10" t="n">
        <f aca="false">VLOOKUP($A182,'SP-15'!$D$9:$K$316,7,FALSE())</f>
        <v>43.4595961716176</v>
      </c>
      <c r="R182" s="10" t="n">
        <f aca="false">VLOOKUP($A182,'NP-15'!$D$9:$K$316,7,FALSE())</f>
        <v>39.55</v>
      </c>
      <c r="T182" s="10" t="n">
        <f aca="false">AVERAGE(O182:P182)</f>
        <v>75.3387013850038</v>
      </c>
      <c r="U182" s="10" t="n">
        <f aca="false">AVERAGE(Q182:R182)</f>
        <v>41.5047980858088</v>
      </c>
    </row>
    <row r="183" customFormat="false" ht="12.75" hidden="false" customHeight="false" outlineLevel="0" collapsed="false">
      <c r="A183" s="34" t="n">
        <f aca="false">EDATE(A182,1)</f>
        <v>41913</v>
      </c>
      <c r="B183" s="16" t="n">
        <f aca="false">YEAR(A183)</f>
        <v>2014</v>
      </c>
      <c r="C183" s="16" t="n">
        <f aca="false">MONTH(A183)</f>
        <v>10</v>
      </c>
      <c r="D183" s="16" t="n">
        <f aca="false">IF(C183&lt;4,1,IF(C183&lt;7,2,IF(C183&lt;10,3,4)))</f>
        <v>4</v>
      </c>
      <c r="E183" s="29" t="n">
        <f aca="false">VLOOKUP($A183,'NP-15'!$A$3:$B$279,2,FALSE())</f>
        <v>0.065292558924147</v>
      </c>
      <c r="F183" s="30" t="n">
        <f aca="false">(1+E183/2)^(-2*(DATE(B184,C184,20)-$A$14)/365.25)</f>
        <v>2.00794702943669</v>
      </c>
      <c r="G183" s="35" t="n">
        <v>23</v>
      </c>
      <c r="H183" s="36" t="n">
        <v>4</v>
      </c>
      <c r="I183" s="36" t="n">
        <v>4</v>
      </c>
      <c r="J183" s="36" t="n">
        <v>0</v>
      </c>
      <c r="K183" s="37" t="n">
        <v>31</v>
      </c>
      <c r="L183" s="2" t="n">
        <f aca="false">K183*16</f>
        <v>496</v>
      </c>
      <c r="M183" s="2" t="n">
        <f aca="false">K183*8</f>
        <v>248</v>
      </c>
      <c r="O183" s="10" t="n">
        <f aca="false">VLOOKUP($A183,'SP-15'!$D$9:$G$316,3,FALSE())*($G183+$H183)/$K183+VLOOKUP($A183,'SP-15'!$M$9:$T$287,7,FALSE())*($I183+$J183)/$K183</f>
        <v>57.7258064516129</v>
      </c>
      <c r="P183" s="10" t="n">
        <f aca="false">VLOOKUP($A183,'NP-15'!$D$9:$G$316,3,FALSE())*($G183+$H183)/$K183+VLOOKUP($A183,'NP-15'!$M$9:$T$287,7,FALSE())*($I183+$J183)/$K183</f>
        <v>55.6935483870968</v>
      </c>
      <c r="Q183" s="10" t="n">
        <f aca="false">VLOOKUP($A183,'SP-15'!$D$9:$K$316,7,FALSE())</f>
        <v>37.122110491052</v>
      </c>
      <c r="R183" s="10" t="n">
        <f aca="false">VLOOKUP($A183,'NP-15'!$D$9:$K$316,7,FALSE())</f>
        <v>37.95</v>
      </c>
      <c r="T183" s="10" t="n">
        <f aca="false">AVERAGE(O183:P183)</f>
        <v>56.7096774193548</v>
      </c>
      <c r="U183" s="10" t="n">
        <f aca="false">AVERAGE(Q183:R183)</f>
        <v>37.536055245526</v>
      </c>
    </row>
    <row r="184" customFormat="false" ht="12.75" hidden="false" customHeight="false" outlineLevel="0" collapsed="false">
      <c r="A184" s="34" t="n">
        <f aca="false">EDATE(A183,1)</f>
        <v>41944</v>
      </c>
      <c r="B184" s="16" t="n">
        <f aca="false">YEAR(A184)</f>
        <v>2014</v>
      </c>
      <c r="C184" s="16" t="n">
        <f aca="false">MONTH(A184)</f>
        <v>11</v>
      </c>
      <c r="D184" s="16" t="n">
        <f aca="false">IF(C184&lt;4,1,IF(C184&lt;7,2,IF(C184&lt;10,3,4)))</f>
        <v>4</v>
      </c>
      <c r="E184" s="29" t="n">
        <f aca="false">VLOOKUP($A184,'NP-15'!$A$3:$B$279,2,FALSE())</f>
        <v>0.065310111249667</v>
      </c>
      <c r="F184" s="30" t="n">
        <f aca="false">(1+E184/2)^(-2*(DATE(B185,C185,20)-$A$14)/365.25)</f>
        <v>1.99774428937631</v>
      </c>
      <c r="G184" s="35" t="n">
        <v>19</v>
      </c>
      <c r="H184" s="36" t="n">
        <v>5</v>
      </c>
      <c r="I184" s="36" t="n">
        <v>5</v>
      </c>
      <c r="J184" s="36" t="n">
        <v>1</v>
      </c>
      <c r="K184" s="37" t="n">
        <v>30</v>
      </c>
      <c r="L184" s="2" t="n">
        <f aca="false">K184*16</f>
        <v>480</v>
      </c>
      <c r="M184" s="2" t="n">
        <f aca="false">K184*8</f>
        <v>240</v>
      </c>
      <c r="O184" s="10" t="n">
        <f aca="false">VLOOKUP($A184,'SP-15'!$D$9:$G$316,3,FALSE())*($G184+$H184)/$K184+VLOOKUP($A184,'SP-15'!$M$9:$T$287,7,FALSE())*($I184+$J184)/$K184</f>
        <v>47.739543943955</v>
      </c>
      <c r="P184" s="10" t="n">
        <f aca="false">VLOOKUP($A184,'NP-15'!$D$9:$G$316,3,FALSE())*($G184+$H184)/$K184+VLOOKUP($A184,'NP-15'!$M$9:$T$287,7,FALSE())*($I184+$J184)/$K184</f>
        <v>53.7775</v>
      </c>
      <c r="Q184" s="10" t="n">
        <f aca="false">VLOOKUP($A184,'SP-15'!$D$9:$K$316,7,FALSE())</f>
        <v>32.122110491052</v>
      </c>
      <c r="R184" s="10" t="n">
        <f aca="false">VLOOKUP($A184,'NP-15'!$D$9:$K$316,7,FALSE())</f>
        <v>34.95</v>
      </c>
      <c r="T184" s="10" t="n">
        <f aca="false">AVERAGE(O184:P184)</f>
        <v>50.7585219719775</v>
      </c>
      <c r="U184" s="10" t="n">
        <f aca="false">AVERAGE(Q184:R184)</f>
        <v>33.536055245526</v>
      </c>
    </row>
    <row r="185" customFormat="false" ht="12.75" hidden="false" customHeight="false" outlineLevel="0" collapsed="false">
      <c r="A185" s="34" t="n">
        <f aca="false">EDATE(A184,1)</f>
        <v>41974</v>
      </c>
      <c r="B185" s="16" t="n">
        <f aca="false">YEAR(A185)</f>
        <v>2014</v>
      </c>
      <c r="C185" s="16" t="n">
        <f aca="false">MONTH(A185)</f>
        <v>12</v>
      </c>
      <c r="D185" s="16" t="n">
        <f aca="false">IF(C185&lt;4,1,IF(C185&lt;7,2,IF(C185&lt;10,3,4)))</f>
        <v>4</v>
      </c>
      <c r="E185" s="29" t="n">
        <f aca="false">VLOOKUP($A185,'NP-15'!$A$3:$B$279,2,FALSE())</f>
        <v>0.065327097371235</v>
      </c>
      <c r="F185" s="30" t="n">
        <f aca="false">(1+E185/2)^(-2*(DATE(B186,C186,20)-$A$14)/365.25)</f>
        <v>1.98722641682902</v>
      </c>
      <c r="G185" s="35" t="n">
        <v>22</v>
      </c>
      <c r="H185" s="36" t="n">
        <v>4</v>
      </c>
      <c r="I185" s="36" t="n">
        <v>4</v>
      </c>
      <c r="J185" s="36" t="n">
        <v>1</v>
      </c>
      <c r="K185" s="37" t="n">
        <v>31</v>
      </c>
      <c r="L185" s="2" t="n">
        <f aca="false">K185*16</f>
        <v>496</v>
      </c>
      <c r="M185" s="2" t="n">
        <f aca="false">K185*8</f>
        <v>248</v>
      </c>
      <c r="O185" s="10" t="n">
        <f aca="false">VLOOKUP($A185,'SP-15'!$D$9:$G$316,3,FALSE())*($G185+$H185)/$K185+VLOOKUP($A185,'SP-15'!$M$9:$T$287,7,FALSE())*($I185+$J185)/$K185</f>
        <v>46.5034442218221</v>
      </c>
      <c r="P185" s="10" t="n">
        <f aca="false">VLOOKUP($A185,'NP-15'!$D$9:$G$316,3,FALSE())*($G185+$H185)/$K185+VLOOKUP($A185,'NP-15'!$M$9:$T$287,7,FALSE())*($I185+$J185)/$K185</f>
        <v>52.9963709677419</v>
      </c>
      <c r="Q185" s="10" t="n">
        <f aca="false">VLOOKUP($A185,'SP-15'!$D$9:$K$316,7,FALSE())</f>
        <v>32.122110491052</v>
      </c>
      <c r="R185" s="10" t="n">
        <f aca="false">VLOOKUP($A185,'NP-15'!$D$9:$K$316,7,FALSE())</f>
        <v>34.95</v>
      </c>
      <c r="T185" s="10" t="n">
        <f aca="false">AVERAGE(O185:P185)</f>
        <v>49.749907594782</v>
      </c>
      <c r="U185" s="10" t="n">
        <f aca="false">AVERAGE(Q185:R185)</f>
        <v>33.536055245526</v>
      </c>
    </row>
    <row r="186" customFormat="false" ht="12.75" hidden="false" customHeight="false" outlineLevel="0" collapsed="false">
      <c r="A186" s="34" t="n">
        <f aca="false">EDATE(A185,1)</f>
        <v>42005</v>
      </c>
      <c r="B186" s="16" t="n">
        <f aca="false">YEAR(A186)</f>
        <v>2015</v>
      </c>
      <c r="C186" s="16" t="n">
        <f aca="false">MONTH(A186)</f>
        <v>1</v>
      </c>
      <c r="D186" s="16" t="n">
        <f aca="false">IF(C186&lt;4,1,IF(C186&lt;7,2,IF(C186&lt;10,3,4)))</f>
        <v>1</v>
      </c>
      <c r="E186" s="29" t="n">
        <f aca="false">VLOOKUP($A186,'NP-15'!$A$3:$B$279,2,FALSE())</f>
        <v>0.065344649696957</v>
      </c>
      <c r="F186" s="30" t="n">
        <f aca="false">(1+E186/2)^(-2*(DATE(B187,C187,20)-$A$14)/365.25)</f>
        <v>1.97676988409396</v>
      </c>
      <c r="G186" s="35" t="n">
        <v>21</v>
      </c>
      <c r="H186" s="36" t="n">
        <v>5</v>
      </c>
      <c r="I186" s="36" t="n">
        <v>4</v>
      </c>
      <c r="J186" s="36" t="n">
        <v>1</v>
      </c>
      <c r="K186" s="37" t="n">
        <v>31</v>
      </c>
      <c r="L186" s="2" t="n">
        <f aca="false">K186*16</f>
        <v>496</v>
      </c>
      <c r="M186" s="2" t="n">
        <f aca="false">K186*8</f>
        <v>248</v>
      </c>
      <c r="O186" s="10" t="n">
        <f aca="false">VLOOKUP($A186,'SP-15'!$D$9:$G$316,3,FALSE())*($G186+$H186)/$K186+VLOOKUP($A186,'SP-15'!$M$9:$T$287,7,FALSE())*($I186+$J186)/$K186</f>
        <v>49.8145161290323</v>
      </c>
      <c r="P186" s="10" t="n">
        <f aca="false">VLOOKUP($A186,'NP-15'!$D$9:$G$316,3,FALSE())*($G186+$H186)/$K186+VLOOKUP($A186,'NP-15'!$M$9:$T$287,7,FALSE())*($I186+$J186)/$K186</f>
        <v>56.4862903225807</v>
      </c>
      <c r="Q186" s="10" t="n">
        <f aca="false">VLOOKUP($A186,'SP-15'!$D$9:$K$316,7,FALSE())</f>
        <v>33.3050781345717</v>
      </c>
      <c r="R186" s="10" t="n">
        <f aca="false">VLOOKUP($A186,'NP-15'!$D$9:$K$316,7,FALSE())</f>
        <v>39.45</v>
      </c>
      <c r="T186" s="10" t="n">
        <f aca="false">AVERAGE(O186:P186)</f>
        <v>53.1504032258065</v>
      </c>
      <c r="U186" s="10" t="n">
        <f aca="false">AVERAGE(Q186:R186)</f>
        <v>36.3775390672858</v>
      </c>
    </row>
    <row r="187" customFormat="false" ht="12.75" hidden="false" customHeight="false" outlineLevel="0" collapsed="false">
      <c r="A187" s="34" t="n">
        <f aca="false">EDATE(A186,1)</f>
        <v>42036</v>
      </c>
      <c r="B187" s="16" t="n">
        <f aca="false">YEAR(A187)</f>
        <v>2015</v>
      </c>
      <c r="C187" s="16" t="n">
        <f aca="false">MONTH(A187)</f>
        <v>2</v>
      </c>
      <c r="D187" s="16" t="n">
        <f aca="false">IF(C187&lt;4,1,IF(C187&lt;7,2,IF(C187&lt;10,3,4)))</f>
        <v>1</v>
      </c>
      <c r="E187" s="29" t="n">
        <f aca="false">VLOOKUP($A187,'NP-15'!$A$3:$B$279,2,FALSE())</f>
        <v>0.06536220202278</v>
      </c>
      <c r="F187" s="30" t="n">
        <f aca="false">(1+E187/2)^(-2*(DATE(B188,C188,20)-$A$14)/365.25)</f>
        <v>1.96740174064351</v>
      </c>
      <c r="G187" s="35" t="n">
        <v>20</v>
      </c>
      <c r="H187" s="36" t="n">
        <v>4</v>
      </c>
      <c r="I187" s="36" t="n">
        <v>4</v>
      </c>
      <c r="J187" s="36" t="n">
        <v>0</v>
      </c>
      <c r="K187" s="37" t="n">
        <v>28</v>
      </c>
      <c r="L187" s="2" t="n">
        <f aca="false">K187*16</f>
        <v>448</v>
      </c>
      <c r="M187" s="2" t="n">
        <f aca="false">K187*8</f>
        <v>224</v>
      </c>
      <c r="O187" s="10" t="n">
        <f aca="false">VLOOKUP($A187,'SP-15'!$D$9:$G$316,3,FALSE())*($G187+$H187)/$K187+VLOOKUP($A187,'SP-15'!$M$9:$T$287,7,FALSE())*($I187+$J187)/$K187</f>
        <v>49.5471912506259</v>
      </c>
      <c r="P187" s="10" t="n">
        <f aca="false">VLOOKUP($A187,'NP-15'!$D$9:$G$316,3,FALSE())*($G187+$H187)/$K187+VLOOKUP($A187,'NP-15'!$M$9:$T$287,7,FALSE())*($I187+$J187)/$K187</f>
        <v>53.7107142857143</v>
      </c>
      <c r="Q187" s="10" t="n">
        <f aca="false">VLOOKUP($A187,'SP-15'!$D$9:$K$316,7,FALSE())</f>
        <v>32.3550781345717</v>
      </c>
      <c r="R187" s="10" t="n">
        <f aca="false">VLOOKUP($A187,'NP-15'!$D$9:$K$316,7,FALSE())</f>
        <v>38.45</v>
      </c>
      <c r="T187" s="10" t="n">
        <f aca="false">AVERAGE(O187:P187)</f>
        <v>51.6289527681701</v>
      </c>
      <c r="U187" s="10" t="n">
        <f aca="false">AVERAGE(Q187:R187)</f>
        <v>35.4025390672858</v>
      </c>
    </row>
    <row r="188" customFormat="false" ht="12.75" hidden="false" customHeight="false" outlineLevel="0" collapsed="false">
      <c r="A188" s="34" t="n">
        <f aca="false">EDATE(A187,1)</f>
        <v>42064</v>
      </c>
      <c r="B188" s="16" t="n">
        <f aca="false">YEAR(A188)</f>
        <v>2015</v>
      </c>
      <c r="C188" s="16" t="n">
        <f aca="false">MONTH(A188)</f>
        <v>3</v>
      </c>
      <c r="D188" s="16" t="n">
        <f aca="false">IF(C188&lt;4,1,IF(C188&lt;7,2,IF(C188&lt;10,3,4)))</f>
        <v>1</v>
      </c>
      <c r="E188" s="29" t="n">
        <f aca="false">VLOOKUP($A188,'NP-15'!$A$3:$B$279,2,FALSE())</f>
        <v>0.065378055736514</v>
      </c>
      <c r="F188" s="30" t="n">
        <f aca="false">(1+E188/2)^(-2*(DATE(B189,C189,20)-$A$14)/365.25)</f>
        <v>1.9570049016315</v>
      </c>
      <c r="G188" s="35" t="n">
        <v>22</v>
      </c>
      <c r="H188" s="36" t="n">
        <v>4</v>
      </c>
      <c r="I188" s="36" t="n">
        <v>5</v>
      </c>
      <c r="J188" s="36" t="n">
        <v>0</v>
      </c>
      <c r="K188" s="37" t="n">
        <v>31</v>
      </c>
      <c r="L188" s="2" t="n">
        <f aca="false">K188*16</f>
        <v>496</v>
      </c>
      <c r="M188" s="2" t="n">
        <f aca="false">K188*8</f>
        <v>248</v>
      </c>
      <c r="O188" s="10" t="n">
        <f aca="false">VLOOKUP($A188,'SP-15'!$D$9:$G$316,3,FALSE())*($G188+$H188)/$K188+VLOOKUP($A188,'SP-15'!$M$9:$T$287,7,FALSE())*($I188+$J188)/$K188</f>
        <v>48.5738474453661</v>
      </c>
      <c r="P188" s="10" t="n">
        <f aca="false">VLOOKUP($A188,'NP-15'!$D$9:$G$316,3,FALSE())*($G188+$H188)/$K188+VLOOKUP($A188,'NP-15'!$M$9:$T$287,7,FALSE())*($I188+$J188)/$K188</f>
        <v>52.2766129032258</v>
      </c>
      <c r="Q188" s="10" t="n">
        <f aca="false">VLOOKUP($A188,'SP-15'!$D$9:$K$316,7,FALSE())</f>
        <v>32.3550781345717</v>
      </c>
      <c r="R188" s="10" t="n">
        <f aca="false">VLOOKUP($A188,'NP-15'!$D$9:$K$316,7,FALSE())</f>
        <v>36.45</v>
      </c>
      <c r="T188" s="10" t="n">
        <f aca="false">AVERAGE(O188:P188)</f>
        <v>50.4252301742959</v>
      </c>
      <c r="U188" s="10" t="n">
        <f aca="false">AVERAGE(Q188:R188)</f>
        <v>34.4025390672858</v>
      </c>
    </row>
    <row r="189" customFormat="false" ht="12.75" hidden="false" customHeight="false" outlineLevel="0" collapsed="false">
      <c r="A189" s="34" t="n">
        <f aca="false">EDATE(A188,1)</f>
        <v>42095</v>
      </c>
      <c r="B189" s="16" t="n">
        <f aca="false">YEAR(A189)</f>
        <v>2015</v>
      </c>
      <c r="C189" s="16" t="n">
        <f aca="false">MONTH(A189)</f>
        <v>4</v>
      </c>
      <c r="D189" s="16" t="n">
        <f aca="false">IF(C189&lt;4,1,IF(C189&lt;7,2,IF(C189&lt;10,3,4)))</f>
        <v>2</v>
      </c>
      <c r="E189" s="29" t="n">
        <f aca="false">VLOOKUP($A189,'NP-15'!$A$3:$B$279,2,FALSE())</f>
        <v>0.065395608062531</v>
      </c>
      <c r="F189" s="30" t="n">
        <f aca="false">(1+E189/2)^(-2*(DATE(B190,C190,20)-$A$14)/365.25)</f>
        <v>1.94703407139774</v>
      </c>
      <c r="G189" s="35" t="n">
        <v>22</v>
      </c>
      <c r="H189" s="36" t="n">
        <v>4</v>
      </c>
      <c r="I189" s="36" t="n">
        <v>4</v>
      </c>
      <c r="J189" s="36" t="n">
        <v>0</v>
      </c>
      <c r="K189" s="37" t="n">
        <v>30</v>
      </c>
      <c r="L189" s="2" t="n">
        <f aca="false">K189*16</f>
        <v>480</v>
      </c>
      <c r="M189" s="2" t="n">
        <f aca="false">K189*8</f>
        <v>240</v>
      </c>
      <c r="O189" s="10" t="n">
        <f aca="false">VLOOKUP($A189,'SP-15'!$D$9:$G$316,3,FALSE())*($G189+$H189)/$K189+VLOOKUP($A189,'SP-15'!$M$9:$T$287,7,FALSE())*($I189+$J189)/$K189</f>
        <v>45.925</v>
      </c>
      <c r="P189" s="10" t="n">
        <f aca="false">VLOOKUP($A189,'NP-15'!$D$9:$G$316,3,FALSE())*($G189+$H189)/$K189+VLOOKUP($A189,'NP-15'!$M$9:$T$287,7,FALSE())*($I189+$J189)/$K189</f>
        <v>50.1466666666667</v>
      </c>
      <c r="Q189" s="10" t="n">
        <f aca="false">VLOOKUP($A189,'SP-15'!$D$9:$K$316,7,FALSE())</f>
        <v>31.7323246850255</v>
      </c>
      <c r="R189" s="10" t="n">
        <f aca="false">VLOOKUP($A189,'NP-15'!$D$9:$K$316,7,FALSE())</f>
        <v>36.45</v>
      </c>
      <c r="T189" s="10" t="n">
        <f aca="false">AVERAGE(O189:P189)</f>
        <v>48.0358333333333</v>
      </c>
      <c r="U189" s="10" t="n">
        <f aca="false">AVERAGE(Q189:R189)</f>
        <v>34.0911623425127</v>
      </c>
    </row>
    <row r="190" customFormat="false" ht="12.75" hidden="false" customHeight="false" outlineLevel="0" collapsed="false">
      <c r="A190" s="34" t="n">
        <f aca="false">EDATE(A189,1)</f>
        <v>42125</v>
      </c>
      <c r="B190" s="16" t="n">
        <f aca="false">YEAR(A190)</f>
        <v>2015</v>
      </c>
      <c r="C190" s="16" t="n">
        <f aca="false">MONTH(A190)</f>
        <v>5</v>
      </c>
      <c r="D190" s="16" t="n">
        <f aca="false">IF(C190&lt;4,1,IF(C190&lt;7,2,IF(C190&lt;10,3,4)))</f>
        <v>2</v>
      </c>
      <c r="E190" s="29" t="n">
        <f aca="false">VLOOKUP($A190,'NP-15'!$A$3:$B$279,2,FALSE())</f>
        <v>0.065412594184581</v>
      </c>
      <c r="F190" s="30" t="n">
        <f aca="false">(1+E190/2)^(-2*(DATE(B191,C191,20)-$A$14)/365.25)</f>
        <v>1.93675638847141</v>
      </c>
      <c r="G190" s="35" t="n">
        <v>20</v>
      </c>
      <c r="H190" s="36" t="n">
        <v>5</v>
      </c>
      <c r="I190" s="36" t="n">
        <v>5</v>
      </c>
      <c r="J190" s="36" t="n">
        <v>1</v>
      </c>
      <c r="K190" s="37" t="n">
        <v>31</v>
      </c>
      <c r="L190" s="2" t="n">
        <f aca="false">K190*16</f>
        <v>496</v>
      </c>
      <c r="M190" s="2" t="n">
        <f aca="false">K190*8</f>
        <v>248</v>
      </c>
      <c r="O190" s="10" t="n">
        <f aca="false">VLOOKUP($A190,'SP-15'!$D$9:$G$316,3,FALSE())*($G190+$H190)/$K190+VLOOKUP($A190,'SP-15'!$M$9:$T$287,7,FALSE())*($I190+$J190)/$K190</f>
        <v>49.2278503024247</v>
      </c>
      <c r="P190" s="10" t="n">
        <f aca="false">VLOOKUP($A190,'NP-15'!$D$9:$G$316,3,FALSE())*($G190+$H190)/$K190+VLOOKUP($A190,'NP-15'!$M$9:$T$287,7,FALSE())*($I190+$J190)/$K190</f>
        <v>52.0064516129032</v>
      </c>
      <c r="Q190" s="10" t="n">
        <f aca="false">VLOOKUP($A190,'SP-15'!$D$9:$K$316,7,FALSE())</f>
        <v>31.7323246850255</v>
      </c>
      <c r="R190" s="10" t="n">
        <f aca="false">VLOOKUP($A190,'NP-15'!$D$9:$K$316,7,FALSE())</f>
        <v>32.45</v>
      </c>
      <c r="T190" s="10" t="n">
        <f aca="false">AVERAGE(O190:P190)</f>
        <v>50.617150957664</v>
      </c>
      <c r="U190" s="10" t="n">
        <f aca="false">AVERAGE(Q190:R190)</f>
        <v>32.0911623425127</v>
      </c>
    </row>
    <row r="191" customFormat="false" ht="12.75" hidden="false" customHeight="false" outlineLevel="0" collapsed="false">
      <c r="A191" s="34" t="n">
        <f aca="false">EDATE(A190,1)</f>
        <v>42156</v>
      </c>
      <c r="B191" s="16" t="n">
        <f aca="false">YEAR(A191)</f>
        <v>2015</v>
      </c>
      <c r="C191" s="16" t="n">
        <f aca="false">MONTH(A191)</f>
        <v>6</v>
      </c>
      <c r="D191" s="16" t="n">
        <f aca="false">IF(C191&lt;4,1,IF(C191&lt;7,2,IF(C191&lt;10,3,4)))</f>
        <v>2</v>
      </c>
      <c r="E191" s="29" t="n">
        <f aca="false">VLOOKUP($A191,'NP-15'!$A$3:$B$279,2,FALSE())</f>
        <v>0.065430146510799</v>
      </c>
      <c r="F191" s="30" t="n">
        <f aca="false">(1+E191/2)^(-2*(DATE(B192,C192,20)-$A$14)/365.25)</f>
        <v>1.92687795489396</v>
      </c>
      <c r="G191" s="35" t="n">
        <v>22</v>
      </c>
      <c r="H191" s="36" t="n">
        <v>4</v>
      </c>
      <c r="I191" s="36" t="n">
        <v>4</v>
      </c>
      <c r="J191" s="36" t="n">
        <v>0</v>
      </c>
      <c r="K191" s="37" t="n">
        <v>30</v>
      </c>
      <c r="L191" s="2" t="n">
        <f aca="false">K191*16</f>
        <v>480</v>
      </c>
      <c r="M191" s="2" t="n">
        <f aca="false">K191*8</f>
        <v>240</v>
      </c>
      <c r="O191" s="10" t="n">
        <f aca="false">VLOOKUP($A191,'SP-15'!$D$9:$G$316,3,FALSE())*($G191+$H191)/$K191+VLOOKUP($A191,'SP-15'!$M$9:$T$287,7,FALSE())*($I191+$J191)/$K191</f>
        <v>65.4664829625761</v>
      </c>
      <c r="P191" s="10" t="n">
        <f aca="false">VLOOKUP($A191,'NP-15'!$D$9:$G$316,3,FALSE())*($G191+$H191)/$K191+VLOOKUP($A191,'NP-15'!$M$9:$T$287,7,FALSE())*($I191+$J191)/$K191</f>
        <v>58.3466666666667</v>
      </c>
      <c r="Q191" s="10" t="n">
        <f aca="false">VLOOKUP($A191,'SP-15'!$D$9:$K$316,7,FALSE())</f>
        <v>29.7323246850255</v>
      </c>
      <c r="R191" s="10" t="n">
        <f aca="false">VLOOKUP($A191,'NP-15'!$D$9:$K$316,7,FALSE())</f>
        <v>35.45</v>
      </c>
      <c r="T191" s="10" t="n">
        <f aca="false">AVERAGE(O191:P191)</f>
        <v>61.9065748146214</v>
      </c>
      <c r="U191" s="10" t="n">
        <f aca="false">AVERAGE(Q191:R191)</f>
        <v>32.5911623425127</v>
      </c>
    </row>
    <row r="192" customFormat="false" ht="12.75" hidden="false" customHeight="false" outlineLevel="0" collapsed="false">
      <c r="A192" s="34" t="n">
        <f aca="false">EDATE(A191,1)</f>
        <v>42186</v>
      </c>
      <c r="B192" s="16" t="n">
        <f aca="false">YEAR(A192)</f>
        <v>2015</v>
      </c>
      <c r="C192" s="16" t="n">
        <f aca="false">MONTH(A192)</f>
        <v>7</v>
      </c>
      <c r="D192" s="16" t="n">
        <f aca="false">IF(C192&lt;4,1,IF(C192&lt;7,2,IF(C192&lt;10,3,4)))</f>
        <v>3</v>
      </c>
      <c r="E192" s="29" t="n">
        <f aca="false">VLOOKUP($A192,'NP-15'!$A$3:$B$279,2,FALSE())</f>
        <v>0.065447132633044</v>
      </c>
      <c r="F192" s="30" t="n">
        <f aca="false">(1+E192/2)^(-2*(DATE(B193,C193,20)-$A$14)/365.25)</f>
        <v>1.91669595759129</v>
      </c>
      <c r="G192" s="35" t="n">
        <v>23</v>
      </c>
      <c r="H192" s="36" t="n">
        <v>3</v>
      </c>
      <c r="I192" s="36" t="n">
        <v>4</v>
      </c>
      <c r="J192" s="36" t="n">
        <v>1</v>
      </c>
      <c r="K192" s="37" t="n">
        <v>31</v>
      </c>
      <c r="L192" s="2" t="n">
        <f aca="false">K192*16</f>
        <v>496</v>
      </c>
      <c r="M192" s="2" t="n">
        <f aca="false">K192*8</f>
        <v>248</v>
      </c>
      <c r="O192" s="10" t="n">
        <f aca="false">VLOOKUP($A192,'SP-15'!$D$9:$G$316,3,FALSE())*($G192+$H192)/$K192+VLOOKUP($A192,'SP-15'!$M$9:$T$287,7,FALSE())*($I192+$J192)/$K192</f>
        <v>78.366935483871</v>
      </c>
      <c r="P192" s="10" t="n">
        <f aca="false">VLOOKUP($A192,'NP-15'!$D$9:$G$316,3,FALSE())*($G192+$H192)/$K192+VLOOKUP($A192,'NP-15'!$M$9:$T$287,7,FALSE())*($I192+$J192)/$K192</f>
        <v>76.370564516129</v>
      </c>
      <c r="Q192" s="10" t="n">
        <f aca="false">VLOOKUP($A192,'SP-15'!$D$9:$K$316,7,FALSE())</f>
        <v>42.7095961716176</v>
      </c>
      <c r="R192" s="10" t="n">
        <f aca="false">VLOOKUP($A192,'NP-15'!$D$9:$K$316,7,FALSE())</f>
        <v>40.05</v>
      </c>
      <c r="T192" s="10" t="n">
        <f aca="false">AVERAGE(O192:P192)</f>
        <v>77.36875</v>
      </c>
      <c r="U192" s="10" t="n">
        <f aca="false">AVERAGE(Q192:R192)</f>
        <v>41.3797980858088</v>
      </c>
    </row>
    <row r="193" customFormat="false" ht="12.75" hidden="false" customHeight="false" outlineLevel="0" collapsed="false">
      <c r="A193" s="34" t="n">
        <f aca="false">EDATE(A192,1)</f>
        <v>42217</v>
      </c>
      <c r="B193" s="16" t="n">
        <f aca="false">YEAR(A193)</f>
        <v>2015</v>
      </c>
      <c r="C193" s="16" t="n">
        <f aca="false">MONTH(A193)</f>
        <v>8</v>
      </c>
      <c r="D193" s="16" t="n">
        <f aca="false">IF(C193&lt;4,1,IF(C193&lt;7,2,IF(C193&lt;10,3,4)))</f>
        <v>3</v>
      </c>
      <c r="E193" s="29" t="n">
        <f aca="false">VLOOKUP($A193,'NP-15'!$A$3:$B$279,2,FALSE())</f>
        <v>0.065464684959463</v>
      </c>
      <c r="F193" s="30" t="n">
        <f aca="false">(1+E193/2)^(-2*(DATE(B194,C194,20)-$A$14)/365.25)</f>
        <v>1.90657290977171</v>
      </c>
      <c r="G193" s="35" t="n">
        <v>21</v>
      </c>
      <c r="H193" s="36" t="n">
        <v>5</v>
      </c>
      <c r="I193" s="36" t="n">
        <v>5</v>
      </c>
      <c r="J193" s="36" t="n">
        <v>0</v>
      </c>
      <c r="K193" s="37" t="n">
        <v>31</v>
      </c>
      <c r="L193" s="2" t="n">
        <f aca="false">K193*16</f>
        <v>496</v>
      </c>
      <c r="M193" s="2" t="n">
        <f aca="false">K193*8</f>
        <v>248</v>
      </c>
      <c r="O193" s="10" t="n">
        <f aca="false">VLOOKUP($A193,'SP-15'!$D$9:$G$316,3,FALSE())*($G193+$H193)/$K193+VLOOKUP($A193,'SP-15'!$M$9:$T$287,7,FALSE())*($I193+$J193)/$K193</f>
        <v>81.6545602478949</v>
      </c>
      <c r="P193" s="10" t="n">
        <f aca="false">VLOOKUP($A193,'NP-15'!$D$9:$G$316,3,FALSE())*($G193+$H193)/$K193+VLOOKUP($A193,'NP-15'!$M$9:$T$287,7,FALSE())*($I193+$J193)/$K193</f>
        <v>89.3302419354839</v>
      </c>
      <c r="Q193" s="10" t="n">
        <f aca="false">VLOOKUP($A193,'SP-15'!$D$9:$K$316,7,FALSE())</f>
        <v>46.7095961716176</v>
      </c>
      <c r="R193" s="10" t="n">
        <f aca="false">VLOOKUP($A193,'NP-15'!$D$9:$K$316,7,FALSE())</f>
        <v>42.05</v>
      </c>
      <c r="T193" s="10" t="n">
        <f aca="false">AVERAGE(O193:P193)</f>
        <v>85.4924010916894</v>
      </c>
      <c r="U193" s="10" t="n">
        <f aca="false">AVERAGE(Q193:R193)</f>
        <v>44.3797980858088</v>
      </c>
    </row>
    <row r="194" customFormat="false" ht="12.75" hidden="false" customHeight="false" outlineLevel="0" collapsed="false">
      <c r="A194" s="34" t="n">
        <f aca="false">EDATE(A193,1)</f>
        <v>42248</v>
      </c>
      <c r="B194" s="16" t="n">
        <f aca="false">YEAR(A194)</f>
        <v>2015</v>
      </c>
      <c r="C194" s="16" t="n">
        <f aca="false">MONTH(A194)</f>
        <v>9</v>
      </c>
      <c r="D194" s="16" t="n">
        <f aca="false">IF(C194&lt;4,1,IF(C194&lt;7,2,IF(C194&lt;10,3,4)))</f>
        <v>3</v>
      </c>
      <c r="E194" s="29" t="n">
        <f aca="false">VLOOKUP($A194,'NP-15'!$A$3:$B$279,2,FALSE())</f>
        <v>0.065482237285984</v>
      </c>
      <c r="F194" s="30" t="n">
        <f aca="false">(1+E194/2)^(-2*(DATE(B195,C195,20)-$A$14)/365.25)</f>
        <v>1.89683244003009</v>
      </c>
      <c r="G194" s="35" t="n">
        <v>21</v>
      </c>
      <c r="H194" s="36" t="n">
        <v>4</v>
      </c>
      <c r="I194" s="36" t="n">
        <v>4</v>
      </c>
      <c r="J194" s="36" t="n">
        <v>1</v>
      </c>
      <c r="K194" s="37" t="n">
        <v>30</v>
      </c>
      <c r="L194" s="2" t="n">
        <f aca="false">K194*16</f>
        <v>480</v>
      </c>
      <c r="M194" s="2" t="n">
        <f aca="false">K194*8</f>
        <v>240</v>
      </c>
      <c r="O194" s="10" t="n">
        <f aca="false">VLOOKUP($A194,'SP-15'!$D$9:$G$316,3,FALSE())*($G194+$H194)/$K194+VLOOKUP($A194,'SP-15'!$M$9:$T$287,7,FALSE())*($I194+$J194)/$K194</f>
        <v>74.1245818721975</v>
      </c>
      <c r="P194" s="10" t="n">
        <f aca="false">VLOOKUP($A194,'NP-15'!$D$9:$G$316,3,FALSE())*($G194+$H194)/$K194+VLOOKUP($A194,'NP-15'!$M$9:$T$287,7,FALSE())*($I194+$J194)/$K194</f>
        <v>77.5895833333333</v>
      </c>
      <c r="Q194" s="10" t="n">
        <f aca="false">VLOOKUP($A194,'SP-15'!$D$9:$K$316,7,FALSE())</f>
        <v>43.7095961716176</v>
      </c>
      <c r="R194" s="10" t="n">
        <f aca="false">VLOOKUP($A194,'NP-15'!$D$9:$K$316,7,FALSE())</f>
        <v>40.05</v>
      </c>
      <c r="T194" s="10" t="n">
        <f aca="false">AVERAGE(O194:P194)</f>
        <v>75.8570826027654</v>
      </c>
      <c r="U194" s="10" t="n">
        <f aca="false">AVERAGE(Q194:R194)</f>
        <v>41.8797980858088</v>
      </c>
    </row>
    <row r="195" customFormat="false" ht="12.75" hidden="false" customHeight="false" outlineLevel="0" collapsed="false">
      <c r="A195" s="34" t="n">
        <f aca="false">EDATE(A194,1)</f>
        <v>42278</v>
      </c>
      <c r="B195" s="16" t="n">
        <f aca="false">YEAR(A195)</f>
        <v>2015</v>
      </c>
      <c r="C195" s="16" t="n">
        <f aca="false">MONTH(A195)</f>
        <v>10</v>
      </c>
      <c r="D195" s="16" t="n">
        <f aca="false">IF(C195&lt;4,1,IF(C195&lt;7,2,IF(C195&lt;10,3,4)))</f>
        <v>4</v>
      </c>
      <c r="E195" s="29" t="n">
        <f aca="false">VLOOKUP($A195,'NP-15'!$A$3:$B$279,2,FALSE())</f>
        <v>0.065499223408521</v>
      </c>
      <c r="F195" s="30" t="n">
        <f aca="false">(1+E195/2)^(-2*(DATE(B196,C196,20)-$A$14)/365.25)</f>
        <v>1.88679330702131</v>
      </c>
      <c r="G195" s="35" t="n">
        <v>22</v>
      </c>
      <c r="H195" s="36" t="n">
        <v>5</v>
      </c>
      <c r="I195" s="36" t="n">
        <v>4</v>
      </c>
      <c r="J195" s="36" t="n">
        <v>0</v>
      </c>
      <c r="K195" s="37" t="n">
        <v>31</v>
      </c>
      <c r="L195" s="2" t="n">
        <f aca="false">K195*16</f>
        <v>496</v>
      </c>
      <c r="M195" s="2" t="n">
        <f aca="false">K195*8</f>
        <v>248</v>
      </c>
      <c r="O195" s="10" t="n">
        <f aca="false">VLOOKUP($A195,'SP-15'!$D$9:$G$316,3,FALSE())*($G195+$H195)/$K195+VLOOKUP($A195,'SP-15'!$M$9:$T$287,7,FALSE())*($I195+$J195)/$K195</f>
        <v>57.9677419354839</v>
      </c>
      <c r="P195" s="10" t="n">
        <f aca="false">VLOOKUP($A195,'NP-15'!$D$9:$G$316,3,FALSE())*($G195+$H195)/$K195+VLOOKUP($A195,'NP-15'!$M$9:$T$287,7,FALSE())*($I195+$J195)/$K195</f>
        <v>56.4193548387097</v>
      </c>
      <c r="Q195" s="10" t="n">
        <f aca="false">VLOOKUP($A195,'SP-15'!$D$9:$K$316,7,FALSE())</f>
        <v>37.372110491052</v>
      </c>
      <c r="R195" s="10" t="n">
        <f aca="false">VLOOKUP($A195,'NP-15'!$D$9:$K$316,7,FALSE())</f>
        <v>38.45</v>
      </c>
      <c r="T195" s="10" t="n">
        <f aca="false">AVERAGE(O195:P195)</f>
        <v>57.1935483870968</v>
      </c>
      <c r="U195" s="10" t="n">
        <f aca="false">AVERAGE(Q195:R195)</f>
        <v>37.911055245526</v>
      </c>
    </row>
    <row r="196" customFormat="false" ht="12.75" hidden="false" customHeight="false" outlineLevel="0" collapsed="false">
      <c r="A196" s="34" t="n">
        <f aca="false">EDATE(A195,1)</f>
        <v>42309</v>
      </c>
      <c r="B196" s="16" t="n">
        <f aca="false">YEAR(A196)</f>
        <v>2015</v>
      </c>
      <c r="C196" s="16" t="n">
        <f aca="false">MONTH(A196)</f>
        <v>11</v>
      </c>
      <c r="D196" s="16" t="n">
        <f aca="false">IF(C196&lt;4,1,IF(C196&lt;7,2,IF(C196&lt;10,3,4)))</f>
        <v>4</v>
      </c>
      <c r="E196" s="29" t="n">
        <f aca="false">VLOOKUP($A196,'NP-15'!$A$3:$B$279,2,FALSE())</f>
        <v>0.065516775735244</v>
      </c>
      <c r="F196" s="30" t="n">
        <f aca="false">(1+E196/2)^(-2*(DATE(B197,C197,20)-$A$14)/365.25)</f>
        <v>1.87714339930117</v>
      </c>
      <c r="G196" s="35" t="n">
        <v>20</v>
      </c>
      <c r="H196" s="36" t="n">
        <v>4</v>
      </c>
      <c r="I196" s="36" t="n">
        <v>5</v>
      </c>
      <c r="J196" s="36" t="n">
        <v>1</v>
      </c>
      <c r="K196" s="37" t="n">
        <v>30</v>
      </c>
      <c r="L196" s="2" t="n">
        <f aca="false">K196*16</f>
        <v>480</v>
      </c>
      <c r="M196" s="2" t="n">
        <f aca="false">K196*8</f>
        <v>240</v>
      </c>
      <c r="O196" s="10" t="n">
        <f aca="false">VLOOKUP($A196,'SP-15'!$D$9:$G$316,3,FALSE())*($G196+$H196)/$K196+VLOOKUP($A196,'SP-15'!$M$9:$T$287,7,FALSE())*($I196+$J196)/$K196</f>
        <v>47.9513116778121</v>
      </c>
      <c r="P196" s="10" t="n">
        <f aca="false">VLOOKUP($A196,'NP-15'!$D$9:$G$316,3,FALSE())*($G196+$H196)/$K196+VLOOKUP($A196,'NP-15'!$M$9:$T$287,7,FALSE())*($I196+$J196)/$K196</f>
        <v>54.49</v>
      </c>
      <c r="Q196" s="10" t="n">
        <f aca="false">VLOOKUP($A196,'SP-15'!$D$9:$K$316,7,FALSE())</f>
        <v>32.372110491052</v>
      </c>
      <c r="R196" s="10" t="n">
        <f aca="false">VLOOKUP($A196,'NP-15'!$D$9:$K$316,7,FALSE())</f>
        <v>35.45</v>
      </c>
      <c r="T196" s="10" t="n">
        <f aca="false">AVERAGE(O196:P196)</f>
        <v>51.220655838906</v>
      </c>
      <c r="U196" s="10" t="n">
        <f aca="false">AVERAGE(Q196:R196)</f>
        <v>33.911055245526</v>
      </c>
    </row>
    <row r="197" customFormat="false" ht="12.75" hidden="false" customHeight="false" outlineLevel="0" collapsed="false">
      <c r="A197" s="34" t="n">
        <f aca="false">EDATE(A196,1)</f>
        <v>42339</v>
      </c>
      <c r="B197" s="16" t="n">
        <f aca="false">YEAR(A197)</f>
        <v>2015</v>
      </c>
      <c r="C197" s="16" t="n">
        <f aca="false">MONTH(A197)</f>
        <v>12</v>
      </c>
      <c r="D197" s="16" t="n">
        <f aca="false">IF(C197&lt;4,1,IF(C197&lt;7,2,IF(C197&lt;10,3,4)))</f>
        <v>4</v>
      </c>
      <c r="E197" s="29" t="n">
        <f aca="false">VLOOKUP($A197,'NP-15'!$A$3:$B$279,2,FALSE())</f>
        <v>0.065533761857976</v>
      </c>
      <c r="F197" s="30" t="n">
        <f aca="false">(1+E197/2)^(-2*(DATE(B198,C198,20)-$A$14)/365.25)</f>
        <v>1.86719803816785</v>
      </c>
      <c r="G197" s="35" t="n">
        <v>22</v>
      </c>
      <c r="H197" s="36" t="n">
        <v>4</v>
      </c>
      <c r="I197" s="36" t="n">
        <v>4</v>
      </c>
      <c r="J197" s="36" t="n">
        <v>1</v>
      </c>
      <c r="K197" s="37" t="n">
        <v>31</v>
      </c>
      <c r="L197" s="2" t="n">
        <f aca="false">K197*16</f>
        <v>496</v>
      </c>
      <c r="M197" s="2" t="n">
        <f aca="false">K197*8</f>
        <v>248</v>
      </c>
      <c r="O197" s="10" t="n">
        <f aca="false">VLOOKUP($A197,'SP-15'!$D$9:$G$316,3,FALSE())*($G197+$H197)/$K197+VLOOKUP($A197,'SP-15'!$M$9:$T$287,7,FALSE())*($I197+$J197)/$K197</f>
        <v>46.7173691821701</v>
      </c>
      <c r="P197" s="10" t="n">
        <f aca="false">VLOOKUP($A197,'NP-15'!$D$9:$G$316,3,FALSE())*($G197+$H197)/$K197+VLOOKUP($A197,'NP-15'!$M$9:$T$287,7,FALSE())*($I197+$J197)/$K197</f>
        <v>53.7161290322581</v>
      </c>
      <c r="Q197" s="10" t="n">
        <f aca="false">VLOOKUP($A197,'SP-15'!$D$9:$K$316,7,FALSE())</f>
        <v>32.372110491052</v>
      </c>
      <c r="R197" s="10" t="n">
        <f aca="false">VLOOKUP($A197,'NP-15'!$D$9:$K$316,7,FALSE())</f>
        <v>35.45</v>
      </c>
      <c r="T197" s="10" t="n">
        <f aca="false">AVERAGE(O197:P197)</f>
        <v>50.2167491072141</v>
      </c>
      <c r="U197" s="10" t="n">
        <f aca="false">AVERAGE(Q197:R197)</f>
        <v>33.911055245526</v>
      </c>
    </row>
    <row r="198" customFormat="false" ht="12.75" hidden="false" customHeight="false" outlineLevel="0" collapsed="false">
      <c r="A198" s="34" t="n">
        <f aca="false">EDATE(A197,1)</f>
        <v>42370</v>
      </c>
      <c r="B198" s="16" t="n">
        <f aca="false">YEAR(A198)</f>
        <v>2016</v>
      </c>
      <c r="C198" s="16" t="n">
        <f aca="false">MONTH(A198)</f>
        <v>1</v>
      </c>
      <c r="D198" s="16" t="n">
        <f aca="false">IF(C198&lt;4,1,IF(C198&lt;7,2,IF(C198&lt;10,3,4)))</f>
        <v>1</v>
      </c>
      <c r="E198" s="29" t="n">
        <f aca="false">VLOOKUP($A198,'NP-15'!$A$3:$B$279,2,FALSE())</f>
        <v>0.065551314184899</v>
      </c>
      <c r="F198" s="30" t="n">
        <f aca="false">(1+E198/2)^(-2*(DATE(B199,C199,20)-$A$14)/365.25)</f>
        <v>1.85730995514578</v>
      </c>
      <c r="G198" s="35" t="n">
        <v>20</v>
      </c>
      <c r="H198" s="36" t="n">
        <v>5</v>
      </c>
      <c r="I198" s="36" t="n">
        <v>5</v>
      </c>
      <c r="J198" s="36" t="n">
        <v>1</v>
      </c>
      <c r="K198" s="37" t="n">
        <v>31</v>
      </c>
      <c r="L198" s="2" t="n">
        <f aca="false">K198*16</f>
        <v>496</v>
      </c>
      <c r="M198" s="2" t="n">
        <f aca="false">K198*8</f>
        <v>248</v>
      </c>
      <c r="O198" s="10" t="n">
        <f aca="false">VLOOKUP($A198,'SP-15'!$D$9:$G$316,3,FALSE())*($G198+$H198)/$K198+VLOOKUP($A198,'SP-15'!$M$9:$T$287,7,FALSE())*($I198+$J198)/$K198</f>
        <v>50.4153225806452</v>
      </c>
      <c r="P198" s="10" t="n">
        <f aca="false">VLOOKUP($A198,'NP-15'!$D$9:$G$316,3,FALSE())*($G198+$H198)/$K198+VLOOKUP($A198,'NP-15'!$M$9:$T$287,7,FALSE())*($I198+$J198)/$K198</f>
        <v>56.8911290322581</v>
      </c>
      <c r="Q198" s="10" t="n">
        <f aca="false">VLOOKUP($A198,'SP-15'!$D$9:$K$316,7,FALSE())</f>
        <v>33.5550781345717</v>
      </c>
      <c r="R198" s="10" t="n">
        <f aca="false">VLOOKUP($A198,'NP-15'!$D$9:$K$316,7,FALSE())</f>
        <v>39.45</v>
      </c>
      <c r="T198" s="10" t="n">
        <f aca="false">AVERAGE(O198:P198)</f>
        <v>53.6532258064516</v>
      </c>
      <c r="U198" s="10" t="n">
        <f aca="false">AVERAGE(Q198:R198)</f>
        <v>36.5025390672858</v>
      </c>
    </row>
    <row r="199" customFormat="false" ht="12.75" hidden="false" customHeight="false" outlineLevel="0" collapsed="false">
      <c r="A199" s="34" t="n">
        <f aca="false">EDATE(A198,1)</f>
        <v>42401</v>
      </c>
      <c r="B199" s="16" t="n">
        <f aca="false">YEAR(A199)</f>
        <v>2016</v>
      </c>
      <c r="C199" s="16" t="n">
        <f aca="false">MONTH(A199)</f>
        <v>2</v>
      </c>
      <c r="D199" s="16" t="n">
        <f aca="false">IF(C199&lt;4,1,IF(C199&lt;7,2,IF(C199&lt;10,3,4)))</f>
        <v>1</v>
      </c>
      <c r="E199" s="29" t="n">
        <f aca="false">VLOOKUP($A199,'NP-15'!$A$3:$B$279,2,FALSE())</f>
        <v>0.065568866511924</v>
      </c>
      <c r="F199" s="30" t="n">
        <f aca="false">(1+E199/2)^(-2*(DATE(B200,C200,20)-$A$14)/365.25)</f>
        <v>1.84812168510657</v>
      </c>
      <c r="G199" s="35" t="n">
        <v>21</v>
      </c>
      <c r="H199" s="36" t="n">
        <v>4</v>
      </c>
      <c r="I199" s="36" t="n">
        <v>4</v>
      </c>
      <c r="J199" s="36" t="n">
        <v>0</v>
      </c>
      <c r="K199" s="37" t="n">
        <v>29</v>
      </c>
      <c r="L199" s="2" t="n">
        <f aca="false">K199*16</f>
        <v>464</v>
      </c>
      <c r="M199" s="2" t="n">
        <f aca="false">K199*8</f>
        <v>232</v>
      </c>
      <c r="O199" s="10" t="n">
        <f aca="false">VLOOKUP($A199,'SP-15'!$D$9:$G$316,3,FALSE())*($G199+$H199)/$K199+VLOOKUP($A199,'SP-15'!$M$9:$T$287,7,FALSE())*($I199+$J199)/$K199</f>
        <v>49.7373835737285</v>
      </c>
      <c r="P199" s="10" t="n">
        <f aca="false">VLOOKUP($A199,'NP-15'!$D$9:$G$316,3,FALSE())*($G199+$H199)/$K199+VLOOKUP($A199,'NP-15'!$M$9:$T$287,7,FALSE())*($I199+$J199)/$K199</f>
        <v>53.7241379310345</v>
      </c>
      <c r="Q199" s="10" t="n">
        <f aca="false">VLOOKUP($A199,'SP-15'!$D$9:$K$316,7,FALSE())</f>
        <v>32.6050781345717</v>
      </c>
      <c r="R199" s="10" t="n">
        <f aca="false">VLOOKUP($A199,'NP-15'!$D$9:$K$316,7,FALSE())</f>
        <v>38.45</v>
      </c>
      <c r="T199" s="10" t="n">
        <f aca="false">AVERAGE(O199:P199)</f>
        <v>51.7307607523815</v>
      </c>
      <c r="U199" s="10" t="n">
        <f aca="false">AVERAGE(Q199:R199)</f>
        <v>35.5275390672858</v>
      </c>
    </row>
    <row r="200" customFormat="false" ht="12.75" hidden="false" customHeight="false" outlineLevel="0" collapsed="false">
      <c r="A200" s="34" t="n">
        <f aca="false">EDATE(A199,1)</f>
        <v>42430</v>
      </c>
      <c r="B200" s="16" t="n">
        <f aca="false">YEAR(A200)</f>
        <v>2016</v>
      </c>
      <c r="C200" s="16" t="n">
        <f aca="false">MONTH(A200)</f>
        <v>3</v>
      </c>
      <c r="D200" s="16" t="n">
        <f aca="false">IF(C200&lt;4,1,IF(C200&lt;7,2,IF(C200&lt;10,3,4)))</f>
        <v>1</v>
      </c>
      <c r="E200" s="29" t="n">
        <f aca="false">VLOOKUP($A200,'NP-15'!$A$3:$B$279,2,FALSE())</f>
        <v>0.065585286430846</v>
      </c>
      <c r="F200" s="30" t="n">
        <f aca="false">(1+E200/2)^(-2*(DATE(B201,C201,20)-$A$14)/365.25)</f>
        <v>1.83830516693543</v>
      </c>
      <c r="G200" s="35" t="n">
        <v>23</v>
      </c>
      <c r="H200" s="36" t="n">
        <v>4</v>
      </c>
      <c r="I200" s="36" t="n">
        <v>4</v>
      </c>
      <c r="J200" s="36" t="n">
        <v>0</v>
      </c>
      <c r="K200" s="37" t="n">
        <v>31</v>
      </c>
      <c r="L200" s="2" t="n">
        <f aca="false">K200*16</f>
        <v>496</v>
      </c>
      <c r="M200" s="2" t="n">
        <f aca="false">K200*8</f>
        <v>248</v>
      </c>
      <c r="O200" s="10" t="n">
        <f aca="false">VLOOKUP($A200,'SP-15'!$D$9:$G$316,3,FALSE())*($G200+$H200)/$K200+VLOOKUP($A200,'SP-15'!$M$9:$T$287,7,FALSE())*($I200+$J200)/$K200</f>
        <v>48.6215710934836</v>
      </c>
      <c r="P200" s="10" t="n">
        <f aca="false">VLOOKUP($A200,'NP-15'!$D$9:$G$316,3,FALSE())*($G200+$H200)/$K200+VLOOKUP($A200,'NP-15'!$M$9:$T$287,7,FALSE())*($I200+$J200)/$K200</f>
        <v>52.2096774193548</v>
      </c>
      <c r="Q200" s="10" t="n">
        <f aca="false">VLOOKUP($A200,'SP-15'!$D$9:$K$316,7,FALSE())</f>
        <v>32.6050781345717</v>
      </c>
      <c r="R200" s="10" t="n">
        <f aca="false">VLOOKUP($A200,'NP-15'!$D$9:$K$316,7,FALSE())</f>
        <v>36.45</v>
      </c>
      <c r="T200" s="10" t="n">
        <f aca="false">AVERAGE(O200:P200)</f>
        <v>50.4156242564192</v>
      </c>
      <c r="U200" s="10" t="n">
        <f aca="false">AVERAGE(Q200:R200)</f>
        <v>34.5275390672858</v>
      </c>
    </row>
    <row r="201" customFormat="false" ht="12.75" hidden="false" customHeight="false" outlineLevel="0" collapsed="false">
      <c r="A201" s="34" t="n">
        <f aca="false">EDATE(A200,1)</f>
        <v>42461</v>
      </c>
      <c r="B201" s="16" t="n">
        <f aca="false">YEAR(A201)</f>
        <v>2016</v>
      </c>
      <c r="C201" s="16" t="n">
        <f aca="false">MONTH(A201)</f>
        <v>4</v>
      </c>
      <c r="D201" s="16" t="n">
        <f aca="false">IF(C201&lt;4,1,IF(C201&lt;7,2,IF(C201&lt;10,3,4)))</f>
        <v>2</v>
      </c>
      <c r="E201" s="29" t="n">
        <f aca="false">VLOOKUP($A201,'NP-15'!$A$3:$B$279,2,FALSE())</f>
        <v>0.065602838758069</v>
      </c>
      <c r="F201" s="30" t="n">
        <f aca="false">(1+E201/2)^(-2*(DATE(B202,C202,20)-$A$14)/365.25)</f>
        <v>1.82887778395607</v>
      </c>
      <c r="G201" s="35" t="n">
        <v>21</v>
      </c>
      <c r="H201" s="36" t="n">
        <v>5</v>
      </c>
      <c r="I201" s="36" t="n">
        <v>4</v>
      </c>
      <c r="J201" s="36" t="n">
        <v>0</v>
      </c>
      <c r="K201" s="37" t="n">
        <v>30</v>
      </c>
      <c r="L201" s="2" t="n">
        <f aca="false">K201*16</f>
        <v>480</v>
      </c>
      <c r="M201" s="2" t="n">
        <f aca="false">K201*8</f>
        <v>240</v>
      </c>
      <c r="O201" s="10" t="n">
        <f aca="false">VLOOKUP($A201,'SP-15'!$D$9:$G$316,3,FALSE())*($G201+$H201)/$K201+VLOOKUP($A201,'SP-15'!$M$9:$T$287,7,FALSE())*($I201+$J201)/$K201</f>
        <v>46.1666666666667</v>
      </c>
      <c r="P201" s="10" t="n">
        <f aca="false">VLOOKUP($A201,'NP-15'!$D$9:$G$316,3,FALSE())*($G201+$H201)/$K201+VLOOKUP($A201,'NP-15'!$M$9:$T$287,7,FALSE())*($I201+$J201)/$K201</f>
        <v>50.195</v>
      </c>
      <c r="Q201" s="10" t="n">
        <f aca="false">VLOOKUP($A201,'SP-15'!$D$9:$K$316,7,FALSE())</f>
        <v>31.9823246850255</v>
      </c>
      <c r="R201" s="10" t="n">
        <f aca="false">VLOOKUP($A201,'NP-15'!$D$9:$K$316,7,FALSE())</f>
        <v>36.45</v>
      </c>
      <c r="T201" s="10" t="n">
        <f aca="false">AVERAGE(O201:P201)</f>
        <v>48.1808333333333</v>
      </c>
      <c r="U201" s="10" t="n">
        <f aca="false">AVERAGE(Q201:R201)</f>
        <v>34.2161623425127</v>
      </c>
    </row>
    <row r="202" customFormat="false" ht="12.75" hidden="false" customHeight="false" outlineLevel="0" collapsed="false">
      <c r="A202" s="34" t="n">
        <f aca="false">EDATE(A201,1)</f>
        <v>42491</v>
      </c>
      <c r="B202" s="16" t="n">
        <f aca="false">YEAR(A202)</f>
        <v>2016</v>
      </c>
      <c r="C202" s="16" t="n">
        <f aca="false">MONTH(A202)</f>
        <v>5</v>
      </c>
      <c r="D202" s="16" t="n">
        <f aca="false">IF(C202&lt;4,1,IF(C202&lt;7,2,IF(C202&lt;10,3,4)))</f>
        <v>2</v>
      </c>
      <c r="E202" s="29" t="n">
        <f aca="false">VLOOKUP($A202,'NP-15'!$A$3:$B$279,2,FALSE())</f>
        <v>0.065619824881285</v>
      </c>
      <c r="F202" s="30" t="n">
        <f aca="false">(1+E202/2)^(-2*(DATE(B203,C203,20)-$A$14)/365.25)</f>
        <v>1.81916281123808</v>
      </c>
      <c r="G202" s="35" t="n">
        <v>21</v>
      </c>
      <c r="H202" s="36" t="n">
        <v>4</v>
      </c>
      <c r="I202" s="36" t="n">
        <v>5</v>
      </c>
      <c r="J202" s="36" t="n">
        <v>1</v>
      </c>
      <c r="K202" s="37" t="n">
        <v>31</v>
      </c>
      <c r="L202" s="2" t="n">
        <f aca="false">K202*16</f>
        <v>496</v>
      </c>
      <c r="M202" s="2" t="n">
        <f aca="false">K202*8</f>
        <v>248</v>
      </c>
      <c r="O202" s="10" t="n">
        <f aca="false">VLOOKUP($A202,'SP-15'!$D$9:$G$316,3,FALSE())*($G202+$H202)/$K202+VLOOKUP($A202,'SP-15'!$M$9:$T$287,7,FALSE())*($I202+$J202)/$K202</f>
        <v>49.4437113609345</v>
      </c>
      <c r="P202" s="10" t="n">
        <f aca="false">VLOOKUP($A202,'NP-15'!$D$9:$G$316,3,FALSE())*($G202+$H202)/$K202+VLOOKUP($A202,'NP-15'!$M$9:$T$287,7,FALSE())*($I202+$J202)/$K202</f>
        <v>52.0540322580645</v>
      </c>
      <c r="Q202" s="10" t="n">
        <f aca="false">VLOOKUP($A202,'SP-15'!$D$9:$K$316,7,FALSE())</f>
        <v>31.9823246850255</v>
      </c>
      <c r="R202" s="10" t="n">
        <f aca="false">VLOOKUP($A202,'NP-15'!$D$9:$K$316,7,FALSE())</f>
        <v>32.45</v>
      </c>
      <c r="T202" s="10" t="n">
        <f aca="false">AVERAGE(O202:P202)</f>
        <v>50.7488718094995</v>
      </c>
      <c r="U202" s="10" t="n">
        <f aca="false">AVERAGE(Q202:R202)</f>
        <v>32.2161623425127</v>
      </c>
    </row>
    <row r="203" customFormat="false" ht="12.75" hidden="false" customHeight="false" outlineLevel="0" collapsed="false">
      <c r="A203" s="34" t="n">
        <f aca="false">EDATE(A202,1)</f>
        <v>42522</v>
      </c>
      <c r="B203" s="16" t="n">
        <f aca="false">YEAR(A203)</f>
        <v>2016</v>
      </c>
      <c r="C203" s="16" t="n">
        <f aca="false">MONTH(A203)</f>
        <v>6</v>
      </c>
      <c r="D203" s="16" t="n">
        <f aca="false">IF(C203&lt;4,1,IF(C203&lt;7,2,IF(C203&lt;10,3,4)))</f>
        <v>2</v>
      </c>
      <c r="E203" s="29" t="n">
        <f aca="false">VLOOKUP($A203,'NP-15'!$A$3:$B$279,2,FALSE())</f>
        <v>0.065637377208709</v>
      </c>
      <c r="F203" s="30" t="n">
        <f aca="false">(1+E203/2)^(-2*(DATE(B204,C204,20)-$A$14)/365.25)</f>
        <v>1.80982348333562</v>
      </c>
      <c r="G203" s="35" t="n">
        <v>22</v>
      </c>
      <c r="H203" s="36" t="n">
        <v>4</v>
      </c>
      <c r="I203" s="36" t="n">
        <v>4</v>
      </c>
      <c r="J203" s="36" t="n">
        <v>0</v>
      </c>
      <c r="K203" s="37" t="n">
        <v>30</v>
      </c>
      <c r="L203" s="2" t="n">
        <f aca="false">K203*16</f>
        <v>480</v>
      </c>
      <c r="M203" s="2" t="n">
        <f aca="false">K203*8</f>
        <v>240</v>
      </c>
      <c r="O203" s="10" t="n">
        <f aca="false">VLOOKUP($A203,'SP-15'!$D$9:$G$316,3,FALSE())*($G203+$H203)/$K203+VLOOKUP($A203,'SP-15'!$M$9:$T$287,7,FALSE())*($I203+$J203)/$K203</f>
        <v>65.6857587722938</v>
      </c>
      <c r="P203" s="10" t="n">
        <f aca="false">VLOOKUP($A203,'NP-15'!$D$9:$G$316,3,FALSE())*($G203+$H203)/$K203+VLOOKUP($A203,'NP-15'!$M$9:$T$287,7,FALSE())*($I203+$J203)/$K203</f>
        <v>58.395</v>
      </c>
      <c r="Q203" s="10" t="n">
        <f aca="false">VLOOKUP($A203,'SP-15'!$D$9:$K$316,7,FALSE())</f>
        <v>29.9823246850255</v>
      </c>
      <c r="R203" s="10" t="n">
        <f aca="false">VLOOKUP($A203,'NP-15'!$D$9:$K$316,7,FALSE())</f>
        <v>35.45</v>
      </c>
      <c r="T203" s="10" t="n">
        <f aca="false">AVERAGE(O203:P203)</f>
        <v>62.0403793861469</v>
      </c>
      <c r="U203" s="10" t="n">
        <f aca="false">AVERAGE(Q203:R203)</f>
        <v>32.7161623425127</v>
      </c>
    </row>
    <row r="204" customFormat="false" ht="12.75" hidden="false" customHeight="false" outlineLevel="0" collapsed="false">
      <c r="A204" s="34" t="n">
        <f aca="false">EDATE(A203,1)</f>
        <v>42552</v>
      </c>
      <c r="B204" s="16" t="n">
        <f aca="false">YEAR(A204)</f>
        <v>2016</v>
      </c>
      <c r="C204" s="16" t="n">
        <f aca="false">MONTH(A204)</f>
        <v>7</v>
      </c>
      <c r="D204" s="16" t="n">
        <f aca="false">IF(C204&lt;4,1,IF(C204&lt;7,2,IF(C204&lt;10,3,4)))</f>
        <v>3</v>
      </c>
      <c r="E204" s="29" t="n">
        <f aca="false">VLOOKUP($A204,'NP-15'!$A$3:$B$279,2,FALSE())</f>
        <v>0.065654363332119</v>
      </c>
      <c r="F204" s="30" t="n">
        <f aca="false">(1+E204/2)^(-2*(DATE(B205,C205,20)-$A$14)/365.25)</f>
        <v>1.80019966815168</v>
      </c>
      <c r="G204" s="35" t="n">
        <v>20</v>
      </c>
      <c r="H204" s="36" t="n">
        <v>5</v>
      </c>
      <c r="I204" s="36" t="n">
        <v>5</v>
      </c>
      <c r="J204" s="36" t="n">
        <v>1</v>
      </c>
      <c r="K204" s="37" t="n">
        <v>31</v>
      </c>
      <c r="L204" s="2" t="n">
        <f aca="false">K204*16</f>
        <v>496</v>
      </c>
      <c r="M204" s="2" t="n">
        <f aca="false">K204*8</f>
        <v>248</v>
      </c>
      <c r="O204" s="10" t="n">
        <f aca="false">VLOOKUP($A204,'SP-15'!$D$9:$G$316,3,FALSE())*($G204+$H204)/$K204+VLOOKUP($A204,'SP-15'!$M$9:$T$287,7,FALSE())*($I204+$J204)/$K204</f>
        <v>78.7782258064516</v>
      </c>
      <c r="P204" s="10" t="n">
        <f aca="false">VLOOKUP($A204,'NP-15'!$D$9:$G$316,3,FALSE())*($G204+$H204)/$K204+VLOOKUP($A204,'NP-15'!$M$9:$T$287,7,FALSE())*($I204+$J204)/$K204</f>
        <v>76.4822580645161</v>
      </c>
      <c r="Q204" s="10" t="n">
        <f aca="false">VLOOKUP($A204,'SP-15'!$D$9:$K$316,7,FALSE())</f>
        <v>42.9595961716176</v>
      </c>
      <c r="R204" s="10" t="n">
        <f aca="false">VLOOKUP($A204,'NP-15'!$D$9:$K$316,7,FALSE())</f>
        <v>40.05</v>
      </c>
      <c r="T204" s="10" t="n">
        <f aca="false">AVERAGE(O204:P204)</f>
        <v>77.6302419354839</v>
      </c>
      <c r="U204" s="10" t="n">
        <f aca="false">AVERAGE(Q204:R204)</f>
        <v>41.5047980858088</v>
      </c>
    </row>
    <row r="205" customFormat="false" ht="12.75" hidden="false" customHeight="false" outlineLevel="0" collapsed="false">
      <c r="A205" s="34" t="n">
        <f aca="false">EDATE(A204,1)</f>
        <v>42583</v>
      </c>
      <c r="B205" s="16" t="n">
        <f aca="false">YEAR(A205)</f>
        <v>2016</v>
      </c>
      <c r="C205" s="16" t="n">
        <f aca="false">MONTH(A205)</f>
        <v>8</v>
      </c>
      <c r="D205" s="16" t="n">
        <f aca="false">IF(C205&lt;4,1,IF(C205&lt;7,2,IF(C205&lt;10,3,4)))</f>
        <v>3</v>
      </c>
      <c r="E205" s="29" t="n">
        <f aca="false">VLOOKUP($A205,'NP-15'!$A$3:$B$279,2,FALSE())</f>
        <v>0.065671915659744</v>
      </c>
      <c r="F205" s="30" t="n">
        <f aca="false">(1+E205/2)^(-2*(DATE(B206,C206,20)-$A$14)/365.25)</f>
        <v>1.7906308770441</v>
      </c>
      <c r="G205" s="35" t="n">
        <v>23</v>
      </c>
      <c r="H205" s="36" t="n">
        <v>4</v>
      </c>
      <c r="I205" s="36" t="n">
        <v>4</v>
      </c>
      <c r="J205" s="36" t="n">
        <v>0</v>
      </c>
      <c r="K205" s="37" t="n">
        <v>31</v>
      </c>
      <c r="L205" s="2" t="n">
        <f aca="false">K205*16</f>
        <v>496</v>
      </c>
      <c r="M205" s="2" t="n">
        <f aca="false">K205*8</f>
        <v>248</v>
      </c>
      <c r="O205" s="10" t="n">
        <f aca="false">VLOOKUP($A205,'SP-15'!$D$9:$G$316,3,FALSE())*($G205+$H205)/$K205+VLOOKUP($A205,'SP-15'!$M$9:$T$287,7,FALSE())*($I205+$J205)/$K205</f>
        <v>81.9055650793254</v>
      </c>
      <c r="P205" s="10" t="n">
        <f aca="false">VLOOKUP($A205,'NP-15'!$D$9:$G$316,3,FALSE())*($G205+$H205)/$K205+VLOOKUP($A205,'NP-15'!$M$9:$T$287,7,FALSE())*($I205+$J205)/$K205</f>
        <v>89.3225806451613</v>
      </c>
      <c r="Q205" s="10" t="n">
        <f aca="false">VLOOKUP($A205,'SP-15'!$D$9:$K$316,7,FALSE())</f>
        <v>46.9595961716176</v>
      </c>
      <c r="R205" s="10" t="n">
        <f aca="false">VLOOKUP($A205,'NP-15'!$D$9:$K$316,7,FALSE())</f>
        <v>42.05</v>
      </c>
      <c r="T205" s="10" t="n">
        <f aca="false">AVERAGE(O205:P205)</f>
        <v>85.6140728622434</v>
      </c>
      <c r="U205" s="10" t="n">
        <f aca="false">AVERAGE(Q205:R205)</f>
        <v>44.5047980858088</v>
      </c>
    </row>
    <row r="206" customFormat="false" ht="12.75" hidden="false" customHeight="false" outlineLevel="0" collapsed="false">
      <c r="A206" s="34" t="n">
        <f aca="false">EDATE(A205,1)</f>
        <v>42614</v>
      </c>
      <c r="B206" s="16" t="n">
        <f aca="false">YEAR(A206)</f>
        <v>2016</v>
      </c>
      <c r="C206" s="16" t="n">
        <f aca="false">MONTH(A206)</f>
        <v>9</v>
      </c>
      <c r="D206" s="16" t="n">
        <f aca="false">IF(C206&lt;4,1,IF(C206&lt;7,2,IF(C206&lt;10,3,4)))</f>
        <v>3</v>
      </c>
      <c r="E206" s="29" t="n">
        <f aca="false">VLOOKUP($A206,'NP-15'!$A$3:$B$279,2,FALSE())</f>
        <v>0.06568946798747</v>
      </c>
      <c r="F206" s="30" t="n">
        <f aca="false">(1+E206/2)^(-2*(DATE(B207,C207,20)-$A$14)/365.25)</f>
        <v>1.78142301597087</v>
      </c>
      <c r="G206" s="35" t="n">
        <v>21</v>
      </c>
      <c r="H206" s="36" t="n">
        <v>4</v>
      </c>
      <c r="I206" s="36" t="n">
        <v>4</v>
      </c>
      <c r="J206" s="36" t="n">
        <v>1</v>
      </c>
      <c r="K206" s="37" t="n">
        <v>30</v>
      </c>
      <c r="L206" s="2" t="n">
        <f aca="false">K206*16</f>
        <v>480</v>
      </c>
      <c r="M206" s="2" t="n">
        <f aca="false">K206*8</f>
        <v>240</v>
      </c>
      <c r="O206" s="10" t="n">
        <f aca="false">VLOOKUP($A206,'SP-15'!$D$9:$G$316,3,FALSE())*($G206+$H206)/$K206+VLOOKUP($A206,'SP-15'!$M$9:$T$287,7,FALSE())*($I206+$J206)/$K206</f>
        <v>74.4425943077208</v>
      </c>
      <c r="P206" s="10" t="n">
        <f aca="false">VLOOKUP($A206,'NP-15'!$D$9:$G$316,3,FALSE())*($G206+$H206)/$K206+VLOOKUP($A206,'NP-15'!$M$9:$T$287,7,FALSE())*($I206+$J206)/$K206</f>
        <v>77.6375</v>
      </c>
      <c r="Q206" s="10" t="n">
        <f aca="false">VLOOKUP($A206,'SP-15'!$D$9:$K$316,7,FALSE())</f>
        <v>43.9595961716176</v>
      </c>
      <c r="R206" s="10" t="n">
        <f aca="false">VLOOKUP($A206,'NP-15'!$D$9:$K$316,7,FALSE())</f>
        <v>40.05</v>
      </c>
      <c r="T206" s="10" t="n">
        <f aca="false">AVERAGE(O206:P206)</f>
        <v>76.0400471538604</v>
      </c>
      <c r="U206" s="10" t="n">
        <f aca="false">AVERAGE(Q206:R206)</f>
        <v>42.0047980858088</v>
      </c>
    </row>
    <row r="207" customFormat="false" ht="12.75" hidden="false" customHeight="false" outlineLevel="0" collapsed="false">
      <c r="A207" s="34" t="n">
        <f aca="false">EDATE(A206,1)</f>
        <v>42644</v>
      </c>
      <c r="B207" s="16" t="n">
        <f aca="false">YEAR(A207)</f>
        <v>2016</v>
      </c>
      <c r="C207" s="16" t="n">
        <f aca="false">MONTH(A207)</f>
        <v>10</v>
      </c>
      <c r="D207" s="16" t="n">
        <f aca="false">IF(C207&lt;4,1,IF(C207&lt;7,2,IF(C207&lt;10,3,4)))</f>
        <v>4</v>
      </c>
      <c r="E207" s="29" t="n">
        <f aca="false">VLOOKUP($A207,'NP-15'!$A$3:$B$279,2,FALSE())</f>
        <v>0.065706454111174</v>
      </c>
      <c r="F207" s="30" t="n">
        <f aca="false">(1+E207/2)^(-2*(DATE(B208,C208,20)-$A$14)/365.25)</f>
        <v>1.77193528973373</v>
      </c>
      <c r="G207" s="35" t="n">
        <v>21</v>
      </c>
      <c r="H207" s="36" t="n">
        <v>5</v>
      </c>
      <c r="I207" s="36" t="n">
        <v>5</v>
      </c>
      <c r="J207" s="36" t="n">
        <v>0</v>
      </c>
      <c r="K207" s="37" t="n">
        <v>31</v>
      </c>
      <c r="L207" s="2" t="n">
        <f aca="false">K207*16</f>
        <v>496</v>
      </c>
      <c r="M207" s="2" t="n">
        <f aca="false">K207*8</f>
        <v>248</v>
      </c>
      <c r="O207" s="10" t="n">
        <f aca="false">VLOOKUP($A207,'SP-15'!$D$9:$G$316,3,FALSE())*($G207+$H207)/$K207+VLOOKUP($A207,'SP-15'!$M$9:$T$287,7,FALSE())*($I207+$J207)/$K207</f>
        <v>58.4745967741935</v>
      </c>
      <c r="P207" s="10" t="n">
        <f aca="false">VLOOKUP($A207,'NP-15'!$D$9:$G$316,3,FALSE())*($G207+$H207)/$K207+VLOOKUP($A207,'NP-15'!$M$9:$T$287,7,FALSE())*($I207+$J207)/$K207</f>
        <v>56.7721774193548</v>
      </c>
      <c r="Q207" s="10" t="n">
        <f aca="false">VLOOKUP($A207,'SP-15'!$D$9:$K$316,7,FALSE())</f>
        <v>37.622110491052</v>
      </c>
      <c r="R207" s="10" t="n">
        <f aca="false">VLOOKUP($A207,'NP-15'!$D$9:$K$316,7,FALSE())</f>
        <v>38.45</v>
      </c>
      <c r="T207" s="10" t="n">
        <f aca="false">AVERAGE(O207:P207)</f>
        <v>57.6233870967742</v>
      </c>
      <c r="U207" s="10" t="n">
        <f aca="false">AVERAGE(Q207:R207)</f>
        <v>38.036055245526</v>
      </c>
    </row>
    <row r="208" customFormat="false" ht="12.75" hidden="false" customHeight="false" outlineLevel="0" collapsed="false">
      <c r="A208" s="34" t="n">
        <f aca="false">EDATE(A207,1)</f>
        <v>42675</v>
      </c>
      <c r="B208" s="16" t="n">
        <f aca="false">YEAR(A208)</f>
        <v>2016</v>
      </c>
      <c r="C208" s="16" t="n">
        <f aca="false">MONTH(A208)</f>
        <v>11</v>
      </c>
      <c r="D208" s="16" t="n">
        <f aca="false">IF(C208&lt;4,1,IF(C208&lt;7,2,IF(C208&lt;10,3,4)))</f>
        <v>4</v>
      </c>
      <c r="E208" s="29" t="n">
        <f aca="false">VLOOKUP($A208,'NP-15'!$A$3:$B$279,2,FALSE())</f>
        <v>0.065724006439102</v>
      </c>
      <c r="F208" s="30" t="n">
        <f aca="false">(1+E208/2)^(-2*(DATE(B209,C209,20)-$A$14)/365.25)</f>
        <v>1.76281371653899</v>
      </c>
      <c r="G208" s="35" t="n">
        <v>21</v>
      </c>
      <c r="H208" s="36" t="n">
        <v>4</v>
      </c>
      <c r="I208" s="36" t="n">
        <v>4</v>
      </c>
      <c r="J208" s="36" t="n">
        <v>1</v>
      </c>
      <c r="K208" s="37" t="n">
        <v>30</v>
      </c>
      <c r="L208" s="2" t="n">
        <f aca="false">K208*16</f>
        <v>480</v>
      </c>
      <c r="M208" s="2" t="n">
        <f aca="false">K208*8</f>
        <v>240</v>
      </c>
      <c r="O208" s="10" t="n">
        <f aca="false">VLOOKUP($A208,'SP-15'!$D$9:$G$316,3,FALSE())*($G208+$H208)/$K208+VLOOKUP($A208,'SP-15'!$M$9:$T$287,7,FALSE())*($I208+$J208)/$K208</f>
        <v>48.0329309854557</v>
      </c>
      <c r="P208" s="10" t="n">
        <f aca="false">VLOOKUP($A208,'NP-15'!$D$9:$G$316,3,FALSE())*($G208+$H208)/$K208+VLOOKUP($A208,'NP-15'!$M$9:$T$287,7,FALSE())*($I208+$J208)/$K208</f>
        <v>54.4895833333333</v>
      </c>
      <c r="Q208" s="10" t="n">
        <f aca="false">VLOOKUP($A208,'SP-15'!$D$9:$K$316,7,FALSE())</f>
        <v>32.622110491052</v>
      </c>
      <c r="R208" s="10" t="n">
        <f aca="false">VLOOKUP($A208,'NP-15'!$D$9:$K$316,7,FALSE())</f>
        <v>35.45</v>
      </c>
      <c r="T208" s="10" t="n">
        <f aca="false">AVERAGE(O208:P208)</f>
        <v>51.2612571593945</v>
      </c>
      <c r="U208" s="10" t="n">
        <f aca="false">AVERAGE(Q208:R208)</f>
        <v>34.036055245526</v>
      </c>
    </row>
    <row r="209" customFormat="false" ht="12.75" hidden="false" customHeight="false" outlineLevel="0" collapsed="false">
      <c r="A209" s="34" t="n">
        <f aca="false">EDATE(A208,1)</f>
        <v>42705</v>
      </c>
      <c r="B209" s="16" t="n">
        <f aca="false">YEAR(A209)</f>
        <v>2016</v>
      </c>
      <c r="C209" s="16" t="n">
        <f aca="false">MONTH(A209)</f>
        <v>12</v>
      </c>
      <c r="D209" s="16" t="n">
        <f aca="false">IF(C209&lt;4,1,IF(C209&lt;7,2,IF(C209&lt;10,3,4)))</f>
        <v>4</v>
      </c>
      <c r="E209" s="29" t="n">
        <f aca="false">VLOOKUP($A209,'NP-15'!$A$3:$B$279,2,FALSE())</f>
        <v>0.065740992563</v>
      </c>
      <c r="F209" s="30" t="n">
        <f aca="false">(1+E209/2)^(-2*(DATE(B210,C210,20)-$A$14)/365.25)</f>
        <v>1.75341530542552</v>
      </c>
      <c r="G209" s="35" t="n">
        <v>21</v>
      </c>
      <c r="H209" s="36" t="n">
        <v>5</v>
      </c>
      <c r="I209" s="36" t="n">
        <v>4</v>
      </c>
      <c r="J209" s="36" t="n">
        <v>1</v>
      </c>
      <c r="K209" s="37" t="n">
        <v>31</v>
      </c>
      <c r="L209" s="2" t="n">
        <f aca="false">K209*16</f>
        <v>496</v>
      </c>
      <c r="M209" s="2" t="n">
        <f aca="false">K209*8</f>
        <v>248</v>
      </c>
      <c r="O209" s="10" t="n">
        <f aca="false">VLOOKUP($A209,'SP-15'!$D$9:$G$316,3,FALSE())*($G209+$H209)/$K209+VLOOKUP($A209,'SP-15'!$M$9:$T$287,7,FALSE())*($I209+$J209)/$K209</f>
        <v>46.9312941425181</v>
      </c>
      <c r="P209" s="10" t="n">
        <f aca="false">VLOOKUP($A209,'NP-15'!$D$9:$G$316,3,FALSE())*($G209+$H209)/$K209+VLOOKUP($A209,'NP-15'!$M$9:$T$287,7,FALSE())*($I209+$J209)/$K209</f>
        <v>53.7641129032258</v>
      </c>
      <c r="Q209" s="10" t="n">
        <f aca="false">VLOOKUP($A209,'SP-15'!$D$9:$K$316,7,FALSE())</f>
        <v>32.622110491052</v>
      </c>
      <c r="R209" s="10" t="n">
        <f aca="false">VLOOKUP($A209,'NP-15'!$D$9:$K$316,7,FALSE())</f>
        <v>35.45</v>
      </c>
      <c r="T209" s="10" t="n">
        <f aca="false">AVERAGE(O209:P209)</f>
        <v>50.347703522872</v>
      </c>
      <c r="U209" s="10" t="n">
        <f aca="false">AVERAGE(Q209:R209)</f>
        <v>34.036055245526</v>
      </c>
    </row>
    <row r="210" customFormat="false" ht="12.75" hidden="false" customHeight="false" outlineLevel="0" collapsed="false">
      <c r="A210" s="34" t="n">
        <f aca="false">EDATE(A209,1)</f>
        <v>42736</v>
      </c>
      <c r="B210" s="16" t="n">
        <f aca="false">YEAR(A210)</f>
        <v>2017</v>
      </c>
      <c r="C210" s="16" t="n">
        <f aca="false">MONTH(A210)</f>
        <v>1</v>
      </c>
      <c r="D210" s="16" t="n">
        <f aca="false">IF(C210&lt;4,1,IF(C210&lt;7,2,IF(C210&lt;10,3,4)))</f>
        <v>1</v>
      </c>
      <c r="E210" s="29" t="n">
        <f aca="false">VLOOKUP($A210,'NP-15'!$A$3:$B$279,2,FALSE())</f>
        <v>0.065758544891128</v>
      </c>
      <c r="F210" s="30" t="n">
        <f aca="false">(1+E210/2)^(-2*(DATE(B211,C211,20)-$A$14)/365.25)</f>
        <v>1.74407035017167</v>
      </c>
      <c r="G210" s="35" t="n">
        <v>21</v>
      </c>
      <c r="H210" s="36" t="n">
        <v>4</v>
      </c>
      <c r="I210" s="36" t="n">
        <v>5</v>
      </c>
      <c r="J210" s="36" t="n">
        <v>1</v>
      </c>
      <c r="K210" s="37" t="n">
        <v>31</v>
      </c>
      <c r="L210" s="2" t="n">
        <f aca="false">K210*16</f>
        <v>496</v>
      </c>
      <c r="M210" s="2" t="n">
        <f aca="false">K210*8</f>
        <v>248</v>
      </c>
      <c r="O210" s="10" t="n">
        <f aca="false">VLOOKUP($A210,'SP-15'!$D$9:$G$316,3,FALSE())*($G210+$H210)/$K210+VLOOKUP($A210,'SP-15'!$M$9:$T$287,7,FALSE())*($I210+$J210)/$K210</f>
        <v>50.6532258064516</v>
      </c>
      <c r="P210" s="10" t="n">
        <f aca="false">VLOOKUP($A210,'NP-15'!$D$9:$G$316,3,FALSE())*($G210+$H210)/$K210+VLOOKUP($A210,'NP-15'!$M$9:$T$287,7,FALSE())*($I210+$J210)/$K210</f>
        <v>56.9387096774194</v>
      </c>
      <c r="Q210" s="10" t="n">
        <f aca="false">VLOOKUP($A210,'SP-15'!$D$9:$K$316,7,FALSE())</f>
        <v>33.8050781345717</v>
      </c>
      <c r="R210" s="10" t="n">
        <f aca="false">VLOOKUP($A210,'NP-15'!$D$9:$K$316,7,FALSE())</f>
        <v>39.45</v>
      </c>
      <c r="T210" s="10" t="n">
        <f aca="false">AVERAGE(O210:P210)</f>
        <v>53.7959677419355</v>
      </c>
      <c r="U210" s="10" t="n">
        <f aca="false">AVERAGE(Q210:R210)</f>
        <v>36.6275390672858</v>
      </c>
    </row>
    <row r="211" customFormat="false" ht="12.75" hidden="false" customHeight="false" outlineLevel="0" collapsed="false">
      <c r="A211" s="34" t="n">
        <f aca="false">EDATE(A210,1)</f>
        <v>42767</v>
      </c>
      <c r="B211" s="16" t="n">
        <f aca="false">YEAR(A211)</f>
        <v>2017</v>
      </c>
      <c r="C211" s="16" t="n">
        <f aca="false">MONTH(A211)</f>
        <v>2</v>
      </c>
      <c r="D211" s="16" t="n">
        <f aca="false">IF(C211&lt;4,1,IF(C211&lt;7,2,IF(C211&lt;10,3,4)))</f>
        <v>1</v>
      </c>
      <c r="E211" s="29" t="n">
        <f aca="false">VLOOKUP($A211,'NP-15'!$A$3:$B$279,2,FALSE())</f>
        <v>0.065776097219358</v>
      </c>
      <c r="F211" s="30" t="n">
        <f aca="false">(1+E211/2)^(-2*(DATE(B212,C212,20)-$A$14)/365.25)</f>
        <v>1.73569257551145</v>
      </c>
      <c r="G211" s="35" t="n">
        <v>20</v>
      </c>
      <c r="H211" s="36" t="n">
        <v>4</v>
      </c>
      <c r="I211" s="36" t="n">
        <v>4</v>
      </c>
      <c r="J211" s="36" t="n">
        <v>0</v>
      </c>
      <c r="K211" s="37" t="n">
        <v>28</v>
      </c>
      <c r="L211" s="2" t="n">
        <f aca="false">K211*16</f>
        <v>448</v>
      </c>
      <c r="M211" s="2" t="n">
        <f aca="false">K211*8</f>
        <v>224</v>
      </c>
      <c r="O211" s="10" t="n">
        <f aca="false">VLOOKUP($A211,'SP-15'!$D$9:$G$316,3,FALSE())*($G211+$H211)/$K211+VLOOKUP($A211,'SP-15'!$M$9:$T$287,7,FALSE())*($I211+$J211)/$K211</f>
        <v>49.9843682856736</v>
      </c>
      <c r="P211" s="10" t="n">
        <f aca="false">VLOOKUP($A211,'NP-15'!$D$9:$G$316,3,FALSE())*($G211+$H211)/$K211+VLOOKUP($A211,'NP-15'!$M$9:$T$287,7,FALSE())*($I211+$J211)/$K211</f>
        <v>53.8071428571429</v>
      </c>
      <c r="Q211" s="10" t="n">
        <f aca="false">VLOOKUP($A211,'SP-15'!$D$9:$K$316,7,FALSE())</f>
        <v>32.8550781345717</v>
      </c>
      <c r="R211" s="10" t="n">
        <f aca="false">VLOOKUP($A211,'NP-15'!$D$9:$K$316,7,FALSE())</f>
        <v>38.45</v>
      </c>
      <c r="T211" s="10" t="n">
        <f aca="false">AVERAGE(O211:P211)</f>
        <v>51.8957555714082</v>
      </c>
      <c r="U211" s="10" t="n">
        <f aca="false">AVERAGE(Q211:R211)</f>
        <v>35.6525390672858</v>
      </c>
    </row>
    <row r="212" customFormat="false" ht="12.75" hidden="false" customHeight="false" outlineLevel="0" collapsed="false">
      <c r="A212" s="34" t="n">
        <f aca="false">EDATE(A211,1)</f>
        <v>42795</v>
      </c>
      <c r="B212" s="16" t="n">
        <f aca="false">YEAR(A212)</f>
        <v>2017</v>
      </c>
      <c r="C212" s="16" t="n">
        <f aca="false">MONTH(A212)</f>
        <v>3</v>
      </c>
      <c r="D212" s="16" t="n">
        <f aca="false">IF(C212&lt;4,1,IF(C212&lt;7,2,IF(C212&lt;10,3,4)))</f>
        <v>1</v>
      </c>
      <c r="E212" s="29" t="n">
        <f aca="false">VLOOKUP($A212,'NP-15'!$A$3:$B$279,2,FALSE())</f>
        <v>0.065791950935267</v>
      </c>
      <c r="F212" s="30" t="n">
        <f aca="false">(1+E212/2)^(-2*(DATE(B213,C213,20)-$A$14)/365.25)</f>
        <v>1.72640840250913</v>
      </c>
      <c r="G212" s="35" t="n">
        <v>23</v>
      </c>
      <c r="H212" s="36" t="n">
        <v>4</v>
      </c>
      <c r="I212" s="36" t="n">
        <v>4</v>
      </c>
      <c r="J212" s="36" t="n">
        <v>0</v>
      </c>
      <c r="K212" s="37" t="n">
        <v>31</v>
      </c>
      <c r="L212" s="2" t="n">
        <f aca="false">K212*16</f>
        <v>496</v>
      </c>
      <c r="M212" s="2" t="n">
        <f aca="false">K212*8</f>
        <v>248</v>
      </c>
      <c r="O212" s="10" t="n">
        <f aca="false">VLOOKUP($A212,'SP-15'!$D$9:$G$316,3,FALSE())*($G212+$H212)/$K212+VLOOKUP($A212,'SP-15'!$M$9:$T$287,7,FALSE())*($I212+$J212)/$K212</f>
        <v>48.8409430823964</v>
      </c>
      <c r="P212" s="10" t="n">
        <f aca="false">VLOOKUP($A212,'NP-15'!$D$9:$G$316,3,FALSE())*($G212+$H212)/$K212+VLOOKUP($A212,'NP-15'!$M$9:$T$287,7,FALSE())*($I212+$J212)/$K212</f>
        <v>52.258064516129</v>
      </c>
      <c r="Q212" s="10" t="n">
        <f aca="false">VLOOKUP($A212,'SP-15'!$D$9:$K$316,7,FALSE())</f>
        <v>32.8550781345717</v>
      </c>
      <c r="R212" s="10" t="n">
        <f aca="false">VLOOKUP($A212,'NP-15'!$D$9:$K$316,7,FALSE())</f>
        <v>36.45</v>
      </c>
      <c r="T212" s="10" t="n">
        <f aca="false">AVERAGE(O212:P212)</f>
        <v>50.5495037992627</v>
      </c>
      <c r="U212" s="10" t="n">
        <f aca="false">AVERAGE(Q212:R212)</f>
        <v>34.6525390672858</v>
      </c>
    </row>
    <row r="213" customFormat="false" ht="12.75" hidden="false" customHeight="false" outlineLevel="0" collapsed="false">
      <c r="A213" s="34" t="n">
        <f aca="false">EDATE(A212,1)</f>
        <v>42826</v>
      </c>
      <c r="B213" s="16" t="n">
        <f aca="false">YEAR(A213)</f>
        <v>2017</v>
      </c>
      <c r="C213" s="16" t="n">
        <f aca="false">MONTH(A213)</f>
        <v>4</v>
      </c>
      <c r="D213" s="16" t="n">
        <f aca="false">IF(C213&lt;4,1,IF(C213&lt;7,2,IF(C213&lt;10,3,4)))</f>
        <v>2</v>
      </c>
      <c r="E213" s="29" t="n">
        <f aca="false">VLOOKUP($A213,'NP-15'!$A$3:$B$279,2,FALSE())</f>
        <v>0.065809503263692</v>
      </c>
      <c r="F213" s="30" t="n">
        <f aca="false">(1+E213/2)^(-2*(DATE(B214,C214,20)-$A$14)/365.25)</f>
        <v>1.71749743916281</v>
      </c>
      <c r="G213" s="35" t="n">
        <v>20</v>
      </c>
      <c r="H213" s="36" t="n">
        <v>5</v>
      </c>
      <c r="I213" s="36" t="n">
        <v>5</v>
      </c>
      <c r="J213" s="36" t="n">
        <v>0</v>
      </c>
      <c r="K213" s="37" t="n">
        <v>30</v>
      </c>
      <c r="L213" s="2" t="n">
        <f aca="false">K213*16</f>
        <v>480</v>
      </c>
      <c r="M213" s="2" t="n">
        <f aca="false">K213*8</f>
        <v>240</v>
      </c>
      <c r="O213" s="10" t="n">
        <f aca="false">VLOOKUP($A213,'SP-15'!$D$9:$G$316,3,FALSE())*($G213+$H213)/$K213+VLOOKUP($A213,'SP-15'!$M$9:$T$287,7,FALSE())*($I213+$J213)/$K213</f>
        <v>46.4479166666667</v>
      </c>
      <c r="P213" s="10" t="n">
        <f aca="false">VLOOKUP($A213,'NP-15'!$D$9:$G$316,3,FALSE())*($G213+$H213)/$K213+VLOOKUP($A213,'NP-15'!$M$9:$T$287,7,FALSE())*($I213+$J213)/$K213</f>
        <v>50.3791666666667</v>
      </c>
      <c r="Q213" s="10" t="n">
        <f aca="false">VLOOKUP($A213,'SP-15'!$D$9:$K$316,7,FALSE())</f>
        <v>32.2323246850255</v>
      </c>
      <c r="R213" s="10" t="n">
        <f aca="false">VLOOKUP($A213,'NP-15'!$D$9:$K$316,7,FALSE())</f>
        <v>36.45</v>
      </c>
      <c r="T213" s="10" t="n">
        <f aca="false">AVERAGE(O213:P213)</f>
        <v>48.4135416666667</v>
      </c>
      <c r="U213" s="10" t="n">
        <f aca="false">AVERAGE(Q213:R213)</f>
        <v>34.3411623425127</v>
      </c>
    </row>
    <row r="214" customFormat="false" ht="12.75" hidden="false" customHeight="false" outlineLevel="0" collapsed="false">
      <c r="A214" s="34" t="n">
        <f aca="false">EDATE(A213,1)</f>
        <v>42856</v>
      </c>
      <c r="B214" s="16" t="n">
        <f aca="false">YEAR(A214)</f>
        <v>2017</v>
      </c>
      <c r="C214" s="16" t="n">
        <f aca="false">MONTH(A214)</f>
        <v>5</v>
      </c>
      <c r="D214" s="16" t="n">
        <f aca="false">IF(C214&lt;4,1,IF(C214&lt;7,2,IF(C214&lt;10,3,4)))</f>
        <v>2</v>
      </c>
      <c r="E214" s="29" t="n">
        <f aca="false">VLOOKUP($A214,'NP-15'!$A$3:$B$279,2,FALSE())</f>
        <v>0.065826489388072</v>
      </c>
      <c r="F214" s="30" t="n">
        <f aca="false">(1+E214/2)^(-2*(DATE(B215,C215,20)-$A$14)/365.25)</f>
        <v>1.70831700501896</v>
      </c>
      <c r="G214" s="35" t="n">
        <v>22</v>
      </c>
      <c r="H214" s="36" t="n">
        <v>4</v>
      </c>
      <c r="I214" s="36" t="n">
        <v>4</v>
      </c>
      <c r="J214" s="36" t="n">
        <v>1</v>
      </c>
      <c r="K214" s="37" t="n">
        <v>31</v>
      </c>
      <c r="L214" s="2" t="n">
        <f aca="false">K214*16</f>
        <v>496</v>
      </c>
      <c r="M214" s="2" t="n">
        <f aca="false">K214*8</f>
        <v>248</v>
      </c>
      <c r="O214" s="10" t="n">
        <f aca="false">VLOOKUP($A214,'SP-15'!$D$9:$G$316,3,FALSE())*($G214+$H214)/$K214+VLOOKUP($A214,'SP-15'!$M$9:$T$287,7,FALSE())*($I214+$J214)/$K214</f>
        <v>49.6482128636768</v>
      </c>
      <c r="P214" s="10" t="n">
        <f aca="false">VLOOKUP($A214,'NP-15'!$D$9:$G$316,3,FALSE())*($G214+$H214)/$K214+VLOOKUP($A214,'NP-15'!$M$9:$T$287,7,FALSE())*($I214+$J214)/$K214</f>
        <v>52.0346774193548</v>
      </c>
      <c r="Q214" s="10" t="n">
        <f aca="false">VLOOKUP($A214,'SP-15'!$D$9:$K$316,7,FALSE())</f>
        <v>32.2323246850255</v>
      </c>
      <c r="R214" s="10" t="n">
        <f aca="false">VLOOKUP($A214,'NP-15'!$D$9:$K$316,7,FALSE())</f>
        <v>32.45</v>
      </c>
      <c r="T214" s="10" t="n">
        <f aca="false">AVERAGE(O214:P214)</f>
        <v>50.8414451415158</v>
      </c>
      <c r="U214" s="10" t="n">
        <f aca="false">AVERAGE(Q214:R214)</f>
        <v>32.3411623425127</v>
      </c>
    </row>
    <row r="215" customFormat="false" ht="12.75" hidden="false" customHeight="false" outlineLevel="0" collapsed="false">
      <c r="A215" s="34" t="n">
        <f aca="false">EDATE(A214,1)</f>
        <v>42887</v>
      </c>
      <c r="B215" s="16" t="n">
        <f aca="false">YEAR(A215)</f>
        <v>2017</v>
      </c>
      <c r="C215" s="16" t="n">
        <f aca="false">MONTH(A215)</f>
        <v>6</v>
      </c>
      <c r="D215" s="16" t="n">
        <f aca="false">IF(C215&lt;4,1,IF(C215&lt;7,2,IF(C215&lt;10,3,4)))</f>
        <v>2</v>
      </c>
      <c r="E215" s="29" t="n">
        <f aca="false">VLOOKUP($A215,'NP-15'!$A$3:$B$279,2,FALSE())</f>
        <v>0.065844041716697</v>
      </c>
      <c r="F215" s="30" t="n">
        <f aca="false">(1+E215/2)^(-2*(DATE(B216,C216,20)-$A$14)/365.25)</f>
        <v>1.69948992678198</v>
      </c>
      <c r="G215" s="35" t="n">
        <v>22</v>
      </c>
      <c r="H215" s="36" t="n">
        <v>4</v>
      </c>
      <c r="I215" s="36" t="n">
        <v>4</v>
      </c>
      <c r="J215" s="36" t="n">
        <v>0</v>
      </c>
      <c r="K215" s="37" t="n">
        <v>30</v>
      </c>
      <c r="L215" s="2" t="n">
        <f aca="false">K215*16</f>
        <v>480</v>
      </c>
      <c r="M215" s="2" t="n">
        <f aca="false">K215*8</f>
        <v>240</v>
      </c>
      <c r="O215" s="10" t="n">
        <f aca="false">VLOOKUP($A215,'SP-15'!$D$9:$G$316,3,FALSE())*($G215+$H215)/$K215+VLOOKUP($A215,'SP-15'!$M$9:$T$287,7,FALSE())*($I215+$J215)/$K215</f>
        <v>65.9050345820116</v>
      </c>
      <c r="P215" s="10" t="n">
        <f aca="false">VLOOKUP($A215,'NP-15'!$D$9:$G$316,3,FALSE())*($G215+$H215)/$K215+VLOOKUP($A215,'NP-15'!$M$9:$T$287,7,FALSE())*($I215+$J215)/$K215</f>
        <v>58.4433333333333</v>
      </c>
      <c r="Q215" s="10" t="n">
        <f aca="false">VLOOKUP($A215,'SP-15'!$D$9:$K$316,7,FALSE())</f>
        <v>30.2323246850255</v>
      </c>
      <c r="R215" s="10" t="n">
        <f aca="false">VLOOKUP($A215,'NP-15'!$D$9:$K$316,7,FALSE())</f>
        <v>35.45</v>
      </c>
      <c r="T215" s="10" t="n">
        <f aca="false">AVERAGE(O215:P215)</f>
        <v>62.1741839576725</v>
      </c>
      <c r="U215" s="10" t="n">
        <f aca="false">AVERAGE(Q215:R215)</f>
        <v>32.8411623425127</v>
      </c>
    </row>
    <row r="216" customFormat="false" ht="12.75" hidden="false" customHeight="false" outlineLevel="0" collapsed="false">
      <c r="A216" s="34" t="n">
        <f aca="false">EDATE(A215,1)</f>
        <v>42917</v>
      </c>
      <c r="B216" s="16" t="n">
        <f aca="false">YEAR(A216)</f>
        <v>2017</v>
      </c>
      <c r="C216" s="16" t="n">
        <f aca="false">MONTH(A216)</f>
        <v>7</v>
      </c>
      <c r="D216" s="16" t="n">
        <f aca="false">IF(C216&lt;4,1,IF(C216&lt;7,2,IF(C216&lt;10,3,4)))</f>
        <v>3</v>
      </c>
      <c r="E216" s="29" t="n">
        <f aca="false">VLOOKUP($A216,'NP-15'!$A$3:$B$279,2,FALSE())</f>
        <v>0.065861027841271</v>
      </c>
      <c r="F216" s="30" t="n">
        <f aca="false">(1+E216/2)^(-2*(DATE(B217,C217,20)-$A$14)/365.25)</f>
        <v>1.69039630339133</v>
      </c>
      <c r="G216" s="35" t="n">
        <v>20</v>
      </c>
      <c r="H216" s="36" t="n">
        <v>5</v>
      </c>
      <c r="I216" s="36" t="n">
        <v>5</v>
      </c>
      <c r="J216" s="36" t="n">
        <v>1</v>
      </c>
      <c r="K216" s="37" t="n">
        <v>31</v>
      </c>
      <c r="L216" s="2" t="n">
        <f aca="false">K216*16</f>
        <v>496</v>
      </c>
      <c r="M216" s="2" t="n">
        <f aca="false">K216*8</f>
        <v>248</v>
      </c>
      <c r="O216" s="10" t="n">
        <f aca="false">VLOOKUP($A216,'SP-15'!$D$9:$G$316,3,FALSE())*($G216+$H216)/$K216+VLOOKUP($A216,'SP-15'!$M$9:$T$287,7,FALSE())*($I216+$J216)/$K216</f>
        <v>79.0161290322581</v>
      </c>
      <c r="P216" s="10" t="n">
        <f aca="false">VLOOKUP($A216,'NP-15'!$D$9:$G$316,3,FALSE())*($G216+$H216)/$K216+VLOOKUP($A216,'NP-15'!$M$9:$T$287,7,FALSE())*($I216+$J216)/$K216</f>
        <v>76.5298387096774</v>
      </c>
      <c r="Q216" s="10" t="n">
        <f aca="false">VLOOKUP($A216,'SP-15'!$D$9:$K$316,7,FALSE())</f>
        <v>43.2095961716176</v>
      </c>
      <c r="R216" s="10" t="n">
        <f aca="false">VLOOKUP($A216,'NP-15'!$D$9:$K$316,7,FALSE())</f>
        <v>40.05</v>
      </c>
      <c r="T216" s="10" t="n">
        <f aca="false">AVERAGE(O216:P216)</f>
        <v>77.7729838709678</v>
      </c>
      <c r="U216" s="10" t="n">
        <f aca="false">AVERAGE(Q216:R216)</f>
        <v>41.6297980858088</v>
      </c>
    </row>
    <row r="217" customFormat="false" ht="12.75" hidden="false" customHeight="false" outlineLevel="0" collapsed="false">
      <c r="A217" s="34" t="n">
        <f aca="false">EDATE(A216,1)</f>
        <v>42948</v>
      </c>
      <c r="B217" s="16" t="n">
        <f aca="false">YEAR(A217)</f>
        <v>2017</v>
      </c>
      <c r="C217" s="16" t="n">
        <f aca="false">MONTH(A217)</f>
        <v>8</v>
      </c>
      <c r="D217" s="16" t="n">
        <f aca="false">IF(C217&lt;4,1,IF(C217&lt;7,2,IF(C217&lt;10,3,4)))</f>
        <v>3</v>
      </c>
      <c r="E217" s="29" t="n">
        <f aca="false">VLOOKUP($A217,'NP-15'!$A$3:$B$279,2,FALSE())</f>
        <v>0.065878580170097</v>
      </c>
      <c r="F217" s="30" t="n">
        <f aca="false">(1+E217/2)^(-2*(DATE(B218,C218,20)-$A$14)/365.25)</f>
        <v>1.68135403111404</v>
      </c>
      <c r="G217" s="35" t="n">
        <v>23</v>
      </c>
      <c r="H217" s="36" t="n">
        <v>4</v>
      </c>
      <c r="I217" s="36" t="n">
        <v>4</v>
      </c>
      <c r="J217" s="36" t="n">
        <v>0</v>
      </c>
      <c r="K217" s="37" t="n">
        <v>31</v>
      </c>
      <c r="L217" s="2" t="n">
        <f aca="false">K217*16</f>
        <v>496</v>
      </c>
      <c r="M217" s="2" t="n">
        <f aca="false">K217*8</f>
        <v>248</v>
      </c>
      <c r="O217" s="10" t="n">
        <f aca="false">VLOOKUP($A217,'SP-15'!$D$9:$G$316,3,FALSE())*($G217+$H217)/$K217+VLOOKUP($A217,'SP-15'!$M$9:$T$287,7,FALSE())*($I217+$J217)/$K217</f>
        <v>82.2266996565719</v>
      </c>
      <c r="P217" s="10" t="n">
        <f aca="false">VLOOKUP($A217,'NP-15'!$D$9:$G$316,3,FALSE())*($G217+$H217)/$K217+VLOOKUP($A217,'NP-15'!$M$9:$T$287,7,FALSE())*($I217+$J217)/$K217</f>
        <v>89.3709677419355</v>
      </c>
      <c r="Q217" s="10" t="n">
        <f aca="false">VLOOKUP($A217,'SP-15'!$D$9:$K$316,7,FALSE())</f>
        <v>47.2095961716176</v>
      </c>
      <c r="R217" s="10" t="n">
        <f aca="false">VLOOKUP($A217,'NP-15'!$D$9:$K$316,7,FALSE())</f>
        <v>42.05</v>
      </c>
      <c r="T217" s="10" t="n">
        <f aca="false">AVERAGE(O217:P217)</f>
        <v>85.7988336992537</v>
      </c>
      <c r="U217" s="10" t="n">
        <f aca="false">AVERAGE(Q217:R217)</f>
        <v>44.6297980858088</v>
      </c>
    </row>
    <row r="218" customFormat="false" ht="12.75" hidden="false" customHeight="false" outlineLevel="0" collapsed="false">
      <c r="A218" s="34" t="n">
        <f aca="false">EDATE(A217,1)</f>
        <v>42979</v>
      </c>
      <c r="B218" s="16" t="n">
        <f aca="false">YEAR(A218)</f>
        <v>2017</v>
      </c>
      <c r="C218" s="16" t="n">
        <f aca="false">MONTH(A218)</f>
        <v>9</v>
      </c>
      <c r="D218" s="16" t="n">
        <f aca="false">IF(C218&lt;4,1,IF(C218&lt;7,2,IF(C218&lt;10,3,4)))</f>
        <v>3</v>
      </c>
      <c r="E218" s="29" t="n">
        <f aca="false">VLOOKUP($A218,'NP-15'!$A$3:$B$279,2,FALSE())</f>
        <v>0.065896132499026</v>
      </c>
      <c r="F218" s="30" t="n">
        <f aca="false">(1+E218/2)^(-2*(DATE(B219,C219,20)-$A$14)/365.25)</f>
        <v>1.67265218039229</v>
      </c>
      <c r="G218" s="35" t="n">
        <v>20</v>
      </c>
      <c r="H218" s="36" t="n">
        <v>5</v>
      </c>
      <c r="I218" s="36" t="n">
        <v>4</v>
      </c>
      <c r="J218" s="36" t="n">
        <v>1</v>
      </c>
      <c r="K218" s="37" t="n">
        <v>30</v>
      </c>
      <c r="L218" s="2" t="n">
        <f aca="false">K218*16</f>
        <v>480</v>
      </c>
      <c r="M218" s="2" t="n">
        <f aca="false">K218*8</f>
        <v>240</v>
      </c>
      <c r="O218" s="10" t="n">
        <f aca="false">VLOOKUP($A218,'SP-15'!$D$9:$G$316,3,FALSE())*($G218+$H218)/$K218+VLOOKUP($A218,'SP-15'!$M$9:$T$287,7,FALSE())*($I218+$J218)/$K218</f>
        <v>74.7606067432442</v>
      </c>
      <c r="P218" s="10" t="n">
        <f aca="false">VLOOKUP($A218,'NP-15'!$D$9:$G$316,3,FALSE())*($G218+$H218)/$K218+VLOOKUP($A218,'NP-15'!$M$9:$T$287,7,FALSE())*($I218+$J218)/$K218</f>
        <v>77.6854166666667</v>
      </c>
      <c r="Q218" s="10" t="n">
        <f aca="false">VLOOKUP($A218,'SP-15'!$D$9:$K$316,7,FALSE())</f>
        <v>44.2095961716176</v>
      </c>
      <c r="R218" s="10" t="n">
        <f aca="false">VLOOKUP($A218,'NP-15'!$D$9:$K$316,7,FALSE())</f>
        <v>40.05</v>
      </c>
      <c r="T218" s="10" t="n">
        <f aca="false">AVERAGE(O218:P218)</f>
        <v>76.2230117049554</v>
      </c>
      <c r="U218" s="10" t="n">
        <f aca="false">AVERAGE(Q218:R218)</f>
        <v>42.1297980858088</v>
      </c>
    </row>
    <row r="219" customFormat="false" ht="12.75" hidden="false" customHeight="false" outlineLevel="0" collapsed="false">
      <c r="A219" s="34" t="n">
        <f aca="false">EDATE(A218,1)</f>
        <v>43009</v>
      </c>
      <c r="B219" s="16" t="n">
        <f aca="false">YEAR(A219)</f>
        <v>2017</v>
      </c>
      <c r="C219" s="16" t="n">
        <f aca="false">MONTH(A219)</f>
        <v>10</v>
      </c>
      <c r="D219" s="16" t="n">
        <f aca="false">IF(C219&lt;4,1,IF(C219&lt;7,2,IF(C219&lt;10,3,4)))</f>
        <v>4</v>
      </c>
      <c r="E219" s="29" t="n">
        <f aca="false">VLOOKUP($A219,'NP-15'!$A$3:$B$279,2,FALSE())</f>
        <v>0.065913118623892</v>
      </c>
      <c r="F219" s="30" t="n">
        <f aca="false">(1+E219/2)^(-2*(DATE(B220,C220,20)-$A$14)/365.25)</f>
        <v>1.6636881427944</v>
      </c>
      <c r="G219" s="35" t="n">
        <v>22</v>
      </c>
      <c r="H219" s="36" t="n">
        <v>4</v>
      </c>
      <c r="I219" s="36" t="n">
        <v>5</v>
      </c>
      <c r="J219" s="36" t="n">
        <v>0</v>
      </c>
      <c r="K219" s="37" t="n">
        <v>31</v>
      </c>
      <c r="L219" s="2" t="n">
        <f aca="false">K219*16</f>
        <v>496</v>
      </c>
      <c r="M219" s="2" t="n">
        <f aca="false">K219*8</f>
        <v>248</v>
      </c>
      <c r="O219" s="10" t="n">
        <f aca="false">VLOOKUP($A219,'SP-15'!$D$9:$G$316,3,FALSE())*($G219+$H219)/$K219+VLOOKUP($A219,'SP-15'!$M$9:$T$287,7,FALSE())*($I219+$J219)/$K219</f>
        <v>58.7145161290323</v>
      </c>
      <c r="P219" s="10" t="n">
        <f aca="false">VLOOKUP($A219,'NP-15'!$D$9:$G$316,3,FALSE())*($G219+$H219)/$K219+VLOOKUP($A219,'NP-15'!$M$9:$T$287,7,FALSE())*($I219+$J219)/$K219</f>
        <v>56.8201612903226</v>
      </c>
      <c r="Q219" s="10" t="n">
        <f aca="false">VLOOKUP($A219,'SP-15'!$D$9:$K$316,7,FALSE())</f>
        <v>37.872110491052</v>
      </c>
      <c r="R219" s="10" t="n">
        <f aca="false">VLOOKUP($A219,'NP-15'!$D$9:$K$316,7,FALSE())</f>
        <v>38.45</v>
      </c>
      <c r="T219" s="10" t="n">
        <f aca="false">AVERAGE(O219:P219)</f>
        <v>57.7673387096774</v>
      </c>
      <c r="U219" s="10" t="n">
        <f aca="false">AVERAGE(Q219:R219)</f>
        <v>38.161055245526</v>
      </c>
    </row>
    <row r="220" customFormat="false" ht="12.75" hidden="false" customHeight="false" outlineLevel="0" collapsed="false">
      <c r="A220" s="34" t="n">
        <f aca="false">EDATE(A219,1)</f>
        <v>43040</v>
      </c>
      <c r="B220" s="16" t="n">
        <f aca="false">YEAR(A220)</f>
        <v>2017</v>
      </c>
      <c r="C220" s="16" t="n">
        <f aca="false">MONTH(A220)</f>
        <v>11</v>
      </c>
      <c r="D220" s="16" t="n">
        <f aca="false">IF(C220&lt;4,1,IF(C220&lt;7,2,IF(C220&lt;10,3,4)))</f>
        <v>4</v>
      </c>
      <c r="E220" s="29" t="n">
        <f aca="false">VLOOKUP($A220,'NP-15'!$A$3:$B$279,2,FALSE())</f>
        <v>0.065930670953022</v>
      </c>
      <c r="F220" s="30" t="n">
        <f aca="false">(1+E220/2)^(-2*(DATE(B221,C221,20)-$A$14)/365.25)</f>
        <v>1.65506847591427</v>
      </c>
      <c r="G220" s="35" t="n">
        <v>21</v>
      </c>
      <c r="H220" s="36" t="n">
        <v>4</v>
      </c>
      <c r="I220" s="36" t="n">
        <v>4</v>
      </c>
      <c r="J220" s="36" t="n">
        <v>1</v>
      </c>
      <c r="K220" s="37" t="n">
        <v>30</v>
      </c>
      <c r="L220" s="2" t="n">
        <f aca="false">K220*16</f>
        <v>480</v>
      </c>
      <c r="M220" s="2" t="n">
        <f aca="false">K220*8</f>
        <v>240</v>
      </c>
      <c r="O220" s="10" t="n">
        <f aca="false">VLOOKUP($A220,'SP-15'!$D$9:$G$316,3,FALSE())*($G220+$H220)/$K220+VLOOKUP($A220,'SP-15'!$M$9:$T$287,7,FALSE())*($I220+$J220)/$K220</f>
        <v>48.2465563310134</v>
      </c>
      <c r="P220" s="10" t="n">
        <f aca="false">VLOOKUP($A220,'NP-15'!$D$9:$G$316,3,FALSE())*($G220+$H220)/$K220+VLOOKUP($A220,'NP-15'!$M$9:$T$287,7,FALSE())*($I220+$J220)/$K220</f>
        <v>54.5375</v>
      </c>
      <c r="Q220" s="10" t="n">
        <f aca="false">VLOOKUP($A220,'SP-15'!$D$9:$K$316,7,FALSE())</f>
        <v>32.872110491052</v>
      </c>
      <c r="R220" s="10" t="n">
        <f aca="false">VLOOKUP($A220,'NP-15'!$D$9:$K$316,7,FALSE())</f>
        <v>35.45</v>
      </c>
      <c r="T220" s="10" t="n">
        <f aca="false">AVERAGE(O220:P220)</f>
        <v>51.3920281655067</v>
      </c>
      <c r="U220" s="10" t="n">
        <f aca="false">AVERAGE(Q220:R220)</f>
        <v>34.161055245526</v>
      </c>
    </row>
    <row r="221" customFormat="false" ht="12.75" hidden="false" customHeight="false" outlineLevel="0" collapsed="false">
      <c r="A221" s="34" t="n">
        <f aca="false">EDATE(A220,1)</f>
        <v>43070</v>
      </c>
      <c r="B221" s="16" t="n">
        <f aca="false">YEAR(A221)</f>
        <v>2017</v>
      </c>
      <c r="C221" s="16" t="n">
        <f aca="false">MONTH(A221)</f>
        <v>12</v>
      </c>
      <c r="D221" s="16" t="n">
        <f aca="false">IF(C221&lt;4,1,IF(C221&lt;7,2,IF(C221&lt;10,3,4)))</f>
        <v>4</v>
      </c>
      <c r="E221" s="29" t="n">
        <f aca="false">VLOOKUP($A221,'NP-15'!$A$3:$B$279,2,FALSE())</f>
        <v>0.065947657078083</v>
      </c>
      <c r="F221" s="30" t="n">
        <f aca="false">(1+E221/2)^(-2*(DATE(B222,C222,20)-$A$14)/365.25)</f>
        <v>1.64618947632693</v>
      </c>
      <c r="G221" s="35" t="n">
        <v>20</v>
      </c>
      <c r="H221" s="36" t="n">
        <v>5</v>
      </c>
      <c r="I221" s="36" t="n">
        <v>5</v>
      </c>
      <c r="J221" s="36" t="n">
        <v>1</v>
      </c>
      <c r="K221" s="37" t="n">
        <v>31</v>
      </c>
      <c r="L221" s="2" t="n">
        <f aca="false">K221*16</f>
        <v>496</v>
      </c>
      <c r="M221" s="2" t="n">
        <f aca="false">K221*8</f>
        <v>248</v>
      </c>
      <c r="O221" s="10" t="n">
        <f aca="false">VLOOKUP($A221,'SP-15'!$D$9:$G$316,3,FALSE())*($G221+$H221)/$K221+VLOOKUP($A221,'SP-15'!$M$9:$T$287,7,FALSE())*($I221+$J221)/$K221</f>
        <v>47.2532424717496</v>
      </c>
      <c r="P221" s="10" t="n">
        <f aca="false">VLOOKUP($A221,'NP-15'!$D$9:$G$316,3,FALSE())*($G221+$H221)/$K221+VLOOKUP($A221,'NP-15'!$M$9:$T$287,7,FALSE())*($I221+$J221)/$K221</f>
        <v>53.9145161290323</v>
      </c>
      <c r="Q221" s="10" t="n">
        <f aca="false">VLOOKUP($A221,'SP-15'!$D$9:$K$316,7,FALSE())</f>
        <v>32.872110491052</v>
      </c>
      <c r="R221" s="10" t="n">
        <f aca="false">VLOOKUP($A221,'NP-15'!$D$9:$K$316,7,FALSE())</f>
        <v>35.45</v>
      </c>
      <c r="T221" s="10" t="n">
        <f aca="false">AVERAGE(O221:P221)</f>
        <v>50.5838793003909</v>
      </c>
      <c r="U221" s="10" t="n">
        <f aca="false">AVERAGE(Q221:R221)</f>
        <v>34.161055245526</v>
      </c>
    </row>
    <row r="222" customFormat="false" ht="12.75" hidden="false" customHeight="false" outlineLevel="0" collapsed="false">
      <c r="A222" s="34" t="n">
        <f aca="false">EDATE(A221,1)</f>
        <v>43101</v>
      </c>
      <c r="B222" s="16" t="n">
        <f aca="false">YEAR(A222)</f>
        <v>2018</v>
      </c>
      <c r="C222" s="16" t="n">
        <f aca="false">MONTH(A222)</f>
        <v>1</v>
      </c>
      <c r="D222" s="16" t="n">
        <f aca="false">IF(C222&lt;4,1,IF(C222&lt;7,2,IF(C222&lt;10,3,4)))</f>
        <v>1</v>
      </c>
      <c r="E222" s="29" t="n">
        <f aca="false">VLOOKUP($A222,'NP-15'!$A$3:$B$279,2,FALSE())</f>
        <v>0.065965209407413</v>
      </c>
      <c r="F222" s="30" t="n">
        <f aca="false">(1+E222/2)^(-2*(DATE(B223,C223,20)-$A$14)/365.25)</f>
        <v>1.63736035676289</v>
      </c>
      <c r="G222" s="35" t="n">
        <v>22</v>
      </c>
      <c r="H222" s="36" t="n">
        <v>4</v>
      </c>
      <c r="I222" s="36" t="n">
        <v>4</v>
      </c>
      <c r="J222" s="36" t="n">
        <v>1</v>
      </c>
      <c r="K222" s="37" t="n">
        <v>31</v>
      </c>
      <c r="L222" s="2" t="n">
        <f aca="false">K222*16</f>
        <v>496</v>
      </c>
      <c r="M222" s="2" t="n">
        <f aca="false">K222*8</f>
        <v>248</v>
      </c>
      <c r="O222" s="10" t="n">
        <f aca="false">VLOOKUP($A222,'SP-15'!$D$9:$G$316,3,FALSE())*($G222+$H222)/$K222+VLOOKUP($A222,'SP-15'!$M$9:$T$287,7,FALSE())*($I222+$J222)/$K222</f>
        <v>50.5342741935484</v>
      </c>
      <c r="P222" s="10" t="n">
        <f aca="false">VLOOKUP($A222,'NP-15'!$D$9:$G$316,3,FALSE())*($G222+$H222)/$K222+VLOOKUP($A222,'NP-15'!$M$9:$T$287,7,FALSE())*($I222+$J222)/$K222</f>
        <v>56.6302419354839</v>
      </c>
      <c r="Q222" s="10" t="n">
        <f aca="false">VLOOKUP($A222,'SP-15'!$D$9:$K$316,7,FALSE())</f>
        <v>34.0550781345717</v>
      </c>
      <c r="R222" s="10" t="n">
        <f aca="false">VLOOKUP($A222,'NP-15'!$D$9:$K$316,7,FALSE())</f>
        <v>39.45</v>
      </c>
      <c r="T222" s="10" t="n">
        <f aca="false">AVERAGE(O222:P222)</f>
        <v>53.5822580645161</v>
      </c>
      <c r="U222" s="10" t="n">
        <f aca="false">AVERAGE(Q222:R222)</f>
        <v>36.7525390672858</v>
      </c>
    </row>
    <row r="223" customFormat="false" ht="12.75" hidden="false" customHeight="false" outlineLevel="0" collapsed="false">
      <c r="A223" s="34" t="n">
        <f aca="false">EDATE(A222,1)</f>
        <v>43132</v>
      </c>
      <c r="B223" s="16" t="n">
        <f aca="false">YEAR(A223)</f>
        <v>2018</v>
      </c>
      <c r="C223" s="16" t="n">
        <f aca="false">MONTH(A223)</f>
        <v>2</v>
      </c>
      <c r="D223" s="16" t="n">
        <f aca="false">IF(C223&lt;4,1,IF(C223&lt;7,2,IF(C223&lt;10,3,4)))</f>
        <v>1</v>
      </c>
      <c r="E223" s="29" t="n">
        <f aca="false">VLOOKUP($A223,'NP-15'!$A$3:$B$279,2,FALSE())</f>
        <v>0.065982761736846</v>
      </c>
      <c r="F223" s="30" t="n">
        <f aca="false">(1+E223/2)^(-2*(DATE(B224,C224,20)-$A$14)/365.25)</f>
        <v>1.62944248697189</v>
      </c>
      <c r="G223" s="35" t="n">
        <v>20</v>
      </c>
      <c r="H223" s="36" t="n">
        <v>4</v>
      </c>
      <c r="I223" s="36" t="n">
        <v>4</v>
      </c>
      <c r="J223" s="36" t="n">
        <v>0</v>
      </c>
      <c r="K223" s="37" t="n">
        <v>28</v>
      </c>
      <c r="L223" s="2" t="n">
        <f aca="false">K223*16</f>
        <v>448</v>
      </c>
      <c r="M223" s="2" t="n">
        <f aca="false">K223*8</f>
        <v>224</v>
      </c>
      <c r="O223" s="10" t="n">
        <f aca="false">VLOOKUP($A223,'SP-15'!$D$9:$G$316,3,FALSE())*($G223+$H223)/$K223+VLOOKUP($A223,'SP-15'!$M$9:$T$287,7,FALSE())*($I223+$J223)/$K223</f>
        <v>50.2029568031974</v>
      </c>
      <c r="P223" s="10" t="n">
        <f aca="false">VLOOKUP($A223,'NP-15'!$D$9:$G$316,3,FALSE())*($G223+$H223)/$K223+VLOOKUP($A223,'NP-15'!$M$9:$T$287,7,FALSE())*($I223+$J223)/$K223</f>
        <v>53.8553571428571</v>
      </c>
      <c r="Q223" s="10" t="n">
        <f aca="false">VLOOKUP($A223,'SP-15'!$D$9:$K$316,7,FALSE())</f>
        <v>33.1050781345717</v>
      </c>
      <c r="R223" s="10" t="n">
        <f aca="false">VLOOKUP($A223,'NP-15'!$D$9:$K$316,7,FALSE())</f>
        <v>38.45</v>
      </c>
      <c r="T223" s="10" t="n">
        <f aca="false">AVERAGE(O223:P223)</f>
        <v>52.0291569730273</v>
      </c>
      <c r="U223" s="10" t="n">
        <f aca="false">AVERAGE(Q223:R223)</f>
        <v>35.7775390672858</v>
      </c>
    </row>
    <row r="224" customFormat="false" ht="12.75" hidden="false" customHeight="false" outlineLevel="0" collapsed="false">
      <c r="A224" s="34" t="n">
        <f aca="false">EDATE(A223,1)</f>
        <v>43160</v>
      </c>
      <c r="B224" s="16" t="n">
        <f aca="false">YEAR(A224)</f>
        <v>2018</v>
      </c>
      <c r="C224" s="16" t="n">
        <f aca="false">MONTH(A224)</f>
        <v>3</v>
      </c>
      <c r="D224" s="16" t="n">
        <f aca="false">IF(C224&lt;4,1,IF(C224&lt;7,2,IF(C224&lt;10,3,4)))</f>
        <v>1</v>
      </c>
      <c r="E224" s="29" t="n">
        <f aca="false">VLOOKUP($A224,'NP-15'!$A$3:$B$279,2,FALSE())</f>
        <v>0.06599861545384</v>
      </c>
      <c r="F224" s="30" t="n">
        <f aca="false">(1+E224/2)^(-2*(DATE(B225,C225,20)-$A$14)/365.25)</f>
        <v>1.62067424441102</v>
      </c>
      <c r="G224" s="35" t="n">
        <v>22</v>
      </c>
      <c r="H224" s="36" t="n">
        <v>5</v>
      </c>
      <c r="I224" s="36" t="n">
        <v>4</v>
      </c>
      <c r="J224" s="36" t="n">
        <v>0</v>
      </c>
      <c r="K224" s="37" t="n">
        <v>31</v>
      </c>
      <c r="L224" s="2" t="n">
        <f aca="false">K224*16</f>
        <v>496</v>
      </c>
      <c r="M224" s="2" t="n">
        <f aca="false">K224*8</f>
        <v>248</v>
      </c>
      <c r="O224" s="10" t="n">
        <f aca="false">VLOOKUP($A224,'SP-15'!$D$9:$G$316,3,FALSE())*($G224+$H224)/$K224+VLOOKUP($A224,'SP-15'!$M$9:$T$287,7,FALSE())*($I224+$J224)/$K224</f>
        <v>49.0603150713092</v>
      </c>
      <c r="P224" s="10" t="n">
        <f aca="false">VLOOKUP($A224,'NP-15'!$D$9:$G$316,3,FALSE())*($G224+$H224)/$K224+VLOOKUP($A224,'NP-15'!$M$9:$T$287,7,FALSE())*($I224+$J224)/$K224</f>
        <v>52.3064516129032</v>
      </c>
      <c r="Q224" s="10" t="n">
        <f aca="false">VLOOKUP($A224,'SP-15'!$D$9:$K$316,7,FALSE())</f>
        <v>33.1050781345717</v>
      </c>
      <c r="R224" s="10" t="n">
        <f aca="false">VLOOKUP($A224,'NP-15'!$D$9:$K$316,7,FALSE())</f>
        <v>36.45</v>
      </c>
      <c r="T224" s="10" t="n">
        <f aca="false">AVERAGE(O224:P224)</f>
        <v>50.6833833421062</v>
      </c>
      <c r="U224" s="10" t="n">
        <f aca="false">AVERAGE(Q224:R224)</f>
        <v>34.7775390672858</v>
      </c>
    </row>
    <row r="225" customFormat="false" ht="12.75" hidden="false" customHeight="false" outlineLevel="0" collapsed="false">
      <c r="A225" s="34" t="n">
        <f aca="false">EDATE(A224,1)</f>
        <v>43191</v>
      </c>
      <c r="B225" s="16" t="n">
        <f aca="false">YEAR(A225)</f>
        <v>2018</v>
      </c>
      <c r="C225" s="16" t="n">
        <f aca="false">MONTH(A225)</f>
        <v>4</v>
      </c>
      <c r="D225" s="16" t="n">
        <f aca="false">IF(C225&lt;4,1,IF(C225&lt;7,2,IF(C225&lt;10,3,4)))</f>
        <v>2</v>
      </c>
      <c r="E225" s="29" t="n">
        <f aca="false">VLOOKUP($A225,'NP-15'!$A$3:$B$279,2,FALSE())</f>
        <v>0.066016167783466</v>
      </c>
      <c r="F225" s="30" t="n">
        <f aca="false">(1+E225/2)^(-2*(DATE(B226,C226,20)-$A$14)/365.25)</f>
        <v>1.61225514040484</v>
      </c>
      <c r="G225" s="35" t="n">
        <v>21</v>
      </c>
      <c r="H225" s="36" t="n">
        <v>4</v>
      </c>
      <c r="I225" s="36" t="n">
        <v>5</v>
      </c>
      <c r="J225" s="36" t="n">
        <v>0</v>
      </c>
      <c r="K225" s="37" t="n">
        <v>30</v>
      </c>
      <c r="L225" s="2" t="n">
        <f aca="false">K225*16</f>
        <v>480</v>
      </c>
      <c r="M225" s="2" t="n">
        <f aca="false">K225*8</f>
        <v>240</v>
      </c>
      <c r="O225" s="10" t="n">
        <f aca="false">VLOOKUP($A225,'SP-15'!$D$9:$G$316,3,FALSE())*($G225+$H225)/$K225+VLOOKUP($A225,'SP-15'!$M$9:$T$287,7,FALSE())*($I225+$J225)/$K225</f>
        <v>46.6875</v>
      </c>
      <c r="P225" s="10" t="n">
        <f aca="false">VLOOKUP($A225,'NP-15'!$D$9:$G$316,3,FALSE())*($G225+$H225)/$K225+VLOOKUP($A225,'NP-15'!$M$9:$T$287,7,FALSE())*($I225+$J225)/$K225</f>
        <v>50.4270833333333</v>
      </c>
      <c r="Q225" s="10" t="n">
        <f aca="false">VLOOKUP($A225,'SP-15'!$D$9:$K$316,7,FALSE())</f>
        <v>32.4823246850255</v>
      </c>
      <c r="R225" s="10" t="n">
        <f aca="false">VLOOKUP($A225,'NP-15'!$D$9:$K$316,7,FALSE())</f>
        <v>36.45</v>
      </c>
      <c r="T225" s="10" t="n">
        <f aca="false">AVERAGE(O225:P225)</f>
        <v>48.5572916666667</v>
      </c>
      <c r="U225" s="10" t="n">
        <f aca="false">AVERAGE(Q225:R225)</f>
        <v>34.4661623425127</v>
      </c>
    </row>
    <row r="226" customFormat="false" ht="12.75" hidden="false" customHeight="false" outlineLevel="0" collapsed="false">
      <c r="A226" s="34" t="n">
        <f aca="false">EDATE(A225,1)</f>
        <v>43221</v>
      </c>
      <c r="B226" s="16" t="n">
        <f aca="false">YEAR(A226)</f>
        <v>2018</v>
      </c>
      <c r="C226" s="16" t="n">
        <f aca="false">MONTH(A226)</f>
        <v>5</v>
      </c>
      <c r="D226" s="16" t="n">
        <f aca="false">IF(C226&lt;4,1,IF(C226&lt;7,2,IF(C226&lt;10,3,4)))</f>
        <v>2</v>
      </c>
      <c r="E226" s="29" t="n">
        <f aca="false">VLOOKUP($A226,'NP-15'!$A$3:$B$279,2,FALSE())</f>
        <v>0.066033153909009</v>
      </c>
      <c r="F226" s="30" t="n">
        <f aca="false">(1+E226/2)^(-2*(DATE(B227,C227,20)-$A$14)/365.25)</f>
        <v>1.60358364868971</v>
      </c>
      <c r="G226" s="35" t="n">
        <v>22</v>
      </c>
      <c r="H226" s="36" t="n">
        <v>4</v>
      </c>
      <c r="I226" s="36" t="n">
        <v>4</v>
      </c>
      <c r="J226" s="36" t="n">
        <v>1</v>
      </c>
      <c r="K226" s="37" t="n">
        <v>31</v>
      </c>
      <c r="L226" s="2" t="n">
        <f aca="false">K226*16</f>
        <v>496</v>
      </c>
      <c r="M226" s="2" t="n">
        <f aca="false">K226*8</f>
        <v>248</v>
      </c>
      <c r="O226" s="10" t="n">
        <f aca="false">VLOOKUP($A226,'SP-15'!$D$9:$G$316,3,FALSE())*($G226+$H226)/$K226+VLOOKUP($A226,'SP-15'!$M$9:$T$287,7,FALSE())*($I226+$J226)/$K226</f>
        <v>49.8659032531908</v>
      </c>
      <c r="P226" s="10" t="n">
        <f aca="false">VLOOKUP($A226,'NP-15'!$D$9:$G$316,3,FALSE())*($G226+$H226)/$K226+VLOOKUP($A226,'NP-15'!$M$9:$T$287,7,FALSE())*($I226+$J226)/$K226</f>
        <v>52.0826612903226</v>
      </c>
      <c r="Q226" s="10" t="n">
        <f aca="false">VLOOKUP($A226,'SP-15'!$D$9:$K$316,7,FALSE())</f>
        <v>32.4823246850255</v>
      </c>
      <c r="R226" s="10" t="n">
        <f aca="false">VLOOKUP($A226,'NP-15'!$D$9:$K$316,7,FALSE())</f>
        <v>32.45</v>
      </c>
      <c r="T226" s="10" t="n">
        <f aca="false">AVERAGE(O226:P226)</f>
        <v>50.9742822717567</v>
      </c>
      <c r="U226" s="10" t="n">
        <f aca="false">AVERAGE(Q226:R226)</f>
        <v>32.4661623425127</v>
      </c>
    </row>
    <row r="227" customFormat="false" ht="12.75" hidden="false" customHeight="false" outlineLevel="0" collapsed="false">
      <c r="A227" s="34" t="n">
        <f aca="false">EDATE(A226,1)</f>
        <v>43252</v>
      </c>
      <c r="B227" s="16" t="n">
        <f aca="false">YEAR(A227)</f>
        <v>2018</v>
      </c>
      <c r="C227" s="16" t="n">
        <f aca="false">MONTH(A227)</f>
        <v>6</v>
      </c>
      <c r="D227" s="16" t="n">
        <f aca="false">IF(C227&lt;4,1,IF(C227&lt;7,2,IF(C227&lt;10,3,4)))</f>
        <v>2</v>
      </c>
      <c r="E227" s="29" t="n">
        <f aca="false">VLOOKUP($A227,'NP-15'!$A$3:$B$279,2,FALSE())</f>
        <v>0.066050706238836</v>
      </c>
      <c r="F227" s="30" t="n">
        <f aca="false">(1+E227/2)^(-2*(DATE(B228,C228,20)-$A$14)/365.25)</f>
        <v>1.59524441617017</v>
      </c>
      <c r="G227" s="35" t="n">
        <v>21</v>
      </c>
      <c r="H227" s="36" t="n">
        <v>5</v>
      </c>
      <c r="I227" s="36" t="n">
        <v>4</v>
      </c>
      <c r="J227" s="36" t="n">
        <v>0</v>
      </c>
      <c r="K227" s="37" t="n">
        <v>30</v>
      </c>
      <c r="L227" s="2" t="n">
        <f aca="false">K227*16</f>
        <v>480</v>
      </c>
      <c r="M227" s="2" t="n">
        <f aca="false">K227*8</f>
        <v>240</v>
      </c>
      <c r="O227" s="10" t="n">
        <f aca="false">VLOOKUP($A227,'SP-15'!$D$9:$G$316,3,FALSE())*($G227+$H227)/$K227+VLOOKUP($A227,'SP-15'!$M$9:$T$287,7,FALSE())*($I227+$J227)/$K227</f>
        <v>66.1243103917294</v>
      </c>
      <c r="P227" s="10" t="n">
        <f aca="false">VLOOKUP($A227,'NP-15'!$D$9:$G$316,3,FALSE())*($G227+$H227)/$K227+VLOOKUP($A227,'NP-15'!$M$9:$T$287,7,FALSE())*($I227+$J227)/$K227</f>
        <v>58.4916666666667</v>
      </c>
      <c r="Q227" s="10" t="n">
        <f aca="false">VLOOKUP($A227,'SP-15'!$D$9:$K$316,7,FALSE())</f>
        <v>30.4823246850255</v>
      </c>
      <c r="R227" s="10" t="n">
        <f aca="false">VLOOKUP($A227,'NP-15'!$D$9:$K$316,7,FALSE())</f>
        <v>35.45</v>
      </c>
      <c r="T227" s="10" t="n">
        <f aca="false">AVERAGE(O227:P227)</f>
        <v>62.307988529198</v>
      </c>
      <c r="U227" s="10" t="n">
        <f aca="false">AVERAGE(Q227:R227)</f>
        <v>32.9661623425127</v>
      </c>
    </row>
    <row r="228" customFormat="false" ht="12.75" hidden="false" customHeight="false" outlineLevel="0" collapsed="false">
      <c r="A228" s="34" t="n">
        <f aca="false">EDATE(A227,1)</f>
        <v>43282</v>
      </c>
      <c r="B228" s="16" t="n">
        <f aca="false">YEAR(A228)</f>
        <v>2018</v>
      </c>
      <c r="C228" s="16" t="n">
        <f aca="false">MONTH(A228)</f>
        <v>7</v>
      </c>
      <c r="D228" s="16" t="n">
        <f aca="false">IF(C228&lt;4,1,IF(C228&lt;7,2,IF(C228&lt;10,3,4)))</f>
        <v>3</v>
      </c>
      <c r="E228" s="29" t="n">
        <f aca="false">VLOOKUP($A228,'NP-15'!$A$3:$B$279,2,FALSE())</f>
        <v>0.066067692364573</v>
      </c>
      <c r="F228" s="30" t="n">
        <f aca="false">(1+E228/2)^(-2*(DATE(B229,C229,20)-$A$14)/365.25)</f>
        <v>1.58665555358296</v>
      </c>
      <c r="G228" s="35" t="n">
        <v>21</v>
      </c>
      <c r="H228" s="36" t="n">
        <v>4</v>
      </c>
      <c r="I228" s="36" t="n">
        <v>5</v>
      </c>
      <c r="J228" s="36" t="n">
        <v>1</v>
      </c>
      <c r="K228" s="37" t="n">
        <v>31</v>
      </c>
      <c r="L228" s="2" t="n">
        <f aca="false">K228*16</f>
        <v>496</v>
      </c>
      <c r="M228" s="2" t="n">
        <f aca="false">K228*8</f>
        <v>248</v>
      </c>
      <c r="O228" s="10" t="n">
        <f aca="false">VLOOKUP($A228,'SP-15'!$D$9:$G$316,3,FALSE())*($G228+$H228)/$K228+VLOOKUP($A228,'SP-15'!$M$9:$T$287,7,FALSE())*($I228+$J228)/$K228</f>
        <v>79.2540322580645</v>
      </c>
      <c r="P228" s="10" t="n">
        <f aca="false">VLOOKUP($A228,'NP-15'!$D$9:$G$316,3,FALSE())*($G228+$H228)/$K228+VLOOKUP($A228,'NP-15'!$M$9:$T$287,7,FALSE())*($I228+$J228)/$K228</f>
        <v>76.5774193548387</v>
      </c>
      <c r="Q228" s="10" t="n">
        <f aca="false">VLOOKUP($A228,'SP-15'!$D$9:$K$316,7,FALSE())</f>
        <v>43.4595961716176</v>
      </c>
      <c r="R228" s="10" t="n">
        <f aca="false">VLOOKUP($A228,'NP-15'!$D$9:$K$316,7,FALSE())</f>
        <v>40.05</v>
      </c>
      <c r="T228" s="10" t="n">
        <f aca="false">AVERAGE(O228:P228)</f>
        <v>77.9157258064516</v>
      </c>
      <c r="U228" s="10" t="n">
        <f aca="false">AVERAGE(Q228:R228)</f>
        <v>41.7547980858088</v>
      </c>
    </row>
    <row r="229" customFormat="false" ht="12.75" hidden="false" customHeight="false" outlineLevel="0" collapsed="false">
      <c r="A229" s="34" t="n">
        <f aca="false">EDATE(A228,1)</f>
        <v>43313</v>
      </c>
      <c r="B229" s="16" t="n">
        <f aca="false">YEAR(A229)</f>
        <v>2018</v>
      </c>
      <c r="C229" s="16" t="n">
        <f aca="false">MONTH(A229)</f>
        <v>8</v>
      </c>
      <c r="D229" s="16" t="n">
        <f aca="false">IF(C229&lt;4,1,IF(C229&lt;7,2,IF(C229&lt;10,3,4)))</f>
        <v>3</v>
      </c>
      <c r="E229" s="29" t="n">
        <f aca="false">VLOOKUP($A229,'NP-15'!$A$3:$B$279,2,FALSE())</f>
        <v>0.066085244694601</v>
      </c>
      <c r="F229" s="30" t="n">
        <f aca="false">(1+E229/2)^(-2*(DATE(B230,C230,20)-$A$14)/365.25)</f>
        <v>1.57811459702548</v>
      </c>
      <c r="G229" s="35" t="n">
        <v>23</v>
      </c>
      <c r="H229" s="36" t="n">
        <v>4</v>
      </c>
      <c r="I229" s="36" t="n">
        <v>4</v>
      </c>
      <c r="J229" s="36" t="n">
        <v>0</v>
      </c>
      <c r="K229" s="37" t="n">
        <v>31</v>
      </c>
      <c r="L229" s="2" t="n">
        <f aca="false">K229*16</f>
        <v>496</v>
      </c>
      <c r="M229" s="2" t="n">
        <f aca="false">K229*8</f>
        <v>248</v>
      </c>
      <c r="O229" s="10" t="n">
        <f aca="false">VLOOKUP($A229,'SP-15'!$D$9:$G$316,3,FALSE())*($G229+$H229)/$K229+VLOOKUP($A229,'SP-15'!$M$9:$T$287,7,FALSE())*($I229+$J229)/$K229</f>
        <v>82.5478342338185</v>
      </c>
      <c r="P229" s="10" t="n">
        <f aca="false">VLOOKUP($A229,'NP-15'!$D$9:$G$316,3,FALSE())*($G229+$H229)/$K229+VLOOKUP($A229,'NP-15'!$M$9:$T$287,7,FALSE())*($I229+$J229)/$K229</f>
        <v>89.4193548387097</v>
      </c>
      <c r="Q229" s="10" t="n">
        <f aca="false">VLOOKUP($A229,'SP-15'!$D$9:$K$316,7,FALSE())</f>
        <v>47.4595961716176</v>
      </c>
      <c r="R229" s="10" t="n">
        <f aca="false">VLOOKUP($A229,'NP-15'!$D$9:$K$316,7,FALSE())</f>
        <v>42.05</v>
      </c>
      <c r="T229" s="10" t="n">
        <f aca="false">AVERAGE(O229:P229)</f>
        <v>85.9835945362641</v>
      </c>
      <c r="U229" s="10" t="n">
        <f aca="false">AVERAGE(Q229:R229)</f>
        <v>44.7547980858088</v>
      </c>
    </row>
    <row r="230" customFormat="false" ht="12.75" hidden="false" customHeight="false" outlineLevel="0" collapsed="false">
      <c r="A230" s="34" t="n">
        <f aca="false">EDATE(A229,1)</f>
        <v>43344</v>
      </c>
      <c r="B230" s="16" t="n">
        <f aca="false">YEAR(A230)</f>
        <v>2018</v>
      </c>
      <c r="C230" s="16" t="n">
        <f aca="false">MONTH(A230)</f>
        <v>9</v>
      </c>
      <c r="D230" s="16" t="n">
        <f aca="false">IF(C230&lt;4,1,IF(C230&lt;7,2,IF(C230&lt;10,3,4)))</f>
        <v>3</v>
      </c>
      <c r="E230" s="29" t="n">
        <f aca="false">VLOOKUP($A230,'NP-15'!$A$3:$B$279,2,FALSE())</f>
        <v>0.066102797024731</v>
      </c>
      <c r="F230" s="30" t="n">
        <f aca="false">(1+E230/2)^(-2*(DATE(B231,C231,20)-$A$14)/365.25)</f>
        <v>1.56989458747712</v>
      </c>
      <c r="G230" s="35" t="n">
        <v>19</v>
      </c>
      <c r="H230" s="36" t="n">
        <v>5</v>
      </c>
      <c r="I230" s="36" t="n">
        <v>5</v>
      </c>
      <c r="J230" s="36" t="n">
        <v>1</v>
      </c>
      <c r="K230" s="37" t="n">
        <v>30</v>
      </c>
      <c r="L230" s="2" t="n">
        <f aca="false">K230*16</f>
        <v>480</v>
      </c>
      <c r="M230" s="2" t="n">
        <f aca="false">K230*8</f>
        <v>240</v>
      </c>
      <c r="O230" s="10" t="n">
        <f aca="false">VLOOKUP($A230,'SP-15'!$D$9:$G$316,3,FALSE())*($G230+$H230)/$K230+VLOOKUP($A230,'SP-15'!$M$9:$T$287,7,FALSE())*($I230+$J230)/$K230</f>
        <v>75.2344572728652</v>
      </c>
      <c r="P230" s="10" t="n">
        <f aca="false">VLOOKUP($A230,'NP-15'!$D$9:$G$316,3,FALSE())*($G230+$H230)/$K230+VLOOKUP($A230,'NP-15'!$M$9:$T$287,7,FALSE())*($I230+$J230)/$K230</f>
        <v>77.84</v>
      </c>
      <c r="Q230" s="10" t="n">
        <f aca="false">VLOOKUP($A230,'SP-15'!$D$9:$K$316,7,FALSE())</f>
        <v>44.4595961716176</v>
      </c>
      <c r="R230" s="10" t="n">
        <f aca="false">VLOOKUP($A230,'NP-15'!$D$9:$K$316,7,FALSE())</f>
        <v>40.05</v>
      </c>
      <c r="T230" s="10" t="n">
        <f aca="false">AVERAGE(O230:P230)</f>
        <v>76.5372286364326</v>
      </c>
      <c r="U230" s="10" t="n">
        <f aca="false">AVERAGE(Q230:R230)</f>
        <v>42.2547980858088</v>
      </c>
    </row>
    <row r="231" customFormat="false" ht="12.75" hidden="false" customHeight="false" outlineLevel="0" collapsed="false">
      <c r="A231" s="34" t="n">
        <f aca="false">EDATE(A230,1)</f>
        <v>43374</v>
      </c>
      <c r="B231" s="16" t="n">
        <f aca="false">YEAR(A231)</f>
        <v>2018</v>
      </c>
      <c r="C231" s="16" t="n">
        <f aca="false">MONTH(A231)</f>
        <v>10</v>
      </c>
      <c r="D231" s="16" t="n">
        <f aca="false">IF(C231&lt;4,1,IF(C231&lt;7,2,IF(C231&lt;10,3,4)))</f>
        <v>4</v>
      </c>
      <c r="E231" s="29" t="n">
        <f aca="false">VLOOKUP($A231,'NP-15'!$A$3:$B$279,2,FALSE())</f>
        <v>0.066119783150761</v>
      </c>
      <c r="F231" s="30" t="n">
        <f aca="false">(1+E231/2)^(-2*(DATE(B232,C232,20)-$A$14)/365.25)</f>
        <v>1.56142905547367</v>
      </c>
      <c r="G231" s="35" t="n">
        <v>23</v>
      </c>
      <c r="H231" s="36" t="n">
        <v>4</v>
      </c>
      <c r="I231" s="36" t="n">
        <v>4</v>
      </c>
      <c r="J231" s="36" t="n">
        <v>0</v>
      </c>
      <c r="K231" s="37" t="n">
        <v>31</v>
      </c>
      <c r="L231" s="2" t="n">
        <f aca="false">K231*16</f>
        <v>496</v>
      </c>
      <c r="M231" s="2" t="n">
        <f aca="false">K231*8</f>
        <v>248</v>
      </c>
      <c r="O231" s="10" t="n">
        <f aca="false">VLOOKUP($A231,'SP-15'!$D$9:$G$316,3,FALSE())*($G231+$H231)/$K231+VLOOKUP($A231,'SP-15'!$M$9:$T$287,7,FALSE())*($I231+$J231)/$K231</f>
        <v>58.6935483870968</v>
      </c>
      <c r="P231" s="10" t="n">
        <f aca="false">VLOOKUP($A231,'NP-15'!$D$9:$G$316,3,FALSE())*($G231+$H231)/$K231+VLOOKUP($A231,'NP-15'!$M$9:$T$287,7,FALSE())*($I231+$J231)/$K231</f>
        <v>56.5645161290323</v>
      </c>
      <c r="Q231" s="10" t="n">
        <f aca="false">VLOOKUP($A231,'SP-15'!$D$9:$K$316,7,FALSE())</f>
        <v>38.122110491052</v>
      </c>
      <c r="R231" s="10" t="n">
        <f aca="false">VLOOKUP($A231,'NP-15'!$D$9:$K$316,7,FALSE())</f>
        <v>38.45</v>
      </c>
      <c r="T231" s="10" t="n">
        <f aca="false">AVERAGE(O231:P231)</f>
        <v>57.6290322580645</v>
      </c>
      <c r="U231" s="10" t="n">
        <f aca="false">AVERAGE(Q231:R231)</f>
        <v>38.286055245526</v>
      </c>
    </row>
    <row r="232" customFormat="false" ht="12.75" hidden="false" customHeight="false" outlineLevel="0" collapsed="false">
      <c r="A232" s="34" t="n">
        <f aca="false">EDATE(A231,1)</f>
        <v>43405</v>
      </c>
      <c r="B232" s="16" t="n">
        <f aca="false">YEAR(A232)</f>
        <v>2018</v>
      </c>
      <c r="C232" s="16" t="n">
        <f aca="false">MONTH(A232)</f>
        <v>11</v>
      </c>
      <c r="D232" s="16" t="n">
        <f aca="false">IF(C232&lt;4,1,IF(C232&lt;7,2,IF(C232&lt;10,3,4)))</f>
        <v>4</v>
      </c>
      <c r="E232" s="29" t="n">
        <f aca="false">VLOOKUP($A232,'NP-15'!$A$3:$B$279,2,FALSE())</f>
        <v>0.066137335481092</v>
      </c>
      <c r="F232" s="30" t="n">
        <f aca="false">(1+E232/2)^(-2*(DATE(B233,C233,20)-$A$14)/365.25)</f>
        <v>1.55328728070616</v>
      </c>
      <c r="G232" s="35" t="n">
        <v>21</v>
      </c>
      <c r="H232" s="36" t="n">
        <v>4</v>
      </c>
      <c r="I232" s="36" t="n">
        <v>4</v>
      </c>
      <c r="J232" s="36" t="n">
        <v>1</v>
      </c>
      <c r="K232" s="37" t="n">
        <v>30</v>
      </c>
      <c r="L232" s="2" t="n">
        <f aca="false">K232*16</f>
        <v>480</v>
      </c>
      <c r="M232" s="2" t="n">
        <f aca="false">K232*8</f>
        <v>240</v>
      </c>
      <c r="O232" s="10" t="n">
        <f aca="false">VLOOKUP($A232,'SP-15'!$D$9:$G$316,3,FALSE())*($G232+$H232)/$K232+VLOOKUP($A232,'SP-15'!$M$9:$T$287,7,FALSE())*($I232+$J232)/$K232</f>
        <v>48.460181676571</v>
      </c>
      <c r="P232" s="10" t="n">
        <f aca="false">VLOOKUP($A232,'NP-15'!$D$9:$G$316,3,FALSE())*($G232+$H232)/$K232+VLOOKUP($A232,'NP-15'!$M$9:$T$287,7,FALSE())*($I232+$J232)/$K232</f>
        <v>54.5854166666667</v>
      </c>
      <c r="Q232" s="10" t="n">
        <f aca="false">VLOOKUP($A232,'SP-15'!$D$9:$K$316,7,FALSE())</f>
        <v>33.122110491052</v>
      </c>
      <c r="R232" s="10" t="n">
        <f aca="false">VLOOKUP($A232,'NP-15'!$D$9:$K$316,7,FALSE())</f>
        <v>35.45</v>
      </c>
      <c r="T232" s="10" t="n">
        <f aca="false">AVERAGE(O232:P232)</f>
        <v>51.5227991716188</v>
      </c>
      <c r="U232" s="10" t="n">
        <f aca="false">AVERAGE(Q232:R232)</f>
        <v>34.286055245526</v>
      </c>
    </row>
    <row r="233" customFormat="false" ht="12.75" hidden="false" customHeight="false" outlineLevel="0" collapsed="false">
      <c r="A233" s="34" t="n">
        <f aca="false">EDATE(A232,1)</f>
        <v>43435</v>
      </c>
      <c r="B233" s="16" t="n">
        <f aca="false">YEAR(A233)</f>
        <v>2018</v>
      </c>
      <c r="C233" s="16" t="n">
        <f aca="false">MONTH(A233)</f>
        <v>12</v>
      </c>
      <c r="D233" s="16" t="n">
        <f aca="false">IF(C233&lt;4,1,IF(C233&lt;7,2,IF(C233&lt;10,3,4)))</f>
        <v>4</v>
      </c>
      <c r="E233" s="29" t="n">
        <f aca="false">VLOOKUP($A233,'NP-15'!$A$3:$B$279,2,FALSE())</f>
        <v>0.066154321607316</v>
      </c>
      <c r="F233" s="30" t="n">
        <f aca="false">(1+E233/2)^(-2*(DATE(B234,C234,20)-$A$14)/365.25)</f>
        <v>1.54490267323706</v>
      </c>
      <c r="G233" s="35" t="n">
        <v>20</v>
      </c>
      <c r="H233" s="36" t="n">
        <v>5</v>
      </c>
      <c r="I233" s="36" t="n">
        <v>5</v>
      </c>
      <c r="J233" s="36" t="n">
        <v>1</v>
      </c>
      <c r="K233" s="37" t="n">
        <v>31</v>
      </c>
      <c r="L233" s="2" t="n">
        <f aca="false">K233*16</f>
        <v>496</v>
      </c>
      <c r="M233" s="2" t="n">
        <f aca="false">K233*8</f>
        <v>248</v>
      </c>
      <c r="O233" s="10" t="n">
        <f aca="false">VLOOKUP($A233,'SP-15'!$D$9:$G$316,3,FALSE())*($G233+$H233)/$K233+VLOOKUP($A233,'SP-15'!$M$9:$T$287,7,FALSE())*($I233+$J233)/$K233</f>
        <v>47.4653697433552</v>
      </c>
      <c r="P233" s="10" t="n">
        <f aca="false">VLOOKUP($A233,'NP-15'!$D$9:$G$316,3,FALSE())*($G233+$H233)/$K233+VLOOKUP($A233,'NP-15'!$M$9:$T$287,7,FALSE())*($I233+$J233)/$K233</f>
        <v>53.9620967741936</v>
      </c>
      <c r="Q233" s="10" t="n">
        <f aca="false">VLOOKUP($A233,'SP-15'!$D$9:$K$316,7,FALSE())</f>
        <v>33.122110491052</v>
      </c>
      <c r="R233" s="10" t="n">
        <f aca="false">VLOOKUP($A233,'NP-15'!$D$9:$K$316,7,FALSE())</f>
        <v>35.45</v>
      </c>
      <c r="T233" s="10" t="n">
        <f aca="false">AVERAGE(O233:P233)</f>
        <v>50.7137332587744</v>
      </c>
      <c r="U233" s="10" t="n">
        <f aca="false">AVERAGE(Q233:R233)</f>
        <v>34.286055245526</v>
      </c>
    </row>
    <row r="234" customFormat="false" ht="12.75" hidden="false" customHeight="false" outlineLevel="0" collapsed="false">
      <c r="A234" s="34" t="n">
        <f aca="false">EDATE(A233,1)</f>
        <v>43466</v>
      </c>
      <c r="B234" s="16" t="n">
        <f aca="false">YEAR(A234)</f>
        <v>2019</v>
      </c>
      <c r="C234" s="16" t="n">
        <f aca="false">MONTH(A234)</f>
        <v>1</v>
      </c>
      <c r="D234" s="16" t="n">
        <f aca="false">IF(C234&lt;4,1,IF(C234&lt;7,2,IF(C234&lt;10,3,4)))</f>
        <v>1</v>
      </c>
      <c r="E234" s="29" t="n">
        <f aca="false">VLOOKUP($A234,'NP-15'!$A$3:$B$279,2,FALSE())</f>
        <v>0.066171873937849</v>
      </c>
      <c r="F234" s="30" t="n">
        <f aca="false">(1+E234/2)^(-2*(DATE(B235,C235,20)-$A$14)/365.25)</f>
        <v>1.53656459237336</v>
      </c>
      <c r="G234" s="35" t="n">
        <v>22</v>
      </c>
      <c r="H234" s="36" t="n">
        <v>4</v>
      </c>
      <c r="I234" s="36" t="n">
        <v>4</v>
      </c>
      <c r="J234" s="36" t="n">
        <v>1</v>
      </c>
      <c r="K234" s="37" t="n">
        <v>31</v>
      </c>
      <c r="L234" s="2" t="n">
        <f aca="false">K234*16</f>
        <v>496</v>
      </c>
      <c r="M234" s="2" t="n">
        <f aca="false">K234*8</f>
        <v>248</v>
      </c>
      <c r="O234" s="10" t="n">
        <f aca="false">VLOOKUP($A234,'SP-15'!$D$9:$G$316,3,FALSE())*($G234+$H234)/$K234+VLOOKUP($A234,'SP-15'!$M$9:$T$287,7,FALSE())*($I234+$J234)/$K234</f>
        <v>50.7741935483871</v>
      </c>
      <c r="P234" s="10" t="n">
        <f aca="false">VLOOKUP($A234,'NP-15'!$D$9:$G$316,3,FALSE())*($G234+$H234)/$K234+VLOOKUP($A234,'NP-15'!$M$9:$T$287,7,FALSE())*($I234+$J234)/$K234</f>
        <v>56.6782258064516</v>
      </c>
      <c r="Q234" s="10" t="n">
        <f aca="false">VLOOKUP($A234,'SP-15'!$D$9:$K$316,7,FALSE())</f>
        <v>34.3050781345717</v>
      </c>
      <c r="R234" s="10" t="n">
        <f aca="false">VLOOKUP($A234,'NP-15'!$D$9:$K$316,7,FALSE())</f>
        <v>39.45</v>
      </c>
      <c r="T234" s="10" t="n">
        <f aca="false">AVERAGE(O234:P234)</f>
        <v>53.7262096774194</v>
      </c>
      <c r="U234" s="10" t="n">
        <f aca="false">AVERAGE(Q234:R234)</f>
        <v>36.8775390672858</v>
      </c>
    </row>
    <row r="235" customFormat="false" ht="12.75" hidden="false" customHeight="false" outlineLevel="0" collapsed="false">
      <c r="A235" s="34" t="n">
        <f aca="false">EDATE(A234,1)</f>
        <v>43497</v>
      </c>
      <c r="B235" s="16" t="n">
        <f aca="false">YEAR(A235)</f>
        <v>2019</v>
      </c>
      <c r="C235" s="16" t="n">
        <f aca="false">MONTH(A235)</f>
        <v>2</v>
      </c>
      <c r="D235" s="16" t="n">
        <f aca="false">IF(C235&lt;4,1,IF(C235&lt;7,2,IF(C235&lt;10,3,4)))</f>
        <v>1</v>
      </c>
      <c r="E235" s="29" t="n">
        <f aca="false">VLOOKUP($A235,'NP-15'!$A$3:$B$279,2,FALSE())</f>
        <v>0.066189426268482</v>
      </c>
      <c r="F235" s="30" t="n">
        <f aca="false">(1+E235/2)^(-2*(DATE(B236,C236,20)-$A$14)/365.25)</f>
        <v>1.52908471367204</v>
      </c>
      <c r="G235" s="35" t="n">
        <v>20</v>
      </c>
      <c r="H235" s="36" t="n">
        <v>4</v>
      </c>
      <c r="I235" s="36" t="n">
        <v>4</v>
      </c>
      <c r="J235" s="36" t="n">
        <v>0</v>
      </c>
      <c r="K235" s="37" t="n">
        <v>28</v>
      </c>
      <c r="L235" s="2" t="n">
        <f aca="false">K235*16</f>
        <v>448</v>
      </c>
      <c r="M235" s="2" t="n">
        <f aca="false">K235*8</f>
        <v>224</v>
      </c>
      <c r="O235" s="10" t="n">
        <f aca="false">VLOOKUP($A235,'SP-15'!$D$9:$G$316,3,FALSE())*($G235+$H235)/$K235+VLOOKUP($A235,'SP-15'!$M$9:$T$287,7,FALSE())*($I235+$J235)/$K235</f>
        <v>50.4215453207213</v>
      </c>
      <c r="P235" s="10" t="n">
        <f aca="false">VLOOKUP($A235,'NP-15'!$D$9:$G$316,3,FALSE())*($G235+$H235)/$K235+VLOOKUP($A235,'NP-15'!$M$9:$T$287,7,FALSE())*($I235+$J235)/$K235</f>
        <v>53.9035714285714</v>
      </c>
      <c r="Q235" s="10" t="n">
        <f aca="false">VLOOKUP($A235,'SP-15'!$D$9:$K$316,7,FALSE())</f>
        <v>33.3550781345717</v>
      </c>
      <c r="R235" s="10" t="n">
        <f aca="false">VLOOKUP($A235,'NP-15'!$D$9:$K$316,7,FALSE())</f>
        <v>38.45</v>
      </c>
      <c r="T235" s="10" t="n">
        <f aca="false">AVERAGE(O235:P235)</f>
        <v>52.1625583746463</v>
      </c>
      <c r="U235" s="10" t="n">
        <f aca="false">AVERAGE(Q235:R235)</f>
        <v>35.9025390672858</v>
      </c>
    </row>
    <row r="236" customFormat="false" ht="12.75" hidden="false" customHeight="false" outlineLevel="0" collapsed="false">
      <c r="A236" s="34" t="n">
        <f aca="false">EDATE(A235,1)</f>
        <v>43525</v>
      </c>
      <c r="B236" s="16" t="n">
        <f aca="false">YEAR(A236)</f>
        <v>2019</v>
      </c>
      <c r="C236" s="16" t="n">
        <f aca="false">MONTH(A236)</f>
        <v>3</v>
      </c>
      <c r="D236" s="16" t="n">
        <f aca="false">IF(C236&lt;4,1,IF(C236&lt;7,2,IF(C236&lt;10,3,4)))</f>
        <v>1</v>
      </c>
      <c r="E236" s="29" t="n">
        <f aca="false">VLOOKUP($A236,'NP-15'!$A$3:$B$279,2,FALSE())</f>
        <v>0.066205279986562</v>
      </c>
      <c r="F236" s="30" t="n">
        <f aca="false">(1+E236/2)^(-2*(DATE(B237,C237,20)-$A$14)/365.25)</f>
        <v>1.52080734701939</v>
      </c>
      <c r="G236" s="35" t="n">
        <v>21</v>
      </c>
      <c r="H236" s="36" t="n">
        <v>5</v>
      </c>
      <c r="I236" s="36" t="n">
        <v>5</v>
      </c>
      <c r="J236" s="36" t="n">
        <v>0</v>
      </c>
      <c r="K236" s="37" t="n">
        <v>31</v>
      </c>
      <c r="L236" s="2" t="n">
        <f aca="false">K236*16</f>
        <v>496</v>
      </c>
      <c r="M236" s="2" t="n">
        <f aca="false">K236*8</f>
        <v>248</v>
      </c>
      <c r="O236" s="10" t="n">
        <f aca="false">VLOOKUP($A236,'SP-15'!$D$9:$G$316,3,FALSE())*($G236+$H236)/$K236+VLOOKUP($A236,'SP-15'!$M$9:$T$287,7,FALSE())*($I236+$J236)/$K236</f>
        <v>49.4440230013869</v>
      </c>
      <c r="P236" s="10" t="n">
        <f aca="false">VLOOKUP($A236,'NP-15'!$D$9:$G$316,3,FALSE())*($G236+$H236)/$K236+VLOOKUP($A236,'NP-15'!$M$9:$T$287,7,FALSE())*($I236+$J236)/$K236</f>
        <v>52.4685483870968</v>
      </c>
      <c r="Q236" s="10" t="n">
        <f aca="false">VLOOKUP($A236,'SP-15'!$D$9:$K$316,7,FALSE())</f>
        <v>33.3550781345717</v>
      </c>
      <c r="R236" s="10" t="n">
        <f aca="false">VLOOKUP($A236,'NP-15'!$D$9:$K$316,7,FALSE())</f>
        <v>36.45</v>
      </c>
      <c r="T236" s="10" t="n">
        <f aca="false">AVERAGE(O236:P236)</f>
        <v>50.9562856942418</v>
      </c>
      <c r="U236" s="10" t="n">
        <f aca="false">AVERAGE(Q236:R236)</f>
        <v>34.9025390672858</v>
      </c>
    </row>
    <row r="237" customFormat="false" ht="12.75" hidden="false" customHeight="false" outlineLevel="0" collapsed="false">
      <c r="A237" s="34" t="n">
        <f aca="false">EDATE(A236,1)</f>
        <v>43556</v>
      </c>
      <c r="B237" s="16" t="n">
        <f aca="false">YEAR(A237)</f>
        <v>2019</v>
      </c>
      <c r="C237" s="16" t="n">
        <f aca="false">MONTH(A237)</f>
        <v>4</v>
      </c>
      <c r="D237" s="16" t="n">
        <f aca="false">IF(C237&lt;4,1,IF(C237&lt;7,2,IF(C237&lt;10,3,4)))</f>
        <v>2</v>
      </c>
      <c r="E237" s="29" t="n">
        <f aca="false">VLOOKUP($A237,'NP-15'!$A$3:$B$279,2,FALSE())</f>
        <v>0.06622283231739</v>
      </c>
      <c r="F237" s="30" t="n">
        <f aca="false">(1+E237/2)^(-2*(DATE(B238,C238,20)-$A$14)/365.25)</f>
        <v>1.51285646940441</v>
      </c>
      <c r="G237" s="35" t="n">
        <v>22</v>
      </c>
      <c r="H237" s="36" t="n">
        <v>4</v>
      </c>
      <c r="I237" s="36" t="n">
        <v>4</v>
      </c>
      <c r="J237" s="36" t="n">
        <v>0</v>
      </c>
      <c r="K237" s="37" t="n">
        <v>30</v>
      </c>
      <c r="L237" s="2" t="n">
        <f aca="false">K237*16</f>
        <v>480</v>
      </c>
      <c r="M237" s="2" t="n">
        <f aca="false">K237*8</f>
        <v>240</v>
      </c>
      <c r="O237" s="10" t="n">
        <f aca="false">VLOOKUP($A237,'SP-15'!$D$9:$G$316,3,FALSE())*($G237+$H237)/$K237+VLOOKUP($A237,'SP-15'!$M$9:$T$287,7,FALSE())*($I237+$J237)/$K237</f>
        <v>46.8916666666667</v>
      </c>
      <c r="P237" s="10" t="n">
        <f aca="false">VLOOKUP($A237,'NP-15'!$D$9:$G$316,3,FALSE())*($G237+$H237)/$K237+VLOOKUP($A237,'NP-15'!$M$9:$T$287,7,FALSE())*($I237+$J237)/$K237</f>
        <v>50.34</v>
      </c>
      <c r="Q237" s="10" t="n">
        <f aca="false">VLOOKUP($A237,'SP-15'!$D$9:$K$316,7,FALSE())</f>
        <v>32.7323246850255</v>
      </c>
      <c r="R237" s="10" t="n">
        <f aca="false">VLOOKUP($A237,'NP-15'!$D$9:$K$316,7,FALSE())</f>
        <v>36.45</v>
      </c>
      <c r="T237" s="10" t="n">
        <f aca="false">AVERAGE(O237:P237)</f>
        <v>48.6158333333333</v>
      </c>
      <c r="U237" s="10" t="n">
        <f aca="false">AVERAGE(Q237:R237)</f>
        <v>34.5911623425127</v>
      </c>
    </row>
    <row r="238" customFormat="false" ht="12.75" hidden="false" customHeight="false" outlineLevel="0" collapsed="false">
      <c r="A238" s="34" t="n">
        <f aca="false">EDATE(A237,1)</f>
        <v>43586</v>
      </c>
      <c r="B238" s="16" t="n">
        <f aca="false">YEAR(A238)</f>
        <v>2019</v>
      </c>
      <c r="C238" s="16" t="n">
        <f aca="false">MONTH(A238)</f>
        <v>5</v>
      </c>
      <c r="D238" s="16" t="n">
        <f aca="false">IF(C238&lt;4,1,IF(C238&lt;7,2,IF(C238&lt;10,3,4)))</f>
        <v>2</v>
      </c>
      <c r="E238" s="29" t="n">
        <f aca="false">VLOOKUP($A238,'NP-15'!$A$3:$B$279,2,FALSE())</f>
        <v>0.066239818444096</v>
      </c>
      <c r="F238" s="30" t="n">
        <f aca="false">(1+E238/2)^(-2*(DATE(B239,C239,20)-$A$14)/365.25)</f>
        <v>1.50466930314771</v>
      </c>
      <c r="G238" s="35" t="n">
        <v>22</v>
      </c>
      <c r="H238" s="36" t="n">
        <v>4</v>
      </c>
      <c r="I238" s="36" t="n">
        <v>4</v>
      </c>
      <c r="J238" s="36" t="n">
        <v>1</v>
      </c>
      <c r="K238" s="37" t="n">
        <v>31</v>
      </c>
      <c r="L238" s="2" t="n">
        <f aca="false">K238*16</f>
        <v>496</v>
      </c>
      <c r="M238" s="2" t="n">
        <f aca="false">K238*8</f>
        <v>248</v>
      </c>
      <c r="O238" s="10" t="n">
        <f aca="false">VLOOKUP($A238,'SP-15'!$D$9:$G$316,3,FALSE())*($G238+$H238)/$K238+VLOOKUP($A238,'SP-15'!$M$9:$T$287,7,FALSE())*($I238+$J238)/$K238</f>
        <v>50.0835936427049</v>
      </c>
      <c r="P238" s="10" t="n">
        <f aca="false">VLOOKUP($A238,'NP-15'!$D$9:$G$316,3,FALSE())*($G238+$H238)/$K238+VLOOKUP($A238,'NP-15'!$M$9:$T$287,7,FALSE())*($I238+$J238)/$K238</f>
        <v>52.1306451612903</v>
      </c>
      <c r="Q238" s="10" t="n">
        <f aca="false">VLOOKUP($A238,'SP-15'!$D$9:$K$316,7,FALSE())</f>
        <v>32.7323246850255</v>
      </c>
      <c r="R238" s="10" t="n">
        <f aca="false">VLOOKUP($A238,'NP-15'!$D$9:$K$316,7,FALSE())</f>
        <v>32.45</v>
      </c>
      <c r="T238" s="10" t="n">
        <f aca="false">AVERAGE(O238:P238)</f>
        <v>51.1071194019976</v>
      </c>
      <c r="U238" s="10" t="n">
        <f aca="false">AVERAGE(Q238:R238)</f>
        <v>32.5911623425127</v>
      </c>
    </row>
    <row r="239" customFormat="false" ht="12.75" hidden="false" customHeight="false" outlineLevel="0" collapsed="false">
      <c r="A239" s="34" t="n">
        <f aca="false">EDATE(A238,1)</f>
        <v>43617</v>
      </c>
      <c r="B239" s="16" t="n">
        <f aca="false">YEAR(A239)</f>
        <v>2019</v>
      </c>
      <c r="C239" s="16" t="n">
        <f aca="false">MONTH(A239)</f>
        <v>6</v>
      </c>
      <c r="D239" s="16" t="n">
        <f aca="false">IF(C239&lt;4,1,IF(C239&lt;7,2,IF(C239&lt;10,3,4)))</f>
        <v>2</v>
      </c>
      <c r="E239" s="29" t="n">
        <f aca="false">VLOOKUP($A239,'NP-15'!$A$3:$B$279,2,FALSE())</f>
        <v>0.066257370775125</v>
      </c>
      <c r="F239" s="30" t="n">
        <f aca="false">(1+E239/2)^(-2*(DATE(B240,C240,20)-$A$14)/365.25)</f>
        <v>1.49679443644548</v>
      </c>
      <c r="G239" s="35" t="n">
        <v>20</v>
      </c>
      <c r="H239" s="36" t="n">
        <v>5</v>
      </c>
      <c r="I239" s="36" t="n">
        <v>5</v>
      </c>
      <c r="J239" s="36" t="n">
        <v>0</v>
      </c>
      <c r="K239" s="37" t="n">
        <v>30</v>
      </c>
      <c r="L239" s="2" t="n">
        <f aca="false">K239*16</f>
        <v>480</v>
      </c>
      <c r="M239" s="2" t="n">
        <f aca="false">K239*8</f>
        <v>240</v>
      </c>
      <c r="O239" s="10" t="n">
        <f aca="false">VLOOKUP($A239,'SP-15'!$D$9:$G$316,3,FALSE())*($G239+$H239)/$K239+VLOOKUP($A239,'SP-15'!$M$9:$T$287,7,FALSE())*($I239+$J239)/$K239</f>
        <v>66.4182104583313</v>
      </c>
      <c r="P239" s="10" t="n">
        <f aca="false">VLOOKUP($A239,'NP-15'!$D$9:$G$316,3,FALSE())*($G239+$H239)/$K239+VLOOKUP($A239,'NP-15'!$M$9:$T$287,7,FALSE())*($I239+$J239)/$K239</f>
        <v>58.475</v>
      </c>
      <c r="Q239" s="10" t="n">
        <f aca="false">VLOOKUP($A239,'SP-15'!$D$9:$K$316,7,FALSE())</f>
        <v>30.7323246850255</v>
      </c>
      <c r="R239" s="10" t="n">
        <f aca="false">VLOOKUP($A239,'NP-15'!$D$9:$K$316,7,FALSE())</f>
        <v>35.45</v>
      </c>
      <c r="T239" s="10" t="n">
        <f aca="false">AVERAGE(O239:P239)</f>
        <v>62.4466052291656</v>
      </c>
      <c r="U239" s="10" t="n">
        <f aca="false">AVERAGE(Q239:R239)</f>
        <v>33.0911623425127</v>
      </c>
    </row>
    <row r="240" customFormat="false" ht="12.75" hidden="false" customHeight="false" outlineLevel="0" collapsed="false">
      <c r="A240" s="34" t="n">
        <f aca="false">EDATE(A239,1)</f>
        <v>43647</v>
      </c>
      <c r="B240" s="16" t="n">
        <f aca="false">YEAR(A240)</f>
        <v>2019</v>
      </c>
      <c r="C240" s="16" t="n">
        <f aca="false">MONTH(A240)</f>
        <v>7</v>
      </c>
      <c r="D240" s="16" t="n">
        <f aca="false">IF(C240&lt;4,1,IF(C240&lt;7,2,IF(C240&lt;10,3,4)))</f>
        <v>3</v>
      </c>
      <c r="E240" s="29" t="n">
        <f aca="false">VLOOKUP($A240,'NP-15'!$A$3:$B$279,2,FALSE())</f>
        <v>0.066274356902024</v>
      </c>
      <c r="F240" s="30" t="n">
        <f aca="false">(1+E240/2)^(-2*(DATE(B241,C241,20)-$A$14)/365.25)</f>
        <v>1.488685879196</v>
      </c>
      <c r="G240" s="35" t="n">
        <v>22</v>
      </c>
      <c r="H240" s="36" t="n">
        <v>4</v>
      </c>
      <c r="I240" s="36" t="n">
        <v>4</v>
      </c>
      <c r="J240" s="36" t="n">
        <v>1</v>
      </c>
      <c r="K240" s="37" t="n">
        <v>31</v>
      </c>
      <c r="L240" s="2" t="n">
        <f aca="false">K240*16</f>
        <v>496</v>
      </c>
      <c r="M240" s="2" t="n">
        <f aca="false">K240*8</f>
        <v>248</v>
      </c>
      <c r="O240" s="10" t="n">
        <f aca="false">VLOOKUP($A240,'SP-15'!$D$9:$G$316,3,FALSE())*($G240+$H240)/$K240+VLOOKUP($A240,'SP-15'!$M$9:$T$287,7,FALSE())*($I240+$J240)/$K240</f>
        <v>79.3266129032258</v>
      </c>
      <c r="P240" s="10" t="n">
        <f aca="false">VLOOKUP($A240,'NP-15'!$D$9:$G$316,3,FALSE())*($G240+$H240)/$K240+VLOOKUP($A240,'NP-15'!$M$9:$T$287,7,FALSE())*($I240+$J240)/$K240</f>
        <v>76.5625</v>
      </c>
      <c r="Q240" s="10" t="n">
        <f aca="false">VLOOKUP($A240,'SP-15'!$D$9:$K$316,7,FALSE())</f>
        <v>43.7095961716176</v>
      </c>
      <c r="R240" s="10" t="n">
        <f aca="false">VLOOKUP($A240,'NP-15'!$D$9:$K$316,7,FALSE())</f>
        <v>40.05</v>
      </c>
      <c r="T240" s="10" t="n">
        <f aca="false">AVERAGE(O240:P240)</f>
        <v>77.9445564516129</v>
      </c>
      <c r="U240" s="10" t="n">
        <f aca="false">AVERAGE(Q240:R240)</f>
        <v>41.8797980858088</v>
      </c>
    </row>
    <row r="241" customFormat="false" ht="12.75" hidden="false" customHeight="false" outlineLevel="0" collapsed="false">
      <c r="A241" s="34" t="n">
        <f aca="false">EDATE(A240,1)</f>
        <v>43678</v>
      </c>
      <c r="B241" s="16" t="n">
        <f aca="false">YEAR(A241)</f>
        <v>2019</v>
      </c>
      <c r="C241" s="16" t="n">
        <f aca="false">MONTH(A241)</f>
        <v>8</v>
      </c>
      <c r="D241" s="16" t="n">
        <f aca="false">IF(C241&lt;4,1,IF(C241&lt;7,2,IF(C241&lt;10,3,4)))</f>
        <v>3</v>
      </c>
      <c r="E241" s="29" t="n">
        <f aca="false">VLOOKUP($A241,'NP-15'!$A$3:$B$279,2,FALSE())</f>
        <v>0.066291909233254</v>
      </c>
      <c r="F241" s="30" t="n">
        <f aca="false">(1+E241/2)^(-2*(DATE(B242,C242,20)-$A$14)/365.25)</f>
        <v>1.48062199793107</v>
      </c>
      <c r="G241" s="35" t="n">
        <v>22</v>
      </c>
      <c r="H241" s="36" t="n">
        <v>5</v>
      </c>
      <c r="I241" s="36" t="n">
        <v>4</v>
      </c>
      <c r="J241" s="36" t="n">
        <v>0</v>
      </c>
      <c r="K241" s="37" t="n">
        <v>31</v>
      </c>
      <c r="L241" s="2" t="n">
        <f aca="false">K241*16</f>
        <v>496</v>
      </c>
      <c r="M241" s="2" t="n">
        <f aca="false">K241*8</f>
        <v>248</v>
      </c>
      <c r="O241" s="10" t="n">
        <f aca="false">VLOOKUP($A241,'SP-15'!$D$9:$G$316,3,FALSE())*($G241+$H241)/$K241+VLOOKUP($A241,'SP-15'!$M$9:$T$287,7,FALSE())*($I241+$J241)/$K241</f>
        <v>82.8689688110651</v>
      </c>
      <c r="P241" s="10" t="n">
        <f aca="false">VLOOKUP($A241,'NP-15'!$D$9:$G$316,3,FALSE())*($G241+$H241)/$K241+VLOOKUP($A241,'NP-15'!$M$9:$T$287,7,FALSE())*($I241+$J241)/$K241</f>
        <v>89.4677419354839</v>
      </c>
      <c r="Q241" s="10" t="n">
        <f aca="false">VLOOKUP($A241,'SP-15'!$D$9:$K$316,7,FALSE())</f>
        <v>47.7095961716176</v>
      </c>
      <c r="R241" s="10" t="n">
        <f aca="false">VLOOKUP($A241,'NP-15'!$D$9:$K$316,7,FALSE())</f>
        <v>42.05</v>
      </c>
      <c r="T241" s="10" t="n">
        <f aca="false">AVERAGE(O241:P241)</f>
        <v>86.1683553732745</v>
      </c>
      <c r="U241" s="10" t="n">
        <f aca="false">AVERAGE(Q241:R241)</f>
        <v>44.8797980858088</v>
      </c>
    </row>
    <row r="242" customFormat="false" ht="12.75" hidden="false" customHeight="false" outlineLevel="0" collapsed="false">
      <c r="A242" s="34" t="n">
        <f aca="false">EDATE(A241,1)</f>
        <v>43709</v>
      </c>
      <c r="B242" s="16" t="n">
        <f aca="false">YEAR(A242)</f>
        <v>2019</v>
      </c>
      <c r="C242" s="16" t="n">
        <f aca="false">MONTH(A242)</f>
        <v>9</v>
      </c>
      <c r="D242" s="16" t="n">
        <f aca="false">IF(C242&lt;4,1,IF(C242&lt;7,2,IF(C242&lt;10,3,4)))</f>
        <v>3</v>
      </c>
      <c r="E242" s="29" t="n">
        <f aca="false">VLOOKUP($A242,'NP-15'!$A$3:$B$279,2,FALSE())</f>
        <v>0.066309461564586</v>
      </c>
      <c r="F242" s="30" t="n">
        <f aca="false">(1+E242/2)^(-2*(DATE(B243,C243,20)-$A$14)/365.25)</f>
        <v>1.47286057942212</v>
      </c>
      <c r="G242" s="35" t="n">
        <v>20</v>
      </c>
      <c r="H242" s="36" t="n">
        <v>4</v>
      </c>
      <c r="I242" s="36" t="n">
        <v>5</v>
      </c>
      <c r="J242" s="36" t="n">
        <v>1</v>
      </c>
      <c r="K242" s="37" t="n">
        <v>30</v>
      </c>
      <c r="L242" s="2" t="n">
        <f aca="false">K242*16</f>
        <v>480</v>
      </c>
      <c r="M242" s="2" t="n">
        <f aca="false">K242*8</f>
        <v>240</v>
      </c>
      <c r="O242" s="10" t="n">
        <f aca="false">VLOOKUP($A242,'SP-15'!$D$9:$G$316,3,FALSE())*($G242+$H242)/$K242+VLOOKUP($A242,'SP-15'!$M$9:$T$287,7,FALSE())*($I242+$J242)/$K242</f>
        <v>75.5497043828622</v>
      </c>
      <c r="P242" s="10" t="n">
        <f aca="false">VLOOKUP($A242,'NP-15'!$D$9:$G$316,3,FALSE())*($G242+$H242)/$K242+VLOOKUP($A242,'NP-15'!$M$9:$T$287,7,FALSE())*($I242+$J242)/$K242</f>
        <v>77.8875</v>
      </c>
      <c r="Q242" s="10" t="n">
        <f aca="false">VLOOKUP($A242,'SP-15'!$D$9:$K$316,7,FALSE())</f>
        <v>44.7095961716176</v>
      </c>
      <c r="R242" s="10" t="n">
        <f aca="false">VLOOKUP($A242,'NP-15'!$D$9:$K$316,7,FALSE())</f>
        <v>40.05</v>
      </c>
      <c r="T242" s="10" t="n">
        <f aca="false">AVERAGE(O242:P242)</f>
        <v>76.7186021914311</v>
      </c>
      <c r="U242" s="10" t="n">
        <f aca="false">AVERAGE(Q242:R242)</f>
        <v>42.3797980858088</v>
      </c>
    </row>
    <row r="243" customFormat="false" ht="12.75" hidden="false" customHeight="false" outlineLevel="0" collapsed="false">
      <c r="A243" s="34" t="n">
        <f aca="false">EDATE(A242,1)</f>
        <v>43739</v>
      </c>
      <c r="B243" s="16" t="n">
        <f aca="false">YEAR(A243)</f>
        <v>2019</v>
      </c>
      <c r="C243" s="16" t="n">
        <f aca="false">MONTH(A243)</f>
        <v>10</v>
      </c>
      <c r="D243" s="16" t="n">
        <f aca="false">IF(C243&lt;4,1,IF(C243&lt;7,2,IF(C243&lt;10,3,4)))</f>
        <v>4</v>
      </c>
      <c r="E243" s="29" t="n">
        <f aca="false">VLOOKUP($A243,'NP-15'!$A$3:$B$279,2,FALSE())</f>
        <v>0.066326447691779</v>
      </c>
      <c r="F243" s="30" t="n">
        <f aca="false">(1+E243/2)^(-2*(DATE(B244,C244,20)-$A$14)/365.25)</f>
        <v>1.46486933995607</v>
      </c>
      <c r="G243" s="35" t="n">
        <v>23</v>
      </c>
      <c r="H243" s="36" t="n">
        <v>4</v>
      </c>
      <c r="I243" s="36" t="n">
        <v>4</v>
      </c>
      <c r="J243" s="36" t="n">
        <v>0</v>
      </c>
      <c r="K243" s="37" t="n">
        <v>31</v>
      </c>
      <c r="L243" s="2" t="n">
        <f aca="false">K243*16</f>
        <v>496</v>
      </c>
      <c r="M243" s="2" t="n">
        <f aca="false">K243*8</f>
        <v>248</v>
      </c>
      <c r="O243" s="10" t="n">
        <f aca="false">VLOOKUP($A243,'SP-15'!$D$9:$G$316,3,FALSE())*($G243+$H243)/$K243+VLOOKUP($A243,'SP-15'!$M$9:$T$287,7,FALSE())*($I243+$J243)/$K243</f>
        <v>58.9354838709677</v>
      </c>
      <c r="P243" s="10" t="n">
        <f aca="false">VLOOKUP($A243,'NP-15'!$D$9:$G$316,3,FALSE())*($G243+$H243)/$K243+VLOOKUP($A243,'NP-15'!$M$9:$T$287,7,FALSE())*($I243+$J243)/$K243</f>
        <v>56.6129032258065</v>
      </c>
      <c r="Q243" s="10" t="n">
        <f aca="false">VLOOKUP($A243,'SP-15'!$D$9:$K$316,7,FALSE())</f>
        <v>38.372110491052</v>
      </c>
      <c r="R243" s="10" t="n">
        <f aca="false">VLOOKUP($A243,'NP-15'!$D$9:$K$316,7,FALSE())</f>
        <v>38.45</v>
      </c>
      <c r="T243" s="10" t="n">
        <f aca="false">AVERAGE(O243:P243)</f>
        <v>57.7741935483871</v>
      </c>
      <c r="U243" s="10" t="n">
        <f aca="false">AVERAGE(Q243:R243)</f>
        <v>38.411055245526</v>
      </c>
    </row>
    <row r="244" customFormat="false" ht="12.75" hidden="false" customHeight="false" outlineLevel="0" collapsed="false">
      <c r="A244" s="34" t="n">
        <f aca="false">EDATE(A243,1)</f>
        <v>43770</v>
      </c>
      <c r="B244" s="16" t="n">
        <f aca="false">YEAR(A244)</f>
        <v>2019</v>
      </c>
      <c r="C244" s="16" t="n">
        <f aca="false">MONTH(A244)</f>
        <v>11</v>
      </c>
      <c r="D244" s="16" t="n">
        <f aca="false">IF(C244&lt;4,1,IF(C244&lt;7,2,IF(C244&lt;10,3,4)))</f>
        <v>4</v>
      </c>
      <c r="E244" s="29" t="n">
        <f aca="false">VLOOKUP($A244,'NP-15'!$A$3:$B$279,2,FALSE())</f>
        <v>0.066344000023312</v>
      </c>
      <c r="F244" s="30" t="n">
        <f aca="false">(1+E244/2)^(-2*(DATE(B245,C245,20)-$A$14)/365.25)</f>
        <v>1.45718235880439</v>
      </c>
      <c r="G244" s="35" t="n">
        <v>20</v>
      </c>
      <c r="H244" s="36" t="n">
        <v>5</v>
      </c>
      <c r="I244" s="36" t="n">
        <v>4</v>
      </c>
      <c r="J244" s="36" t="n">
        <v>1</v>
      </c>
      <c r="K244" s="37" t="n">
        <v>30</v>
      </c>
      <c r="L244" s="2" t="n">
        <f aca="false">K244*16</f>
        <v>480</v>
      </c>
      <c r="M244" s="2" t="n">
        <f aca="false">K244*8</f>
        <v>240</v>
      </c>
      <c r="O244" s="10" t="n">
        <f aca="false">VLOOKUP($A244,'SP-15'!$D$9:$G$316,3,FALSE())*($G244+$H244)/$K244+VLOOKUP($A244,'SP-15'!$M$9:$T$287,7,FALSE())*($I244+$J244)/$K244</f>
        <v>48.6738070221286</v>
      </c>
      <c r="P244" s="10" t="n">
        <f aca="false">VLOOKUP($A244,'NP-15'!$D$9:$G$316,3,FALSE())*($G244+$H244)/$K244+VLOOKUP($A244,'NP-15'!$M$9:$T$287,7,FALSE())*($I244+$J244)/$K244</f>
        <v>54.6333333333333</v>
      </c>
      <c r="Q244" s="10" t="n">
        <f aca="false">VLOOKUP($A244,'SP-15'!$D$9:$K$316,7,FALSE())</f>
        <v>33.372110491052</v>
      </c>
      <c r="R244" s="10" t="n">
        <f aca="false">VLOOKUP($A244,'NP-15'!$D$9:$K$316,7,FALSE())</f>
        <v>35.45</v>
      </c>
      <c r="T244" s="10" t="n">
        <f aca="false">AVERAGE(O244:P244)</f>
        <v>51.653570177731</v>
      </c>
      <c r="U244" s="10" t="n">
        <f aca="false">AVERAGE(Q244:R244)</f>
        <v>34.411055245526</v>
      </c>
    </row>
    <row r="245" customFormat="false" ht="12.75" hidden="false" customHeight="false" outlineLevel="0" collapsed="false">
      <c r="A245" s="34" t="n">
        <f aca="false">EDATE(A244,1)</f>
        <v>43800</v>
      </c>
      <c r="B245" s="16" t="n">
        <f aca="false">YEAR(A245)</f>
        <v>2019</v>
      </c>
      <c r="C245" s="16" t="n">
        <f aca="false">MONTH(A245)</f>
        <v>12</v>
      </c>
      <c r="D245" s="16" t="n">
        <f aca="false">IF(C245&lt;4,1,IF(C245&lt;7,2,IF(C245&lt;10,3,4)))</f>
        <v>4</v>
      </c>
      <c r="E245" s="29" t="n">
        <f aca="false">VLOOKUP($A245,'NP-15'!$A$3:$B$279,2,FALSE())</f>
        <v>0.066360986150699</v>
      </c>
      <c r="F245" s="30" t="n">
        <f aca="false">(1+E245/2)^(-2*(DATE(B246,C246,20)-$A$14)/365.25)</f>
        <v>1.44926809034337</v>
      </c>
      <c r="G245" s="35" t="n">
        <v>21</v>
      </c>
      <c r="H245" s="36" t="n">
        <v>4</v>
      </c>
      <c r="I245" s="36" t="n">
        <v>5</v>
      </c>
      <c r="J245" s="36" t="n">
        <v>1</v>
      </c>
      <c r="K245" s="37" t="n">
        <v>31</v>
      </c>
      <c r="L245" s="2" t="n">
        <f aca="false">K245*16</f>
        <v>496</v>
      </c>
      <c r="M245" s="2" t="n">
        <f aca="false">K245*8</f>
        <v>248</v>
      </c>
      <c r="O245" s="10" t="n">
        <f aca="false">VLOOKUP($A245,'SP-15'!$D$9:$G$316,3,FALSE())*($G245+$H245)/$K245+VLOOKUP($A245,'SP-15'!$M$9:$T$287,7,FALSE())*($I245+$J245)/$K245</f>
        <v>47.6774970149608</v>
      </c>
      <c r="P245" s="10" t="n">
        <f aca="false">VLOOKUP($A245,'NP-15'!$D$9:$G$316,3,FALSE())*($G245+$H245)/$K245+VLOOKUP($A245,'NP-15'!$M$9:$T$287,7,FALSE())*($I245+$J245)/$K245</f>
        <v>54.0096774193548</v>
      </c>
      <c r="Q245" s="10" t="n">
        <f aca="false">VLOOKUP($A245,'SP-15'!$D$9:$K$316,7,FALSE())</f>
        <v>33.372110491052</v>
      </c>
      <c r="R245" s="10" t="n">
        <f aca="false">VLOOKUP($A245,'NP-15'!$D$9:$K$316,7,FALSE())</f>
        <v>35.45</v>
      </c>
      <c r="T245" s="10" t="n">
        <f aca="false">AVERAGE(O245:P245)</f>
        <v>50.8435872171578</v>
      </c>
      <c r="U245" s="10" t="n">
        <f aca="false">AVERAGE(Q245:R245)</f>
        <v>34.411055245526</v>
      </c>
    </row>
    <row r="246" customFormat="false" ht="12.75" hidden="false" customHeight="false" outlineLevel="0" collapsed="false">
      <c r="A246" s="34" t="n">
        <f aca="false">EDATE(A245,1)</f>
        <v>43831</v>
      </c>
      <c r="B246" s="16" t="n">
        <f aca="false">YEAR(A246)</f>
        <v>2020</v>
      </c>
      <c r="C246" s="16" t="n">
        <f aca="false">MONTH(A246)</f>
        <v>1</v>
      </c>
      <c r="D246" s="16" t="n">
        <f aca="false">IF(C246&lt;4,1,IF(C246&lt;7,2,IF(C246&lt;10,3,4)))</f>
        <v>1</v>
      </c>
      <c r="E246" s="29" t="n">
        <f aca="false">VLOOKUP($A246,'NP-15'!$A$3:$B$279,2,FALSE())</f>
        <v>0.066378538482432</v>
      </c>
      <c r="F246" s="30" t="n">
        <f aca="false">(1+E246/2)^(-2*(DATE(B247,C247,20)-$A$14)/365.25)</f>
        <v>1.44139720491448</v>
      </c>
      <c r="G246" s="35" t="n">
        <v>22</v>
      </c>
      <c r="H246" s="36" t="n">
        <v>4</v>
      </c>
      <c r="I246" s="36" t="n">
        <v>4</v>
      </c>
      <c r="J246" s="36" t="n">
        <v>1</v>
      </c>
      <c r="K246" s="37" t="n">
        <v>31</v>
      </c>
      <c r="L246" s="2" t="n">
        <f aca="false">K246*16</f>
        <v>496</v>
      </c>
      <c r="M246" s="2" t="n">
        <f aca="false">K246*8</f>
        <v>248</v>
      </c>
      <c r="O246" s="10" t="n">
        <f aca="false">VLOOKUP($A246,'SP-15'!$D$9:$G$316,3,FALSE())*($G246+$H246)/$K246+VLOOKUP($A246,'SP-15'!$M$9:$T$287,7,FALSE())*($I246+$J246)/$K246</f>
        <v>51.0141129032258</v>
      </c>
      <c r="P246" s="10" t="n">
        <f aca="false">VLOOKUP($A246,'NP-15'!$D$9:$G$316,3,FALSE())*($G246+$H246)/$K246+VLOOKUP($A246,'NP-15'!$M$9:$T$287,7,FALSE())*($I246+$J246)/$K246</f>
        <v>56.7262096774194</v>
      </c>
      <c r="Q246" s="10" t="n">
        <f aca="false">VLOOKUP($A246,'SP-15'!$D$9:$K$316,7,FALSE())</f>
        <v>34.5550781345717</v>
      </c>
      <c r="R246" s="10" t="n">
        <f aca="false">VLOOKUP($A246,'NP-15'!$D$9:$K$316,7,FALSE())</f>
        <v>39.45</v>
      </c>
      <c r="T246" s="10" t="n">
        <f aca="false">AVERAGE(O246:P246)</f>
        <v>53.8701612903226</v>
      </c>
      <c r="U246" s="10" t="n">
        <f aca="false">AVERAGE(Q246:R246)</f>
        <v>37.0025390672858</v>
      </c>
    </row>
    <row r="247" customFormat="false" ht="12.75" hidden="false" customHeight="false" outlineLevel="0" collapsed="false">
      <c r="A247" s="34" t="n">
        <f aca="false">EDATE(A246,1)</f>
        <v>43862</v>
      </c>
      <c r="B247" s="16" t="n">
        <f aca="false">YEAR(A247)</f>
        <v>2020</v>
      </c>
      <c r="C247" s="16" t="n">
        <f aca="false">MONTH(A247)</f>
        <v>2</v>
      </c>
      <c r="D247" s="16" t="n">
        <f aca="false">IF(C247&lt;4,1,IF(C247&lt;7,2,IF(C247&lt;10,3,4)))</f>
        <v>1</v>
      </c>
      <c r="E247" s="29" t="n">
        <f aca="false">VLOOKUP($A247,'NP-15'!$A$3:$B$279,2,FALSE())</f>
        <v>0.066396090814268</v>
      </c>
      <c r="F247" s="30" t="n">
        <f aca="false">(1+E247/2)^(-2*(DATE(B248,C248,20)-$A$14)/365.25)</f>
        <v>1.43407775208749</v>
      </c>
      <c r="G247" s="35" t="n">
        <v>20</v>
      </c>
      <c r="H247" s="36" t="n">
        <v>5</v>
      </c>
      <c r="I247" s="36" t="n">
        <v>4</v>
      </c>
      <c r="J247" s="36" t="n">
        <v>0</v>
      </c>
      <c r="K247" s="37" t="n">
        <v>29</v>
      </c>
      <c r="L247" s="2" t="n">
        <f aca="false">K247*16</f>
        <v>464</v>
      </c>
      <c r="M247" s="2" t="n">
        <f aca="false">K247*8</f>
        <v>232</v>
      </c>
      <c r="O247" s="10" t="n">
        <f aca="false">VLOOKUP($A247,'SP-15'!$D$9:$G$316,3,FALSE())*($G247+$H247)/$K247+VLOOKUP($A247,'SP-15'!$M$9:$T$287,7,FALSE())*($I247+$J247)/$K247</f>
        <v>50.6128543156886</v>
      </c>
      <c r="P247" s="10" t="n">
        <f aca="false">VLOOKUP($A247,'NP-15'!$D$9:$G$316,3,FALSE())*($G247+$H247)/$K247+VLOOKUP($A247,'NP-15'!$M$9:$T$287,7,FALSE())*($I247+$J247)/$K247</f>
        <v>53.9172413793103</v>
      </c>
      <c r="Q247" s="10" t="n">
        <f aca="false">VLOOKUP($A247,'SP-15'!$D$9:$K$316,7,FALSE())</f>
        <v>33.6050781345717</v>
      </c>
      <c r="R247" s="10" t="n">
        <f aca="false">VLOOKUP($A247,'NP-15'!$D$9:$K$316,7,FALSE())</f>
        <v>38.45</v>
      </c>
      <c r="T247" s="10" t="n">
        <f aca="false">AVERAGE(O247:P247)</f>
        <v>52.2650478474994</v>
      </c>
      <c r="U247" s="10" t="n">
        <f aca="false">AVERAGE(Q247:R247)</f>
        <v>36.0275390672858</v>
      </c>
    </row>
    <row r="248" customFormat="false" ht="12.75" hidden="false" customHeight="false" outlineLevel="0" collapsed="false">
      <c r="A248" s="34" t="n">
        <f aca="false">EDATE(A247,1)</f>
        <v>43891</v>
      </c>
      <c r="B248" s="16" t="n">
        <f aca="false">YEAR(A248)</f>
        <v>2020</v>
      </c>
      <c r="C248" s="16" t="n">
        <f aca="false">MONTH(A248)</f>
        <v>3</v>
      </c>
      <c r="D248" s="16" t="n">
        <f aca="false">IF(C248&lt;4,1,IF(C248&lt;7,2,IF(C248&lt;10,3,4)))</f>
        <v>1</v>
      </c>
      <c r="E248" s="29" t="n">
        <f aca="false">VLOOKUP($A248,'NP-15'!$A$3:$B$279,2,FALSE())</f>
        <v>0.06641251073769</v>
      </c>
      <c r="F248" s="30" t="n">
        <f aca="false">(1+E248/2)^(-2*(DATE(B249,C249,20)-$A$14)/365.25)</f>
        <v>1.4262727732718</v>
      </c>
      <c r="G248" s="35" t="n">
        <v>22</v>
      </c>
      <c r="H248" s="36" t="n">
        <v>4</v>
      </c>
      <c r="I248" s="36" t="n">
        <v>5</v>
      </c>
      <c r="J248" s="36" t="n">
        <v>0</v>
      </c>
      <c r="K248" s="37" t="n">
        <v>31</v>
      </c>
      <c r="L248" s="2" t="n">
        <f aca="false">K248*16</f>
        <v>496</v>
      </c>
      <c r="M248" s="2" t="n">
        <f aca="false">K248*8</f>
        <v>248</v>
      </c>
      <c r="O248" s="10" t="n">
        <f aca="false">VLOOKUP($A248,'SP-15'!$D$9:$G$316,3,FALSE())*($G248+$H248)/$K248+VLOOKUP($A248,'SP-15'!$M$9:$T$287,7,FALSE())*($I248+$J248)/$K248</f>
        <v>49.6615668903921</v>
      </c>
      <c r="P248" s="10" t="n">
        <f aca="false">VLOOKUP($A248,'NP-15'!$D$9:$G$316,3,FALSE())*($G248+$H248)/$K248+VLOOKUP($A248,'NP-15'!$M$9:$T$287,7,FALSE())*($I248+$J248)/$K248</f>
        <v>52.5165322580645</v>
      </c>
      <c r="Q248" s="10" t="n">
        <f aca="false">VLOOKUP($A248,'SP-15'!$D$9:$K$316,7,FALSE())</f>
        <v>33.6050781345717</v>
      </c>
      <c r="R248" s="10" t="n">
        <f aca="false">VLOOKUP($A248,'NP-15'!$D$9:$K$316,7,FALSE())</f>
        <v>36.45</v>
      </c>
      <c r="T248" s="10" t="n">
        <f aca="false">AVERAGE(O248:P248)</f>
        <v>51.0890495742283</v>
      </c>
      <c r="U248" s="10" t="n">
        <f aca="false">AVERAGE(Q248:R248)</f>
        <v>35.0275390672858</v>
      </c>
    </row>
    <row r="249" customFormat="false" ht="12.75" hidden="false" customHeight="false" outlineLevel="0" collapsed="false">
      <c r="A249" s="34" t="n">
        <f aca="false">EDATE(A248,1)</f>
        <v>43922</v>
      </c>
      <c r="B249" s="16" t="n">
        <f aca="false">YEAR(A249)</f>
        <v>2020</v>
      </c>
      <c r="C249" s="16" t="n">
        <f aca="false">MONTH(A249)</f>
        <v>4</v>
      </c>
      <c r="D249" s="16" t="n">
        <f aca="false">IF(C249&lt;4,1,IF(C249&lt;7,2,IF(C249&lt;10,3,4)))</f>
        <v>2</v>
      </c>
      <c r="E249" s="29" t="n">
        <f aca="false">VLOOKUP($A249,'NP-15'!$A$3:$B$279,2,FALSE())</f>
        <v>0.066430063069723</v>
      </c>
      <c r="F249" s="30" t="n">
        <f aca="false">(1+E249/2)^(-2*(DATE(B250,C250,20)-$A$14)/365.25)</f>
        <v>1.41876858662167</v>
      </c>
      <c r="G249" s="35" t="n">
        <v>22</v>
      </c>
      <c r="H249" s="36" t="n">
        <v>4</v>
      </c>
      <c r="I249" s="36" t="n">
        <v>4</v>
      </c>
      <c r="J249" s="36" t="n">
        <v>0</v>
      </c>
      <c r="K249" s="37" t="n">
        <v>30</v>
      </c>
      <c r="L249" s="2" t="n">
        <f aca="false">K249*16</f>
        <v>480</v>
      </c>
      <c r="M249" s="2" t="n">
        <f aca="false">K249*8</f>
        <v>240</v>
      </c>
      <c r="O249" s="10" t="n">
        <f aca="false">VLOOKUP($A249,'SP-15'!$D$9:$G$316,3,FALSE())*($G249+$H249)/$K249+VLOOKUP($A249,'SP-15'!$M$9:$T$287,7,FALSE())*($I249+$J249)/$K249</f>
        <v>47.1333333333333</v>
      </c>
      <c r="P249" s="10" t="n">
        <f aca="false">VLOOKUP($A249,'NP-15'!$D$9:$G$316,3,FALSE())*($G249+$H249)/$K249+VLOOKUP($A249,'NP-15'!$M$9:$T$287,7,FALSE())*($I249+$J249)/$K249</f>
        <v>50.3883333333333</v>
      </c>
      <c r="Q249" s="10" t="n">
        <f aca="false">VLOOKUP($A249,'SP-15'!$D$9:$K$316,7,FALSE())</f>
        <v>32.9823246850255</v>
      </c>
      <c r="R249" s="10" t="n">
        <f aca="false">VLOOKUP($A249,'NP-15'!$D$9:$K$316,7,FALSE())</f>
        <v>36.45</v>
      </c>
      <c r="T249" s="10" t="n">
        <f aca="false">AVERAGE(O249:P249)</f>
        <v>48.7608333333333</v>
      </c>
      <c r="U249" s="10" t="n">
        <f aca="false">AVERAGE(Q249:R249)</f>
        <v>34.7161623425127</v>
      </c>
    </row>
    <row r="250" customFormat="false" ht="12.75" hidden="false" customHeight="false" outlineLevel="0" collapsed="false">
      <c r="A250" s="34" t="n">
        <f aca="false">EDATE(A249,1)</f>
        <v>43952</v>
      </c>
      <c r="B250" s="16" t="n">
        <f aca="false">YEAR(A250)</f>
        <v>2020</v>
      </c>
      <c r="C250" s="16" t="n">
        <f aca="false">MONTH(A250)</f>
        <v>5</v>
      </c>
      <c r="D250" s="16" t="n">
        <f aca="false">IF(C250&lt;4,1,IF(C250&lt;7,2,IF(C250&lt;10,3,4)))</f>
        <v>2</v>
      </c>
      <c r="E250" s="29" t="n">
        <f aca="false">VLOOKUP($A250,'NP-15'!$A$3:$B$279,2,FALSE())</f>
        <v>0.066447049197595</v>
      </c>
      <c r="F250" s="30" t="n">
        <f aca="false">(1+E250/2)^(-2*(DATE(B251,C251,20)-$A$14)/365.25)</f>
        <v>1.41104331641347</v>
      </c>
      <c r="G250" s="35" t="n">
        <v>20</v>
      </c>
      <c r="H250" s="36" t="n">
        <v>5</v>
      </c>
      <c r="I250" s="36" t="n">
        <v>5</v>
      </c>
      <c r="J250" s="36" t="n">
        <v>1</v>
      </c>
      <c r="K250" s="37" t="n">
        <v>31</v>
      </c>
      <c r="L250" s="2" t="n">
        <f aca="false">K250*16</f>
        <v>496</v>
      </c>
      <c r="M250" s="2" t="n">
        <f aca="false">K250*8</f>
        <v>248</v>
      </c>
      <c r="O250" s="10" t="n">
        <f aca="false">VLOOKUP($A250,'SP-15'!$D$9:$G$316,3,FALSE())*($G250+$H250)/$K250+VLOOKUP($A250,'SP-15'!$M$9:$T$287,7,FALSE())*($I250+$J250)/$K250</f>
        <v>50.3071555949734</v>
      </c>
      <c r="P250" s="10" t="n">
        <f aca="false">VLOOKUP($A250,'NP-15'!$D$9:$G$316,3,FALSE())*($G250+$H250)/$K250+VLOOKUP($A250,'NP-15'!$M$9:$T$287,7,FALSE())*($I250+$J250)/$K250</f>
        <v>52.2443548387097</v>
      </c>
      <c r="Q250" s="10" t="n">
        <f aca="false">VLOOKUP($A250,'SP-15'!$D$9:$K$316,7,FALSE())</f>
        <v>32.9823246850255</v>
      </c>
      <c r="R250" s="10" t="n">
        <f aca="false">VLOOKUP($A250,'NP-15'!$D$9:$K$316,7,FALSE())</f>
        <v>32.45</v>
      </c>
      <c r="T250" s="10" t="n">
        <f aca="false">AVERAGE(O250:P250)</f>
        <v>51.2757552168415</v>
      </c>
      <c r="U250" s="10" t="n">
        <f aca="false">AVERAGE(Q250:R250)</f>
        <v>32.7161623425127</v>
      </c>
    </row>
    <row r="251" customFormat="false" ht="12.75" hidden="false" customHeight="false" outlineLevel="0" collapsed="false">
      <c r="A251" s="34" t="n">
        <f aca="false">EDATE(A250,1)</f>
        <v>43983</v>
      </c>
      <c r="B251" s="16" t="n">
        <f aca="false">YEAR(A251)</f>
        <v>2020</v>
      </c>
      <c r="C251" s="16" t="n">
        <f aca="false">MONTH(A251)</f>
        <v>6</v>
      </c>
      <c r="D251" s="16" t="n">
        <f aca="false">IF(C251&lt;4,1,IF(C251&lt;7,2,IF(C251&lt;10,3,4)))</f>
        <v>2</v>
      </c>
      <c r="E251" s="29" t="n">
        <f aca="false">VLOOKUP($A251,'NP-15'!$A$3:$B$279,2,FALSE())</f>
        <v>0.066464601529828</v>
      </c>
      <c r="F251" s="30" t="n">
        <f aca="false">(1+E251/2)^(-2*(DATE(B252,C252,20)-$A$14)/365.25)</f>
        <v>1.40361141979252</v>
      </c>
      <c r="G251" s="35" t="n">
        <v>22</v>
      </c>
      <c r="H251" s="36" t="n">
        <v>4</v>
      </c>
      <c r="I251" s="36" t="n">
        <v>4</v>
      </c>
      <c r="J251" s="36" t="n">
        <v>0</v>
      </c>
      <c r="K251" s="37" t="n">
        <v>30</v>
      </c>
      <c r="L251" s="2" t="n">
        <f aca="false">K251*16</f>
        <v>480</v>
      </c>
      <c r="M251" s="2" t="n">
        <f aca="false">K251*8</f>
        <v>240</v>
      </c>
      <c r="O251" s="10" t="n">
        <f aca="false">VLOOKUP($A251,'SP-15'!$D$9:$G$316,3,FALSE())*($G251+$H251)/$K251+VLOOKUP($A251,'SP-15'!$M$9:$T$287,7,FALSE())*($I251+$J251)/$K251</f>
        <v>66.562862011165</v>
      </c>
      <c r="P251" s="10" t="n">
        <f aca="false">VLOOKUP($A251,'NP-15'!$D$9:$G$316,3,FALSE())*($G251+$H251)/$K251+VLOOKUP($A251,'NP-15'!$M$9:$T$287,7,FALSE())*($I251+$J251)/$K251</f>
        <v>58.5883333333333</v>
      </c>
      <c r="Q251" s="10" t="n">
        <f aca="false">VLOOKUP($A251,'SP-15'!$D$9:$K$316,7,FALSE())</f>
        <v>30.9823246850255</v>
      </c>
      <c r="R251" s="10" t="n">
        <f aca="false">VLOOKUP($A251,'NP-15'!$D$9:$K$316,7,FALSE())</f>
        <v>35.45</v>
      </c>
      <c r="T251" s="10" t="n">
        <f aca="false">AVERAGE(O251:P251)</f>
        <v>62.5755976722492</v>
      </c>
      <c r="U251" s="10" t="n">
        <f aca="false">AVERAGE(Q251:R251)</f>
        <v>33.2161623425127</v>
      </c>
    </row>
    <row r="252" customFormat="false" ht="12.75" hidden="false" customHeight="false" outlineLevel="0" collapsed="false">
      <c r="A252" s="34" t="n">
        <f aca="false">EDATE(A251,1)</f>
        <v>44013</v>
      </c>
      <c r="B252" s="16" t="n">
        <f aca="false">YEAR(A252)</f>
        <v>2020</v>
      </c>
      <c r="C252" s="16" t="n">
        <f aca="false">MONTH(A252)</f>
        <v>7</v>
      </c>
      <c r="D252" s="16" t="n">
        <f aca="false">IF(C252&lt;4,1,IF(C252&lt;7,2,IF(C252&lt;10,3,4)))</f>
        <v>3</v>
      </c>
      <c r="E252" s="29" t="n">
        <f aca="false">VLOOKUP($A252,'NP-15'!$A$3:$B$279,2,FALSE())</f>
        <v>0.066481587657894</v>
      </c>
      <c r="F252" s="30" t="n">
        <f aca="false">(1+E252/2)^(-2*(DATE(B253,C253,20)-$A$14)/365.25)</f>
        <v>1.39596088586688</v>
      </c>
      <c r="G252" s="35" t="n">
        <v>23</v>
      </c>
      <c r="H252" s="36" t="n">
        <v>3</v>
      </c>
      <c r="I252" s="36" t="n">
        <v>4</v>
      </c>
      <c r="J252" s="36" t="n">
        <v>1</v>
      </c>
      <c r="K252" s="37" t="n">
        <v>31</v>
      </c>
      <c r="L252" s="2" t="n">
        <f aca="false">K252*16</f>
        <v>496</v>
      </c>
      <c r="M252" s="2" t="n">
        <f aca="false">K252*8</f>
        <v>248</v>
      </c>
      <c r="O252" s="10" t="n">
        <f aca="false">VLOOKUP($A252,'SP-15'!$D$9:$G$316,3,FALSE())*($G252+$H252)/$K252+VLOOKUP($A252,'SP-15'!$M$9:$T$287,7,FALSE())*($I252+$J252)/$K252</f>
        <v>79.5665322580645</v>
      </c>
      <c r="P252" s="10" t="n">
        <f aca="false">VLOOKUP($A252,'NP-15'!$D$9:$G$316,3,FALSE())*($G252+$H252)/$K252+VLOOKUP($A252,'NP-15'!$M$9:$T$287,7,FALSE())*($I252+$J252)/$K252</f>
        <v>76.6104838709677</v>
      </c>
      <c r="Q252" s="10" t="n">
        <f aca="false">VLOOKUP($A252,'SP-15'!$D$9:$K$316,7,FALSE())</f>
        <v>43.9595961716176</v>
      </c>
      <c r="R252" s="10" t="n">
        <f aca="false">VLOOKUP($A252,'NP-15'!$D$9:$K$316,7,FALSE())</f>
        <v>40.05</v>
      </c>
      <c r="T252" s="10" t="n">
        <f aca="false">AVERAGE(O252:P252)</f>
        <v>78.0885080645161</v>
      </c>
      <c r="U252" s="10" t="n">
        <f aca="false">AVERAGE(Q252:R252)</f>
        <v>42.0047980858088</v>
      </c>
    </row>
    <row r="253" customFormat="false" ht="12.75" hidden="false" customHeight="false" outlineLevel="0" collapsed="false">
      <c r="A253" s="34" t="n">
        <f aca="false">EDATE(A252,1)</f>
        <v>44044</v>
      </c>
      <c r="B253" s="16" t="n">
        <f aca="false">YEAR(A253)</f>
        <v>2020</v>
      </c>
      <c r="C253" s="16" t="n">
        <f aca="false">MONTH(A253)</f>
        <v>8</v>
      </c>
      <c r="D253" s="16" t="n">
        <f aca="false">IF(C253&lt;4,1,IF(C253&lt;7,2,IF(C253&lt;10,3,4)))</f>
        <v>3</v>
      </c>
      <c r="E253" s="29" t="n">
        <f aca="false">VLOOKUP($A253,'NP-15'!$A$3:$B$279,2,FALSE())</f>
        <v>0.066499139990329</v>
      </c>
      <c r="F253" s="30" t="n">
        <f aca="false">(1+E253/2)^(-2*(DATE(B254,C254,20)-$A$14)/365.25)</f>
        <v>1.38835199268232</v>
      </c>
      <c r="G253" s="35" t="n">
        <v>21</v>
      </c>
      <c r="H253" s="36" t="n">
        <v>5</v>
      </c>
      <c r="I253" s="36" t="n">
        <v>5</v>
      </c>
      <c r="J253" s="36" t="n">
        <v>0</v>
      </c>
      <c r="K253" s="37" t="n">
        <v>31</v>
      </c>
      <c r="L253" s="2" t="n">
        <f aca="false">K253*16</f>
        <v>496</v>
      </c>
      <c r="M253" s="2" t="n">
        <f aca="false">K253*8</f>
        <v>248</v>
      </c>
      <c r="O253" s="10" t="n">
        <f aca="false">VLOOKUP($A253,'SP-15'!$D$9:$G$316,3,FALSE())*($G253+$H253)/$K253+VLOOKUP($A253,'SP-15'!$M$9:$T$287,7,FALSE())*($I253+$J253)/$K253</f>
        <v>83.2468525267423</v>
      </c>
      <c r="P253" s="10" t="n">
        <f aca="false">VLOOKUP($A253,'NP-15'!$D$9:$G$316,3,FALSE())*($G253+$H253)/$K253+VLOOKUP($A253,'NP-15'!$M$9:$T$287,7,FALSE())*($I253+$J253)/$K253</f>
        <v>89.5701612903226</v>
      </c>
      <c r="Q253" s="10" t="n">
        <f aca="false">VLOOKUP($A253,'SP-15'!$D$9:$K$316,7,FALSE())</f>
        <v>47.9595961716176</v>
      </c>
      <c r="R253" s="10" t="n">
        <f aca="false">VLOOKUP($A253,'NP-15'!$D$9:$K$316,7,FALSE())</f>
        <v>42.05</v>
      </c>
      <c r="T253" s="10" t="n">
        <f aca="false">AVERAGE(O253:P253)</f>
        <v>86.4085069085325</v>
      </c>
      <c r="U253" s="10" t="n">
        <f aca="false">AVERAGE(Q253:R253)</f>
        <v>45.0047980858088</v>
      </c>
    </row>
    <row r="254" customFormat="false" ht="12.75" hidden="false" customHeight="false" outlineLevel="0" collapsed="false">
      <c r="A254" s="34" t="n">
        <f aca="false">EDATE(A253,1)</f>
        <v>44075</v>
      </c>
      <c r="B254" s="16" t="n">
        <f aca="false">YEAR(A254)</f>
        <v>2020</v>
      </c>
      <c r="C254" s="16" t="n">
        <f aca="false">MONTH(A254)</f>
        <v>9</v>
      </c>
      <c r="D254" s="16" t="n">
        <f aca="false">IF(C254&lt;4,1,IF(C254&lt;7,2,IF(C254&lt;10,3,4)))</f>
        <v>3</v>
      </c>
      <c r="E254" s="29" t="n">
        <f aca="false">VLOOKUP($A254,'NP-15'!$A$3:$B$279,2,FALSE())</f>
        <v>0.066516692322866</v>
      </c>
      <c r="F254" s="30" t="n">
        <f aca="false">(1+E254/2)^(-2*(DATE(B255,C255,20)-$A$14)/365.25)</f>
        <v>1.38102797919379</v>
      </c>
      <c r="G254" s="35" t="n">
        <v>21</v>
      </c>
      <c r="H254" s="36" t="n">
        <v>4</v>
      </c>
      <c r="I254" s="36" t="n">
        <v>4</v>
      </c>
      <c r="J254" s="36" t="n">
        <v>1</v>
      </c>
      <c r="K254" s="37" t="n">
        <v>30</v>
      </c>
      <c r="L254" s="2" t="n">
        <f aca="false">K254*16</f>
        <v>480</v>
      </c>
      <c r="M254" s="2" t="n">
        <f aca="false">K254*8</f>
        <v>240</v>
      </c>
      <c r="O254" s="10" t="n">
        <f aca="false">VLOOKUP($A254,'SP-15'!$D$9:$G$316,3,FALSE())*($G254+$H254)/$K254+VLOOKUP($A254,'SP-15'!$M$9:$T$287,7,FALSE())*($I254+$J254)/$K254</f>
        <v>75.7146440498141</v>
      </c>
      <c r="P254" s="10" t="n">
        <f aca="false">VLOOKUP($A254,'NP-15'!$D$9:$G$316,3,FALSE())*($G254+$H254)/$K254+VLOOKUP($A254,'NP-15'!$M$9:$T$287,7,FALSE())*($I254+$J254)/$K254</f>
        <v>77.8291666666667</v>
      </c>
      <c r="Q254" s="10" t="n">
        <f aca="false">VLOOKUP($A254,'SP-15'!$D$9:$K$316,7,FALSE())</f>
        <v>44.9595961716176</v>
      </c>
      <c r="R254" s="10" t="n">
        <f aca="false">VLOOKUP($A254,'NP-15'!$D$9:$K$316,7,FALSE())</f>
        <v>40.05</v>
      </c>
      <c r="T254" s="10" t="n">
        <f aca="false">AVERAGE(O254:P254)</f>
        <v>76.7719053582404</v>
      </c>
      <c r="U254" s="10" t="n">
        <f aca="false">AVERAGE(Q254:R254)</f>
        <v>42.5047980858088</v>
      </c>
    </row>
    <row r="255" customFormat="false" ht="12.75" hidden="false" customHeight="false" outlineLevel="0" collapsed="false">
      <c r="A255" s="34" t="n">
        <f aca="false">EDATE(A254,1)</f>
        <v>44105</v>
      </c>
      <c r="B255" s="16" t="n">
        <f aca="false">YEAR(A255)</f>
        <v>2020</v>
      </c>
      <c r="C255" s="16" t="n">
        <f aca="false">MONTH(A255)</f>
        <v>10</v>
      </c>
      <c r="D255" s="16" t="n">
        <f aca="false">IF(C255&lt;4,1,IF(C255&lt;7,2,IF(C255&lt;10,3,4)))</f>
        <v>4</v>
      </c>
      <c r="E255" s="29" t="n">
        <f aca="false">VLOOKUP($A255,'NP-15'!$A$3:$B$279,2,FALSE())</f>
        <v>0.066533678451224</v>
      </c>
      <c r="F255" s="30" t="n">
        <f aca="false">(1+E255/2)^(-2*(DATE(B256,C256,20)-$A$14)/365.25)</f>
        <v>1.37348897148904</v>
      </c>
      <c r="G255" s="35" t="n">
        <v>22</v>
      </c>
      <c r="H255" s="36" t="n">
        <v>5</v>
      </c>
      <c r="I255" s="36" t="n">
        <v>4</v>
      </c>
      <c r="J255" s="36" t="n">
        <v>0</v>
      </c>
      <c r="K255" s="37" t="n">
        <v>31</v>
      </c>
      <c r="L255" s="2" t="n">
        <f aca="false">K255*16</f>
        <v>496</v>
      </c>
      <c r="M255" s="2" t="n">
        <f aca="false">K255*8</f>
        <v>248</v>
      </c>
      <c r="O255" s="10" t="n">
        <f aca="false">VLOOKUP($A255,'SP-15'!$D$9:$G$316,3,FALSE())*($G255+$H255)/$K255+VLOOKUP($A255,'SP-15'!$M$9:$T$287,7,FALSE())*($I255+$J255)/$K255</f>
        <v>59.1774193548387</v>
      </c>
      <c r="P255" s="10" t="n">
        <f aca="false">VLOOKUP($A255,'NP-15'!$D$9:$G$316,3,FALSE())*($G255+$H255)/$K255+VLOOKUP($A255,'NP-15'!$M$9:$T$287,7,FALSE())*($I255+$J255)/$K255</f>
        <v>56.6612903225807</v>
      </c>
      <c r="Q255" s="10" t="n">
        <f aca="false">VLOOKUP($A255,'SP-15'!$D$9:$K$316,7,FALSE())</f>
        <v>38.622110491052</v>
      </c>
      <c r="R255" s="10" t="n">
        <f aca="false">VLOOKUP($A255,'NP-15'!$D$9:$K$316,7,FALSE())</f>
        <v>38.45</v>
      </c>
      <c r="T255" s="10" t="n">
        <f aca="false">AVERAGE(O255:P255)</f>
        <v>57.9193548387097</v>
      </c>
      <c r="U255" s="10" t="n">
        <f aca="false">AVERAGE(Q255:R255)</f>
        <v>38.536055245526</v>
      </c>
    </row>
    <row r="256" customFormat="false" ht="13.5" hidden="false" customHeight="false" outlineLevel="0" collapsed="false">
      <c r="A256" s="34" t="n">
        <f aca="false">EDATE(A255,1)</f>
        <v>44136</v>
      </c>
      <c r="B256" s="16" t="n">
        <f aca="false">YEAR(A256)</f>
        <v>2020</v>
      </c>
      <c r="C256" s="16" t="n">
        <f aca="false">MONTH(A256)</f>
        <v>11</v>
      </c>
      <c r="D256" s="16" t="n">
        <f aca="false">IF(C256&lt;4,1,IF(C256&lt;7,2,IF(C256&lt;10,3,4)))</f>
        <v>4</v>
      </c>
      <c r="E256" s="29" t="n">
        <f aca="false">VLOOKUP($A256,'NP-15'!$A$3:$B$279,2,FALSE())</f>
        <v>0.066551230783962</v>
      </c>
      <c r="F256" s="30" t="n">
        <f aca="false">(1+E256/2)^(-2*(DATE(B257,C257,20)-$A$14)/365.25)</f>
        <v>1.36623573634317</v>
      </c>
      <c r="G256" s="38" t="n">
        <v>20</v>
      </c>
      <c r="H256" s="27" t="n">
        <v>4</v>
      </c>
      <c r="I256" s="27" t="n">
        <v>5</v>
      </c>
      <c r="J256" s="27" t="n">
        <v>1</v>
      </c>
      <c r="K256" s="39" t="n">
        <v>30</v>
      </c>
      <c r="L256" s="2" t="n">
        <f aca="false">K256*16</f>
        <v>480</v>
      </c>
      <c r="M256" s="2" t="n">
        <f aca="false">K256*8</f>
        <v>240</v>
      </c>
      <c r="O256" s="10" t="n">
        <f aca="false">VLOOKUP($A256,'SP-15'!$D$9:$G$316,3,FALSE())*($G256+$H256)/$K256+VLOOKUP($A256,'SP-15'!$M$9:$T$287,7,FALSE())*($I256+$J256)/$K256</f>
        <v>49.0101503470976</v>
      </c>
      <c r="P256" s="10" t="n">
        <f aca="false">VLOOKUP($A256,'NP-15'!$D$9:$G$316,3,FALSE())*($G256+$H256)/$K256+VLOOKUP($A256,'NP-15'!$M$9:$T$287,7,FALSE())*($I256+$J256)/$K256</f>
        <v>54.7275</v>
      </c>
      <c r="Q256" s="10" t="n">
        <f aca="false">VLOOKUP($A256,'SP-15'!$D$9:$K$316,7,FALSE())</f>
        <v>33.622110491052</v>
      </c>
      <c r="R256" s="10" t="n">
        <f aca="false">VLOOKUP($A256,'NP-15'!$D$9:$K$316,7,FALSE())</f>
        <v>35.45</v>
      </c>
      <c r="T256" s="10" t="n">
        <f aca="false">AVERAGE(O256:P256)</f>
        <v>51.8688251735488</v>
      </c>
      <c r="U256" s="10" t="n">
        <f aca="false">AVERAGE(Q256:R256)</f>
        <v>34.536055245526</v>
      </c>
    </row>
    <row r="257" customFormat="false" ht="12.75" hidden="false" customHeight="false" outlineLevel="0" collapsed="false">
      <c r="A257" s="34" t="n">
        <f aca="false">EDATE(A256,1)</f>
        <v>44166</v>
      </c>
      <c r="B257" s="16" t="n">
        <f aca="false">YEAR(A257)</f>
        <v>2020</v>
      </c>
      <c r="C257" s="16" t="n">
        <f aca="false">MONTH(A257)</f>
        <v>12</v>
      </c>
      <c r="D257" s="16" t="n">
        <f aca="false">IF(C257&lt;4,1,IF(C257&lt;7,2,IF(C257&lt;10,3,4)))</f>
        <v>4</v>
      </c>
      <c r="E257" s="29" t="n">
        <f aca="false">VLOOKUP($A257,'NP-15'!$A$3:$B$279,2,FALSE())</f>
        <v>0.066568216912515</v>
      </c>
      <c r="F257" s="30"/>
      <c r="G257" s="36"/>
      <c r="H257" s="36"/>
      <c r="I257" s="36"/>
      <c r="J257" s="36"/>
      <c r="K257" s="36"/>
      <c r="O257" s="10"/>
      <c r="P257" s="10"/>
      <c r="Q257" s="10"/>
      <c r="R257" s="10"/>
      <c r="T257" s="10"/>
      <c r="U257" s="10"/>
    </row>
    <row r="258" customFormat="false" ht="12.75" hidden="false" customHeight="false" outlineLevel="0" collapsed="false">
      <c r="A258" s="40"/>
      <c r="B258" s="36"/>
      <c r="C258" s="36"/>
      <c r="D258" s="36"/>
      <c r="E258" s="29"/>
      <c r="F258" s="30"/>
      <c r="G258" s="36"/>
      <c r="H258" s="36"/>
      <c r="I258" s="36"/>
      <c r="J258" s="36"/>
      <c r="K258" s="36"/>
      <c r="O258" s="10"/>
      <c r="P258" s="10"/>
      <c r="Q258" s="10"/>
      <c r="R258" s="10"/>
      <c r="T258" s="10"/>
      <c r="U258" s="10"/>
    </row>
    <row r="259" customFormat="false" ht="12.75" hidden="false" customHeight="false" outlineLevel="0" collapsed="false">
      <c r="A259" s="40"/>
      <c r="B259" s="36"/>
      <c r="C259" s="36"/>
      <c r="D259" s="36"/>
      <c r="E259" s="29"/>
      <c r="F259" s="30"/>
      <c r="G259" s="36"/>
      <c r="H259" s="36"/>
      <c r="I259" s="36"/>
      <c r="J259" s="36"/>
      <c r="K259" s="36"/>
      <c r="O259" s="10"/>
      <c r="P259" s="10"/>
      <c r="Q259" s="10"/>
      <c r="R259" s="10"/>
      <c r="T259" s="10"/>
      <c r="U259" s="10"/>
    </row>
    <row r="260" customFormat="false" ht="12.75" hidden="false" customHeight="false" outlineLevel="0" collapsed="false">
      <c r="A260" s="40"/>
      <c r="B260" s="36"/>
      <c r="C260" s="36"/>
      <c r="D260" s="36"/>
      <c r="E260" s="29"/>
      <c r="F260" s="30"/>
      <c r="G260" s="36"/>
      <c r="H260" s="36"/>
      <c r="I260" s="36"/>
      <c r="J260" s="36"/>
      <c r="K260" s="36"/>
      <c r="O260" s="10"/>
      <c r="P260" s="10"/>
      <c r="Q260" s="10"/>
      <c r="R260" s="10"/>
      <c r="T260" s="10"/>
      <c r="U260" s="10"/>
    </row>
    <row r="261" customFormat="false" ht="12.75" hidden="false" customHeight="false" outlineLevel="0" collapsed="false">
      <c r="A261" s="40"/>
      <c r="B261" s="36"/>
      <c r="C261" s="36"/>
      <c r="D261" s="36"/>
      <c r="E261" s="29"/>
      <c r="F261" s="30"/>
      <c r="G261" s="36"/>
      <c r="H261" s="36"/>
      <c r="I261" s="36"/>
      <c r="J261" s="36"/>
      <c r="K261" s="36"/>
      <c r="O261" s="10"/>
      <c r="P261" s="10"/>
      <c r="Q261" s="10"/>
      <c r="R261" s="10"/>
      <c r="T261" s="10"/>
      <c r="U261" s="10"/>
    </row>
    <row r="262" customFormat="false" ht="12.75" hidden="false" customHeight="false" outlineLevel="0" collapsed="false">
      <c r="A262" s="40"/>
      <c r="B262" s="36"/>
      <c r="C262" s="36"/>
      <c r="D262" s="36"/>
      <c r="E262" s="29"/>
      <c r="F262" s="30"/>
      <c r="G262" s="36"/>
      <c r="H262" s="36"/>
      <c r="I262" s="36"/>
      <c r="J262" s="36"/>
      <c r="K262" s="36"/>
      <c r="O262" s="10"/>
      <c r="P262" s="10"/>
      <c r="Q262" s="10"/>
      <c r="R262" s="10"/>
      <c r="T262" s="10"/>
      <c r="U262" s="10"/>
    </row>
    <row r="263" customFormat="false" ht="12.75" hidden="false" customHeight="false" outlineLevel="0" collapsed="false">
      <c r="A263" s="40"/>
      <c r="B263" s="36"/>
      <c r="C263" s="36"/>
      <c r="D263" s="36"/>
      <c r="E263" s="29"/>
      <c r="F263" s="30"/>
      <c r="G263" s="36"/>
      <c r="H263" s="36"/>
      <c r="I263" s="36"/>
      <c r="J263" s="36"/>
      <c r="K263" s="36"/>
      <c r="O263" s="10"/>
      <c r="P263" s="10"/>
      <c r="Q263" s="10"/>
      <c r="R263" s="10"/>
      <c r="T263" s="10"/>
      <c r="U263" s="10"/>
    </row>
    <row r="264" customFormat="false" ht="12.75" hidden="false" customHeight="false" outlineLevel="0" collapsed="false">
      <c r="A264" s="40"/>
      <c r="B264" s="36"/>
      <c r="C264" s="36"/>
      <c r="D264" s="36"/>
      <c r="E264" s="29"/>
      <c r="F264" s="30"/>
      <c r="G264" s="36"/>
      <c r="H264" s="36"/>
      <c r="I264" s="36"/>
      <c r="J264" s="36"/>
      <c r="K264" s="36"/>
      <c r="O264" s="10"/>
      <c r="P264" s="10"/>
      <c r="Q264" s="10"/>
      <c r="R264" s="10"/>
      <c r="T264" s="10"/>
      <c r="U264" s="10"/>
    </row>
    <row r="265" customFormat="false" ht="12.75" hidden="false" customHeight="false" outlineLevel="0" collapsed="false">
      <c r="A265" s="40"/>
      <c r="B265" s="36"/>
      <c r="C265" s="36"/>
      <c r="D265" s="36"/>
      <c r="E265" s="29"/>
      <c r="F265" s="30"/>
      <c r="G265" s="36"/>
      <c r="H265" s="36"/>
      <c r="I265" s="36"/>
      <c r="J265" s="36"/>
      <c r="K265" s="36"/>
      <c r="O265" s="10"/>
      <c r="P265" s="10"/>
      <c r="Q265" s="10"/>
      <c r="R265" s="10"/>
      <c r="T265" s="10"/>
      <c r="U265" s="10"/>
    </row>
    <row r="266" customFormat="false" ht="12.75" hidden="false" customHeight="false" outlineLevel="0" collapsed="false">
      <c r="A266" s="40"/>
      <c r="B266" s="36"/>
      <c r="C266" s="36"/>
      <c r="D266" s="36"/>
      <c r="E266" s="29"/>
      <c r="F266" s="30"/>
      <c r="G266" s="36"/>
      <c r="H266" s="36"/>
      <c r="I266" s="36"/>
      <c r="J266" s="36"/>
      <c r="K266" s="36"/>
      <c r="O266" s="10"/>
      <c r="P266" s="10"/>
      <c r="Q266" s="10"/>
      <c r="R266" s="10"/>
      <c r="T266" s="10"/>
      <c r="U266" s="10"/>
    </row>
    <row r="267" customFormat="false" ht="12.75" hidden="false" customHeight="false" outlineLevel="0" collapsed="false">
      <c r="A267" s="40"/>
      <c r="B267" s="36"/>
      <c r="C267" s="36"/>
      <c r="D267" s="36"/>
      <c r="E267" s="29"/>
      <c r="F267" s="30"/>
      <c r="G267" s="36"/>
      <c r="H267" s="36"/>
      <c r="I267" s="36"/>
      <c r="J267" s="36"/>
      <c r="K267" s="36"/>
      <c r="O267" s="10"/>
      <c r="P267" s="10"/>
      <c r="Q267" s="10"/>
      <c r="R267" s="10"/>
      <c r="T267" s="10"/>
      <c r="U267" s="10"/>
    </row>
    <row r="268" customFormat="false" ht="12.75" hidden="false" customHeight="false" outlineLevel="0" collapsed="false">
      <c r="A268" s="40"/>
      <c r="B268" s="36"/>
      <c r="C268" s="36"/>
      <c r="D268" s="36"/>
      <c r="E268" s="29"/>
      <c r="F268" s="30"/>
      <c r="G268" s="36"/>
      <c r="H268" s="36"/>
      <c r="I268" s="36"/>
      <c r="J268" s="36"/>
      <c r="K268" s="36"/>
      <c r="O268" s="10"/>
      <c r="P268" s="10"/>
      <c r="Q268" s="10"/>
      <c r="R268" s="10"/>
      <c r="T268" s="10"/>
      <c r="U268" s="10"/>
    </row>
    <row r="269" customFormat="false" ht="12.75" hidden="false" customHeight="false" outlineLevel="0" collapsed="false">
      <c r="A269" s="40"/>
      <c r="B269" s="36"/>
      <c r="C269" s="36"/>
      <c r="D269" s="36"/>
      <c r="E269" s="29"/>
      <c r="F269" s="30"/>
      <c r="G269" s="36"/>
      <c r="H269" s="36"/>
      <c r="I269" s="36"/>
      <c r="J269" s="36"/>
      <c r="K269" s="36"/>
      <c r="O269" s="10"/>
      <c r="P269" s="10"/>
      <c r="Q269" s="10"/>
      <c r="R269" s="10"/>
      <c r="T269" s="10"/>
      <c r="U269" s="10"/>
    </row>
    <row r="270" customFormat="false" ht="12.75" hidden="false" customHeight="false" outlineLevel="0" collapsed="false">
      <c r="A270" s="40"/>
      <c r="B270" s="36"/>
      <c r="C270" s="36"/>
      <c r="D270" s="36"/>
      <c r="E270" s="29"/>
      <c r="F270" s="30"/>
      <c r="G270" s="36"/>
      <c r="H270" s="36"/>
      <c r="I270" s="36"/>
      <c r="J270" s="36"/>
      <c r="K270" s="36"/>
      <c r="O270" s="10"/>
      <c r="P270" s="10"/>
      <c r="Q270" s="10"/>
      <c r="R270" s="10"/>
      <c r="T270" s="10"/>
      <c r="U270" s="10"/>
    </row>
    <row r="271" customFormat="false" ht="12.75" hidden="false" customHeight="false" outlineLevel="0" collapsed="false">
      <c r="A271" s="40"/>
      <c r="B271" s="36"/>
      <c r="C271" s="36"/>
      <c r="D271" s="36"/>
      <c r="E271" s="29"/>
      <c r="F271" s="30"/>
      <c r="G271" s="36"/>
      <c r="H271" s="36"/>
      <c r="I271" s="36"/>
      <c r="J271" s="36"/>
      <c r="K271" s="36"/>
      <c r="O271" s="10"/>
      <c r="P271" s="10"/>
      <c r="Q271" s="10"/>
      <c r="R271" s="10"/>
      <c r="T271" s="10"/>
      <c r="U271" s="10"/>
    </row>
    <row r="272" customFormat="false" ht="12.75" hidden="false" customHeight="false" outlineLevel="0" collapsed="false">
      <c r="A272" s="40"/>
      <c r="B272" s="36"/>
      <c r="C272" s="36"/>
      <c r="D272" s="36"/>
      <c r="E272" s="29"/>
      <c r="F272" s="30"/>
      <c r="G272" s="36"/>
      <c r="H272" s="36"/>
      <c r="I272" s="36"/>
      <c r="J272" s="36"/>
      <c r="K272" s="36"/>
      <c r="O272" s="10"/>
      <c r="P272" s="10"/>
      <c r="Q272" s="10"/>
      <c r="R272" s="10"/>
      <c r="T272" s="10"/>
      <c r="U272" s="10"/>
    </row>
    <row r="273" customFormat="false" ht="12.75" hidden="false" customHeight="false" outlineLevel="0" collapsed="false">
      <c r="A273" s="40"/>
      <c r="B273" s="36"/>
      <c r="C273" s="36"/>
      <c r="D273" s="36"/>
      <c r="E273" s="29"/>
      <c r="F273" s="30"/>
      <c r="G273" s="36"/>
      <c r="H273" s="36"/>
      <c r="I273" s="36"/>
      <c r="J273" s="36"/>
      <c r="K273" s="36"/>
      <c r="O273" s="10"/>
      <c r="P273" s="10"/>
      <c r="Q273" s="10"/>
      <c r="R273" s="10"/>
      <c r="T273" s="10"/>
      <c r="U273" s="10"/>
    </row>
    <row r="274" customFormat="false" ht="12.75" hidden="false" customHeight="false" outlineLevel="0" collapsed="false">
      <c r="A274" s="40"/>
      <c r="B274" s="36"/>
      <c r="C274" s="36"/>
      <c r="D274" s="36"/>
      <c r="E274" s="29"/>
      <c r="F274" s="30"/>
      <c r="G274" s="36"/>
      <c r="H274" s="36"/>
      <c r="I274" s="36"/>
      <c r="J274" s="36"/>
      <c r="K274" s="36"/>
      <c r="O274" s="10"/>
      <c r="P274" s="10"/>
      <c r="Q274" s="10"/>
      <c r="R274" s="10"/>
      <c r="T274" s="10"/>
      <c r="U274" s="10"/>
    </row>
    <row r="275" customFormat="false" ht="12.75" hidden="false" customHeight="false" outlineLevel="0" collapsed="false">
      <c r="A275" s="40"/>
      <c r="B275" s="36"/>
      <c r="C275" s="36"/>
      <c r="D275" s="36"/>
      <c r="E275" s="29"/>
      <c r="F275" s="30"/>
      <c r="G275" s="36"/>
      <c r="H275" s="36"/>
      <c r="I275" s="36"/>
      <c r="J275" s="36"/>
      <c r="K275" s="36"/>
      <c r="O275" s="10"/>
      <c r="P275" s="10"/>
      <c r="Q275" s="10"/>
      <c r="R275" s="10"/>
      <c r="T275" s="10"/>
      <c r="U275" s="10"/>
    </row>
    <row r="276" customFormat="false" ht="12.75" hidden="false" customHeight="false" outlineLevel="0" collapsed="false">
      <c r="A276" s="40"/>
      <c r="B276" s="36"/>
      <c r="C276" s="36"/>
      <c r="D276" s="36"/>
      <c r="E276" s="29"/>
      <c r="F276" s="30"/>
      <c r="G276" s="36"/>
      <c r="H276" s="36"/>
      <c r="I276" s="36"/>
      <c r="J276" s="36"/>
      <c r="K276" s="36"/>
      <c r="O276" s="10"/>
      <c r="P276" s="10"/>
      <c r="Q276" s="10"/>
      <c r="R276" s="10"/>
      <c r="T276" s="10"/>
      <c r="U276" s="10"/>
    </row>
    <row r="277" customFormat="false" ht="12.75" hidden="false" customHeight="false" outlineLevel="0" collapsed="false">
      <c r="A277" s="40"/>
      <c r="B277" s="36"/>
      <c r="C277" s="36"/>
      <c r="D277" s="36"/>
      <c r="E277" s="29"/>
      <c r="F277" s="30"/>
      <c r="G277" s="36"/>
      <c r="H277" s="36"/>
      <c r="I277" s="36"/>
      <c r="J277" s="36"/>
      <c r="K277" s="36"/>
      <c r="O277" s="10"/>
      <c r="P277" s="10"/>
      <c r="Q277" s="10"/>
      <c r="R277" s="10"/>
      <c r="T277" s="10"/>
      <c r="U277" s="10"/>
    </row>
    <row r="278" customFormat="false" ht="12.75" hidden="false" customHeight="false" outlineLevel="0" collapsed="false">
      <c r="A278" s="40"/>
      <c r="B278" s="36"/>
      <c r="C278" s="36"/>
      <c r="D278" s="36"/>
      <c r="E278" s="29"/>
      <c r="F278" s="30"/>
      <c r="G278" s="36"/>
      <c r="H278" s="36"/>
      <c r="I278" s="36"/>
      <c r="J278" s="36"/>
      <c r="K278" s="36"/>
      <c r="O278" s="10"/>
      <c r="P278" s="10"/>
      <c r="Q278" s="10"/>
      <c r="R278" s="10"/>
      <c r="T278" s="10"/>
      <c r="U278" s="10"/>
    </row>
    <row r="279" customFormat="false" ht="12.75" hidden="false" customHeight="false" outlineLevel="0" collapsed="false">
      <c r="A279" s="40"/>
      <c r="B279" s="36"/>
      <c r="C279" s="36"/>
      <c r="D279" s="36"/>
      <c r="E279" s="29"/>
      <c r="F279" s="30"/>
      <c r="G279" s="36"/>
      <c r="H279" s="36"/>
      <c r="I279" s="36"/>
      <c r="J279" s="36"/>
      <c r="K279" s="36"/>
      <c r="O279" s="10"/>
      <c r="P279" s="10"/>
      <c r="Q279" s="10"/>
      <c r="R279" s="10"/>
      <c r="T279" s="10"/>
      <c r="U279" s="10"/>
    </row>
    <row r="280" customFormat="false" ht="12.75" hidden="false" customHeight="false" outlineLevel="0" collapsed="false">
      <c r="A280" s="40"/>
      <c r="B280" s="36"/>
      <c r="C280" s="36"/>
      <c r="D280" s="36"/>
      <c r="E280" s="29"/>
      <c r="F280" s="30"/>
      <c r="G280" s="36"/>
      <c r="H280" s="36"/>
      <c r="I280" s="36"/>
      <c r="J280" s="36"/>
      <c r="K280" s="36"/>
      <c r="O280" s="10"/>
      <c r="P280" s="10"/>
      <c r="Q280" s="10"/>
      <c r="R280" s="10"/>
      <c r="T280" s="10"/>
      <c r="U280" s="10"/>
    </row>
    <row r="281" customFormat="false" ht="12.75" hidden="false" customHeight="false" outlineLevel="0" collapsed="false">
      <c r="A281" s="40"/>
      <c r="B281" s="36"/>
      <c r="C281" s="36"/>
      <c r="D281" s="36"/>
      <c r="E281" s="29"/>
      <c r="F281" s="30"/>
      <c r="G281" s="36"/>
      <c r="H281" s="36"/>
      <c r="I281" s="36"/>
      <c r="J281" s="36"/>
      <c r="K281" s="36"/>
      <c r="O281" s="10"/>
      <c r="P281" s="10"/>
      <c r="Q281" s="10"/>
      <c r="R281" s="10"/>
      <c r="T281" s="10"/>
      <c r="U281" s="10"/>
    </row>
    <row r="282" customFormat="false" ht="12.75" hidden="false" customHeight="false" outlineLevel="0" collapsed="false">
      <c r="A282" s="40"/>
      <c r="B282" s="36"/>
      <c r="C282" s="36"/>
      <c r="D282" s="36"/>
      <c r="E282" s="29"/>
      <c r="F282" s="30"/>
      <c r="G282" s="36"/>
      <c r="H282" s="36"/>
      <c r="I282" s="36"/>
      <c r="J282" s="36"/>
      <c r="K282" s="36"/>
      <c r="O282" s="10"/>
      <c r="P282" s="10"/>
      <c r="Q282" s="10"/>
      <c r="R282" s="10"/>
      <c r="T282" s="10"/>
      <c r="U282" s="10"/>
    </row>
    <row r="283" customFormat="false" ht="12.75" hidden="false" customHeight="false" outlineLevel="0" collapsed="false">
      <c r="A283" s="40"/>
      <c r="B283" s="36"/>
      <c r="C283" s="36"/>
      <c r="D283" s="36"/>
      <c r="E283" s="29"/>
      <c r="F283" s="30"/>
      <c r="G283" s="36"/>
      <c r="H283" s="36"/>
      <c r="I283" s="36"/>
      <c r="J283" s="36"/>
      <c r="K283" s="36"/>
      <c r="O283" s="10"/>
      <c r="P283" s="10"/>
      <c r="Q283" s="10"/>
      <c r="R283" s="10"/>
      <c r="T283" s="10"/>
      <c r="U283" s="10"/>
    </row>
    <row r="284" customFormat="false" ht="12.75" hidden="false" customHeight="false" outlineLevel="0" collapsed="false">
      <c r="A284" s="40"/>
      <c r="B284" s="36"/>
      <c r="C284" s="36"/>
      <c r="D284" s="36"/>
      <c r="E284" s="29"/>
      <c r="F284" s="30"/>
      <c r="G284" s="36"/>
      <c r="H284" s="36"/>
      <c r="I284" s="36"/>
      <c r="J284" s="36"/>
      <c r="K284" s="36"/>
      <c r="O284" s="10"/>
      <c r="P284" s="10"/>
      <c r="Q284" s="10"/>
      <c r="R284" s="10"/>
      <c r="T284" s="10"/>
      <c r="U284" s="10"/>
    </row>
    <row r="285" customFormat="false" ht="12.75" hidden="false" customHeight="false" outlineLevel="0" collapsed="false">
      <c r="A285" s="40"/>
      <c r="B285" s="36"/>
      <c r="C285" s="36"/>
      <c r="D285" s="36"/>
      <c r="E285" s="29"/>
      <c r="F285" s="30"/>
      <c r="G285" s="36"/>
      <c r="H285" s="36"/>
      <c r="I285" s="36"/>
      <c r="J285" s="36"/>
      <c r="K285" s="36"/>
      <c r="O285" s="10"/>
      <c r="P285" s="10"/>
      <c r="Q285" s="10"/>
      <c r="R285" s="10"/>
      <c r="T285" s="10"/>
      <c r="U285" s="10"/>
    </row>
    <row r="286" customFormat="false" ht="12.75" hidden="false" customHeight="false" outlineLevel="0" collapsed="false">
      <c r="A286" s="40"/>
      <c r="B286" s="36"/>
      <c r="C286" s="36"/>
      <c r="D286" s="36"/>
      <c r="E286" s="29"/>
      <c r="F286" s="30"/>
      <c r="G286" s="36"/>
      <c r="H286" s="36"/>
      <c r="I286" s="36"/>
      <c r="J286" s="36"/>
      <c r="K286" s="36"/>
      <c r="O286" s="10"/>
      <c r="P286" s="10"/>
      <c r="Q286" s="10"/>
      <c r="R286" s="10"/>
      <c r="T286" s="10"/>
      <c r="U286" s="10"/>
    </row>
    <row r="287" customFormat="false" ht="12.75" hidden="false" customHeight="false" outlineLevel="0" collapsed="false">
      <c r="A287" s="40"/>
      <c r="B287" s="36"/>
      <c r="C287" s="36"/>
      <c r="D287" s="36"/>
      <c r="E287" s="29"/>
      <c r="F287" s="30"/>
      <c r="G287" s="36"/>
      <c r="H287" s="36"/>
      <c r="I287" s="36"/>
      <c r="J287" s="36"/>
      <c r="K287" s="36"/>
      <c r="O287" s="10"/>
      <c r="P287" s="10"/>
      <c r="Q287" s="10"/>
      <c r="R287" s="10"/>
      <c r="T287" s="10"/>
      <c r="U287" s="10"/>
    </row>
    <row r="288" customFormat="false" ht="12.75" hidden="false" customHeight="false" outlineLevel="0" collapsed="false">
      <c r="A288" s="40"/>
      <c r="B288" s="36"/>
      <c r="C288" s="36"/>
      <c r="D288" s="36"/>
      <c r="E288" s="29"/>
      <c r="F288" s="30"/>
      <c r="G288" s="36"/>
      <c r="H288" s="36"/>
      <c r="I288" s="36"/>
      <c r="J288" s="36"/>
      <c r="K288" s="36"/>
      <c r="O288" s="10"/>
      <c r="P288" s="10"/>
      <c r="Q288" s="10"/>
      <c r="R288" s="10"/>
      <c r="T288" s="10"/>
      <c r="U288" s="10"/>
    </row>
    <row r="289" customFormat="false" ht="12.75" hidden="false" customHeight="false" outlineLevel="0" collapsed="false">
      <c r="A289" s="40"/>
      <c r="B289" s="36"/>
      <c r="C289" s="36"/>
      <c r="D289" s="36"/>
      <c r="E289" s="29"/>
      <c r="F289" s="30"/>
      <c r="G289" s="36"/>
      <c r="H289" s="36"/>
      <c r="I289" s="36"/>
      <c r="J289" s="36"/>
      <c r="K289" s="36"/>
      <c r="O289" s="10"/>
      <c r="P289" s="10"/>
      <c r="Q289" s="10"/>
      <c r="R289" s="10"/>
      <c r="T289" s="10"/>
      <c r="U289" s="10"/>
    </row>
    <row r="290" customFormat="false" ht="12.75" hidden="false" customHeight="false" outlineLevel="0" collapsed="false">
      <c r="A290" s="40"/>
      <c r="B290" s="36"/>
      <c r="C290" s="36"/>
      <c r="D290" s="36"/>
      <c r="E290" s="29"/>
      <c r="F290" s="30"/>
      <c r="G290" s="36"/>
      <c r="H290" s="36"/>
      <c r="I290" s="36"/>
      <c r="J290" s="36"/>
      <c r="K290" s="36"/>
      <c r="O290" s="10"/>
      <c r="P290" s="10"/>
      <c r="Q290" s="10"/>
      <c r="R290" s="10"/>
      <c r="T290" s="10"/>
      <c r="U290" s="10"/>
    </row>
    <row r="291" customFormat="false" ht="12.75" hidden="false" customHeight="false" outlineLevel="0" collapsed="false">
      <c r="A291" s="40"/>
      <c r="B291" s="36"/>
      <c r="C291" s="36"/>
      <c r="D291" s="36"/>
      <c r="E291" s="29"/>
      <c r="F291" s="30"/>
      <c r="G291" s="36"/>
      <c r="H291" s="36"/>
      <c r="I291" s="36"/>
      <c r="J291" s="36"/>
      <c r="K291" s="36"/>
      <c r="O291" s="10"/>
      <c r="P291" s="10"/>
      <c r="Q291" s="10"/>
      <c r="R291" s="10"/>
      <c r="T291" s="10"/>
      <c r="U291" s="10"/>
    </row>
    <row r="292" customFormat="false" ht="12.75" hidden="false" customHeight="false" outlineLevel="0" collapsed="false">
      <c r="A292" s="40"/>
      <c r="B292" s="36"/>
      <c r="C292" s="36"/>
      <c r="D292" s="36"/>
      <c r="E292" s="29"/>
      <c r="F292" s="30"/>
      <c r="G292" s="36"/>
      <c r="H292" s="36"/>
      <c r="I292" s="36"/>
      <c r="J292" s="36"/>
      <c r="K292" s="36"/>
      <c r="O292" s="10"/>
      <c r="P292" s="10"/>
      <c r="Q292" s="10"/>
      <c r="R292" s="10"/>
      <c r="T292" s="10"/>
      <c r="U292" s="10"/>
    </row>
    <row r="293" customFormat="false" ht="12.75" hidden="false" customHeight="false" outlineLevel="0" collapsed="false">
      <c r="A293" s="40"/>
      <c r="B293" s="36"/>
      <c r="C293" s="36"/>
      <c r="D293" s="36"/>
      <c r="E293" s="29"/>
      <c r="F293" s="30"/>
      <c r="G293" s="36"/>
      <c r="H293" s="36"/>
      <c r="I293" s="36"/>
      <c r="J293" s="36"/>
      <c r="K293" s="36"/>
      <c r="O293" s="10"/>
      <c r="P293" s="10"/>
      <c r="Q293" s="10"/>
      <c r="R293" s="10"/>
      <c r="T293" s="10"/>
      <c r="U293" s="10"/>
    </row>
    <row r="294" customFormat="false" ht="12.75" hidden="false" customHeight="false" outlineLevel="0" collapsed="false">
      <c r="A294" s="40"/>
      <c r="B294" s="36"/>
      <c r="C294" s="36"/>
      <c r="D294" s="36"/>
      <c r="E294" s="29"/>
      <c r="F294" s="41"/>
      <c r="G294" s="36"/>
      <c r="H294" s="36"/>
      <c r="I294" s="36"/>
      <c r="J294" s="36"/>
      <c r="K294" s="36"/>
      <c r="O294" s="10"/>
      <c r="P294" s="10"/>
      <c r="Q294" s="10"/>
      <c r="R294" s="10"/>
      <c r="T294" s="10"/>
      <c r="U294" s="10"/>
    </row>
    <row r="295" customFormat="false" ht="12.75" hidden="false" customHeight="false" outlineLevel="0" collapsed="false">
      <c r="E295" s="29"/>
      <c r="O295" s="10"/>
      <c r="P295" s="10"/>
      <c r="Q295" s="10"/>
      <c r="R295" s="10"/>
    </row>
    <row r="296" customFormat="false" ht="12.75" hidden="false" customHeight="false" outlineLevel="0" collapsed="false">
      <c r="E296" s="29"/>
      <c r="O296" s="10"/>
      <c r="P296" s="10"/>
      <c r="Q296" s="10"/>
      <c r="R296" s="10"/>
    </row>
    <row r="297" customFormat="false" ht="12.75" hidden="false" customHeight="false" outlineLevel="0" collapsed="false">
      <c r="E297" s="29"/>
      <c r="O297" s="10"/>
      <c r="P297" s="10"/>
      <c r="Q297" s="10"/>
      <c r="R297" s="10"/>
    </row>
    <row r="298" customFormat="false" ht="12.75" hidden="false" customHeight="false" outlineLevel="0" collapsed="false">
      <c r="E298" s="29"/>
      <c r="O298" s="10"/>
      <c r="P298" s="10"/>
      <c r="Q298" s="10"/>
      <c r="R298" s="10"/>
    </row>
    <row r="299" customFormat="false" ht="12.75" hidden="false" customHeight="false" outlineLevel="0" collapsed="false">
      <c r="E299" s="29"/>
      <c r="O299" s="10"/>
      <c r="P299" s="10"/>
      <c r="Q299" s="10"/>
      <c r="R299" s="10"/>
    </row>
    <row r="300" customFormat="false" ht="12.75" hidden="false" customHeight="false" outlineLevel="0" collapsed="false">
      <c r="E300" s="29"/>
      <c r="O300" s="10"/>
      <c r="P300" s="10"/>
      <c r="Q300" s="10"/>
      <c r="R300" s="10"/>
    </row>
    <row r="301" customFormat="false" ht="12.75" hidden="false" customHeight="false" outlineLevel="0" collapsed="false">
      <c r="E301" s="29"/>
      <c r="O301" s="10"/>
      <c r="P301" s="10"/>
      <c r="Q301" s="10"/>
      <c r="R301" s="10"/>
    </row>
    <row r="302" customFormat="false" ht="12.75" hidden="false" customHeight="false" outlineLevel="0" collapsed="false">
      <c r="E302" s="29"/>
      <c r="O302" s="10"/>
      <c r="P302" s="10"/>
      <c r="Q302" s="10"/>
      <c r="R302" s="10"/>
    </row>
    <row r="303" customFormat="false" ht="12.75" hidden="false" customHeight="false" outlineLevel="0" collapsed="false">
      <c r="E303" s="29"/>
      <c r="O303" s="10"/>
      <c r="P303" s="10"/>
      <c r="Q303" s="10"/>
      <c r="R303" s="10"/>
    </row>
    <row r="304" customFormat="false" ht="12.75" hidden="false" customHeight="false" outlineLevel="0" collapsed="false">
      <c r="E304" s="29"/>
      <c r="O304" s="10"/>
      <c r="P304" s="10"/>
      <c r="Q304" s="10"/>
      <c r="R304" s="10"/>
    </row>
    <row r="305" customFormat="false" ht="12.75" hidden="false" customHeight="false" outlineLevel="0" collapsed="false">
      <c r="E305" s="29"/>
      <c r="O305" s="10"/>
      <c r="P305" s="10"/>
      <c r="Q305" s="10"/>
      <c r="R305" s="10"/>
    </row>
    <row r="306" customFormat="false" ht="12.75" hidden="false" customHeight="false" outlineLevel="0" collapsed="false">
      <c r="E306" s="29"/>
      <c r="O306" s="10"/>
      <c r="P306" s="10"/>
      <c r="Q306" s="10"/>
      <c r="R306" s="10"/>
    </row>
    <row r="307" customFormat="false" ht="12.75" hidden="false" customHeight="false" outlineLevel="0" collapsed="false">
      <c r="E307" s="29"/>
      <c r="O307" s="10"/>
      <c r="P307" s="10"/>
      <c r="Q307" s="10"/>
      <c r="R307" s="10"/>
    </row>
    <row r="308" customFormat="false" ht="12.75" hidden="false" customHeight="false" outlineLevel="0" collapsed="false">
      <c r="E308" s="29"/>
      <c r="O308" s="10"/>
      <c r="P308" s="10"/>
      <c r="Q308" s="10"/>
      <c r="R308" s="10"/>
    </row>
    <row r="309" customFormat="false" ht="12.75" hidden="false" customHeight="false" outlineLevel="0" collapsed="false">
      <c r="E309" s="29"/>
      <c r="O309" s="10"/>
      <c r="P309" s="10"/>
      <c r="Q309" s="10"/>
      <c r="R309" s="10"/>
    </row>
    <row r="310" customFormat="false" ht="12.75" hidden="false" customHeight="false" outlineLevel="0" collapsed="false">
      <c r="E310" s="29"/>
      <c r="O310" s="10"/>
      <c r="P310" s="10"/>
      <c r="Q310" s="10"/>
      <c r="R310" s="10"/>
    </row>
    <row r="311" customFormat="false" ht="12.75" hidden="false" customHeight="false" outlineLevel="0" collapsed="false">
      <c r="E311" s="29"/>
      <c r="O311" s="10"/>
      <c r="P311" s="10"/>
      <c r="Q311" s="10"/>
      <c r="R311" s="10"/>
    </row>
    <row r="312" customFormat="false" ht="12.75" hidden="false" customHeight="false" outlineLevel="0" collapsed="false">
      <c r="E312" s="29"/>
      <c r="O312" s="10"/>
      <c r="P312" s="10"/>
      <c r="Q312" s="10"/>
      <c r="R312" s="10"/>
    </row>
    <row r="313" customFormat="false" ht="12.75" hidden="false" customHeight="false" outlineLevel="0" collapsed="false">
      <c r="E313" s="29"/>
      <c r="O313" s="10"/>
      <c r="P313" s="10"/>
      <c r="Q313" s="10"/>
      <c r="R313" s="10"/>
    </row>
    <row r="314" customFormat="false" ht="12.75" hidden="false" customHeight="false" outlineLevel="0" collapsed="false">
      <c r="E314" s="29"/>
      <c r="O314" s="10"/>
      <c r="P314" s="10"/>
      <c r="Q314" s="10"/>
      <c r="R314" s="10"/>
    </row>
    <row r="315" customFormat="false" ht="12.75" hidden="false" customHeight="false" outlineLevel="0" collapsed="false">
      <c r="E315" s="29"/>
      <c r="O315" s="10"/>
      <c r="P315" s="10"/>
      <c r="Q315" s="10"/>
      <c r="R315" s="10"/>
    </row>
    <row r="316" customFormat="false" ht="12.75" hidden="false" customHeight="false" outlineLevel="0" collapsed="false">
      <c r="E316" s="29"/>
      <c r="O316" s="10"/>
      <c r="P316" s="10"/>
      <c r="Q316" s="10"/>
      <c r="R316" s="10"/>
    </row>
    <row r="317" customFormat="false" ht="12.75" hidden="false" customHeight="false" outlineLevel="0" collapsed="false">
      <c r="E317" s="29"/>
      <c r="O317" s="10"/>
      <c r="P317" s="10"/>
      <c r="Q317" s="10"/>
      <c r="R317" s="10"/>
    </row>
    <row r="318" customFormat="false" ht="12.75" hidden="false" customHeight="false" outlineLevel="0" collapsed="false">
      <c r="E318" s="29"/>
      <c r="O318" s="10"/>
      <c r="P318" s="10"/>
      <c r="Q318" s="10"/>
      <c r="R318" s="10"/>
    </row>
    <row r="319" customFormat="false" ht="12.75" hidden="false" customHeight="false" outlineLevel="0" collapsed="false">
      <c r="E319" s="29"/>
      <c r="O319" s="10"/>
      <c r="P319" s="10"/>
      <c r="Q319" s="10"/>
      <c r="R319" s="10"/>
    </row>
    <row r="320" customFormat="false" ht="12.75" hidden="false" customHeight="false" outlineLevel="0" collapsed="false">
      <c r="E320" s="29"/>
      <c r="O320" s="10"/>
      <c r="P320" s="10"/>
      <c r="Q320" s="10"/>
      <c r="R320" s="10"/>
    </row>
    <row r="321" customFormat="false" ht="12.75" hidden="false" customHeight="false" outlineLevel="0" collapsed="false">
      <c r="E321" s="29"/>
      <c r="O321" s="10"/>
      <c r="P321" s="10"/>
      <c r="Q321" s="10"/>
      <c r="R321" s="10"/>
    </row>
    <row r="322" customFormat="false" ht="12.75" hidden="false" customHeight="false" outlineLevel="0" collapsed="false">
      <c r="E322" s="29"/>
      <c r="O322" s="10"/>
      <c r="P322" s="10"/>
      <c r="Q322" s="10"/>
      <c r="R322" s="10"/>
    </row>
    <row r="323" customFormat="false" ht="12.75" hidden="false" customHeight="false" outlineLevel="0" collapsed="false">
      <c r="E323" s="29"/>
      <c r="O323" s="10"/>
      <c r="P323" s="10"/>
      <c r="Q323" s="10"/>
      <c r="R323" s="10"/>
    </row>
    <row r="324" customFormat="false" ht="12.75" hidden="false" customHeight="false" outlineLevel="0" collapsed="false">
      <c r="E324" s="29"/>
      <c r="O324" s="10"/>
      <c r="P324" s="10"/>
      <c r="Q324" s="10"/>
      <c r="R324" s="10"/>
    </row>
    <row r="325" customFormat="false" ht="12.75" hidden="false" customHeight="false" outlineLevel="0" collapsed="false">
      <c r="E325" s="29"/>
      <c r="O325" s="10"/>
      <c r="P325" s="10"/>
      <c r="Q325" s="10"/>
      <c r="R325" s="10"/>
    </row>
    <row r="326" customFormat="false" ht="12.75" hidden="false" customHeight="false" outlineLevel="0" collapsed="false">
      <c r="E326" s="29"/>
    </row>
    <row r="327" customFormat="false" ht="12.75" hidden="false" customHeight="false" outlineLevel="0" collapsed="false">
      <c r="E327" s="29"/>
    </row>
    <row r="328" customFormat="false" ht="12.75" hidden="false" customHeight="false" outlineLevel="0" collapsed="false">
      <c r="E328" s="29"/>
    </row>
    <row r="329" customFormat="false" ht="12.75" hidden="false" customHeight="false" outlineLevel="0" collapsed="false">
      <c r="E329" s="29"/>
    </row>
    <row r="330" customFormat="false" ht="12.75" hidden="false" customHeight="false" outlineLevel="0" collapsed="false">
      <c r="E330" s="29"/>
    </row>
    <row r="331" customFormat="false" ht="12.75" hidden="false" customHeight="false" outlineLevel="0" collapsed="false">
      <c r="E331" s="29"/>
    </row>
    <row r="332" customFormat="false" ht="12.75" hidden="false" customHeight="false" outlineLevel="0" collapsed="false">
      <c r="E332" s="29"/>
    </row>
    <row r="333" customFormat="false" ht="12.75" hidden="false" customHeight="false" outlineLevel="0" collapsed="false">
      <c r="E333" s="29"/>
    </row>
    <row r="334" customFormat="false" ht="12.75" hidden="false" customHeight="false" outlineLevel="0" collapsed="false">
      <c r="E334" s="29"/>
    </row>
    <row r="335" customFormat="false" ht="12.75" hidden="false" customHeight="false" outlineLevel="0" collapsed="false">
      <c r="E335" s="29"/>
    </row>
    <row r="336" customFormat="false" ht="12.75" hidden="false" customHeight="false" outlineLevel="0" collapsed="false">
      <c r="E336" s="29"/>
    </row>
    <row r="337" customFormat="false" ht="12.75" hidden="false" customHeight="false" outlineLevel="0" collapsed="false">
      <c r="E337" s="29"/>
    </row>
    <row r="338" customFormat="false" ht="12.75" hidden="false" customHeight="false" outlineLevel="0" collapsed="false">
      <c r="E338" s="29"/>
    </row>
    <row r="339" customFormat="false" ht="12.75" hidden="false" customHeight="false" outlineLevel="0" collapsed="false">
      <c r="E339" s="29"/>
    </row>
    <row r="340" customFormat="false" ht="12.75" hidden="false" customHeight="false" outlineLevel="0" collapsed="false">
      <c r="E340" s="29"/>
    </row>
    <row r="341" customFormat="false" ht="12.75" hidden="false" customHeight="false" outlineLevel="0" collapsed="false">
      <c r="E341" s="29"/>
    </row>
    <row r="342" customFormat="false" ht="12.75" hidden="false" customHeight="false" outlineLevel="0" collapsed="false">
      <c r="E342" s="29"/>
    </row>
    <row r="343" customFormat="false" ht="12.75" hidden="false" customHeight="false" outlineLevel="0" collapsed="false">
      <c r="E343" s="29"/>
    </row>
    <row r="344" customFormat="false" ht="12.75" hidden="false" customHeight="false" outlineLevel="0" collapsed="false">
      <c r="E344" s="29"/>
    </row>
    <row r="345" customFormat="false" ht="12.75" hidden="false" customHeight="false" outlineLevel="0" collapsed="false">
      <c r="E345" s="29"/>
    </row>
    <row r="346" customFormat="false" ht="12.75" hidden="false" customHeight="false" outlineLevel="0" collapsed="false">
      <c r="E346" s="29"/>
    </row>
    <row r="347" customFormat="false" ht="12.75" hidden="false" customHeight="false" outlineLevel="0" collapsed="false">
      <c r="E347" s="29"/>
    </row>
    <row r="348" customFormat="false" ht="12.75" hidden="false" customHeight="false" outlineLevel="0" collapsed="false">
      <c r="E348" s="29"/>
    </row>
    <row r="349" customFormat="false" ht="12.75" hidden="false" customHeight="false" outlineLevel="0" collapsed="false">
      <c r="E349" s="29"/>
    </row>
    <row r="350" customFormat="false" ht="12.75" hidden="false" customHeight="false" outlineLevel="0" collapsed="false">
      <c r="E350" s="29"/>
    </row>
    <row r="351" customFormat="false" ht="12.75" hidden="false" customHeight="false" outlineLevel="0" collapsed="false">
      <c r="E351" s="29"/>
    </row>
    <row r="352" customFormat="false" ht="12.75" hidden="false" customHeight="false" outlineLevel="0" collapsed="false">
      <c r="E352" s="29"/>
    </row>
    <row r="353" customFormat="false" ht="12.75" hidden="false" customHeight="false" outlineLevel="0" collapsed="false">
      <c r="E353" s="29"/>
    </row>
    <row r="354" customFormat="false" ht="12.75" hidden="false" customHeight="false" outlineLevel="0" collapsed="false">
      <c r="E354" s="29"/>
    </row>
    <row r="355" customFormat="false" ht="12.75" hidden="false" customHeight="false" outlineLevel="0" collapsed="false">
      <c r="E355" s="29"/>
    </row>
    <row r="356" customFormat="false" ht="12.75" hidden="false" customHeight="false" outlineLevel="0" collapsed="false">
      <c r="E356" s="29"/>
    </row>
    <row r="357" customFormat="false" ht="12.75" hidden="false" customHeight="false" outlineLevel="0" collapsed="false">
      <c r="E357" s="29"/>
    </row>
    <row r="358" customFormat="false" ht="12.75" hidden="false" customHeight="false" outlineLevel="0" collapsed="false">
      <c r="E358" s="29"/>
    </row>
    <row r="359" customFormat="false" ht="12.75" hidden="false" customHeight="false" outlineLevel="0" collapsed="false">
      <c r="E359" s="29"/>
    </row>
    <row r="360" customFormat="false" ht="12.75" hidden="false" customHeight="false" outlineLevel="0" collapsed="false">
      <c r="E360" s="29"/>
    </row>
    <row r="361" customFormat="false" ht="12.75" hidden="false" customHeight="false" outlineLevel="0" collapsed="false">
      <c r="E361" s="29"/>
    </row>
    <row r="362" customFormat="false" ht="12.75" hidden="false" customHeight="false" outlineLevel="0" collapsed="false">
      <c r="E362" s="29"/>
    </row>
    <row r="363" customFormat="false" ht="12.75" hidden="false" customHeight="false" outlineLevel="0" collapsed="false">
      <c r="E363" s="29"/>
    </row>
    <row r="364" customFormat="false" ht="12.75" hidden="false" customHeight="false" outlineLevel="0" collapsed="false">
      <c r="E364" s="29"/>
    </row>
    <row r="365" customFormat="false" ht="12.75" hidden="false" customHeight="false" outlineLevel="0" collapsed="false">
      <c r="E365" s="29"/>
    </row>
    <row r="366" customFormat="false" ht="12.75" hidden="false" customHeight="false" outlineLevel="0" collapsed="false">
      <c r="E366" s="29"/>
    </row>
    <row r="367" customFormat="false" ht="12.75" hidden="false" customHeight="false" outlineLevel="0" collapsed="false">
      <c r="E367" s="29"/>
    </row>
    <row r="368" customFormat="false" ht="12.75" hidden="false" customHeight="false" outlineLevel="0" collapsed="false">
      <c r="E368" s="29"/>
    </row>
    <row r="369" customFormat="false" ht="12.75" hidden="false" customHeight="false" outlineLevel="0" collapsed="false">
      <c r="E369" s="29"/>
    </row>
    <row r="370" customFormat="false" ht="12.75" hidden="false" customHeight="false" outlineLevel="0" collapsed="false">
      <c r="E370" s="29"/>
    </row>
    <row r="371" customFormat="false" ht="12.75" hidden="false" customHeight="false" outlineLevel="0" collapsed="false">
      <c r="E371" s="29"/>
    </row>
    <row r="372" customFormat="false" ht="12.75" hidden="false" customHeight="false" outlineLevel="0" collapsed="false">
      <c r="E372" s="29"/>
    </row>
    <row r="373" customFormat="false" ht="12.75" hidden="false" customHeight="false" outlineLevel="0" collapsed="false">
      <c r="E373" s="29"/>
    </row>
    <row r="374" customFormat="false" ht="12.75" hidden="false" customHeight="false" outlineLevel="0" collapsed="false">
      <c r="E374" s="29"/>
    </row>
    <row r="375" customFormat="false" ht="12.75" hidden="false" customHeight="false" outlineLevel="0" collapsed="false">
      <c r="E375" s="29"/>
    </row>
    <row r="376" customFormat="false" ht="12.75" hidden="false" customHeight="false" outlineLevel="0" collapsed="false">
      <c r="E376" s="29"/>
    </row>
    <row r="377" customFormat="false" ht="12.75" hidden="false" customHeight="false" outlineLevel="0" collapsed="false">
      <c r="E377" s="29"/>
    </row>
  </sheetData>
  <mergeCells count="3">
    <mergeCell ref="G13:K13"/>
    <mergeCell ref="G14:K14"/>
    <mergeCell ref="G15:K15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7:AB8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1" ySplit="13" topLeftCell="B14" activePane="bottomRight" state="frozen"/>
      <selection pane="topLeft" activeCell="A1" activeCellId="0" sqref="A1"/>
      <selection pane="topRight" activeCell="B1" activeCellId="0" sqref="B1"/>
      <selection pane="bottomLeft" activeCell="A14" activeCellId="0" sqref="A14"/>
      <selection pane="bottomRight" activeCell="L9" activeCellId="0" sqref="L9"/>
    </sheetView>
  </sheetViews>
  <sheetFormatPr defaultColWidth="9.0546875" defaultRowHeight="12.75" customHeight="true" zeroHeight="false" outlineLevelRow="0" outlineLevelCol="0"/>
  <sheetData>
    <row r="7" customFormat="false" ht="12.75" hidden="false" customHeight="false" outlineLevel="0" collapsed="false">
      <c r="D7" s="9" t="s">
        <v>91</v>
      </c>
    </row>
    <row r="8" customFormat="false" ht="12.75" hidden="false" customHeight="false" outlineLevel="0" collapsed="false">
      <c r="D8" s="21" t="s">
        <v>92</v>
      </c>
      <c r="E8" s="42" t="n">
        <f aca="false">graphs!E11</f>
        <v>0.2</v>
      </c>
      <c r="F8" s="42" t="n">
        <f aca="false">graphs!E12</f>
        <v>0.15</v>
      </c>
      <c r="G8" s="42" t="n">
        <f aca="false">graphs!E13</f>
        <v>0.1</v>
      </c>
      <c r="H8" s="42" t="n">
        <f aca="false">graphs!E14</f>
        <v>0.15</v>
      </c>
      <c r="I8" s="42" t="n">
        <f aca="false">graphs!E15</f>
        <v>0.1</v>
      </c>
    </row>
    <row r="9" customFormat="false" ht="12.75" hidden="false" customHeight="false" outlineLevel="0" collapsed="false">
      <c r="D9" s="43" t="n">
        <f aca="false">MAX(B14:B25)</f>
        <v>45574</v>
      </c>
      <c r="E9" s="44" t="n">
        <f aca="false">E8*$D$9</f>
        <v>9114.8</v>
      </c>
      <c r="F9" s="44" t="n">
        <f aca="false">F8*$D$9</f>
        <v>6836.1</v>
      </c>
      <c r="G9" s="44" t="n">
        <f aca="false">G8*$D$9</f>
        <v>4557.4</v>
      </c>
      <c r="H9" s="44" t="n">
        <f aca="false">H8*$D$9</f>
        <v>6836.1</v>
      </c>
      <c r="I9" s="44" t="n">
        <f aca="false">I8*$D$9</f>
        <v>4557.4</v>
      </c>
      <c r="L9" s="45" t="n">
        <v>55</v>
      </c>
    </row>
    <row r="10" customFormat="false" ht="12.75" hidden="false" customHeight="false" outlineLevel="0" collapsed="false">
      <c r="F10" s="46"/>
      <c r="G10" s="46"/>
      <c r="H10" s="47"/>
    </row>
    <row r="11" customFormat="false" ht="12.75" hidden="false" customHeight="false" outlineLevel="0" collapsed="false">
      <c r="J11" s="11"/>
      <c r="K11" s="11"/>
      <c r="R11" s="11" t="s">
        <v>93</v>
      </c>
      <c r="S11" s="48" t="n">
        <f aca="false">AVERAGE(S14:S73)</f>
        <v>80.4520093661981</v>
      </c>
      <c r="AA11" s="11" t="s">
        <v>93</v>
      </c>
      <c r="AB11" s="48" t="n">
        <f aca="false">AVERAGE(AB14:AB73)</f>
        <v>71.6573553159516</v>
      </c>
    </row>
    <row r="12" customFormat="false" ht="12.75" hidden="false" customHeight="false" outlineLevel="0" collapsed="false">
      <c r="B12" s="49" t="s">
        <v>94</v>
      </c>
      <c r="C12" s="50"/>
      <c r="D12" s="50"/>
      <c r="E12" s="51"/>
      <c r="F12" s="51"/>
      <c r="G12" s="51"/>
      <c r="H12" s="51"/>
      <c r="I12" s="51"/>
      <c r="J12" s="52"/>
      <c r="K12" s="53"/>
      <c r="L12" s="49" t="s">
        <v>95</v>
      </c>
      <c r="M12" s="50"/>
      <c r="N12" s="50"/>
      <c r="O12" s="50"/>
      <c r="P12" s="50"/>
      <c r="Q12" s="50"/>
      <c r="R12" s="50"/>
      <c r="S12" s="54"/>
      <c r="T12" s="9"/>
      <c r="V12" s="9" t="s">
        <v>96</v>
      </c>
    </row>
    <row r="13" customFormat="false" ht="13.5" hidden="false" customHeight="false" outlineLevel="0" collapsed="false">
      <c r="A13" s="55" t="s">
        <v>16</v>
      </c>
      <c r="B13" s="56" t="s">
        <v>28</v>
      </c>
      <c r="C13" s="57" t="s">
        <v>97</v>
      </c>
      <c r="D13" s="58" t="s">
        <v>98</v>
      </c>
      <c r="E13" s="57" t="s">
        <v>99</v>
      </c>
      <c r="F13" s="57" t="s">
        <v>100</v>
      </c>
      <c r="G13" s="57" t="s">
        <v>101</v>
      </c>
      <c r="H13" s="57" t="s">
        <v>102</v>
      </c>
      <c r="I13" s="57" t="s">
        <v>103</v>
      </c>
      <c r="J13" s="59" t="s">
        <v>104</v>
      </c>
      <c r="K13" s="55"/>
      <c r="L13" s="56" t="s">
        <v>105</v>
      </c>
      <c r="M13" s="57" t="s">
        <v>99</v>
      </c>
      <c r="N13" s="57" t="s">
        <v>100</v>
      </c>
      <c r="O13" s="57" t="s">
        <v>101</v>
      </c>
      <c r="P13" s="57" t="s">
        <v>102</v>
      </c>
      <c r="Q13" s="57" t="s">
        <v>103</v>
      </c>
      <c r="R13" s="59" t="s">
        <v>104</v>
      </c>
      <c r="S13" s="60" t="s">
        <v>106</v>
      </c>
      <c r="V13" s="61" t="s">
        <v>99</v>
      </c>
      <c r="W13" s="61" t="s">
        <v>100</v>
      </c>
      <c r="X13" s="61" t="s">
        <v>101</v>
      </c>
      <c r="Y13" s="62" t="s">
        <v>102</v>
      </c>
      <c r="Z13" s="62" t="s">
        <v>103</v>
      </c>
      <c r="AA13" s="63" t="s">
        <v>104</v>
      </c>
      <c r="AB13" s="64" t="s">
        <v>107</v>
      </c>
    </row>
    <row r="14" customFormat="false" ht="12.75" hidden="false" customHeight="false" outlineLevel="0" collapsed="false">
      <c r="A14" s="65" t="n">
        <v>36892</v>
      </c>
      <c r="B14" s="66" t="n">
        <v>32675</v>
      </c>
      <c r="C14" s="67" t="n">
        <f aca="false">_udcgen1999!L13</f>
        <v>9788.06594630827</v>
      </c>
      <c r="D14" s="68" t="n">
        <f aca="false">B14-C14</f>
        <v>22886.9340536917</v>
      </c>
      <c r="E14" s="67" t="n">
        <f aca="false">MAX(0,MIN($E$9,$D14))</f>
        <v>9114.8</v>
      </c>
      <c r="F14" s="67" t="n">
        <f aca="false">MAX(0,MIN($F$9,$D14-SUM($E14:E14)))</f>
        <v>6836.1</v>
      </c>
      <c r="G14" s="67" t="n">
        <f aca="false">MAX(0,MIN($G$9,$D14-SUM($E14:F14)))</f>
        <v>4557.4</v>
      </c>
      <c r="H14" s="67" t="n">
        <f aca="false">(MONTH($A14)&gt;=5)*(MONTH($A14)&lt;=9)*MAX(0,MIN($H$9,$D14-SUM($E14:G14)))</f>
        <v>0</v>
      </c>
      <c r="I14" s="67" t="n">
        <f aca="false">(MONTH($A14)&gt;=7)*(MONTH($A14)&lt;=9)*MAX(0,MIN($I$9,$D14-SUM($E14:H14)))</f>
        <v>0</v>
      </c>
      <c r="J14" s="69" t="n">
        <f aca="false">MAX(0,$D14-SUM($E14:I14))</f>
        <v>2378.63405369173</v>
      </c>
      <c r="L14" s="70" t="n">
        <f aca="false">$L$9</f>
        <v>55</v>
      </c>
      <c r="M14" s="71" t="n">
        <f aca="false">CALC!$F$10</f>
        <v>79.232331939846</v>
      </c>
      <c r="N14" s="71" t="n">
        <f aca="false">CALC!$F$9</f>
        <v>96.2271517735462</v>
      </c>
      <c r="O14" s="71" t="n">
        <f aca="false" t="array" ref="O14:O14">SUM((YEAR($A14)=CALC!$A$4:$A$10)*CALC!$F$4:$F$10)</f>
        <v>165.366166633926</v>
      </c>
      <c r="P14" s="71" t="n">
        <f aca="false">CALC!$H$9</f>
        <v>110.684904121471</v>
      </c>
      <c r="Q14" s="71" t="n">
        <f aca="false">CALC!$D$9</f>
        <v>124.385735984832</v>
      </c>
      <c r="R14" s="71" t="n">
        <f aca="false">CALC!T18</f>
        <v>244.717741935484</v>
      </c>
      <c r="S14" s="72" t="n">
        <f aca="false" t="array" ref="S14:S14">SUM(C14*L14+SUM(E14:J14*M14:R14))/$B14</f>
        <v>99.5893692663854</v>
      </c>
      <c r="T14" s="10"/>
      <c r="V14" s="71" t="n">
        <f aca="false">(2*M14+OffPeakMonthlyAvg!M14)/3</f>
        <v>68.7896768990586</v>
      </c>
      <c r="W14" s="71" t="n">
        <f aca="false">(2*N14+OffPeakMonthlyAvg!N14)/3</f>
        <v>83.5770166327159</v>
      </c>
      <c r="X14" s="71" t="n">
        <f aca="false">(2*O14+OffPeakMonthlyAvg!O14)/3</f>
        <v>145.594832924357</v>
      </c>
      <c r="Y14" s="73" t="n">
        <f aca="false">(2*P14+OffPeakMonthlyAvg!P14)/3</f>
        <v>92.9373320636319</v>
      </c>
      <c r="Z14" s="73" t="n">
        <f aca="false">(2*Q14+OffPeakMonthlyAvg!Q14)/3</f>
        <v>104.484912748749</v>
      </c>
      <c r="AA14" s="71" t="n">
        <f aca="false">(2*R14+OffPeakMonthlyAvg!R14)/3</f>
        <v>224.139784946237</v>
      </c>
      <c r="AB14" s="71" t="n">
        <f aca="false">(2*S14+OffPeakMonthlyAvg!S14)/3</f>
        <v>90.1393863922042</v>
      </c>
    </row>
    <row r="15" customFormat="false" ht="12.75" hidden="false" customHeight="false" outlineLevel="0" collapsed="false">
      <c r="A15" s="65" t="n">
        <v>36923</v>
      </c>
      <c r="B15" s="66" t="n">
        <v>32071</v>
      </c>
      <c r="C15" s="67" t="n">
        <f aca="false">_udcgen1999!L14</f>
        <v>10258.2127301907</v>
      </c>
      <c r="D15" s="68" t="n">
        <f aca="false">B15-C15</f>
        <v>21812.7872698093</v>
      </c>
      <c r="E15" s="67" t="n">
        <f aca="false">MAX(0,MIN($E$9,$D15))</f>
        <v>9114.8</v>
      </c>
      <c r="F15" s="67" t="n">
        <f aca="false">MAX(0,MIN($F$9,$D15-SUM($E15:E15)))</f>
        <v>6836.1</v>
      </c>
      <c r="G15" s="67" t="n">
        <f aca="false">MAX(0,MIN($G$9,$D15-SUM($E15:F15)))</f>
        <v>4557.4</v>
      </c>
      <c r="H15" s="67" t="n">
        <f aca="false">(MONTH($A15)&gt;=5)*(MONTH($A15)&lt;=9)*MAX(0,MIN($H$9,$D15-SUM($E15:G15)))</f>
        <v>0</v>
      </c>
      <c r="I15" s="67" t="n">
        <f aca="false">(MONTH($A15)&gt;=7)*(MONTH($A15)&lt;=9)*MAX(0,MIN($I$9,$D15-SUM($E15:H15)))</f>
        <v>0</v>
      </c>
      <c r="J15" s="74" t="n">
        <f aca="false">MAX(0,$D15-SUM($E15:I15))</f>
        <v>1304.48726980926</v>
      </c>
      <c r="L15" s="70" t="n">
        <f aca="false">$L$9</f>
        <v>55</v>
      </c>
      <c r="M15" s="71" t="n">
        <f aca="false">CALC!$F$10</f>
        <v>79.232331939846</v>
      </c>
      <c r="N15" s="71" t="n">
        <f aca="false">CALC!$F$9</f>
        <v>96.2271517735462</v>
      </c>
      <c r="O15" s="71" t="n">
        <f aca="false" t="array" ref="O15:O15">SUM((YEAR($A15)=CALC!$A$4:$A$10)*CALC!$F$4:$F$10)</f>
        <v>165.366166633926</v>
      </c>
      <c r="P15" s="71" t="n">
        <f aca="false">CALC!$H$9</f>
        <v>110.684904121471</v>
      </c>
      <c r="Q15" s="71" t="n">
        <f aca="false">CALC!$D$9</f>
        <v>124.385735984832</v>
      </c>
      <c r="R15" s="71" t="n">
        <f aca="false">CALC!T19</f>
        <v>172.607142857143</v>
      </c>
      <c r="S15" s="72" t="n">
        <f aca="false" t="array" ref="S15:S15">SUM(C15*L15+SUM(E15:J15*M15:R15))/$B15</f>
        <v>91.1418596213926</v>
      </c>
      <c r="V15" s="71" t="n">
        <f aca="false">(2*M15+OffPeakMonthlyAvg!M15)/3</f>
        <v>68.7896768990586</v>
      </c>
      <c r="W15" s="71" t="n">
        <f aca="false">(2*N15+OffPeakMonthlyAvg!N15)/3</f>
        <v>83.5770166327159</v>
      </c>
      <c r="X15" s="71" t="n">
        <f aca="false">(2*O15+OffPeakMonthlyAvg!O15)/3</f>
        <v>145.594832924357</v>
      </c>
      <c r="Y15" s="73" t="n">
        <f aca="false">(2*P15+OffPeakMonthlyAvg!P15)/3</f>
        <v>92.9373320636319</v>
      </c>
      <c r="Z15" s="73" t="n">
        <f aca="false">(2*Q15+OffPeakMonthlyAvg!Q15)/3</f>
        <v>104.484912748749</v>
      </c>
      <c r="AA15" s="71" t="n">
        <f aca="false">(2*R15+OffPeakMonthlyAvg!R15)/3</f>
        <v>162.285714285714</v>
      </c>
      <c r="AB15" s="71" t="n">
        <f aca="false">(2*S15+OffPeakMonthlyAvg!S15)/3</f>
        <v>82.753267160729</v>
      </c>
    </row>
    <row r="16" customFormat="false" ht="12.75" hidden="false" customHeight="false" outlineLevel="0" collapsed="false">
      <c r="A16" s="65" t="n">
        <v>36951</v>
      </c>
      <c r="B16" s="66" t="n">
        <v>32340</v>
      </c>
      <c r="C16" s="67" t="n">
        <f aca="false">_udcgen1999!L15</f>
        <v>10546.3793160036</v>
      </c>
      <c r="D16" s="68" t="n">
        <f aca="false">B16-C16</f>
        <v>21793.6206839964</v>
      </c>
      <c r="E16" s="67" t="n">
        <f aca="false">MAX(0,MIN($E$9,$D16))</f>
        <v>9114.8</v>
      </c>
      <c r="F16" s="67" t="n">
        <f aca="false">MAX(0,MIN($F$9,$D16-SUM($E16:E16)))</f>
        <v>6836.1</v>
      </c>
      <c r="G16" s="67" t="n">
        <f aca="false">MAX(0,MIN($G$9,$D16-SUM($E16:F16)))</f>
        <v>4557.4</v>
      </c>
      <c r="H16" s="67" t="n">
        <f aca="false">(MONTH($A16)&gt;=5)*(MONTH($A16)&lt;=9)*MAX(0,MIN($H$9,$D16-SUM($E16:G16)))</f>
        <v>0</v>
      </c>
      <c r="I16" s="67" t="n">
        <f aca="false">(MONTH($A16)&gt;=7)*(MONTH($A16)&lt;=9)*MAX(0,MIN($I$9,$D16-SUM($E16:H16)))</f>
        <v>0</v>
      </c>
      <c r="J16" s="74" t="n">
        <f aca="false">MAX(0,$D16-SUM($E16:I16))</f>
        <v>1285.3206839964</v>
      </c>
      <c r="L16" s="70" t="n">
        <f aca="false">$L$9</f>
        <v>55</v>
      </c>
      <c r="M16" s="71" t="n">
        <f aca="false">CALC!$F$10</f>
        <v>79.232331939846</v>
      </c>
      <c r="N16" s="71" t="n">
        <f aca="false">CALC!$F$9</f>
        <v>96.2271517735462</v>
      </c>
      <c r="O16" s="71" t="n">
        <f aca="false" t="array" ref="O16:O16">SUM((YEAR($A16)=CALC!$A$4:$A$10)*CALC!$F$4:$F$10)</f>
        <v>165.366166633926</v>
      </c>
      <c r="P16" s="71" t="n">
        <f aca="false">CALC!$H$9</f>
        <v>110.684904121471</v>
      </c>
      <c r="Q16" s="71" t="n">
        <f aca="false">CALC!$D$9</f>
        <v>124.385735984832</v>
      </c>
      <c r="R16" s="71" t="n">
        <f aca="false">CALC!T20</f>
        <v>168.387096774194</v>
      </c>
      <c r="S16" s="72" t="n">
        <f aca="false" t="array" ref="S16:S16">SUM(C16*L16+SUM(E16:J16*M16:R16))/$B16</f>
        <v>90.6038138529398</v>
      </c>
      <c r="V16" s="71" t="n">
        <f aca="false">(2*M16+OffPeakMonthlyAvg!M16)/3</f>
        <v>68.7896768990586</v>
      </c>
      <c r="W16" s="71" t="n">
        <f aca="false">(2*N16+OffPeakMonthlyAvg!N16)/3</f>
        <v>83.5770166327159</v>
      </c>
      <c r="X16" s="71" t="n">
        <f aca="false">(2*O16+OffPeakMonthlyAvg!O16)/3</f>
        <v>145.594832924357</v>
      </c>
      <c r="Y16" s="73" t="n">
        <f aca="false">(2*P16+OffPeakMonthlyAvg!P16)/3</f>
        <v>92.9373320636319</v>
      </c>
      <c r="Z16" s="73" t="n">
        <f aca="false">(2*Q16+OffPeakMonthlyAvg!Q16)/3</f>
        <v>104.484912748749</v>
      </c>
      <c r="AA16" s="71" t="n">
        <f aca="false">(2*R16+OffPeakMonthlyAvg!R16)/3</f>
        <v>157.645161290323</v>
      </c>
      <c r="AB16" s="71" t="n">
        <f aca="false">(2*S16+OffPeakMonthlyAvg!S16)/3</f>
        <v>82.8489024865988</v>
      </c>
    </row>
    <row r="17" customFormat="false" ht="12.75" hidden="false" customHeight="false" outlineLevel="0" collapsed="false">
      <c r="A17" s="65" t="n">
        <v>36982</v>
      </c>
      <c r="B17" s="66" t="n">
        <v>33013</v>
      </c>
      <c r="C17" s="67" t="n">
        <f aca="false">_udcgen1999!L16</f>
        <v>10781.8590000047</v>
      </c>
      <c r="D17" s="68" t="n">
        <f aca="false">B17-C17</f>
        <v>22231.1409999953</v>
      </c>
      <c r="E17" s="67" t="n">
        <f aca="false">MAX(0,MIN($E$9,$D17))</f>
        <v>9114.8</v>
      </c>
      <c r="F17" s="67" t="n">
        <f aca="false">MAX(0,MIN($F$9,$D17-SUM($E17:E17)))</f>
        <v>6836.1</v>
      </c>
      <c r="G17" s="67" t="n">
        <f aca="false">MAX(0,MIN($G$9,$D17-SUM($E17:F17)))</f>
        <v>4557.4</v>
      </c>
      <c r="H17" s="67" t="n">
        <f aca="false">(MONTH($A17)&gt;=5)*(MONTH($A17)&lt;=9)*MAX(0,MIN($H$9,$D17-SUM($E17:G17)))</f>
        <v>0</v>
      </c>
      <c r="I17" s="67" t="n">
        <f aca="false">(MONTH($A17)&gt;=7)*(MONTH($A17)&lt;=9)*MAX(0,MIN($I$9,$D17-SUM($E17:H17)))</f>
        <v>0</v>
      </c>
      <c r="J17" s="74" t="n">
        <f aca="false">MAX(0,$D17-SUM($E17:I17))</f>
        <v>1722.8409999953</v>
      </c>
      <c r="L17" s="70" t="n">
        <f aca="false">$L$9</f>
        <v>55</v>
      </c>
      <c r="M17" s="71" t="n">
        <f aca="false">CALC!$F$10</f>
        <v>79.232331939846</v>
      </c>
      <c r="N17" s="71" t="n">
        <f aca="false">CALC!$F$9</f>
        <v>96.2271517735462</v>
      </c>
      <c r="O17" s="71" t="n">
        <f aca="false" t="array" ref="O17:O17">SUM((YEAR($A17)=CALC!$A$4:$A$10)*CALC!$F$4:$F$10)</f>
        <v>165.366166633926</v>
      </c>
      <c r="P17" s="71" t="n">
        <f aca="false">CALC!$H$9</f>
        <v>110.684904121471</v>
      </c>
      <c r="Q17" s="71" t="n">
        <f aca="false">CALC!$D$9</f>
        <v>124.385735984832</v>
      </c>
      <c r="R17" s="71" t="n">
        <f aca="false">CALC!T21</f>
        <v>152.854166666667</v>
      </c>
      <c r="S17" s="72" t="n">
        <f aca="false" t="array" ref="S17:S17">SUM(C17*L17+SUM(E17:J17*M17:R17))/$B17</f>
        <v>90.5701005535882</v>
      </c>
      <c r="V17" s="71" t="n">
        <f aca="false">(2*M17+OffPeakMonthlyAvg!M17)/3</f>
        <v>68.7896768990586</v>
      </c>
      <c r="W17" s="71" t="n">
        <f aca="false">(2*N17+OffPeakMonthlyAvg!N17)/3</f>
        <v>83.5770166327159</v>
      </c>
      <c r="X17" s="71" t="n">
        <f aca="false">(2*O17+OffPeakMonthlyAvg!O17)/3</f>
        <v>145.594832924357</v>
      </c>
      <c r="Y17" s="73" t="n">
        <f aca="false">(2*P17+OffPeakMonthlyAvg!P17)/3</f>
        <v>92.9373320636319</v>
      </c>
      <c r="Z17" s="73" t="n">
        <f aca="false">(2*Q17+OffPeakMonthlyAvg!Q17)/3</f>
        <v>104.484912748749</v>
      </c>
      <c r="AA17" s="71" t="n">
        <f aca="false">(2*R17+OffPeakMonthlyAvg!R17)/3</f>
        <v>127.5</v>
      </c>
      <c r="AB17" s="71" t="n">
        <f aca="false">(2*S17+OffPeakMonthlyAvg!S17)/3</f>
        <v>81.1566983155482</v>
      </c>
    </row>
    <row r="18" customFormat="false" ht="12.75" hidden="false" customHeight="false" outlineLevel="0" collapsed="false">
      <c r="A18" s="65" t="n">
        <v>37012</v>
      </c>
      <c r="B18" s="66" t="n">
        <v>39521</v>
      </c>
      <c r="C18" s="67" t="n">
        <f aca="false">_udcgen1999!L17</f>
        <v>10910.298676135</v>
      </c>
      <c r="D18" s="68" t="n">
        <f aca="false">B18-C18</f>
        <v>28610.701323865</v>
      </c>
      <c r="E18" s="67" t="n">
        <f aca="false">MAX(0,MIN($E$9,$D18))</f>
        <v>9114.8</v>
      </c>
      <c r="F18" s="67" t="n">
        <f aca="false">MAX(0,MIN($F$9,$D18-SUM($E18:E18)))</f>
        <v>6836.1</v>
      </c>
      <c r="G18" s="67" t="n">
        <f aca="false">MAX(0,MIN($G$9,$D18-SUM($E18:F18)))</f>
        <v>4557.4</v>
      </c>
      <c r="H18" s="67" t="n">
        <f aca="false">(MONTH($A18)&gt;=5)*(MONTH($A18)&lt;=9)*MAX(0,MIN($H$9,$D18-SUM($E18:G18)))</f>
        <v>6836.1</v>
      </c>
      <c r="I18" s="67" t="n">
        <f aca="false">(MONTH($A18)&gt;=7)*(MONTH($A18)&lt;=9)*MAX(0,MIN($I$9,$D18-SUM($E18:H18)))</f>
        <v>0</v>
      </c>
      <c r="J18" s="74" t="n">
        <f aca="false">MAX(0,$D18-SUM($E18:I18))</f>
        <v>1266.30132386505</v>
      </c>
      <c r="L18" s="70" t="n">
        <f aca="false">$L$9</f>
        <v>55</v>
      </c>
      <c r="M18" s="71" t="n">
        <f aca="false">CALC!$F$10</f>
        <v>79.232331939846</v>
      </c>
      <c r="N18" s="71" t="n">
        <f aca="false">CALC!$F$9</f>
        <v>96.2271517735462</v>
      </c>
      <c r="O18" s="71" t="n">
        <f aca="false" t="array" ref="O18:O18">SUM((YEAR($A18)=CALC!$A$4:$A$10)*CALC!$F$4:$F$10)</f>
        <v>165.366166633926</v>
      </c>
      <c r="P18" s="71" t="n">
        <f aca="false">CALC!$H$9</f>
        <v>110.684904121471</v>
      </c>
      <c r="Q18" s="71" t="n">
        <f aca="false">CALC!$D$9</f>
        <v>124.385735984832</v>
      </c>
      <c r="R18" s="71" t="n">
        <f aca="false">CALC!T22</f>
        <v>152.108870967742</v>
      </c>
      <c r="S18" s="72" t="n">
        <f aca="false" t="array" ref="S18:S18">SUM(C18*L18+SUM(E18:J18*M18:R18))/$B18</f>
        <v>93.1904613788157</v>
      </c>
      <c r="V18" s="71" t="n">
        <f aca="false">(2*M18+OffPeakMonthlyAvg!M18)/3</f>
        <v>68.7896768990586</v>
      </c>
      <c r="W18" s="71" t="n">
        <f aca="false">(2*N18+OffPeakMonthlyAvg!N18)/3</f>
        <v>83.5770166327159</v>
      </c>
      <c r="X18" s="71" t="n">
        <f aca="false">(2*O18+OffPeakMonthlyAvg!O18)/3</f>
        <v>145.594832924357</v>
      </c>
      <c r="Y18" s="73" t="n">
        <f aca="false">(2*P18+OffPeakMonthlyAvg!P18)/3</f>
        <v>92.9373320636319</v>
      </c>
      <c r="Z18" s="73" t="n">
        <f aca="false">(2*Q18+OffPeakMonthlyAvg!Q18)/3</f>
        <v>104.484912748749</v>
      </c>
      <c r="AA18" s="71" t="n">
        <f aca="false">(2*R18+OffPeakMonthlyAvg!R18)/3</f>
        <v>126.096774193548</v>
      </c>
      <c r="AB18" s="71" t="n">
        <f aca="false">(2*S18+OffPeakMonthlyAvg!S18)/3</f>
        <v>82.970031310148</v>
      </c>
    </row>
    <row r="19" customFormat="false" ht="12.75" hidden="false" customHeight="false" outlineLevel="0" collapsed="false">
      <c r="A19" s="65" t="n">
        <v>37043</v>
      </c>
      <c r="B19" s="66" t="n">
        <v>43447</v>
      </c>
      <c r="C19" s="67" t="n">
        <f aca="false">_udcgen1999!L18</f>
        <v>12685.5387941688</v>
      </c>
      <c r="D19" s="68" t="n">
        <f aca="false">B19-C19</f>
        <v>30761.4612058312</v>
      </c>
      <c r="E19" s="67" t="n">
        <f aca="false">MAX(0,MIN($E$9,$D19))</f>
        <v>9114.8</v>
      </c>
      <c r="F19" s="67" t="n">
        <f aca="false">MAX(0,MIN($F$9,$D19-SUM($E19:E19)))</f>
        <v>6836.1</v>
      </c>
      <c r="G19" s="67" t="n">
        <f aca="false">MAX(0,MIN($G$9,$D19-SUM($E19:F19)))</f>
        <v>4557.4</v>
      </c>
      <c r="H19" s="67" t="n">
        <f aca="false">(MONTH($A19)&gt;=5)*(MONTH($A19)&lt;=9)*MAX(0,MIN($H$9,$D19-SUM($E19:G19)))</f>
        <v>6836.1</v>
      </c>
      <c r="I19" s="67" t="n">
        <f aca="false">(MONTH($A19)&gt;=7)*(MONTH($A19)&lt;=9)*MAX(0,MIN($I$9,$D19-SUM($E19:H19)))</f>
        <v>0</v>
      </c>
      <c r="J19" s="74" t="n">
        <f aca="false">MAX(0,$D19-SUM($E19:I19))</f>
        <v>3417.06120583115</v>
      </c>
      <c r="L19" s="70" t="n">
        <f aca="false">$L$9</f>
        <v>55</v>
      </c>
      <c r="M19" s="71" t="n">
        <f aca="false">CALC!$F$10</f>
        <v>79.232331939846</v>
      </c>
      <c r="N19" s="71" t="n">
        <f aca="false">CALC!$F$9</f>
        <v>96.2271517735462</v>
      </c>
      <c r="O19" s="71" t="n">
        <f aca="false" t="array" ref="O19:O19">SUM((YEAR($A19)=CALC!$A$4:$A$10)*CALC!$F$4:$F$10)</f>
        <v>165.366166633926</v>
      </c>
      <c r="P19" s="71" t="n">
        <f aca="false">CALC!$H$9</f>
        <v>110.684904121471</v>
      </c>
      <c r="Q19" s="71" t="n">
        <f aca="false">CALC!$D$9</f>
        <v>124.385735984832</v>
      </c>
      <c r="R19" s="71" t="n">
        <f aca="false">CALC!T23</f>
        <v>179.8</v>
      </c>
      <c r="S19" s="72" t="n">
        <f aca="false" t="array" ref="S19:S19">SUM(C19*L19+SUM(E19:J19*M19:R19))/$B19</f>
        <v>96.7245234601794</v>
      </c>
      <c r="V19" s="71" t="n">
        <f aca="false">(2*M19+OffPeakMonthlyAvg!M19)/3</f>
        <v>68.7896768990586</v>
      </c>
      <c r="W19" s="71" t="n">
        <f aca="false">(2*N19+OffPeakMonthlyAvg!N19)/3</f>
        <v>83.5770166327159</v>
      </c>
      <c r="X19" s="71" t="n">
        <f aca="false">(2*O19+OffPeakMonthlyAvg!O19)/3</f>
        <v>145.594832924357</v>
      </c>
      <c r="Y19" s="73" t="n">
        <f aca="false">(2*P19+OffPeakMonthlyAvg!P19)/3</f>
        <v>92.9373320636319</v>
      </c>
      <c r="Z19" s="73" t="n">
        <f aca="false">(2*Q19+OffPeakMonthlyAvg!Q19)/3</f>
        <v>104.484912748749</v>
      </c>
      <c r="AA19" s="71" t="n">
        <f aca="false">(2*R19+OffPeakMonthlyAvg!R19)/3</f>
        <v>145.044444444444</v>
      </c>
      <c r="AB19" s="71" t="n">
        <f aca="false">(2*S19+OffPeakMonthlyAvg!S19)/3</f>
        <v>85.0228263675569</v>
      </c>
    </row>
    <row r="20" customFormat="false" ht="12.75" hidden="false" customHeight="false" outlineLevel="0" collapsed="false">
      <c r="A20" s="65" t="n">
        <v>37073</v>
      </c>
      <c r="B20" s="66" t="n">
        <v>45574</v>
      </c>
      <c r="C20" s="67" t="n">
        <f aca="false">_udcgen1999!L19</f>
        <v>11898.8557385947</v>
      </c>
      <c r="D20" s="68" t="n">
        <f aca="false">B20-C20</f>
        <v>33675.1442614053</v>
      </c>
      <c r="E20" s="67" t="n">
        <f aca="false">MAX(0,MIN($E$9,$D20))</f>
        <v>9114.8</v>
      </c>
      <c r="F20" s="67" t="n">
        <f aca="false">MAX(0,MIN($F$9,$D20-SUM($E20:E20)))</f>
        <v>6836.1</v>
      </c>
      <c r="G20" s="67" t="n">
        <f aca="false">MAX(0,MIN($G$9,$D20-SUM($E20:F20)))</f>
        <v>4557.4</v>
      </c>
      <c r="H20" s="67" t="n">
        <f aca="false">(MONTH($A20)&gt;=5)*(MONTH($A20)&lt;=9)*MAX(0,MIN($H$9,$D20-SUM($E20:G20)))</f>
        <v>6836.1</v>
      </c>
      <c r="I20" s="67" t="n">
        <f aca="false">(MONTH($A20)&gt;=7)*(MONTH($A20)&lt;=9)*MAX(0,MIN($I$9,$D20-SUM($E20:H20)))</f>
        <v>4557.4</v>
      </c>
      <c r="J20" s="74" t="n">
        <f aca="false">MAX(0,$D20-SUM($E20:I20))</f>
        <v>1773.34426140533</v>
      </c>
      <c r="L20" s="70" t="n">
        <f aca="false">$L$9</f>
        <v>55</v>
      </c>
      <c r="M20" s="71" t="n">
        <f aca="false">CALC!$F$10</f>
        <v>79.232331939846</v>
      </c>
      <c r="N20" s="71" t="n">
        <f aca="false">CALC!$F$9</f>
        <v>96.2271517735462</v>
      </c>
      <c r="O20" s="71" t="n">
        <f aca="false" t="array" ref="O20:O20">SUM((YEAR($A20)=CALC!$A$4:$A$10)*CALC!$F$4:$F$10)</f>
        <v>165.366166633926</v>
      </c>
      <c r="P20" s="71" t="n">
        <f aca="false">CALC!$H$9</f>
        <v>110.684904121471</v>
      </c>
      <c r="Q20" s="71" t="n">
        <f aca="false">CALC!$D$9</f>
        <v>124.385735984832</v>
      </c>
      <c r="R20" s="71" t="n">
        <f aca="false">CALC!T24</f>
        <v>177.951612903226</v>
      </c>
      <c r="S20" s="72" t="n">
        <f aca="false" t="array" ref="S20:S20">SUM(C20*L20+SUM(E20:J20*M20:R20))/$B20</f>
        <v>97.1426739508585</v>
      </c>
      <c r="V20" s="71" t="n">
        <f aca="false">(2*M20+OffPeakMonthlyAvg!M20)/3</f>
        <v>68.7896768990586</v>
      </c>
      <c r="W20" s="71" t="n">
        <f aca="false">(2*N20+OffPeakMonthlyAvg!N20)/3</f>
        <v>83.5770166327159</v>
      </c>
      <c r="X20" s="71" t="n">
        <f aca="false">(2*O20+OffPeakMonthlyAvg!O20)/3</f>
        <v>145.594832924357</v>
      </c>
      <c r="Y20" s="73" t="n">
        <f aca="false">(2*P20+OffPeakMonthlyAvg!P20)/3</f>
        <v>92.9373320636319</v>
      </c>
      <c r="Z20" s="73" t="n">
        <f aca="false">(2*Q20+OffPeakMonthlyAvg!Q20)/3</f>
        <v>104.484912748749</v>
      </c>
      <c r="AA20" s="71" t="n">
        <f aca="false">(2*R20+OffPeakMonthlyAvg!R20)/3</f>
        <v>154.634408602151</v>
      </c>
      <c r="AB20" s="71" t="n">
        <f aca="false">(2*S20+OffPeakMonthlyAvg!S20)/3</f>
        <v>85.5864386195466</v>
      </c>
    </row>
    <row r="21" customFormat="false" ht="12.75" hidden="false" customHeight="false" outlineLevel="0" collapsed="false">
      <c r="A21" s="65" t="n">
        <v>37104</v>
      </c>
      <c r="B21" s="66" t="n">
        <v>44661</v>
      </c>
      <c r="C21" s="67" t="n">
        <f aca="false">_udcgen1999!L20</f>
        <v>11420.0830583182</v>
      </c>
      <c r="D21" s="68" t="n">
        <f aca="false">B21-C21</f>
        <v>33240.9169416818</v>
      </c>
      <c r="E21" s="67" t="n">
        <f aca="false">MAX(0,MIN($E$9,$D21))</f>
        <v>9114.8</v>
      </c>
      <c r="F21" s="67" t="n">
        <f aca="false">MAX(0,MIN($F$9,$D21-SUM($E21:E21)))</f>
        <v>6836.1</v>
      </c>
      <c r="G21" s="67" t="n">
        <f aca="false">MAX(0,MIN($G$9,$D21-SUM($E21:F21)))</f>
        <v>4557.4</v>
      </c>
      <c r="H21" s="67" t="n">
        <f aca="false">(MONTH($A21)&gt;=5)*(MONTH($A21)&lt;=9)*MAX(0,MIN($H$9,$D21-SUM($E21:G21)))</f>
        <v>6836.1</v>
      </c>
      <c r="I21" s="67" t="n">
        <f aca="false">(MONTH($A21)&gt;=7)*(MONTH($A21)&lt;=9)*MAX(0,MIN($I$9,$D21-SUM($E21:H21)))</f>
        <v>4557.4</v>
      </c>
      <c r="J21" s="74" t="n">
        <f aca="false">MAX(0,$D21-SUM($E21:I21))</f>
        <v>1339.11694168182</v>
      </c>
      <c r="L21" s="70" t="n">
        <f aca="false">$L$9</f>
        <v>55</v>
      </c>
      <c r="M21" s="71" t="n">
        <f aca="false">CALC!$F$10</f>
        <v>79.232331939846</v>
      </c>
      <c r="N21" s="71" t="n">
        <f aca="false">CALC!$F$9</f>
        <v>96.2271517735462</v>
      </c>
      <c r="O21" s="71" t="n">
        <f aca="false" t="array" ref="O21:O21">SUM((YEAR($A21)=CALC!$A$4:$A$10)*CALC!$F$4:$F$10)</f>
        <v>165.366166633926</v>
      </c>
      <c r="P21" s="71" t="n">
        <f aca="false">CALC!$H$9</f>
        <v>110.684904121471</v>
      </c>
      <c r="Q21" s="71" t="n">
        <f aca="false">CALC!$D$9</f>
        <v>124.385735984832</v>
      </c>
      <c r="R21" s="71" t="n">
        <f aca="false">CALC!T25</f>
        <v>198.870967741936</v>
      </c>
      <c r="S21" s="72" t="n">
        <f aca="false" t="array" ref="S21:S21">SUM(C21*L21+SUM(E21:J21*M21:R21))/$B21</f>
        <v>97.436012086235</v>
      </c>
      <c r="V21" s="71" t="n">
        <f aca="false">(2*M21+OffPeakMonthlyAvg!M21)/3</f>
        <v>68.7896768990586</v>
      </c>
      <c r="W21" s="71" t="n">
        <f aca="false">(2*N21+OffPeakMonthlyAvg!N21)/3</f>
        <v>83.5770166327159</v>
      </c>
      <c r="X21" s="71" t="n">
        <f aca="false">(2*O21+OffPeakMonthlyAvg!O21)/3</f>
        <v>145.594832924357</v>
      </c>
      <c r="Y21" s="73" t="n">
        <f aca="false">(2*P21+OffPeakMonthlyAvg!P21)/3</f>
        <v>92.9373320636319</v>
      </c>
      <c r="Z21" s="73" t="n">
        <f aca="false">(2*Q21+OffPeakMonthlyAvg!Q21)/3</f>
        <v>104.484912748749</v>
      </c>
      <c r="AA21" s="71" t="n">
        <f aca="false">(2*R21+OffPeakMonthlyAvg!R21)/3</f>
        <v>168.806451612903</v>
      </c>
      <c r="AB21" s="71" t="n">
        <f aca="false">(2*S21+OffPeakMonthlyAvg!S21)/3</f>
        <v>86.4589966281503</v>
      </c>
    </row>
    <row r="22" customFormat="false" ht="12.75" hidden="false" customHeight="false" outlineLevel="0" collapsed="false">
      <c r="A22" s="65" t="n">
        <v>37135</v>
      </c>
      <c r="B22" s="66" t="n">
        <v>44243</v>
      </c>
      <c r="C22" s="67" t="n">
        <f aca="false">_udcgen1999!L21</f>
        <v>11552.7279304558</v>
      </c>
      <c r="D22" s="68" t="n">
        <f aca="false">B22-C22</f>
        <v>32690.2720695442</v>
      </c>
      <c r="E22" s="67" t="n">
        <f aca="false">MAX(0,MIN($E$9,$D22))</f>
        <v>9114.8</v>
      </c>
      <c r="F22" s="67" t="n">
        <f aca="false">MAX(0,MIN($F$9,$D22-SUM($E22:E22)))</f>
        <v>6836.1</v>
      </c>
      <c r="G22" s="67" t="n">
        <f aca="false">MAX(0,MIN($G$9,$D22-SUM($E22:F22)))</f>
        <v>4557.4</v>
      </c>
      <c r="H22" s="67" t="n">
        <f aca="false">(MONTH($A22)&gt;=5)*(MONTH($A22)&lt;=9)*MAX(0,MIN($H$9,$D22-SUM($E22:G22)))</f>
        <v>6836.1</v>
      </c>
      <c r="I22" s="67" t="n">
        <f aca="false">(MONTH($A22)&gt;=7)*(MONTH($A22)&lt;=9)*MAX(0,MIN($I$9,$D22-SUM($E22:H22)))</f>
        <v>4557.4</v>
      </c>
      <c r="J22" s="74" t="n">
        <f aca="false">MAX(0,$D22-SUM($E22:I22))</f>
        <v>788.472069544194</v>
      </c>
      <c r="L22" s="70" t="n">
        <f aca="false">$L$9</f>
        <v>55</v>
      </c>
      <c r="M22" s="71" t="n">
        <f aca="false">CALC!$F$10</f>
        <v>79.232331939846</v>
      </c>
      <c r="N22" s="71" t="n">
        <f aca="false">CALC!$F$9</f>
        <v>96.2271517735462</v>
      </c>
      <c r="O22" s="71" t="n">
        <f aca="false" t="array" ref="O22:O22">SUM((YEAR($A22)=CALC!$A$4:$A$10)*CALC!$F$4:$F$10)</f>
        <v>165.366166633926</v>
      </c>
      <c r="P22" s="71" t="n">
        <f aca="false">CALC!$H$9</f>
        <v>110.684904121471</v>
      </c>
      <c r="Q22" s="71" t="n">
        <f aca="false">CALC!$D$9</f>
        <v>124.385735984832</v>
      </c>
      <c r="R22" s="71" t="n">
        <f aca="false">CALC!T26</f>
        <v>179.55</v>
      </c>
      <c r="S22" s="72" t="n">
        <f aca="false" t="array" ref="S22:S22">SUM(C22*L22+SUM(E22:J22*M22:R22))/$B22</f>
        <v>95.7020066841238</v>
      </c>
      <c r="V22" s="71" t="n">
        <f aca="false">(2*M22+OffPeakMonthlyAvg!M22)/3</f>
        <v>68.7896768990586</v>
      </c>
      <c r="W22" s="71" t="n">
        <f aca="false">(2*N22+OffPeakMonthlyAvg!N22)/3</f>
        <v>83.5770166327159</v>
      </c>
      <c r="X22" s="71" t="n">
        <f aca="false">(2*O22+OffPeakMonthlyAvg!O22)/3</f>
        <v>145.594832924357</v>
      </c>
      <c r="Y22" s="73" t="n">
        <f aca="false">(2*P22+OffPeakMonthlyAvg!P22)/3</f>
        <v>92.9373320636319</v>
      </c>
      <c r="Z22" s="73" t="n">
        <f aca="false">(2*Q22+OffPeakMonthlyAvg!Q22)/3</f>
        <v>104.484912748749</v>
      </c>
      <c r="AA22" s="71" t="n">
        <f aca="false">(2*R22+OffPeakMonthlyAvg!R22)/3</f>
        <v>155.633333333333</v>
      </c>
      <c r="AB22" s="71" t="n">
        <f aca="false">(2*S22+OffPeakMonthlyAvg!S22)/3</f>
        <v>84.6023876901349</v>
      </c>
    </row>
    <row r="23" customFormat="false" ht="12.75" hidden="false" customHeight="false" outlineLevel="0" collapsed="false">
      <c r="A23" s="65" t="n">
        <v>37165</v>
      </c>
      <c r="B23" s="66" t="n">
        <v>36692</v>
      </c>
      <c r="C23" s="67" t="n">
        <f aca="false">_udcgen1999!L22</f>
        <v>9907.7052310606</v>
      </c>
      <c r="D23" s="68" t="n">
        <f aca="false">B23-C23</f>
        <v>26784.2947689394</v>
      </c>
      <c r="E23" s="67" t="n">
        <f aca="false">MAX(0,MIN($E$9,$D23))</f>
        <v>9114.8</v>
      </c>
      <c r="F23" s="67" t="n">
        <f aca="false">MAX(0,MIN($F$9,$D23-SUM($E23:E23)))</f>
        <v>6836.1</v>
      </c>
      <c r="G23" s="67" t="n">
        <f aca="false">MAX(0,MIN($G$9,$D23-SUM($E23:F23)))</f>
        <v>4557.4</v>
      </c>
      <c r="H23" s="67" t="n">
        <f aca="false">(MONTH($A23)&gt;=5)*(MONTH($A23)&lt;=9)*MAX(0,MIN($H$9,$D23-SUM($E23:G23)))</f>
        <v>0</v>
      </c>
      <c r="I23" s="67" t="n">
        <f aca="false">(MONTH($A23)&gt;=7)*(MONTH($A23)&lt;=9)*MAX(0,MIN($I$9,$D23-SUM($E23:H23)))</f>
        <v>0</v>
      </c>
      <c r="J23" s="74" t="n">
        <f aca="false">MAX(0,$D23-SUM($E23:I23))</f>
        <v>6275.9947689394</v>
      </c>
      <c r="L23" s="70" t="n">
        <f aca="false">$L$9</f>
        <v>55</v>
      </c>
      <c r="M23" s="71" t="n">
        <f aca="false">CALC!$F$10</f>
        <v>79.232331939846</v>
      </c>
      <c r="N23" s="71" t="n">
        <f aca="false">CALC!$F$9</f>
        <v>96.2271517735462</v>
      </c>
      <c r="O23" s="71" t="n">
        <f aca="false" t="array" ref="O23:O23">SUM((YEAR($A23)=CALC!$A$4:$A$10)*CALC!$F$4:$F$10)</f>
        <v>165.366166633926</v>
      </c>
      <c r="P23" s="71" t="n">
        <f aca="false">CALC!$H$9</f>
        <v>110.684904121471</v>
      </c>
      <c r="Q23" s="71" t="n">
        <f aca="false">CALC!$D$9</f>
        <v>124.385735984832</v>
      </c>
      <c r="R23" s="71" t="n">
        <f aca="false">CALC!T27</f>
        <v>116.129032258065</v>
      </c>
      <c r="S23" s="72" t="n">
        <f aca="false" t="array" ref="S23:S23">SUM(C23*L23+SUM(E23:J23*M23:R23))/$B23</f>
        <v>92.8647674126196</v>
      </c>
      <c r="V23" s="71" t="n">
        <f aca="false">(2*M23+OffPeakMonthlyAvg!M23)/3</f>
        <v>68.7896768990586</v>
      </c>
      <c r="W23" s="71" t="n">
        <f aca="false">(2*N23+OffPeakMonthlyAvg!N23)/3</f>
        <v>83.5770166327159</v>
      </c>
      <c r="X23" s="71" t="n">
        <f aca="false">(2*O23+OffPeakMonthlyAvg!O23)/3</f>
        <v>145.594832924357</v>
      </c>
      <c r="Y23" s="73" t="n">
        <f aca="false">(2*P23+OffPeakMonthlyAvg!P23)/3</f>
        <v>92.9373320636319</v>
      </c>
      <c r="Z23" s="73" t="n">
        <f aca="false">(2*Q23+OffPeakMonthlyAvg!Q23)/3</f>
        <v>104.484912748749</v>
      </c>
      <c r="AA23" s="71" t="n">
        <f aca="false">(2*R23+OffPeakMonthlyAvg!R23)/3</f>
        <v>104.903225806452</v>
      </c>
      <c r="AB23" s="71" t="n">
        <f aca="false">(2*S23+OffPeakMonthlyAvg!S23)/3</f>
        <v>83.8116866648655</v>
      </c>
    </row>
    <row r="24" customFormat="false" ht="12.75" hidden="false" customHeight="false" outlineLevel="0" collapsed="false">
      <c r="A24" s="65" t="n">
        <v>37196</v>
      </c>
      <c r="B24" s="66" t="n">
        <v>33180</v>
      </c>
      <c r="C24" s="67" t="n">
        <f aca="false">_udcgen1999!L23</f>
        <v>10325.2595658164</v>
      </c>
      <c r="D24" s="68" t="n">
        <f aca="false">B24-C24</f>
        <v>22854.7404341836</v>
      </c>
      <c r="E24" s="67" t="n">
        <f aca="false">MAX(0,MIN($E$9,$D24))</f>
        <v>9114.8</v>
      </c>
      <c r="F24" s="67" t="n">
        <f aca="false">MAX(0,MIN($F$9,$D24-SUM($E24:E24)))</f>
        <v>6836.1</v>
      </c>
      <c r="G24" s="67" t="n">
        <f aca="false">MAX(0,MIN($G$9,$D24-SUM($E24:F24)))</f>
        <v>4557.4</v>
      </c>
      <c r="H24" s="67" t="n">
        <f aca="false">(MONTH($A24)&gt;=5)*(MONTH($A24)&lt;=9)*MAX(0,MIN($H$9,$D24-SUM($E24:G24)))</f>
        <v>0</v>
      </c>
      <c r="I24" s="67" t="n">
        <f aca="false">(MONTH($A24)&gt;=7)*(MONTH($A24)&lt;=9)*MAX(0,MIN($I$9,$D24-SUM($E24:H24)))</f>
        <v>0</v>
      </c>
      <c r="J24" s="74" t="n">
        <f aca="false">MAX(0,$D24-SUM($E24:I24))</f>
        <v>2346.44043418355</v>
      </c>
      <c r="L24" s="70" t="n">
        <f aca="false">$L$9</f>
        <v>55</v>
      </c>
      <c r="M24" s="71" t="n">
        <f aca="false">CALC!$F$10</f>
        <v>79.232331939846</v>
      </c>
      <c r="N24" s="71" t="n">
        <f aca="false">CALC!$F$9</f>
        <v>96.2271517735462</v>
      </c>
      <c r="O24" s="71" t="n">
        <f aca="false" t="array" ref="O24:O24">SUM((YEAR($A24)=CALC!$A$4:$A$10)*CALC!$F$4:$F$10)</f>
        <v>165.366166633926</v>
      </c>
      <c r="P24" s="71" t="n">
        <f aca="false">CALC!$H$9</f>
        <v>110.684904121471</v>
      </c>
      <c r="Q24" s="71" t="n">
        <f aca="false">CALC!$D$9</f>
        <v>124.385735984832</v>
      </c>
      <c r="R24" s="71" t="n">
        <f aca="false">CALC!T28</f>
        <v>111.166666666667</v>
      </c>
      <c r="S24" s="72" t="n">
        <f aca="false" t="array" ref="S24:S24">SUM(C24*L24+SUM(E24:J24*M24:R24))/$B24</f>
        <v>89.2821065986099</v>
      </c>
      <c r="V24" s="71" t="n">
        <f aca="false">(2*M24+OffPeakMonthlyAvg!M24)/3</f>
        <v>68.7896768990586</v>
      </c>
      <c r="W24" s="71" t="n">
        <f aca="false">(2*N24+OffPeakMonthlyAvg!N24)/3</f>
        <v>83.5770166327159</v>
      </c>
      <c r="X24" s="71" t="n">
        <f aca="false">(2*O24+OffPeakMonthlyAvg!O24)/3</f>
        <v>145.594832924357</v>
      </c>
      <c r="Y24" s="73" t="n">
        <f aca="false">(2*P24+OffPeakMonthlyAvg!P24)/3</f>
        <v>92.9373320636319</v>
      </c>
      <c r="Z24" s="73" t="n">
        <f aca="false">(2*Q24+OffPeakMonthlyAvg!Q24)/3</f>
        <v>104.484912748749</v>
      </c>
      <c r="AA24" s="71" t="n">
        <f aca="false">(2*R24+OffPeakMonthlyAvg!R24)/3</f>
        <v>101.111111111111</v>
      </c>
      <c r="AB24" s="71" t="n">
        <f aca="false">(2*S24+OffPeakMonthlyAvg!S24)/3</f>
        <v>80.7005010340949</v>
      </c>
    </row>
    <row r="25" customFormat="false" ht="12.75" hidden="false" customHeight="false" outlineLevel="0" collapsed="false">
      <c r="A25" s="65" t="n">
        <v>37226</v>
      </c>
      <c r="B25" s="75" t="n">
        <v>34319</v>
      </c>
      <c r="C25" s="76" t="n">
        <f aca="false">_udcgen1999!L24</f>
        <v>10181.0366376991</v>
      </c>
      <c r="D25" s="77" t="n">
        <f aca="false">B25-C25</f>
        <v>24137.9633623009</v>
      </c>
      <c r="E25" s="76" t="n">
        <f aca="false">MAX(0,MIN($E$9,$D25))</f>
        <v>9114.8</v>
      </c>
      <c r="F25" s="76" t="n">
        <f aca="false">MAX(0,MIN($F$9,$D25-SUM($E25:E25)))</f>
        <v>6836.1</v>
      </c>
      <c r="G25" s="76" t="n">
        <f aca="false">MAX(0,MIN($G$9,$D25-SUM($E25:F25)))</f>
        <v>4557.4</v>
      </c>
      <c r="H25" s="76" t="n">
        <f aca="false">(MONTH($A25)&gt;=5)*(MONTH($A25)&lt;=9)*MAX(0,MIN($H$9,$D25-SUM($E25:G25)))</f>
        <v>0</v>
      </c>
      <c r="I25" s="76" t="n">
        <f aca="false">(MONTH($A25)&gt;=7)*(MONTH($A25)&lt;=9)*MAX(0,MIN($I$9,$D25-SUM($E25:H25)))</f>
        <v>0</v>
      </c>
      <c r="J25" s="78" t="n">
        <f aca="false">MAX(0,$D25-SUM($E25:I25))</f>
        <v>3629.66336230086</v>
      </c>
      <c r="L25" s="79" t="n">
        <f aca="false">$L$9</f>
        <v>55</v>
      </c>
      <c r="M25" s="80" t="n">
        <f aca="false">CALC!$F$10</f>
        <v>79.232331939846</v>
      </c>
      <c r="N25" s="80" t="n">
        <f aca="false">CALC!$F$9</f>
        <v>96.2271517735462</v>
      </c>
      <c r="O25" s="80" t="n">
        <f aca="false" t="array" ref="O25:O25">SUM((YEAR($A25)=CALC!$A$4:$A$10)*CALC!$F$4:$F$10)</f>
        <v>165.366166633926</v>
      </c>
      <c r="P25" s="80" t="n">
        <f aca="false">CALC!$H$9</f>
        <v>110.684904121471</v>
      </c>
      <c r="Q25" s="80" t="n">
        <f aca="false">CALC!$D$9</f>
        <v>124.385735984832</v>
      </c>
      <c r="R25" s="80" t="n">
        <f aca="false">CALC!T29</f>
        <v>109.911290322581</v>
      </c>
      <c r="S25" s="81" t="n">
        <f aca="false" t="array" ref="S25:S25">SUM(C25*L25+SUM(E25:J25*M25:R25))/$B25</f>
        <v>90.1116890900794</v>
      </c>
      <c r="V25" s="71" t="n">
        <f aca="false">(2*M25+OffPeakMonthlyAvg!M25)/3</f>
        <v>68.7896768990586</v>
      </c>
      <c r="W25" s="71" t="n">
        <f aca="false">(2*N25+OffPeakMonthlyAvg!N25)/3</f>
        <v>83.5770166327159</v>
      </c>
      <c r="X25" s="71" t="n">
        <f aca="false">(2*O25+OffPeakMonthlyAvg!O25)/3</f>
        <v>145.594832924357</v>
      </c>
      <c r="Y25" s="73" t="n">
        <f aca="false">(2*P25+OffPeakMonthlyAvg!P25)/3</f>
        <v>92.9373320636319</v>
      </c>
      <c r="Z25" s="73" t="n">
        <f aca="false">(2*Q25+OffPeakMonthlyAvg!Q25)/3</f>
        <v>104.484912748749</v>
      </c>
      <c r="AA25" s="71" t="n">
        <f aca="false">(2*R25+OffPeakMonthlyAvg!R25)/3</f>
        <v>100.010752688172</v>
      </c>
      <c r="AB25" s="71" t="n">
        <f aca="false">(2*S25+OffPeakMonthlyAvg!S25)/3</f>
        <v>81.4905438802448</v>
      </c>
    </row>
    <row r="26" customFormat="false" ht="12.75" hidden="false" customHeight="false" outlineLevel="0" collapsed="false">
      <c r="A26" s="65" t="n">
        <v>37257</v>
      </c>
      <c r="B26" s="82" t="n">
        <f aca="false">B14</f>
        <v>32675</v>
      </c>
      <c r="C26" s="82" t="n">
        <f aca="false">C14</f>
        <v>9788.06594630827</v>
      </c>
      <c r="D26" s="83" t="n">
        <f aca="false">B26-C26</f>
        <v>22886.9340536917</v>
      </c>
      <c r="E26" s="82" t="n">
        <f aca="false">E14</f>
        <v>9114.8</v>
      </c>
      <c r="F26" s="82" t="n">
        <f aca="false">F14</f>
        <v>6836.1</v>
      </c>
      <c r="G26" s="82" t="n">
        <f aca="false">G14</f>
        <v>4557.4</v>
      </c>
      <c r="H26" s="82" t="n">
        <f aca="false">(MONTH($A26)&gt;=5)*(MONTH($A26)&lt;=9)*MAX(0,MIN($H$9,$D26-SUM($E26:G26)))</f>
        <v>0</v>
      </c>
      <c r="I26" s="82" t="n">
        <f aca="false">(MONTH($A26)&gt;=7)*(MONTH($A26)&lt;=9)*MAX(0,MIN($I$9,$D26-SUM($E26:H26)))</f>
        <v>0</v>
      </c>
      <c r="J26" s="82" t="n">
        <f aca="false">MAX(0,$D26-SUM($E26:I26))</f>
        <v>2378.63405369173</v>
      </c>
      <c r="L26" s="10" t="n">
        <f aca="false">$L$9</f>
        <v>55</v>
      </c>
      <c r="M26" s="10" t="n">
        <f aca="false">CALC!$F$10</f>
        <v>79.232331939846</v>
      </c>
      <c r="N26" s="10" t="n">
        <f aca="false">CALC!$F$9</f>
        <v>96.2271517735462</v>
      </c>
      <c r="O26" s="10" t="n">
        <f aca="false" t="array" ref="O26:O26">SUM((YEAR($A26)=CALC!$A$4:$A$10)*CALC!$F$4:$F$10)</f>
        <v>96.2749919537407</v>
      </c>
      <c r="P26" s="10" t="n">
        <f aca="false">CALC!$H$9</f>
        <v>110.684904121471</v>
      </c>
      <c r="Q26" s="10" t="n">
        <f aca="false">CALC!$D$9</f>
        <v>124.385735984832</v>
      </c>
      <c r="R26" s="10" t="n">
        <f aca="false">CALC!T30</f>
        <v>91.6491935483871</v>
      </c>
      <c r="S26" s="84" t="n">
        <f aca="false" t="array" ref="S26:S26">SUM(C26*L26+SUM(E26:J26*M26:R26))/$B26</f>
        <v>78.8098686931586</v>
      </c>
      <c r="V26" s="71" t="n">
        <f aca="false">(2*M26+OffPeakMonthlyAvg!M26)/3</f>
        <v>68.7896768990586</v>
      </c>
      <c r="W26" s="71" t="n">
        <f aca="false">(2*N26+OffPeakMonthlyAvg!N26)/3</f>
        <v>83.5770166327159</v>
      </c>
      <c r="X26" s="71" t="n">
        <f aca="false">(2*O26+OffPeakMonthlyAvg!O26)/3</f>
        <v>83.144845767032</v>
      </c>
      <c r="Y26" s="73" t="n">
        <f aca="false">(2*P26+OffPeakMonthlyAvg!P26)/3</f>
        <v>92.9373320636319</v>
      </c>
      <c r="Z26" s="73" t="n">
        <f aca="false">(2*Q26+OffPeakMonthlyAvg!Q26)/3</f>
        <v>104.484912748749</v>
      </c>
      <c r="AA26" s="71" t="n">
        <f aca="false">(2*R26+OffPeakMonthlyAvg!R26)/3</f>
        <v>82.9354838709677</v>
      </c>
      <c r="AB26" s="71" t="n">
        <f aca="false">(2*S26+OffPeakMonthlyAvg!S26)/3</f>
        <v>70.771714263921</v>
      </c>
    </row>
    <row r="27" customFormat="false" ht="12.75" hidden="false" customHeight="false" outlineLevel="0" collapsed="false">
      <c r="A27" s="65" t="n">
        <v>37288</v>
      </c>
      <c r="B27" s="82" t="n">
        <f aca="false">B15</f>
        <v>32071</v>
      </c>
      <c r="C27" s="82" t="n">
        <f aca="false">C15</f>
        <v>10258.2127301907</v>
      </c>
      <c r="D27" s="83" t="n">
        <f aca="false">B27-C27</f>
        <v>21812.7872698093</v>
      </c>
      <c r="E27" s="82" t="n">
        <f aca="false">E15</f>
        <v>9114.8</v>
      </c>
      <c r="F27" s="82" t="n">
        <f aca="false">F15</f>
        <v>6836.1</v>
      </c>
      <c r="G27" s="82" t="n">
        <f aca="false">G15</f>
        <v>4557.4</v>
      </c>
      <c r="H27" s="82" t="n">
        <f aca="false">(MONTH($A27)&gt;=5)*(MONTH($A27)&lt;=9)*MAX(0,MIN($H$9,$D27-SUM($E27:G27)))</f>
        <v>0</v>
      </c>
      <c r="I27" s="82" t="n">
        <f aca="false">(MONTH($A27)&gt;=7)*(MONTH($A27)&lt;=9)*MAX(0,MIN($I$9,$D27-SUM($E27:H27)))</f>
        <v>0</v>
      </c>
      <c r="J27" s="82" t="n">
        <f aca="false">MAX(0,$D27-SUM($E27:I27))</f>
        <v>1304.48726980926</v>
      </c>
      <c r="L27" s="10" t="n">
        <f aca="false">$L$9</f>
        <v>55</v>
      </c>
      <c r="M27" s="10" t="n">
        <f aca="false">CALC!$F$10</f>
        <v>79.232331939846</v>
      </c>
      <c r="N27" s="10" t="n">
        <f aca="false">CALC!$F$9</f>
        <v>96.2271517735462</v>
      </c>
      <c r="O27" s="10" t="n">
        <f aca="false" t="array" ref="O27:O27">SUM((YEAR($A27)=CALC!$A$4:$A$10)*CALC!$F$4:$F$10)</f>
        <v>96.2749919537407</v>
      </c>
      <c r="P27" s="10" t="n">
        <f aca="false">CALC!$H$9</f>
        <v>110.684904121471</v>
      </c>
      <c r="Q27" s="10" t="n">
        <f aca="false">CALC!$D$9</f>
        <v>124.385735984832</v>
      </c>
      <c r="R27" s="10" t="n">
        <f aca="false">CALC!T31</f>
        <v>84.375</v>
      </c>
      <c r="S27" s="84" t="n">
        <f aca="false" t="array" ref="S27:S27">SUM(C27*L27+SUM(E27:J27*M27:R27))/$B27</f>
        <v>77.7349241771405</v>
      </c>
      <c r="V27" s="71" t="n">
        <f aca="false">(2*M27+OffPeakMonthlyAvg!M27)/3</f>
        <v>68.7896768990586</v>
      </c>
      <c r="W27" s="71" t="n">
        <f aca="false">(2*N27+OffPeakMonthlyAvg!N27)/3</f>
        <v>83.5770166327159</v>
      </c>
      <c r="X27" s="71" t="n">
        <f aca="false">(2*O27+OffPeakMonthlyAvg!O27)/3</f>
        <v>83.144845767032</v>
      </c>
      <c r="Y27" s="73" t="n">
        <f aca="false">(2*P27+OffPeakMonthlyAvg!P27)/3</f>
        <v>92.9373320636319</v>
      </c>
      <c r="Z27" s="73" t="n">
        <f aca="false">(2*Q27+OffPeakMonthlyAvg!Q27)/3</f>
        <v>104.484912748749</v>
      </c>
      <c r="AA27" s="71" t="n">
        <f aca="false">(2*R27+OffPeakMonthlyAvg!R27)/3</f>
        <v>75.5</v>
      </c>
      <c r="AB27" s="71" t="n">
        <f aca="false">(2*S27+OffPeakMonthlyAvg!S27)/3</f>
        <v>69.8370432080857</v>
      </c>
    </row>
    <row r="28" customFormat="false" ht="12.75" hidden="false" customHeight="false" outlineLevel="0" collapsed="false">
      <c r="A28" s="65" t="n">
        <v>37316</v>
      </c>
      <c r="B28" s="82" t="n">
        <f aca="false">B16</f>
        <v>32340</v>
      </c>
      <c r="C28" s="82" t="n">
        <f aca="false">C16</f>
        <v>10546.3793160036</v>
      </c>
      <c r="D28" s="83" t="n">
        <f aca="false">B28-C28</f>
        <v>21793.6206839964</v>
      </c>
      <c r="E28" s="82" t="n">
        <f aca="false">E16</f>
        <v>9114.8</v>
      </c>
      <c r="F28" s="82" t="n">
        <f aca="false">F16</f>
        <v>6836.1</v>
      </c>
      <c r="G28" s="82" t="n">
        <f aca="false">G16</f>
        <v>4557.4</v>
      </c>
      <c r="H28" s="82" t="n">
        <f aca="false">(MONTH($A28)&gt;=5)*(MONTH($A28)&lt;=9)*MAX(0,MIN($H$9,$D28-SUM($E28:G28)))</f>
        <v>0</v>
      </c>
      <c r="I28" s="82" t="n">
        <f aca="false">(MONTH($A28)&gt;=7)*(MONTH($A28)&lt;=9)*MAX(0,MIN($I$9,$D28-SUM($E28:H28)))</f>
        <v>0</v>
      </c>
      <c r="J28" s="82" t="n">
        <f aca="false">MAX(0,$D28-SUM($E28:I28))</f>
        <v>1285.3206839964</v>
      </c>
      <c r="L28" s="10" t="n">
        <f aca="false">$L$9</f>
        <v>55</v>
      </c>
      <c r="M28" s="10" t="n">
        <f aca="false">CALC!$F$10</f>
        <v>79.232331939846</v>
      </c>
      <c r="N28" s="10" t="n">
        <f aca="false">CALC!$F$9</f>
        <v>96.2271517735462</v>
      </c>
      <c r="O28" s="10" t="n">
        <f aca="false" t="array" ref="O28:O28">SUM((YEAR($A28)=CALC!$A$4:$A$10)*CALC!$F$4:$F$10)</f>
        <v>96.2749919537407</v>
      </c>
      <c r="P28" s="10" t="n">
        <f aca="false">CALC!$H$9</f>
        <v>110.684904121471</v>
      </c>
      <c r="Q28" s="10" t="n">
        <f aca="false">CALC!$D$9</f>
        <v>124.385735984832</v>
      </c>
      <c r="R28" s="10" t="n">
        <f aca="false">CALC!T32</f>
        <v>80.133064516129</v>
      </c>
      <c r="S28" s="84" t="n">
        <f aca="false" t="array" ref="S28:S28">SUM(C28*L28+SUM(E28:J28*M28:R28))/$B28</f>
        <v>77.3598171740638</v>
      </c>
      <c r="V28" s="71" t="n">
        <f aca="false">(2*M28+OffPeakMonthlyAvg!M28)/3</f>
        <v>68.7896768990586</v>
      </c>
      <c r="W28" s="71" t="n">
        <f aca="false">(2*N28+OffPeakMonthlyAvg!N28)/3</f>
        <v>83.5770166327159</v>
      </c>
      <c r="X28" s="71" t="n">
        <f aca="false">(2*O28+OffPeakMonthlyAvg!O28)/3</f>
        <v>83.144845767032</v>
      </c>
      <c r="Y28" s="73" t="n">
        <f aca="false">(2*P28+OffPeakMonthlyAvg!P28)/3</f>
        <v>92.9373320636319</v>
      </c>
      <c r="Z28" s="73" t="n">
        <f aca="false">(2*Q28+OffPeakMonthlyAvg!Q28)/3</f>
        <v>104.484912748749</v>
      </c>
      <c r="AA28" s="71" t="n">
        <f aca="false">(2*R28+OffPeakMonthlyAvg!R28)/3</f>
        <v>70.9354838709677</v>
      </c>
      <c r="AB28" s="71" t="n">
        <f aca="false">(2*S28+OffPeakMonthlyAvg!S28)/3</f>
        <v>69.4995381742508</v>
      </c>
    </row>
    <row r="29" customFormat="false" ht="12.75" hidden="false" customHeight="false" outlineLevel="0" collapsed="false">
      <c r="A29" s="65" t="n">
        <v>37347</v>
      </c>
      <c r="B29" s="82" t="n">
        <f aca="false">B17</f>
        <v>33013</v>
      </c>
      <c r="C29" s="82" t="n">
        <f aca="false">C17</f>
        <v>10781.8590000047</v>
      </c>
      <c r="D29" s="83" t="n">
        <f aca="false">B29-C29</f>
        <v>22231.1409999953</v>
      </c>
      <c r="E29" s="82" t="n">
        <f aca="false">E17</f>
        <v>9114.8</v>
      </c>
      <c r="F29" s="82" t="n">
        <f aca="false">F17</f>
        <v>6836.1</v>
      </c>
      <c r="G29" s="82" t="n">
        <f aca="false">G17</f>
        <v>4557.4</v>
      </c>
      <c r="H29" s="82" t="n">
        <f aca="false">(MONTH($A29)&gt;=5)*(MONTH($A29)&lt;=9)*MAX(0,MIN($H$9,$D29-SUM($E29:G29)))</f>
        <v>0</v>
      </c>
      <c r="I29" s="82" t="n">
        <f aca="false">(MONTH($A29)&gt;=7)*(MONTH($A29)&lt;=9)*MAX(0,MIN($I$9,$D29-SUM($E29:H29)))</f>
        <v>0</v>
      </c>
      <c r="J29" s="82" t="n">
        <f aca="false">MAX(0,$D29-SUM($E29:I29))</f>
        <v>1722.8409999953</v>
      </c>
      <c r="L29" s="10" t="n">
        <f aca="false">$L$9</f>
        <v>55</v>
      </c>
      <c r="M29" s="10" t="n">
        <f aca="false">CALC!$F$10</f>
        <v>79.232331939846</v>
      </c>
      <c r="N29" s="10" t="n">
        <f aca="false">CALC!$F$9</f>
        <v>96.2271517735462</v>
      </c>
      <c r="O29" s="10" t="n">
        <f aca="false" t="array" ref="O29:O29">SUM((YEAR($A29)=CALC!$A$4:$A$10)*CALC!$F$4:$F$10)</f>
        <v>96.2749919537407</v>
      </c>
      <c r="P29" s="10" t="n">
        <f aca="false">CALC!$H$9</f>
        <v>110.684904121471</v>
      </c>
      <c r="Q29" s="10" t="n">
        <f aca="false">CALC!$D$9</f>
        <v>124.385735984832</v>
      </c>
      <c r="R29" s="10" t="n">
        <f aca="false">CALC!T33</f>
        <v>77.3333333333333</v>
      </c>
      <c r="S29" s="84" t="n">
        <f aca="false" t="array" ref="S29:S29">SUM(C29*L29+SUM(E29:J29*M29:R29))/$B29</f>
        <v>77.0909708923046</v>
      </c>
      <c r="V29" s="71" t="n">
        <f aca="false">(2*M29+OffPeakMonthlyAvg!M29)/3</f>
        <v>68.7896768990586</v>
      </c>
      <c r="W29" s="71" t="n">
        <f aca="false">(2*N29+OffPeakMonthlyAvg!N29)/3</f>
        <v>83.5770166327159</v>
      </c>
      <c r="X29" s="71" t="n">
        <f aca="false">(2*O29+OffPeakMonthlyAvg!O29)/3</f>
        <v>83.144845767032</v>
      </c>
      <c r="Y29" s="73" t="n">
        <f aca="false">(2*P29+OffPeakMonthlyAvg!P29)/3</f>
        <v>92.9373320636319</v>
      </c>
      <c r="Z29" s="73" t="n">
        <f aca="false">(2*Q29+OffPeakMonthlyAvg!Q29)/3</f>
        <v>104.484912748749</v>
      </c>
      <c r="AA29" s="71" t="n">
        <f aca="false">(2*R29+OffPeakMonthlyAvg!R29)/3</f>
        <v>69.2333333333333</v>
      </c>
      <c r="AB29" s="71" t="n">
        <f aca="false">(2*S29+OffPeakMonthlyAvg!S29)/3</f>
        <v>69.3505805201806</v>
      </c>
    </row>
    <row r="30" customFormat="false" ht="12.75" hidden="false" customHeight="false" outlineLevel="0" collapsed="false">
      <c r="A30" s="65" t="n">
        <v>37377</v>
      </c>
      <c r="B30" s="82" t="n">
        <f aca="false">B18</f>
        <v>39521</v>
      </c>
      <c r="C30" s="82" t="n">
        <f aca="false">C18</f>
        <v>10910.298676135</v>
      </c>
      <c r="D30" s="83" t="n">
        <f aca="false">B30-C30</f>
        <v>28610.701323865</v>
      </c>
      <c r="E30" s="82" t="n">
        <f aca="false">E18</f>
        <v>9114.8</v>
      </c>
      <c r="F30" s="82" t="n">
        <f aca="false">F18</f>
        <v>6836.1</v>
      </c>
      <c r="G30" s="82" t="n">
        <f aca="false">G18</f>
        <v>4557.4</v>
      </c>
      <c r="H30" s="82" t="n">
        <f aca="false">(MONTH($A30)&gt;=5)*(MONTH($A30)&lt;=9)*MAX(0,MIN($H$9,$D30-SUM($E30:G30)))</f>
        <v>6836.1</v>
      </c>
      <c r="I30" s="82" t="n">
        <f aca="false">(MONTH($A30)&gt;=7)*(MONTH($A30)&lt;=9)*MAX(0,MIN($I$9,$D30-SUM($E30:H30)))</f>
        <v>0</v>
      </c>
      <c r="J30" s="82" t="n">
        <f aca="false">MAX(0,$D30-SUM($E30:I30))</f>
        <v>1266.30132386505</v>
      </c>
      <c r="L30" s="10" t="n">
        <f aca="false">$L$9</f>
        <v>55</v>
      </c>
      <c r="M30" s="10" t="n">
        <f aca="false">CALC!$F$10</f>
        <v>79.232331939846</v>
      </c>
      <c r="N30" s="10" t="n">
        <f aca="false">CALC!$F$9</f>
        <v>96.2271517735462</v>
      </c>
      <c r="O30" s="10" t="n">
        <f aca="false" t="array" ref="O30:O30">SUM((YEAR($A30)=CALC!$A$4:$A$10)*CALC!$F$4:$F$10)</f>
        <v>96.2749919537407</v>
      </c>
      <c r="P30" s="10" t="n">
        <f aca="false">CALC!$H$9</f>
        <v>110.684904121471</v>
      </c>
      <c r="Q30" s="10" t="n">
        <f aca="false">CALC!$D$9</f>
        <v>124.385735984832</v>
      </c>
      <c r="R30" s="10" t="n">
        <f aca="false">CALC!T34</f>
        <v>77.733870967742</v>
      </c>
      <c r="S30" s="84" t="n">
        <f aca="false" t="array" ref="S30:S30">SUM(C30*L30+SUM(E30:J30*M30:R30))/$B30</f>
        <v>82.8400835935892</v>
      </c>
      <c r="V30" s="71" t="n">
        <f aca="false">(2*M30+OffPeakMonthlyAvg!M30)/3</f>
        <v>68.7896768990586</v>
      </c>
      <c r="W30" s="71" t="n">
        <f aca="false">(2*N30+OffPeakMonthlyAvg!N30)/3</f>
        <v>83.5770166327159</v>
      </c>
      <c r="X30" s="71" t="n">
        <f aca="false">(2*O30+OffPeakMonthlyAvg!O30)/3</f>
        <v>83.144845767032</v>
      </c>
      <c r="Y30" s="73" t="n">
        <f aca="false">(2*P30+OffPeakMonthlyAvg!P30)/3</f>
        <v>92.9373320636319</v>
      </c>
      <c r="Z30" s="73" t="n">
        <f aca="false">(2*Q30+OffPeakMonthlyAvg!Q30)/3</f>
        <v>104.484912748749</v>
      </c>
      <c r="AA30" s="71" t="n">
        <f aca="false">(2*R30+OffPeakMonthlyAvg!R30)/3</f>
        <v>69.3172043010753</v>
      </c>
      <c r="AB30" s="71" t="n">
        <f aca="false">(2*S30+OffPeakMonthlyAvg!S30)/3</f>
        <v>73.2943666379345</v>
      </c>
    </row>
    <row r="31" customFormat="false" ht="12.75" hidden="false" customHeight="false" outlineLevel="0" collapsed="false">
      <c r="A31" s="65" t="n">
        <v>37408</v>
      </c>
      <c r="B31" s="82" t="n">
        <f aca="false">B19</f>
        <v>43447</v>
      </c>
      <c r="C31" s="82" t="n">
        <f aca="false">C19</f>
        <v>12685.5387941688</v>
      </c>
      <c r="D31" s="83" t="n">
        <f aca="false">B31-C31</f>
        <v>30761.4612058312</v>
      </c>
      <c r="E31" s="82" t="n">
        <f aca="false">E19</f>
        <v>9114.8</v>
      </c>
      <c r="F31" s="82" t="n">
        <f aca="false">F19</f>
        <v>6836.1</v>
      </c>
      <c r="G31" s="82" t="n">
        <f aca="false">G19</f>
        <v>4557.4</v>
      </c>
      <c r="H31" s="82" t="n">
        <f aca="false">(MONTH($A31)&gt;=5)*(MONTH($A31)&lt;=9)*MAX(0,MIN($H$9,$D31-SUM($E31:G31)))</f>
        <v>6836.1</v>
      </c>
      <c r="I31" s="82" t="n">
        <f aca="false">(MONTH($A31)&gt;=7)*(MONTH($A31)&lt;=9)*MAX(0,MIN($I$9,$D31-SUM($E31:H31)))</f>
        <v>0</v>
      </c>
      <c r="J31" s="82" t="n">
        <f aca="false">MAX(0,$D31-SUM($E31:I31))</f>
        <v>3417.06120583115</v>
      </c>
      <c r="L31" s="10" t="n">
        <f aca="false">$L$9</f>
        <v>55</v>
      </c>
      <c r="M31" s="10" t="n">
        <f aca="false">CALC!$F$10</f>
        <v>79.232331939846</v>
      </c>
      <c r="N31" s="10" t="n">
        <f aca="false">CALC!$F$9</f>
        <v>96.2271517735462</v>
      </c>
      <c r="O31" s="10" t="n">
        <f aca="false" t="array" ref="O31:O31">SUM((YEAR($A31)=CALC!$A$4:$A$10)*CALC!$F$4:$F$10)</f>
        <v>96.2749919537407</v>
      </c>
      <c r="P31" s="10" t="n">
        <f aca="false">CALC!$H$9</f>
        <v>110.684904121471</v>
      </c>
      <c r="Q31" s="10" t="n">
        <f aca="false">CALC!$D$9</f>
        <v>124.385735984832</v>
      </c>
      <c r="R31" s="10" t="n">
        <f aca="false">CALC!T35</f>
        <v>91.0416666666667</v>
      </c>
      <c r="S31" s="84" t="n">
        <f aca="false" t="array" ref="S31:S31">SUM(C31*L31+SUM(E31:J31*M31:R31))/$B31</f>
        <v>82.496411576389</v>
      </c>
      <c r="V31" s="71" t="n">
        <f aca="false">(2*M31+OffPeakMonthlyAvg!M31)/3</f>
        <v>68.7896768990586</v>
      </c>
      <c r="W31" s="71" t="n">
        <f aca="false">(2*N31+OffPeakMonthlyAvg!N31)/3</f>
        <v>83.5770166327159</v>
      </c>
      <c r="X31" s="71" t="n">
        <f aca="false">(2*O31+OffPeakMonthlyAvg!O31)/3</f>
        <v>83.144845767032</v>
      </c>
      <c r="Y31" s="73" t="n">
        <f aca="false">(2*P31+OffPeakMonthlyAvg!P31)/3</f>
        <v>92.9373320636319</v>
      </c>
      <c r="Z31" s="73" t="n">
        <f aca="false">(2*Q31+OffPeakMonthlyAvg!Q31)/3</f>
        <v>104.484912748749</v>
      </c>
      <c r="AA31" s="71" t="n">
        <f aca="false">(2*R31+OffPeakMonthlyAvg!R31)/3</f>
        <v>77.2222222222222</v>
      </c>
      <c r="AB31" s="71" t="n">
        <f aca="false">(2*S31+OffPeakMonthlyAvg!S31)/3</f>
        <v>73.0757131974298</v>
      </c>
    </row>
    <row r="32" customFormat="false" ht="12.75" hidden="false" customHeight="false" outlineLevel="0" collapsed="false">
      <c r="A32" s="65" t="n">
        <v>37438</v>
      </c>
      <c r="B32" s="82" t="n">
        <f aca="false">B20</f>
        <v>45574</v>
      </c>
      <c r="C32" s="82" t="n">
        <f aca="false">C20</f>
        <v>11898.8557385947</v>
      </c>
      <c r="D32" s="83" t="n">
        <f aca="false">B32-C32</f>
        <v>33675.1442614053</v>
      </c>
      <c r="E32" s="82" t="n">
        <f aca="false">E20</f>
        <v>9114.8</v>
      </c>
      <c r="F32" s="82" t="n">
        <f aca="false">F20</f>
        <v>6836.1</v>
      </c>
      <c r="G32" s="82" t="n">
        <f aca="false">G20</f>
        <v>4557.4</v>
      </c>
      <c r="H32" s="82" t="n">
        <f aca="false">(MONTH($A32)&gt;=5)*(MONTH($A32)&lt;=9)*MAX(0,MIN($H$9,$D32-SUM($E32:G32)))</f>
        <v>6836.1</v>
      </c>
      <c r="I32" s="82" t="n">
        <f aca="false">(MONTH($A32)&gt;=7)*(MONTH($A32)&lt;=9)*MAX(0,MIN($I$9,$D32-SUM($E32:H32)))</f>
        <v>4557.4</v>
      </c>
      <c r="J32" s="82" t="n">
        <f aca="false">MAX(0,$D32-SUM($E32:I32))</f>
        <v>1773.34426140533</v>
      </c>
      <c r="L32" s="10" t="n">
        <f aca="false">$L$9</f>
        <v>55</v>
      </c>
      <c r="M32" s="10" t="n">
        <f aca="false">CALC!$F$10</f>
        <v>79.232331939846</v>
      </c>
      <c r="N32" s="10" t="n">
        <f aca="false">CALC!$F$9</f>
        <v>96.2271517735462</v>
      </c>
      <c r="O32" s="10" t="n">
        <f aca="false" t="array" ref="O32:O32">SUM((YEAR($A32)=CALC!$A$4:$A$10)*CALC!$F$4:$F$10)</f>
        <v>96.2749919537407</v>
      </c>
      <c r="P32" s="10" t="n">
        <f aca="false">CALC!$H$9</f>
        <v>110.684904121471</v>
      </c>
      <c r="Q32" s="10" t="n">
        <f aca="false">CALC!$D$9</f>
        <v>124.385735984832</v>
      </c>
      <c r="R32" s="10" t="n">
        <f aca="false">CALC!T36</f>
        <v>130.036290322581</v>
      </c>
      <c r="S32" s="84" t="n">
        <f aca="false" t="array" ref="S32:S32">SUM(C32*L32+SUM(E32:J32*M32:R32))/$B32</f>
        <v>88.3691082814143</v>
      </c>
      <c r="V32" s="71" t="n">
        <f aca="false">(2*M32+OffPeakMonthlyAvg!M32)/3</f>
        <v>68.7896768990586</v>
      </c>
      <c r="W32" s="71" t="n">
        <f aca="false">(2*N32+OffPeakMonthlyAvg!N32)/3</f>
        <v>83.5770166327159</v>
      </c>
      <c r="X32" s="71" t="n">
        <f aca="false">(2*O32+OffPeakMonthlyAvg!O32)/3</f>
        <v>83.144845767032</v>
      </c>
      <c r="Y32" s="73" t="n">
        <f aca="false">(2*P32+OffPeakMonthlyAvg!P32)/3</f>
        <v>92.9373320636319</v>
      </c>
      <c r="Z32" s="73" t="n">
        <f aca="false">(2*Q32+OffPeakMonthlyAvg!Q32)/3</f>
        <v>104.484912748749</v>
      </c>
      <c r="AA32" s="71" t="n">
        <f aca="false">(2*R32+OffPeakMonthlyAvg!R32)/3</f>
        <v>107.94623655914</v>
      </c>
      <c r="AB32" s="71" t="n">
        <f aca="false">(2*S32+OffPeakMonthlyAvg!S32)/3</f>
        <v>77.4482741273778</v>
      </c>
    </row>
    <row r="33" customFormat="false" ht="12.75" hidden="false" customHeight="false" outlineLevel="0" collapsed="false">
      <c r="A33" s="65" t="n">
        <v>37469</v>
      </c>
      <c r="B33" s="82" t="n">
        <f aca="false">B21</f>
        <v>44661</v>
      </c>
      <c r="C33" s="82" t="n">
        <f aca="false">C21</f>
        <v>11420.0830583182</v>
      </c>
      <c r="D33" s="83" t="n">
        <f aca="false">B33-C33</f>
        <v>33240.9169416818</v>
      </c>
      <c r="E33" s="82" t="n">
        <f aca="false">E21</f>
        <v>9114.8</v>
      </c>
      <c r="F33" s="82" t="n">
        <f aca="false">F21</f>
        <v>6836.1</v>
      </c>
      <c r="G33" s="82" t="n">
        <f aca="false">G21</f>
        <v>4557.4</v>
      </c>
      <c r="H33" s="82" t="n">
        <f aca="false">(MONTH($A33)&gt;=5)*(MONTH($A33)&lt;=9)*MAX(0,MIN($H$9,$D33-SUM($E33:G33)))</f>
        <v>6836.1</v>
      </c>
      <c r="I33" s="82" t="n">
        <f aca="false">(MONTH($A33)&gt;=7)*(MONTH($A33)&lt;=9)*MAX(0,MIN($I$9,$D33-SUM($E33:H33)))</f>
        <v>4557.4</v>
      </c>
      <c r="J33" s="82" t="n">
        <f aca="false">MAX(0,$D33-SUM($E33:I33))</f>
        <v>1339.11694168182</v>
      </c>
      <c r="L33" s="10" t="n">
        <f aca="false">$L$9</f>
        <v>55</v>
      </c>
      <c r="M33" s="10" t="n">
        <f aca="false">CALC!$F$10</f>
        <v>79.232331939846</v>
      </c>
      <c r="N33" s="10" t="n">
        <f aca="false">CALC!$F$9</f>
        <v>96.2271517735462</v>
      </c>
      <c r="O33" s="10" t="n">
        <f aca="false" t="array" ref="O33:O33">SUM((YEAR($A33)=CALC!$A$4:$A$10)*CALC!$F$4:$F$10)</f>
        <v>96.2749919537407</v>
      </c>
      <c r="P33" s="10" t="n">
        <f aca="false">CALC!$H$9</f>
        <v>110.684904121471</v>
      </c>
      <c r="Q33" s="10" t="n">
        <f aca="false">CALC!$D$9</f>
        <v>124.385735984832</v>
      </c>
      <c r="R33" s="10" t="n">
        <f aca="false">CALC!T37</f>
        <v>141.774193548387</v>
      </c>
      <c r="S33" s="84" t="n">
        <f aca="false" t="array" ref="S33:S33">SUM(C33*L33+SUM(E33:J33*M33:R33))/$B33</f>
        <v>88.6736606582456</v>
      </c>
      <c r="V33" s="71" t="n">
        <f aca="false">(2*M33+OffPeakMonthlyAvg!M33)/3</f>
        <v>68.7896768990586</v>
      </c>
      <c r="W33" s="71" t="n">
        <f aca="false">(2*N33+OffPeakMonthlyAvg!N33)/3</f>
        <v>83.5770166327159</v>
      </c>
      <c r="X33" s="71" t="n">
        <f aca="false">(2*O33+OffPeakMonthlyAvg!O33)/3</f>
        <v>83.144845767032</v>
      </c>
      <c r="Y33" s="73" t="n">
        <f aca="false">(2*P33+OffPeakMonthlyAvg!P33)/3</f>
        <v>92.9373320636319</v>
      </c>
      <c r="Z33" s="73" t="n">
        <f aca="false">(2*Q33+OffPeakMonthlyAvg!Q33)/3</f>
        <v>104.484912748749</v>
      </c>
      <c r="AA33" s="71" t="n">
        <f aca="false">(2*R33+OffPeakMonthlyAvg!R33)/3</f>
        <v>116.516129032258</v>
      </c>
      <c r="AB33" s="71" t="n">
        <f aca="false">(2*S33+OffPeakMonthlyAvg!S33)/3</f>
        <v>77.8112196391522</v>
      </c>
    </row>
    <row r="34" customFormat="false" ht="12.75" hidden="false" customHeight="false" outlineLevel="0" collapsed="false">
      <c r="A34" s="65" t="n">
        <v>37500</v>
      </c>
      <c r="B34" s="82" t="n">
        <f aca="false">B22</f>
        <v>44243</v>
      </c>
      <c r="C34" s="82" t="n">
        <f aca="false">C22</f>
        <v>11552.7279304558</v>
      </c>
      <c r="D34" s="83" t="n">
        <f aca="false">B34-C34</f>
        <v>32690.2720695442</v>
      </c>
      <c r="E34" s="82" t="n">
        <f aca="false">E22</f>
        <v>9114.8</v>
      </c>
      <c r="F34" s="82" t="n">
        <f aca="false">F22</f>
        <v>6836.1</v>
      </c>
      <c r="G34" s="82" t="n">
        <f aca="false">G22</f>
        <v>4557.4</v>
      </c>
      <c r="H34" s="82" t="n">
        <f aca="false">(MONTH($A34)&gt;=5)*(MONTH($A34)&lt;=9)*MAX(0,MIN($H$9,$D34-SUM($E34:G34)))</f>
        <v>6836.1</v>
      </c>
      <c r="I34" s="82" t="n">
        <f aca="false">(MONTH($A34)&gt;=7)*(MONTH($A34)&lt;=9)*MAX(0,MIN($I$9,$D34-SUM($E34:H34)))</f>
        <v>4557.4</v>
      </c>
      <c r="J34" s="82" t="n">
        <f aca="false">MAX(0,$D34-SUM($E34:I34))</f>
        <v>788.472069544194</v>
      </c>
      <c r="L34" s="10" t="n">
        <f aca="false">$L$9</f>
        <v>55</v>
      </c>
      <c r="M34" s="10" t="n">
        <f aca="false">CALC!$F$10</f>
        <v>79.232331939846</v>
      </c>
      <c r="N34" s="10" t="n">
        <f aca="false">CALC!$F$9</f>
        <v>96.2271517735462</v>
      </c>
      <c r="O34" s="10" t="n">
        <f aca="false" t="array" ref="O34:O34">SUM((YEAR($A34)=CALC!$A$4:$A$10)*CALC!$F$4:$F$10)</f>
        <v>96.2749919537407</v>
      </c>
      <c r="P34" s="10" t="n">
        <f aca="false">CALC!$H$9</f>
        <v>110.684904121471</v>
      </c>
      <c r="Q34" s="10" t="n">
        <f aca="false">CALC!$D$9</f>
        <v>124.385735984832</v>
      </c>
      <c r="R34" s="10" t="n">
        <f aca="false">CALC!T38</f>
        <v>129.2</v>
      </c>
      <c r="S34" s="84" t="n">
        <f aca="false" t="array" ref="S34:S34">SUM(C34*L34+SUM(E34:J34*M34:R34))/$B34</f>
        <v>87.6877289862049</v>
      </c>
      <c r="V34" s="71" t="n">
        <f aca="false">(2*M34+OffPeakMonthlyAvg!M34)/3</f>
        <v>68.7896768990586</v>
      </c>
      <c r="W34" s="71" t="n">
        <f aca="false">(2*N34+OffPeakMonthlyAvg!N34)/3</f>
        <v>83.5770166327159</v>
      </c>
      <c r="X34" s="71" t="n">
        <f aca="false">(2*O34+OffPeakMonthlyAvg!O34)/3</f>
        <v>83.144845767032</v>
      </c>
      <c r="Y34" s="73" t="n">
        <f aca="false">(2*P34+OffPeakMonthlyAvg!P34)/3</f>
        <v>92.9373320636319</v>
      </c>
      <c r="Z34" s="73" t="n">
        <f aca="false">(2*Q34+OffPeakMonthlyAvg!Q34)/3</f>
        <v>104.484912748749</v>
      </c>
      <c r="AA34" s="71" t="n">
        <f aca="false">(2*R34+OffPeakMonthlyAvg!R34)/3</f>
        <v>107.533333333333</v>
      </c>
      <c r="AB34" s="71" t="n">
        <f aca="false">(2*S34+OffPeakMonthlyAvg!S34)/3</f>
        <v>76.9898955986201</v>
      </c>
    </row>
    <row r="35" customFormat="false" ht="12.75" hidden="false" customHeight="false" outlineLevel="0" collapsed="false">
      <c r="A35" s="65" t="n">
        <v>37530</v>
      </c>
      <c r="B35" s="82" t="n">
        <f aca="false">B23</f>
        <v>36692</v>
      </c>
      <c r="C35" s="82" t="n">
        <f aca="false">C23</f>
        <v>9907.7052310606</v>
      </c>
      <c r="D35" s="83" t="n">
        <f aca="false">B35-C35</f>
        <v>26784.2947689394</v>
      </c>
      <c r="E35" s="82" t="n">
        <f aca="false">E23</f>
        <v>9114.8</v>
      </c>
      <c r="F35" s="82" t="n">
        <f aca="false">F23</f>
        <v>6836.1</v>
      </c>
      <c r="G35" s="82" t="n">
        <f aca="false">G23</f>
        <v>4557.4</v>
      </c>
      <c r="H35" s="82" t="n">
        <f aca="false">(MONTH($A35)&gt;=5)*(MONTH($A35)&lt;=9)*MAX(0,MIN($H$9,$D35-SUM($E35:G35)))</f>
        <v>0</v>
      </c>
      <c r="I35" s="82" t="n">
        <f aca="false">(MONTH($A35)&gt;=7)*(MONTH($A35)&lt;=9)*MAX(0,MIN($I$9,$D35-SUM($E35:H35)))</f>
        <v>0</v>
      </c>
      <c r="J35" s="82" t="n">
        <f aca="false">MAX(0,$D35-SUM($E35:I35))</f>
        <v>6275.9947689394</v>
      </c>
      <c r="L35" s="10" t="n">
        <f aca="false">$L$9</f>
        <v>55</v>
      </c>
      <c r="M35" s="10" t="n">
        <f aca="false">CALC!$F$10</f>
        <v>79.232331939846</v>
      </c>
      <c r="N35" s="10" t="n">
        <f aca="false">CALC!$F$9</f>
        <v>96.2271517735462</v>
      </c>
      <c r="O35" s="10" t="n">
        <f aca="false" t="array" ref="O35:O35">SUM((YEAR($A35)=CALC!$A$4:$A$10)*CALC!$F$4:$F$10)</f>
        <v>96.2749919537407</v>
      </c>
      <c r="P35" s="10" t="n">
        <f aca="false">CALC!$H$9</f>
        <v>110.684904121471</v>
      </c>
      <c r="Q35" s="10" t="n">
        <f aca="false">CALC!$D$9</f>
        <v>124.385735984832</v>
      </c>
      <c r="R35" s="10" t="n">
        <f aca="false">CALC!T39</f>
        <v>95.3225806451613</v>
      </c>
      <c r="S35" s="84" t="n">
        <f aca="false" t="array" ref="S35:S35">SUM(C35*L35+SUM(E35:J35*M35:R35))/$B35</f>
        <v>80.7243198771829</v>
      </c>
      <c r="V35" s="71" t="n">
        <f aca="false">(2*M35+OffPeakMonthlyAvg!M35)/3</f>
        <v>68.7896768990586</v>
      </c>
      <c r="W35" s="71" t="n">
        <f aca="false">(2*N35+OffPeakMonthlyAvg!N35)/3</f>
        <v>83.5770166327159</v>
      </c>
      <c r="X35" s="71" t="n">
        <f aca="false">(2*O35+OffPeakMonthlyAvg!O35)/3</f>
        <v>83.144845767032</v>
      </c>
      <c r="Y35" s="73" t="n">
        <f aca="false">(2*P35+OffPeakMonthlyAvg!P35)/3</f>
        <v>92.9373320636319</v>
      </c>
      <c r="Z35" s="73" t="n">
        <f aca="false">(2*Q35+OffPeakMonthlyAvg!Q35)/3</f>
        <v>104.484912748749</v>
      </c>
      <c r="AA35" s="71" t="n">
        <f aca="false">(2*R35+OffPeakMonthlyAvg!R35)/3</f>
        <v>80.4677419354839</v>
      </c>
      <c r="AB35" s="71" t="n">
        <f aca="false">(2*S35+OffPeakMonthlyAvg!S35)/3</f>
        <v>71.5934525624998</v>
      </c>
    </row>
    <row r="36" customFormat="false" ht="12.75" hidden="false" customHeight="false" outlineLevel="0" collapsed="false">
      <c r="A36" s="65" t="n">
        <v>37561</v>
      </c>
      <c r="B36" s="82" t="n">
        <f aca="false">B24</f>
        <v>33180</v>
      </c>
      <c r="C36" s="82" t="n">
        <f aca="false">C24</f>
        <v>10325.2595658164</v>
      </c>
      <c r="D36" s="83" t="n">
        <f aca="false">B36-C36</f>
        <v>22854.7404341836</v>
      </c>
      <c r="E36" s="82" t="n">
        <f aca="false">E24</f>
        <v>9114.8</v>
      </c>
      <c r="F36" s="82" t="n">
        <f aca="false">F24</f>
        <v>6836.1</v>
      </c>
      <c r="G36" s="82" t="n">
        <f aca="false">G24</f>
        <v>4557.4</v>
      </c>
      <c r="H36" s="82" t="n">
        <f aca="false">(MONTH($A36)&gt;=5)*(MONTH($A36)&lt;=9)*MAX(0,MIN($H$9,$D36-SUM($E36:G36)))</f>
        <v>0</v>
      </c>
      <c r="I36" s="82" t="n">
        <f aca="false">(MONTH($A36)&gt;=7)*(MONTH($A36)&lt;=9)*MAX(0,MIN($I$9,$D36-SUM($E36:H36)))</f>
        <v>0</v>
      </c>
      <c r="J36" s="82" t="n">
        <f aca="false">MAX(0,$D36-SUM($E36:I36))</f>
        <v>2346.44043418355</v>
      </c>
      <c r="L36" s="10" t="n">
        <f aca="false">$L$9</f>
        <v>55</v>
      </c>
      <c r="M36" s="10" t="n">
        <f aca="false">CALC!$F$10</f>
        <v>79.232331939846</v>
      </c>
      <c r="N36" s="10" t="n">
        <f aca="false">CALC!$F$9</f>
        <v>96.2271517735462</v>
      </c>
      <c r="O36" s="10" t="n">
        <f aca="false" t="array" ref="O36:O36">SUM((YEAR($A36)=CALC!$A$4:$A$10)*CALC!$F$4:$F$10)</f>
        <v>96.2749919537407</v>
      </c>
      <c r="P36" s="10" t="n">
        <f aca="false">CALC!$H$9</f>
        <v>110.684904121471</v>
      </c>
      <c r="Q36" s="10" t="n">
        <f aca="false">CALC!$D$9</f>
        <v>124.385735984832</v>
      </c>
      <c r="R36" s="10" t="n">
        <f aca="false">CALC!T40</f>
        <v>79.0625</v>
      </c>
      <c r="S36" s="84" t="n">
        <f aca="false" t="array" ref="S36:S36">SUM(C36*L36+SUM(E36:J36*M36:R36))/$B36</f>
        <v>77.5218102074131</v>
      </c>
      <c r="V36" s="71" t="n">
        <f aca="false">(2*M36+OffPeakMonthlyAvg!M36)/3</f>
        <v>68.7896768990586</v>
      </c>
      <c r="W36" s="71" t="n">
        <f aca="false">(2*N36+OffPeakMonthlyAvg!N36)/3</f>
        <v>83.5770166327159</v>
      </c>
      <c r="X36" s="71" t="n">
        <f aca="false">(2*O36+OffPeakMonthlyAvg!O36)/3</f>
        <v>83.144845767032</v>
      </c>
      <c r="Y36" s="73" t="n">
        <f aca="false">(2*P36+OffPeakMonthlyAvg!P36)/3</f>
        <v>92.9373320636319</v>
      </c>
      <c r="Z36" s="73" t="n">
        <f aca="false">(2*Q36+OffPeakMonthlyAvg!Q36)/3</f>
        <v>104.484912748749</v>
      </c>
      <c r="AA36" s="71" t="n">
        <f aca="false">(2*R36+OffPeakMonthlyAvg!R36)/3</f>
        <v>70.5</v>
      </c>
      <c r="AB36" s="71" t="n">
        <f aca="false">(2*S36+OffPeakMonthlyAvg!S36)/3</f>
        <v>69.6242484779867</v>
      </c>
    </row>
    <row r="37" customFormat="false" ht="12.75" hidden="false" customHeight="false" outlineLevel="0" collapsed="false">
      <c r="A37" s="65" t="n">
        <v>37591</v>
      </c>
      <c r="B37" s="82" t="n">
        <f aca="false">B25</f>
        <v>34319</v>
      </c>
      <c r="C37" s="82" t="n">
        <f aca="false">C25</f>
        <v>10181.0366376991</v>
      </c>
      <c r="D37" s="83" t="n">
        <f aca="false">B37-C37</f>
        <v>24137.9633623009</v>
      </c>
      <c r="E37" s="82" t="n">
        <f aca="false">E25</f>
        <v>9114.8</v>
      </c>
      <c r="F37" s="82" t="n">
        <f aca="false">F25</f>
        <v>6836.1</v>
      </c>
      <c r="G37" s="82" t="n">
        <f aca="false">G25</f>
        <v>4557.4</v>
      </c>
      <c r="H37" s="82" t="n">
        <f aca="false">(MONTH($A37)&gt;=5)*(MONTH($A37)&lt;=9)*MAX(0,MIN($H$9,$D37-SUM($E37:G37)))</f>
        <v>0</v>
      </c>
      <c r="I37" s="82" t="n">
        <f aca="false">(MONTH($A37)&gt;=7)*(MONTH($A37)&lt;=9)*MAX(0,MIN($I$9,$D37-SUM($E37:H37)))</f>
        <v>0</v>
      </c>
      <c r="J37" s="82" t="n">
        <f aca="false">MAX(0,$D37-SUM($E37:I37))</f>
        <v>3629.66336230086</v>
      </c>
      <c r="L37" s="10" t="n">
        <f aca="false">$L$9</f>
        <v>55</v>
      </c>
      <c r="M37" s="10" t="n">
        <f aca="false">CALC!$F$10</f>
        <v>79.232331939846</v>
      </c>
      <c r="N37" s="10" t="n">
        <f aca="false">CALC!$F$9</f>
        <v>96.2271517735462</v>
      </c>
      <c r="O37" s="10" t="n">
        <f aca="false" t="array" ref="O37:O37">SUM((YEAR($A37)=CALC!$A$4:$A$10)*CALC!$F$4:$F$10)</f>
        <v>96.2749919537407</v>
      </c>
      <c r="P37" s="10" t="n">
        <f aca="false">CALC!$H$9</f>
        <v>110.684904121471</v>
      </c>
      <c r="Q37" s="10" t="n">
        <f aca="false">CALC!$D$9</f>
        <v>124.385735984832</v>
      </c>
      <c r="R37" s="10" t="n">
        <f aca="false">CALC!T41</f>
        <v>78.0322580645161</v>
      </c>
      <c r="S37" s="84" t="n">
        <f aca="false" t="array" ref="S37:S37">SUM(C37*L37+SUM(E37:J37*M37:R37))/$B37</f>
        <v>77.5651033824487</v>
      </c>
      <c r="V37" s="71" t="n">
        <f aca="false">(2*M37+OffPeakMonthlyAvg!M37)/3</f>
        <v>68.7896768990586</v>
      </c>
      <c r="W37" s="71" t="n">
        <f aca="false">(2*N37+OffPeakMonthlyAvg!N37)/3</f>
        <v>83.5770166327159</v>
      </c>
      <c r="X37" s="71" t="n">
        <f aca="false">(2*O37+OffPeakMonthlyAvg!O37)/3</f>
        <v>83.144845767032</v>
      </c>
      <c r="Y37" s="73" t="n">
        <f aca="false">(2*P37+OffPeakMonthlyAvg!P37)/3</f>
        <v>92.9373320636319</v>
      </c>
      <c r="Z37" s="73" t="n">
        <f aca="false">(2*Q37+OffPeakMonthlyAvg!Q37)/3</f>
        <v>104.484912748749</v>
      </c>
      <c r="AA37" s="71" t="n">
        <f aca="false">(2*R37+OffPeakMonthlyAvg!R37)/3</f>
        <v>69.747311827957</v>
      </c>
      <c r="AB37" s="71" t="n">
        <f aca="false">(2*S37+OffPeakMonthlyAvg!S37)/3</f>
        <v>69.6375296611635</v>
      </c>
    </row>
    <row r="38" customFormat="false" ht="12.75" hidden="false" customHeight="false" outlineLevel="0" collapsed="false">
      <c r="A38" s="65" t="n">
        <v>37622</v>
      </c>
      <c r="B38" s="82" t="n">
        <f aca="false">B26</f>
        <v>32675</v>
      </c>
      <c r="C38" s="82" t="n">
        <f aca="false">C26</f>
        <v>9788.06594630827</v>
      </c>
      <c r="D38" s="83" t="n">
        <f aca="false">B38-C38</f>
        <v>22886.9340536917</v>
      </c>
      <c r="E38" s="82" t="n">
        <f aca="false">E26</f>
        <v>9114.8</v>
      </c>
      <c r="F38" s="82" t="n">
        <f aca="false">F26</f>
        <v>6836.1</v>
      </c>
      <c r="G38" s="82" t="n">
        <f aca="false">G26</f>
        <v>4557.4</v>
      </c>
      <c r="H38" s="82" t="n">
        <f aca="false">(MONTH($A38)&gt;=5)*(MONTH($A38)&lt;=9)*MAX(0,MIN($H$9,$D38-SUM($E38:G38)))</f>
        <v>0</v>
      </c>
      <c r="I38" s="82" t="n">
        <f aca="false">(MONTH($A38)&gt;=7)*(MONTH($A38)&lt;=9)*MAX(0,MIN($I$9,$D38-SUM($E38:H38)))</f>
        <v>0</v>
      </c>
      <c r="J38" s="82" t="n">
        <f aca="false">MAX(0,$D38-SUM($E38:I38))</f>
        <v>2378.63405369173</v>
      </c>
      <c r="L38" s="10" t="n">
        <f aca="false">$L$9</f>
        <v>55</v>
      </c>
      <c r="M38" s="10" t="n">
        <f aca="false">CALC!$F$10</f>
        <v>79.232331939846</v>
      </c>
      <c r="N38" s="10" t="n">
        <f aca="false">CALC!$F$9</f>
        <v>96.2271517735462</v>
      </c>
      <c r="O38" s="10" t="n">
        <f aca="false" t="array" ref="O38:O38">SUM((YEAR($A38)=CALC!$A$4:$A$10)*CALC!$F$4:$F$10)</f>
        <v>75.0567752448347</v>
      </c>
      <c r="P38" s="10" t="n">
        <f aca="false">CALC!$H$9</f>
        <v>110.684904121471</v>
      </c>
      <c r="Q38" s="10" t="n">
        <f aca="false">CALC!$D$9</f>
        <v>124.385735984832</v>
      </c>
      <c r="R38" s="10" t="n">
        <f aca="false">CALC!T42</f>
        <v>64.8104838709677</v>
      </c>
      <c r="S38" s="84" t="n">
        <f aca="false" t="array" ref="S38:S38">SUM(C38*L38+SUM(E38:J38*M38:R38))/$B38</f>
        <v>73.8966515661495</v>
      </c>
      <c r="V38" s="71" t="n">
        <f aca="false">(2*M38+OffPeakMonthlyAvg!M38)/3</f>
        <v>68.7896768990586</v>
      </c>
      <c r="W38" s="71" t="n">
        <f aca="false">(2*N38+OffPeakMonthlyAvg!N38)/3</f>
        <v>83.5770166327159</v>
      </c>
      <c r="X38" s="71" t="n">
        <f aca="false">(2*O38+OffPeakMonthlyAvg!O38)/3</f>
        <v>63.9837145050842</v>
      </c>
      <c r="Y38" s="73" t="n">
        <f aca="false">(2*P38+OffPeakMonthlyAvg!P38)/3</f>
        <v>92.9373320636319</v>
      </c>
      <c r="Z38" s="73" t="n">
        <f aca="false">(2*Q38+OffPeakMonthlyAvg!Q38)/3</f>
        <v>104.484912748749</v>
      </c>
      <c r="AA38" s="71" t="n">
        <f aca="false">(2*R38+OffPeakMonthlyAvg!R38)/3</f>
        <v>56.8736559139785</v>
      </c>
      <c r="AB38" s="71" t="n">
        <f aca="false">(2*S38+OffPeakMonthlyAvg!S38)/3</f>
        <v>66.0882350287919</v>
      </c>
    </row>
    <row r="39" customFormat="false" ht="12.75" hidden="false" customHeight="false" outlineLevel="0" collapsed="false">
      <c r="A39" s="65" t="n">
        <v>37653</v>
      </c>
      <c r="B39" s="82" t="n">
        <f aca="false">B27</f>
        <v>32071</v>
      </c>
      <c r="C39" s="82" t="n">
        <f aca="false">C27</f>
        <v>10258.2127301907</v>
      </c>
      <c r="D39" s="83" t="n">
        <f aca="false">B39-C39</f>
        <v>21812.7872698093</v>
      </c>
      <c r="E39" s="82" t="n">
        <f aca="false">E27</f>
        <v>9114.8</v>
      </c>
      <c r="F39" s="82" t="n">
        <f aca="false">F27</f>
        <v>6836.1</v>
      </c>
      <c r="G39" s="82" t="n">
        <f aca="false">G27</f>
        <v>4557.4</v>
      </c>
      <c r="H39" s="82" t="n">
        <f aca="false">(MONTH($A39)&gt;=5)*(MONTH($A39)&lt;=9)*MAX(0,MIN($H$9,$D39-SUM($E39:G39)))</f>
        <v>0</v>
      </c>
      <c r="I39" s="82" t="n">
        <f aca="false">(MONTH($A39)&gt;=7)*(MONTH($A39)&lt;=9)*MAX(0,MIN($I$9,$D39-SUM($E39:H39)))</f>
        <v>0</v>
      </c>
      <c r="J39" s="82" t="n">
        <f aca="false">MAX(0,$D39-SUM($E39:I39))</f>
        <v>1304.48726980926</v>
      </c>
      <c r="L39" s="10" t="n">
        <f aca="false">$L$9</f>
        <v>55</v>
      </c>
      <c r="M39" s="10" t="n">
        <f aca="false">CALC!$F$10</f>
        <v>79.232331939846</v>
      </c>
      <c r="N39" s="10" t="n">
        <f aca="false">CALC!$F$9</f>
        <v>96.2271517735462</v>
      </c>
      <c r="O39" s="10" t="n">
        <f aca="false" t="array" ref="O39:O39">SUM((YEAR($A39)=CALC!$A$4:$A$10)*CALC!$F$4:$F$10)</f>
        <v>75.0567752448347</v>
      </c>
      <c r="P39" s="10" t="n">
        <f aca="false">CALC!$H$9</f>
        <v>110.684904121471</v>
      </c>
      <c r="Q39" s="10" t="n">
        <f aca="false">CALC!$D$9</f>
        <v>124.385735984832</v>
      </c>
      <c r="R39" s="10" t="n">
        <f aca="false">CALC!T43</f>
        <v>62.5178571428571</v>
      </c>
      <c r="S39" s="84" t="n">
        <f aca="false" t="array" ref="S39:S39">SUM(C39*L39+SUM(E39:J39*M39:R39))/$B39</f>
        <v>73.8307033720295</v>
      </c>
      <c r="V39" s="71" t="n">
        <f aca="false">(2*M39+OffPeakMonthlyAvg!M39)/3</f>
        <v>68.7896768990586</v>
      </c>
      <c r="W39" s="71" t="n">
        <f aca="false">(2*N39+OffPeakMonthlyAvg!N39)/3</f>
        <v>83.5770166327159</v>
      </c>
      <c r="X39" s="71" t="n">
        <f aca="false">(2*O39+OffPeakMonthlyAvg!O39)/3</f>
        <v>63.9837145050842</v>
      </c>
      <c r="Y39" s="73" t="n">
        <f aca="false">(2*P39+OffPeakMonthlyAvg!P39)/3</f>
        <v>92.9373320636319</v>
      </c>
      <c r="Z39" s="73" t="n">
        <f aca="false">(2*Q39+OffPeakMonthlyAvg!Q39)/3</f>
        <v>104.484912748749</v>
      </c>
      <c r="AA39" s="71" t="n">
        <f aca="false">(2*R39+OffPeakMonthlyAvg!R39)/3</f>
        <v>55.0119047619048</v>
      </c>
      <c r="AB39" s="71" t="n">
        <f aca="false">(2*S39+OffPeakMonthlyAvg!S39)/3</f>
        <v>66.1400162647559</v>
      </c>
    </row>
    <row r="40" customFormat="false" ht="12.75" hidden="false" customHeight="false" outlineLevel="0" collapsed="false">
      <c r="A40" s="65" t="n">
        <v>37681</v>
      </c>
      <c r="B40" s="82" t="n">
        <f aca="false">B28</f>
        <v>32340</v>
      </c>
      <c r="C40" s="82" t="n">
        <f aca="false">C28</f>
        <v>10546.3793160036</v>
      </c>
      <c r="D40" s="83" t="n">
        <f aca="false">B40-C40</f>
        <v>21793.6206839964</v>
      </c>
      <c r="E40" s="82" t="n">
        <f aca="false">E28</f>
        <v>9114.8</v>
      </c>
      <c r="F40" s="82" t="n">
        <f aca="false">F28</f>
        <v>6836.1</v>
      </c>
      <c r="G40" s="82" t="n">
        <f aca="false">G28</f>
        <v>4557.4</v>
      </c>
      <c r="H40" s="82" t="n">
        <f aca="false">(MONTH($A40)&gt;=5)*(MONTH($A40)&lt;=9)*MAX(0,MIN($H$9,$D40-SUM($E40:G40)))</f>
        <v>0</v>
      </c>
      <c r="I40" s="82" t="n">
        <f aca="false">(MONTH($A40)&gt;=7)*(MONTH($A40)&lt;=9)*MAX(0,MIN($I$9,$D40-SUM($E40:H40)))</f>
        <v>0</v>
      </c>
      <c r="J40" s="82" t="n">
        <f aca="false">MAX(0,$D40-SUM($E40:I40))</f>
        <v>1285.3206839964</v>
      </c>
      <c r="L40" s="10" t="n">
        <f aca="false">$L$9</f>
        <v>55</v>
      </c>
      <c r="M40" s="10" t="n">
        <f aca="false">CALC!$F$10</f>
        <v>79.232331939846</v>
      </c>
      <c r="N40" s="10" t="n">
        <f aca="false">CALC!$F$9</f>
        <v>96.2271517735462</v>
      </c>
      <c r="O40" s="10" t="n">
        <f aca="false" t="array" ref="O40:O40">SUM((YEAR($A40)=CALC!$A$4:$A$10)*CALC!$F$4:$F$10)</f>
        <v>75.0567752448347</v>
      </c>
      <c r="P40" s="10" t="n">
        <f aca="false">CALC!$H$9</f>
        <v>110.684904121471</v>
      </c>
      <c r="Q40" s="10" t="n">
        <f aca="false">CALC!$D$9</f>
        <v>124.385735984832</v>
      </c>
      <c r="R40" s="10" t="n">
        <f aca="false">CALC!T44</f>
        <v>61.2620967741936</v>
      </c>
      <c r="S40" s="84" t="n">
        <f aca="false" t="array" ref="S40:S40">SUM(C40*L40+SUM(E40:J40*M40:R40))/$B40</f>
        <v>73.6197075267259</v>
      </c>
      <c r="V40" s="71" t="n">
        <f aca="false">(2*M40+OffPeakMonthlyAvg!M40)/3</f>
        <v>68.7896768990586</v>
      </c>
      <c r="W40" s="71" t="n">
        <f aca="false">(2*N40+OffPeakMonthlyAvg!N40)/3</f>
        <v>83.5770166327159</v>
      </c>
      <c r="X40" s="71" t="n">
        <f aca="false">(2*O40+OffPeakMonthlyAvg!O40)/3</f>
        <v>63.9837145050842</v>
      </c>
      <c r="Y40" s="73" t="n">
        <f aca="false">(2*P40+OffPeakMonthlyAvg!P40)/3</f>
        <v>92.9373320636319</v>
      </c>
      <c r="Z40" s="73" t="n">
        <f aca="false">(2*Q40+OffPeakMonthlyAvg!Q40)/3</f>
        <v>104.484912748749</v>
      </c>
      <c r="AA40" s="71" t="n">
        <f aca="false">(2*R40+OffPeakMonthlyAvg!R40)/3</f>
        <v>53.8413978494624</v>
      </c>
      <c r="AB40" s="71" t="n">
        <f aca="false">(2*S40+OffPeakMonthlyAvg!S40)/3</f>
        <v>65.9021285122911</v>
      </c>
    </row>
    <row r="41" customFormat="false" ht="12.75" hidden="false" customHeight="false" outlineLevel="0" collapsed="false">
      <c r="A41" s="65" t="n">
        <v>37712</v>
      </c>
      <c r="B41" s="82" t="n">
        <f aca="false">B29</f>
        <v>33013</v>
      </c>
      <c r="C41" s="82" t="n">
        <f aca="false">C29</f>
        <v>10781.8590000047</v>
      </c>
      <c r="D41" s="83" t="n">
        <f aca="false">B41-C41</f>
        <v>22231.1409999953</v>
      </c>
      <c r="E41" s="82" t="n">
        <f aca="false">E29</f>
        <v>9114.8</v>
      </c>
      <c r="F41" s="82" t="n">
        <f aca="false">F29</f>
        <v>6836.1</v>
      </c>
      <c r="G41" s="82" t="n">
        <f aca="false">G29</f>
        <v>4557.4</v>
      </c>
      <c r="H41" s="82" t="n">
        <f aca="false">(MONTH($A41)&gt;=5)*(MONTH($A41)&lt;=9)*MAX(0,MIN($H$9,$D41-SUM($E41:G41)))</f>
        <v>0</v>
      </c>
      <c r="I41" s="82" t="n">
        <f aca="false">(MONTH($A41)&gt;=7)*(MONTH($A41)&lt;=9)*MAX(0,MIN($I$9,$D41-SUM($E41:H41)))</f>
        <v>0</v>
      </c>
      <c r="J41" s="82" t="n">
        <f aca="false">MAX(0,$D41-SUM($E41:I41))</f>
        <v>1722.8409999953</v>
      </c>
      <c r="L41" s="10" t="n">
        <f aca="false">$L$9</f>
        <v>55</v>
      </c>
      <c r="M41" s="10" t="n">
        <f aca="false">CALC!$F$10</f>
        <v>79.232331939846</v>
      </c>
      <c r="N41" s="10" t="n">
        <f aca="false">CALC!$F$9</f>
        <v>96.2271517735462</v>
      </c>
      <c r="O41" s="10" t="n">
        <f aca="false" t="array" ref="O41:O41">SUM((YEAR($A41)=CALC!$A$4:$A$10)*CALC!$F$4:$F$10)</f>
        <v>75.0567752448347</v>
      </c>
      <c r="P41" s="10" t="n">
        <f aca="false">CALC!$H$9</f>
        <v>110.684904121471</v>
      </c>
      <c r="Q41" s="10" t="n">
        <f aca="false">CALC!$D$9</f>
        <v>124.385735984832</v>
      </c>
      <c r="R41" s="10" t="n">
        <f aca="false">CALC!T45</f>
        <v>60.4333333333333</v>
      </c>
      <c r="S41" s="84" t="n">
        <f aca="false" t="array" ref="S41:S41">SUM(C41*L41+SUM(E41:J41*M41:R41))/$B41</f>
        <v>73.2798687892214</v>
      </c>
      <c r="V41" s="71" t="n">
        <f aca="false">(2*M41+OffPeakMonthlyAvg!M41)/3</f>
        <v>68.7896768990586</v>
      </c>
      <c r="W41" s="71" t="n">
        <f aca="false">(2*N41+OffPeakMonthlyAvg!N41)/3</f>
        <v>83.5770166327159</v>
      </c>
      <c r="X41" s="71" t="n">
        <f aca="false">(2*O41+OffPeakMonthlyAvg!O41)/3</f>
        <v>63.9837145050842</v>
      </c>
      <c r="Y41" s="73" t="n">
        <f aca="false">(2*P41+OffPeakMonthlyAvg!P41)/3</f>
        <v>92.9373320636319</v>
      </c>
      <c r="Z41" s="73" t="n">
        <f aca="false">(2*Q41+OffPeakMonthlyAvg!Q41)/3</f>
        <v>104.484912748749</v>
      </c>
      <c r="AA41" s="71" t="n">
        <f aca="false">(2*R41+OffPeakMonthlyAvg!R41)/3</f>
        <v>53.1222222222222</v>
      </c>
      <c r="AB41" s="71" t="n">
        <f aca="false">(2*S41+OffPeakMonthlyAvg!S41)/3</f>
        <v>65.9148077289542</v>
      </c>
    </row>
    <row r="42" customFormat="false" ht="12.75" hidden="false" customHeight="false" outlineLevel="0" collapsed="false">
      <c r="A42" s="65" t="n">
        <v>37742</v>
      </c>
      <c r="B42" s="82" t="n">
        <f aca="false">B30</f>
        <v>39521</v>
      </c>
      <c r="C42" s="82" t="n">
        <f aca="false">C30</f>
        <v>10910.298676135</v>
      </c>
      <c r="D42" s="83" t="n">
        <f aca="false">B42-C42</f>
        <v>28610.701323865</v>
      </c>
      <c r="E42" s="82" t="n">
        <f aca="false">E30</f>
        <v>9114.8</v>
      </c>
      <c r="F42" s="82" t="n">
        <f aca="false">F30</f>
        <v>6836.1</v>
      </c>
      <c r="G42" s="82" t="n">
        <f aca="false">G30</f>
        <v>4557.4</v>
      </c>
      <c r="H42" s="82" t="n">
        <f aca="false">(MONTH($A42)&gt;=5)*(MONTH($A42)&lt;=9)*MAX(0,MIN($H$9,$D42-SUM($E42:G42)))</f>
        <v>6836.1</v>
      </c>
      <c r="I42" s="82" t="n">
        <f aca="false">(MONTH($A42)&gt;=7)*(MONTH($A42)&lt;=9)*MAX(0,MIN($I$9,$D42-SUM($E42:H42)))</f>
        <v>0</v>
      </c>
      <c r="J42" s="82" t="n">
        <f aca="false">MAX(0,$D42-SUM($E42:I42))</f>
        <v>1266.30132386505</v>
      </c>
      <c r="L42" s="10" t="n">
        <f aca="false">$L$9</f>
        <v>55</v>
      </c>
      <c r="M42" s="10" t="n">
        <f aca="false">CALC!$F$10</f>
        <v>79.232331939846</v>
      </c>
      <c r="N42" s="10" t="n">
        <f aca="false">CALC!$F$9</f>
        <v>96.2271517735462</v>
      </c>
      <c r="O42" s="10" t="n">
        <f aca="false" t="array" ref="O42:O42">SUM((YEAR($A42)=CALC!$A$4:$A$10)*CALC!$F$4:$F$10)</f>
        <v>75.0567752448347</v>
      </c>
      <c r="P42" s="10" t="n">
        <f aca="false">CALC!$H$9</f>
        <v>110.684904121471</v>
      </c>
      <c r="Q42" s="10" t="n">
        <f aca="false">CALC!$D$9</f>
        <v>124.385735984832</v>
      </c>
      <c r="R42" s="10" t="n">
        <f aca="false">CALC!T46</f>
        <v>62.2177419354839</v>
      </c>
      <c r="S42" s="84" t="n">
        <f aca="false" t="array" ref="S42:S42">SUM(C42*L42+SUM(E42:J42*M42:R42))/$B42</f>
        <v>79.8961298585122</v>
      </c>
      <c r="V42" s="71" t="n">
        <f aca="false">(2*M42+OffPeakMonthlyAvg!M42)/3</f>
        <v>68.7896768990586</v>
      </c>
      <c r="W42" s="71" t="n">
        <f aca="false">(2*N42+OffPeakMonthlyAvg!N42)/3</f>
        <v>83.5770166327159</v>
      </c>
      <c r="X42" s="71" t="n">
        <f aca="false">(2*O42+OffPeakMonthlyAvg!O42)/3</f>
        <v>63.9837145050842</v>
      </c>
      <c r="Y42" s="73" t="n">
        <f aca="false">(2*P42+OffPeakMonthlyAvg!P42)/3</f>
        <v>92.9373320636319</v>
      </c>
      <c r="Z42" s="73" t="n">
        <f aca="false">(2*Q42+OffPeakMonthlyAvg!Q42)/3</f>
        <v>104.484912748749</v>
      </c>
      <c r="AA42" s="71" t="n">
        <f aca="false">(2*R42+OffPeakMonthlyAvg!R42)/3</f>
        <v>53.6451612903226</v>
      </c>
      <c r="AB42" s="71" t="n">
        <f aca="false">(2*S42+OffPeakMonthlyAvg!S42)/3</f>
        <v>70.2229185560116</v>
      </c>
    </row>
    <row r="43" customFormat="false" ht="12.75" hidden="false" customHeight="false" outlineLevel="0" collapsed="false">
      <c r="A43" s="65" t="n">
        <v>37773</v>
      </c>
      <c r="B43" s="82" t="n">
        <f aca="false">B31</f>
        <v>43447</v>
      </c>
      <c r="C43" s="82" t="n">
        <f aca="false">C31</f>
        <v>12685.5387941688</v>
      </c>
      <c r="D43" s="83" t="n">
        <f aca="false">B43-C43</f>
        <v>30761.4612058312</v>
      </c>
      <c r="E43" s="82" t="n">
        <f aca="false">E31</f>
        <v>9114.8</v>
      </c>
      <c r="F43" s="82" t="n">
        <f aca="false">F31</f>
        <v>6836.1</v>
      </c>
      <c r="G43" s="82" t="n">
        <f aca="false">G31</f>
        <v>4557.4</v>
      </c>
      <c r="H43" s="82" t="n">
        <f aca="false">(MONTH($A43)&gt;=5)*(MONTH($A43)&lt;=9)*MAX(0,MIN($H$9,$D43-SUM($E43:G43)))</f>
        <v>6836.1</v>
      </c>
      <c r="I43" s="82" t="n">
        <f aca="false">(MONTH($A43)&gt;=7)*(MONTH($A43)&lt;=9)*MAX(0,MIN($I$9,$D43-SUM($E43:H43)))</f>
        <v>0</v>
      </c>
      <c r="J43" s="82" t="n">
        <f aca="false">MAX(0,$D43-SUM($E43:I43))</f>
        <v>3417.06120583115</v>
      </c>
      <c r="L43" s="10" t="n">
        <f aca="false">$L$9</f>
        <v>55</v>
      </c>
      <c r="M43" s="10" t="n">
        <f aca="false">CALC!$F$10</f>
        <v>79.232331939846</v>
      </c>
      <c r="N43" s="10" t="n">
        <f aca="false">CALC!$F$9</f>
        <v>96.2271517735462</v>
      </c>
      <c r="O43" s="10" t="n">
        <f aca="false" t="array" ref="O43:O43">SUM((YEAR($A43)=CALC!$A$4:$A$10)*CALC!$F$4:$F$10)</f>
        <v>75.0567752448347</v>
      </c>
      <c r="P43" s="10" t="n">
        <f aca="false">CALC!$H$9</f>
        <v>110.684904121471</v>
      </c>
      <c r="Q43" s="10" t="n">
        <f aca="false">CALC!$D$9</f>
        <v>124.385735984832</v>
      </c>
      <c r="R43" s="10" t="n">
        <f aca="false">CALC!T47</f>
        <v>73.5416666666667</v>
      </c>
      <c r="S43" s="84" t="n">
        <f aca="false" t="array" ref="S43:S43">SUM(C43*L43+SUM(E43:J43*M43:R43))/$B43</f>
        <v>78.894356844619</v>
      </c>
      <c r="V43" s="71" t="n">
        <f aca="false">(2*M43+OffPeakMonthlyAvg!M43)/3</f>
        <v>68.7896768990586</v>
      </c>
      <c r="W43" s="71" t="n">
        <f aca="false">(2*N43+OffPeakMonthlyAvg!N43)/3</f>
        <v>83.5770166327159</v>
      </c>
      <c r="X43" s="71" t="n">
        <f aca="false">(2*O43+OffPeakMonthlyAvg!O43)/3</f>
        <v>63.9837145050842</v>
      </c>
      <c r="Y43" s="73" t="n">
        <f aca="false">(2*P43+OffPeakMonthlyAvg!P43)/3</f>
        <v>92.9373320636319</v>
      </c>
      <c r="Z43" s="73" t="n">
        <f aca="false">(2*Q43+OffPeakMonthlyAvg!Q43)/3</f>
        <v>104.484912748749</v>
      </c>
      <c r="AA43" s="71" t="n">
        <f aca="false">(2*R43+OffPeakMonthlyAvg!R43)/3</f>
        <v>61.3611111111111</v>
      </c>
      <c r="AB43" s="71" t="n">
        <f aca="false">(2*S43+OffPeakMonthlyAvg!S43)/3</f>
        <v>69.8703143624311</v>
      </c>
    </row>
    <row r="44" customFormat="false" ht="12.75" hidden="false" customHeight="false" outlineLevel="0" collapsed="false">
      <c r="A44" s="65" t="n">
        <v>37803</v>
      </c>
      <c r="B44" s="82" t="n">
        <f aca="false">B32</f>
        <v>45574</v>
      </c>
      <c r="C44" s="82" t="n">
        <f aca="false">C32</f>
        <v>11898.8557385947</v>
      </c>
      <c r="D44" s="83" t="n">
        <f aca="false">B44-C44</f>
        <v>33675.1442614053</v>
      </c>
      <c r="E44" s="82" t="n">
        <f aca="false">E32</f>
        <v>9114.8</v>
      </c>
      <c r="F44" s="82" t="n">
        <f aca="false">F32</f>
        <v>6836.1</v>
      </c>
      <c r="G44" s="82" t="n">
        <f aca="false">G32</f>
        <v>4557.4</v>
      </c>
      <c r="H44" s="82" t="n">
        <f aca="false">(MONTH($A44)&gt;=5)*(MONTH($A44)&lt;=9)*MAX(0,MIN($H$9,$D44-SUM($E44:G44)))</f>
        <v>6836.1</v>
      </c>
      <c r="I44" s="82" t="n">
        <f aca="false">(MONTH($A44)&gt;=7)*(MONTH($A44)&lt;=9)*MAX(0,MIN($I$9,$D44-SUM($E44:H44)))</f>
        <v>4557.4</v>
      </c>
      <c r="J44" s="82" t="n">
        <f aca="false">MAX(0,$D44-SUM($E44:I44))</f>
        <v>1773.34426140533</v>
      </c>
      <c r="L44" s="10" t="n">
        <f aca="false">$L$9</f>
        <v>55</v>
      </c>
      <c r="M44" s="10" t="n">
        <f aca="false">CALC!$F$10</f>
        <v>79.232331939846</v>
      </c>
      <c r="N44" s="10" t="n">
        <f aca="false">CALC!$F$9</f>
        <v>96.2271517735462</v>
      </c>
      <c r="O44" s="10" t="n">
        <f aca="false" t="array" ref="O44:O44">SUM((YEAR($A44)=CALC!$A$4:$A$10)*CALC!$F$4:$F$10)</f>
        <v>75.0567752448347</v>
      </c>
      <c r="P44" s="10" t="n">
        <f aca="false">CALC!$H$9</f>
        <v>110.684904121471</v>
      </c>
      <c r="Q44" s="10" t="n">
        <f aca="false">CALC!$D$9</f>
        <v>124.385735984832</v>
      </c>
      <c r="R44" s="10" t="n">
        <f aca="false">CALC!T48</f>
        <v>104.45564516129</v>
      </c>
      <c r="S44" s="84" t="n">
        <f aca="false" t="array" ref="S44:S44">SUM(C44*L44+SUM(E44:J44*M44:R44))/$B44</f>
        <v>85.2519100734671</v>
      </c>
      <c r="V44" s="71" t="n">
        <f aca="false">(2*M44+OffPeakMonthlyAvg!M44)/3</f>
        <v>68.7896768990586</v>
      </c>
      <c r="W44" s="71" t="n">
        <f aca="false">(2*N44+OffPeakMonthlyAvg!N44)/3</f>
        <v>83.5770166327159</v>
      </c>
      <c r="X44" s="71" t="n">
        <f aca="false">(2*O44+OffPeakMonthlyAvg!O44)/3</f>
        <v>63.9837145050842</v>
      </c>
      <c r="Y44" s="73" t="n">
        <f aca="false">(2*P44+OffPeakMonthlyAvg!P44)/3</f>
        <v>92.9373320636319</v>
      </c>
      <c r="Z44" s="73" t="n">
        <f aca="false">(2*Q44+OffPeakMonthlyAvg!Q44)/3</f>
        <v>104.484912748749</v>
      </c>
      <c r="AA44" s="71" t="n">
        <f aca="false">(2*R44+OffPeakMonthlyAvg!R44)/3</f>
        <v>85.9704301075269</v>
      </c>
      <c r="AB44" s="71" t="n">
        <f aca="false">(2*S44+OffPeakMonthlyAvg!S44)/3</f>
        <v>74.6622976405282</v>
      </c>
    </row>
    <row r="45" customFormat="false" ht="12.75" hidden="false" customHeight="false" outlineLevel="0" collapsed="false">
      <c r="A45" s="65" t="n">
        <v>37834</v>
      </c>
      <c r="B45" s="82" t="n">
        <f aca="false">B33</f>
        <v>44661</v>
      </c>
      <c r="C45" s="82" t="n">
        <f aca="false">C33</f>
        <v>11420.0830583182</v>
      </c>
      <c r="D45" s="83" t="n">
        <f aca="false">B45-C45</f>
        <v>33240.9169416818</v>
      </c>
      <c r="E45" s="82" t="n">
        <f aca="false">E33</f>
        <v>9114.8</v>
      </c>
      <c r="F45" s="82" t="n">
        <f aca="false">F33</f>
        <v>6836.1</v>
      </c>
      <c r="G45" s="82" t="n">
        <f aca="false">G33</f>
        <v>4557.4</v>
      </c>
      <c r="H45" s="82" t="n">
        <f aca="false">(MONTH($A45)&gt;=5)*(MONTH($A45)&lt;=9)*MAX(0,MIN($H$9,$D45-SUM($E45:G45)))</f>
        <v>6836.1</v>
      </c>
      <c r="I45" s="82" t="n">
        <f aca="false">(MONTH($A45)&gt;=7)*(MONTH($A45)&lt;=9)*MAX(0,MIN($I$9,$D45-SUM($E45:H45)))</f>
        <v>4557.4</v>
      </c>
      <c r="J45" s="82" t="n">
        <f aca="false">MAX(0,$D45-SUM($E45:I45))</f>
        <v>1339.11694168182</v>
      </c>
      <c r="L45" s="10" t="n">
        <f aca="false">$L$9</f>
        <v>55</v>
      </c>
      <c r="M45" s="10" t="n">
        <f aca="false">CALC!$F$10</f>
        <v>79.232331939846</v>
      </c>
      <c r="N45" s="10" t="n">
        <f aca="false">CALC!$F$9</f>
        <v>96.2271517735462</v>
      </c>
      <c r="O45" s="10" t="n">
        <f aca="false" t="array" ref="O45:O45">SUM((YEAR($A45)=CALC!$A$4:$A$10)*CALC!$F$4:$F$10)</f>
        <v>75.0567752448347</v>
      </c>
      <c r="P45" s="10" t="n">
        <f aca="false">CALC!$H$9</f>
        <v>110.684904121471</v>
      </c>
      <c r="Q45" s="10" t="n">
        <f aca="false">CALC!$D$9</f>
        <v>124.385735984832</v>
      </c>
      <c r="R45" s="10" t="n">
        <f aca="false">CALC!T49</f>
        <v>114.592741935484</v>
      </c>
      <c r="S45" s="84" t="n">
        <f aca="false" t="array" ref="S45:S45">SUM(C45*L45+SUM(E45:J45*M45:R45))/$B45</f>
        <v>85.6934532472267</v>
      </c>
      <c r="V45" s="71" t="n">
        <f aca="false">(2*M45+OffPeakMonthlyAvg!M45)/3</f>
        <v>68.7896768990586</v>
      </c>
      <c r="W45" s="71" t="n">
        <f aca="false">(2*N45+OffPeakMonthlyAvg!N45)/3</f>
        <v>83.5770166327159</v>
      </c>
      <c r="X45" s="71" t="n">
        <f aca="false">(2*O45+OffPeakMonthlyAvg!O45)/3</f>
        <v>63.9837145050842</v>
      </c>
      <c r="Y45" s="73" t="n">
        <f aca="false">(2*P45+OffPeakMonthlyAvg!P45)/3</f>
        <v>92.9373320636319</v>
      </c>
      <c r="Z45" s="73" t="n">
        <f aca="false">(2*Q45+OffPeakMonthlyAvg!Q45)/3</f>
        <v>104.484912748749</v>
      </c>
      <c r="AA45" s="71" t="n">
        <f aca="false">(2*R45+OffPeakMonthlyAvg!R45)/3</f>
        <v>93.7284946236559</v>
      </c>
      <c r="AB45" s="71" t="n">
        <f aca="false">(2*S45+OffPeakMonthlyAvg!S45)/3</f>
        <v>74.9471431465866</v>
      </c>
    </row>
    <row r="46" customFormat="false" ht="12.75" hidden="false" customHeight="false" outlineLevel="0" collapsed="false">
      <c r="A46" s="65" t="n">
        <v>37865</v>
      </c>
      <c r="B46" s="82" t="n">
        <f aca="false">B34</f>
        <v>44243</v>
      </c>
      <c r="C46" s="82" t="n">
        <f aca="false">C34</f>
        <v>11552.7279304558</v>
      </c>
      <c r="D46" s="83" t="n">
        <f aca="false">B46-C46</f>
        <v>32690.2720695442</v>
      </c>
      <c r="E46" s="82" t="n">
        <f aca="false">E34</f>
        <v>9114.8</v>
      </c>
      <c r="F46" s="82" t="n">
        <f aca="false">F34</f>
        <v>6836.1</v>
      </c>
      <c r="G46" s="82" t="n">
        <f aca="false">G34</f>
        <v>4557.4</v>
      </c>
      <c r="H46" s="82" t="n">
        <f aca="false">(MONTH($A46)&gt;=5)*(MONTH($A46)&lt;=9)*MAX(0,MIN($H$9,$D46-SUM($E46:G46)))</f>
        <v>6836.1</v>
      </c>
      <c r="I46" s="82" t="n">
        <f aca="false">(MONTH($A46)&gt;=7)*(MONTH($A46)&lt;=9)*MAX(0,MIN($I$9,$D46-SUM($E46:H46)))</f>
        <v>4557.4</v>
      </c>
      <c r="J46" s="82" t="n">
        <f aca="false">MAX(0,$D46-SUM($E46:I46))</f>
        <v>788.472069544194</v>
      </c>
      <c r="L46" s="10" t="n">
        <f aca="false">$L$9</f>
        <v>55</v>
      </c>
      <c r="M46" s="10" t="n">
        <f aca="false">CALC!$F$10</f>
        <v>79.232331939846</v>
      </c>
      <c r="N46" s="10" t="n">
        <f aca="false">CALC!$F$9</f>
        <v>96.2271517735462</v>
      </c>
      <c r="O46" s="10" t="n">
        <f aca="false" t="array" ref="O46:O46">SUM((YEAR($A46)=CALC!$A$4:$A$10)*CALC!$F$4:$F$10)</f>
        <v>75.0567752448347</v>
      </c>
      <c r="P46" s="10" t="n">
        <f aca="false">CALC!$H$9</f>
        <v>110.684904121471</v>
      </c>
      <c r="Q46" s="10" t="n">
        <f aca="false">CALC!$D$9</f>
        <v>124.385735984832</v>
      </c>
      <c r="R46" s="10" t="n">
        <f aca="false">CALC!T50</f>
        <v>104.916666666667</v>
      </c>
      <c r="S46" s="84" t="n">
        <f aca="false" t="array" ref="S46:S46">SUM(C46*L46+SUM(E46:J46*M46:R46))/$B46</f>
        <v>85.0693118147216</v>
      </c>
      <c r="V46" s="71" t="n">
        <f aca="false">(2*M46+OffPeakMonthlyAvg!M46)/3</f>
        <v>68.7896768990586</v>
      </c>
      <c r="W46" s="71" t="n">
        <f aca="false">(2*N46+OffPeakMonthlyAvg!N46)/3</f>
        <v>83.5770166327159</v>
      </c>
      <c r="X46" s="71" t="n">
        <f aca="false">(2*O46+OffPeakMonthlyAvg!O46)/3</f>
        <v>63.9837145050842</v>
      </c>
      <c r="Y46" s="73" t="n">
        <f aca="false">(2*P46+OffPeakMonthlyAvg!P46)/3</f>
        <v>92.9373320636319</v>
      </c>
      <c r="Z46" s="73" t="n">
        <f aca="false">(2*Q46+OffPeakMonthlyAvg!Q46)/3</f>
        <v>104.484912748749</v>
      </c>
      <c r="AA46" s="71" t="n">
        <f aca="false">(2*R46+OffPeakMonthlyAvg!R46)/3</f>
        <v>86.4444444444444</v>
      </c>
      <c r="AB46" s="71" t="n">
        <f aca="false">(2*S46+OffPeakMonthlyAvg!S46)/3</f>
        <v>74.5429010478256</v>
      </c>
    </row>
    <row r="47" customFormat="false" ht="12.75" hidden="false" customHeight="false" outlineLevel="0" collapsed="false">
      <c r="A47" s="65" t="n">
        <v>37895</v>
      </c>
      <c r="B47" s="82" t="n">
        <f aca="false">B35</f>
        <v>36692</v>
      </c>
      <c r="C47" s="82" t="n">
        <f aca="false">C35</f>
        <v>9907.7052310606</v>
      </c>
      <c r="D47" s="83" t="n">
        <f aca="false">B47-C47</f>
        <v>26784.2947689394</v>
      </c>
      <c r="E47" s="82" t="n">
        <f aca="false">E35</f>
        <v>9114.8</v>
      </c>
      <c r="F47" s="82" t="n">
        <f aca="false">F35</f>
        <v>6836.1</v>
      </c>
      <c r="G47" s="82" t="n">
        <f aca="false">G35</f>
        <v>4557.4</v>
      </c>
      <c r="H47" s="82" t="n">
        <f aca="false">(MONTH($A47)&gt;=5)*(MONTH($A47)&lt;=9)*MAX(0,MIN($H$9,$D47-SUM($E47:G47)))</f>
        <v>0</v>
      </c>
      <c r="I47" s="82" t="n">
        <f aca="false">(MONTH($A47)&gt;=7)*(MONTH($A47)&lt;=9)*MAX(0,MIN($I$9,$D47-SUM($E47:H47)))</f>
        <v>0</v>
      </c>
      <c r="J47" s="82" t="n">
        <f aca="false">MAX(0,$D47-SUM($E47:I47))</f>
        <v>6275.9947689394</v>
      </c>
      <c r="L47" s="10" t="n">
        <f aca="false">$L$9</f>
        <v>55</v>
      </c>
      <c r="M47" s="10" t="n">
        <f aca="false">CALC!$F$10</f>
        <v>79.232331939846</v>
      </c>
      <c r="N47" s="10" t="n">
        <f aca="false">CALC!$F$9</f>
        <v>96.2271517735462</v>
      </c>
      <c r="O47" s="10" t="n">
        <f aca="false" t="array" ref="O47:O47">SUM((YEAR($A47)=CALC!$A$4:$A$10)*CALC!$F$4:$F$10)</f>
        <v>75.0567752448347</v>
      </c>
      <c r="P47" s="10" t="n">
        <f aca="false">CALC!$H$9</f>
        <v>110.684904121471</v>
      </c>
      <c r="Q47" s="10" t="n">
        <f aca="false">CALC!$D$9</f>
        <v>124.385735984832</v>
      </c>
      <c r="R47" s="10" t="n">
        <f aca="false">CALC!T51</f>
        <v>68.758064516129</v>
      </c>
      <c r="S47" s="84" t="n">
        <f aca="false" t="array" ref="S47:S47">SUM(C47*L47+SUM(E47:J47*M47:R47))/$B47</f>
        <v>73.5451346298706</v>
      </c>
      <c r="V47" s="71" t="n">
        <f aca="false">(2*M47+OffPeakMonthlyAvg!M47)/3</f>
        <v>68.7896768990586</v>
      </c>
      <c r="W47" s="71" t="n">
        <f aca="false">(2*N47+OffPeakMonthlyAvg!N47)/3</f>
        <v>83.5770166327159</v>
      </c>
      <c r="X47" s="71" t="n">
        <f aca="false">(2*O47+OffPeakMonthlyAvg!O47)/3</f>
        <v>63.9837145050842</v>
      </c>
      <c r="Y47" s="73" t="n">
        <f aca="false">(2*P47+OffPeakMonthlyAvg!P47)/3</f>
        <v>92.9373320636319</v>
      </c>
      <c r="Z47" s="73" t="n">
        <f aca="false">(2*Q47+OffPeakMonthlyAvg!Q47)/3</f>
        <v>104.484912748749</v>
      </c>
      <c r="AA47" s="71" t="n">
        <f aca="false">(2*R47+OffPeakMonthlyAvg!R47)/3</f>
        <v>60.005376344086</v>
      </c>
      <c r="AB47" s="71" t="n">
        <f aca="false">(2*S47+OffPeakMonthlyAvg!S47)/3</f>
        <v>65.6249434673339</v>
      </c>
    </row>
    <row r="48" customFormat="false" ht="12.75" hidden="false" customHeight="false" outlineLevel="0" collapsed="false">
      <c r="A48" s="65" t="n">
        <v>37926</v>
      </c>
      <c r="B48" s="82" t="n">
        <f aca="false">B36</f>
        <v>33180</v>
      </c>
      <c r="C48" s="82" t="n">
        <f aca="false">C36</f>
        <v>10325.2595658164</v>
      </c>
      <c r="D48" s="83" t="n">
        <f aca="false">B48-C48</f>
        <v>22854.7404341836</v>
      </c>
      <c r="E48" s="82" t="n">
        <f aca="false">E36</f>
        <v>9114.8</v>
      </c>
      <c r="F48" s="82" t="n">
        <f aca="false">F36</f>
        <v>6836.1</v>
      </c>
      <c r="G48" s="82" t="n">
        <f aca="false">G36</f>
        <v>4557.4</v>
      </c>
      <c r="H48" s="82" t="n">
        <f aca="false">(MONTH($A48)&gt;=5)*(MONTH($A48)&lt;=9)*MAX(0,MIN($H$9,$D48-SUM($E48:G48)))</f>
        <v>0</v>
      </c>
      <c r="I48" s="82" t="n">
        <f aca="false">(MONTH($A48)&gt;=7)*(MONTH($A48)&lt;=9)*MAX(0,MIN($I$9,$D48-SUM($E48:H48)))</f>
        <v>0</v>
      </c>
      <c r="J48" s="82" t="n">
        <f aca="false">MAX(0,$D48-SUM($E48:I48))</f>
        <v>2346.44043418355</v>
      </c>
      <c r="L48" s="10" t="n">
        <f aca="false">$L$9</f>
        <v>55</v>
      </c>
      <c r="M48" s="10" t="n">
        <f aca="false">CALC!$F$10</f>
        <v>79.232331939846</v>
      </c>
      <c r="N48" s="10" t="n">
        <f aca="false">CALC!$F$9</f>
        <v>96.2271517735462</v>
      </c>
      <c r="O48" s="10" t="n">
        <f aca="false" t="array" ref="O48:O48">SUM((YEAR($A48)=CALC!$A$4:$A$10)*CALC!$F$4:$F$10)</f>
        <v>75.0567752448347</v>
      </c>
      <c r="P48" s="10" t="n">
        <f aca="false">CALC!$H$9</f>
        <v>110.684904121471</v>
      </c>
      <c r="Q48" s="10" t="n">
        <f aca="false">CALC!$D$9</f>
        <v>124.385735984832</v>
      </c>
      <c r="R48" s="10" t="n">
        <f aca="false">CALC!T52</f>
        <v>61.975</v>
      </c>
      <c r="S48" s="84" t="n">
        <f aca="false" t="array" ref="S48:S48">SUM(C48*L48+SUM(E48:J48*M48:R48))/$B48</f>
        <v>73.3990042475493</v>
      </c>
      <c r="V48" s="71" t="n">
        <f aca="false">(2*M48+OffPeakMonthlyAvg!M48)/3</f>
        <v>68.7896768990586</v>
      </c>
      <c r="W48" s="71" t="n">
        <f aca="false">(2*N48+OffPeakMonthlyAvg!N48)/3</f>
        <v>83.5770166327159</v>
      </c>
      <c r="X48" s="71" t="n">
        <f aca="false">(2*O48+OffPeakMonthlyAvg!O48)/3</f>
        <v>63.9837145050842</v>
      </c>
      <c r="Y48" s="73" t="n">
        <f aca="false">(2*P48+OffPeakMonthlyAvg!P48)/3</f>
        <v>92.9373320636319</v>
      </c>
      <c r="Z48" s="73" t="n">
        <f aca="false">(2*Q48+OffPeakMonthlyAvg!Q48)/3</f>
        <v>104.484912748749</v>
      </c>
      <c r="AA48" s="71" t="n">
        <f aca="false">(2*R48+OffPeakMonthlyAvg!R48)/3</f>
        <v>54.15</v>
      </c>
      <c r="AB48" s="71" t="n">
        <f aca="false">(2*S48+OffPeakMonthlyAvg!S48)/3</f>
        <v>65.7388709820077</v>
      </c>
    </row>
    <row r="49" customFormat="false" ht="12.75" hidden="false" customHeight="false" outlineLevel="0" collapsed="false">
      <c r="A49" s="65" t="n">
        <v>37956</v>
      </c>
      <c r="B49" s="82" t="n">
        <f aca="false">B37</f>
        <v>34319</v>
      </c>
      <c r="C49" s="82" t="n">
        <f aca="false">C37</f>
        <v>10181.0366376991</v>
      </c>
      <c r="D49" s="83" t="n">
        <f aca="false">B49-C49</f>
        <v>24137.9633623009</v>
      </c>
      <c r="E49" s="82" t="n">
        <f aca="false">E37</f>
        <v>9114.8</v>
      </c>
      <c r="F49" s="82" t="n">
        <f aca="false">F37</f>
        <v>6836.1</v>
      </c>
      <c r="G49" s="82" t="n">
        <f aca="false">G37</f>
        <v>4557.4</v>
      </c>
      <c r="H49" s="82" t="n">
        <f aca="false">(MONTH($A49)&gt;=5)*(MONTH($A49)&lt;=9)*MAX(0,MIN($H$9,$D49-SUM($E49:G49)))</f>
        <v>0</v>
      </c>
      <c r="I49" s="82" t="n">
        <f aca="false">(MONTH($A49)&gt;=7)*(MONTH($A49)&lt;=9)*MAX(0,MIN($I$9,$D49-SUM($E49:H49)))</f>
        <v>0</v>
      </c>
      <c r="J49" s="82" t="n">
        <f aca="false">MAX(0,$D49-SUM($E49:I49))</f>
        <v>3629.66336230086</v>
      </c>
      <c r="L49" s="10" t="n">
        <f aca="false">$L$9</f>
        <v>55</v>
      </c>
      <c r="M49" s="10" t="n">
        <f aca="false">CALC!$F$10</f>
        <v>79.232331939846</v>
      </c>
      <c r="N49" s="10" t="n">
        <f aca="false">CALC!$F$9</f>
        <v>96.2271517735462</v>
      </c>
      <c r="O49" s="10" t="n">
        <f aca="false" t="array" ref="O49:O49">SUM((YEAR($A49)=CALC!$A$4:$A$10)*CALC!$F$4:$F$10)</f>
        <v>75.0567752448347</v>
      </c>
      <c r="P49" s="10" t="n">
        <f aca="false">CALC!$H$9</f>
        <v>110.684904121471</v>
      </c>
      <c r="Q49" s="10" t="n">
        <f aca="false">CALC!$D$9</f>
        <v>124.385735984832</v>
      </c>
      <c r="R49" s="10" t="n">
        <f aca="false">CALC!T53</f>
        <v>61.0806451612903</v>
      </c>
      <c r="S49" s="84" t="n">
        <f aca="false" t="array" ref="S49:S49">SUM(C49*L49+SUM(E49:J49*M49:R49))/$B49</f>
        <v>72.9545800829379</v>
      </c>
      <c r="V49" s="71" t="n">
        <f aca="false">(2*M49+OffPeakMonthlyAvg!M49)/3</f>
        <v>68.7896768990586</v>
      </c>
      <c r="W49" s="71" t="n">
        <f aca="false">(2*N49+OffPeakMonthlyAvg!N49)/3</f>
        <v>83.5770166327159</v>
      </c>
      <c r="X49" s="71" t="n">
        <f aca="false">(2*O49+OffPeakMonthlyAvg!O49)/3</f>
        <v>63.9837145050842</v>
      </c>
      <c r="Y49" s="73" t="n">
        <f aca="false">(2*P49+OffPeakMonthlyAvg!P49)/3</f>
        <v>92.9373320636319</v>
      </c>
      <c r="Z49" s="73" t="n">
        <f aca="false">(2*Q49+OffPeakMonthlyAvg!Q49)/3</f>
        <v>104.484912748749</v>
      </c>
      <c r="AA49" s="71" t="n">
        <f aca="false">(2*R49+OffPeakMonthlyAvg!R49)/3</f>
        <v>53.5537634408602</v>
      </c>
      <c r="AB49" s="71" t="n">
        <f aca="false">(2*S49+OffPeakMonthlyAvg!S49)/3</f>
        <v>65.2631546892332</v>
      </c>
    </row>
    <row r="50" customFormat="false" ht="12.75" hidden="false" customHeight="false" outlineLevel="0" collapsed="false">
      <c r="A50" s="65" t="n">
        <f aca="false">EDATE(A49,1)</f>
        <v>37987</v>
      </c>
      <c r="B50" s="82" t="n">
        <f aca="false">B38</f>
        <v>32675</v>
      </c>
      <c r="C50" s="82" t="n">
        <f aca="false">C38</f>
        <v>9788.06594630827</v>
      </c>
      <c r="D50" s="83" t="n">
        <f aca="false">B50-C50</f>
        <v>22886.9340536917</v>
      </c>
      <c r="E50" s="82" t="n">
        <f aca="false">E38</f>
        <v>9114.8</v>
      </c>
      <c r="F50" s="82" t="n">
        <f aca="false">F38</f>
        <v>6836.1</v>
      </c>
      <c r="G50" s="82" t="n">
        <f aca="false">G38</f>
        <v>4557.4</v>
      </c>
      <c r="H50" s="82" t="n">
        <f aca="false">(MONTH($A50)&gt;=5)*(MONTH($A50)&lt;=9)*MAX(0,MIN($H$9,$D50-SUM($E50:G50)))</f>
        <v>0</v>
      </c>
      <c r="I50" s="82" t="n">
        <f aca="false">(MONTH($A50)&gt;=7)*(MONTH($A50)&lt;=9)*MAX(0,MIN($I$9,$D50-SUM($E50:H50)))</f>
        <v>0</v>
      </c>
      <c r="J50" s="82" t="n">
        <f aca="false">MAX(0,$D50-SUM($E50:I50))</f>
        <v>2378.63405369173</v>
      </c>
      <c r="L50" s="10" t="n">
        <f aca="false">$L$9</f>
        <v>55</v>
      </c>
      <c r="M50" s="10" t="n">
        <f aca="false">CALC!$F$10</f>
        <v>79.232331939846</v>
      </c>
      <c r="N50" s="10" t="n">
        <f aca="false">CALC!$F$9</f>
        <v>96.2271517735462</v>
      </c>
      <c r="O50" s="10" t="n">
        <f aca="false" t="array" ref="O50:O50">SUM((YEAR($A50)=CALC!$A$4:$A$10)*CALC!$F$4:$F$10)</f>
        <v>63.8176208926745</v>
      </c>
      <c r="P50" s="10" t="n">
        <f aca="false">CALC!$H$9</f>
        <v>110.684904121471</v>
      </c>
      <c r="Q50" s="10" t="n">
        <f aca="false">CALC!$D$9</f>
        <v>124.385735984832</v>
      </c>
      <c r="R50" s="10" t="n">
        <f aca="false">CALC!T54</f>
        <v>55.3336693548387</v>
      </c>
      <c r="S50" s="84" t="n">
        <f aca="false" t="array" ref="S50:S50">SUM(C50*L50+SUM(E50:J50*M50:R50))/$B50</f>
        <v>71.6391704407288</v>
      </c>
      <c r="V50" s="71" t="n">
        <f aca="false">(2*M50+OffPeakMonthlyAvg!M50)/3</f>
        <v>68.7896768990586</v>
      </c>
      <c r="W50" s="71" t="n">
        <f aca="false">(2*N50+OffPeakMonthlyAvg!N50)/3</f>
        <v>83.5770166327159</v>
      </c>
      <c r="X50" s="71" t="n">
        <f aca="false">(2*O50+OffPeakMonthlyAvg!O50)/3</f>
        <v>54.790039379451</v>
      </c>
      <c r="Y50" s="73" t="n">
        <f aca="false">(2*P50+OffPeakMonthlyAvg!P50)/3</f>
        <v>92.9373320636319</v>
      </c>
      <c r="Z50" s="73" t="n">
        <f aca="false">(2*Q50+OffPeakMonthlyAvg!Q50)/3</f>
        <v>104.484912748749</v>
      </c>
      <c r="AA50" s="71" t="n">
        <f aca="false">(2*R50+OffPeakMonthlyAvg!R50)/3</f>
        <v>48.8557795698925</v>
      </c>
      <c r="AB50" s="71" t="n">
        <f aca="false">(2*S50+OffPeakMonthlyAvg!S50)/3</f>
        <v>64.1842467339273</v>
      </c>
    </row>
    <row r="51" customFormat="false" ht="12.75" hidden="false" customHeight="false" outlineLevel="0" collapsed="false">
      <c r="A51" s="65" t="n">
        <f aca="false">EDATE(A50,1)</f>
        <v>38018</v>
      </c>
      <c r="B51" s="82" t="n">
        <f aca="false">B39</f>
        <v>32071</v>
      </c>
      <c r="C51" s="82" t="n">
        <f aca="false">C39</f>
        <v>10258.2127301907</v>
      </c>
      <c r="D51" s="83" t="n">
        <f aca="false">B51-C51</f>
        <v>21812.7872698093</v>
      </c>
      <c r="E51" s="82" t="n">
        <f aca="false">E39</f>
        <v>9114.8</v>
      </c>
      <c r="F51" s="82" t="n">
        <f aca="false">F39</f>
        <v>6836.1</v>
      </c>
      <c r="G51" s="82" t="n">
        <f aca="false">G39</f>
        <v>4557.4</v>
      </c>
      <c r="H51" s="82" t="n">
        <f aca="false">(MONTH($A51)&gt;=5)*(MONTH($A51)&lt;=9)*MAX(0,MIN($H$9,$D51-SUM($E51:G51)))</f>
        <v>0</v>
      </c>
      <c r="I51" s="82" t="n">
        <f aca="false">(MONTH($A51)&gt;=7)*(MONTH($A51)&lt;=9)*MAX(0,MIN($I$9,$D51-SUM($E51:H51)))</f>
        <v>0</v>
      </c>
      <c r="J51" s="82" t="n">
        <f aca="false">MAX(0,$D51-SUM($E51:I51))</f>
        <v>1304.48726980926</v>
      </c>
      <c r="L51" s="10" t="n">
        <f aca="false">$L$9</f>
        <v>55</v>
      </c>
      <c r="M51" s="10" t="n">
        <f aca="false">CALC!$F$10</f>
        <v>79.232331939846</v>
      </c>
      <c r="N51" s="10" t="n">
        <f aca="false">CALC!$F$9</f>
        <v>96.2271517735462</v>
      </c>
      <c r="O51" s="10" t="n">
        <f aca="false" t="array" ref="O51:O51">SUM((YEAR($A51)=CALC!$A$4:$A$10)*CALC!$F$4:$F$10)</f>
        <v>63.8176208926745</v>
      </c>
      <c r="P51" s="10" t="n">
        <f aca="false">CALC!$H$9</f>
        <v>110.684904121471</v>
      </c>
      <c r="Q51" s="10" t="n">
        <f aca="false">CALC!$D$9</f>
        <v>124.385735984832</v>
      </c>
      <c r="R51" s="10" t="n">
        <f aca="false">CALC!T55</f>
        <v>53.1756465517241</v>
      </c>
      <c r="S51" s="84" t="n">
        <f aca="false" t="array" ref="S51:S51">SUM(C51*L51+SUM(E51:J51*M51:R51))/$B51</f>
        <v>71.853586449185</v>
      </c>
      <c r="V51" s="71" t="n">
        <f aca="false">(2*M51+OffPeakMonthlyAvg!M51)/3</f>
        <v>68.7896768990586</v>
      </c>
      <c r="W51" s="71" t="n">
        <f aca="false">(2*N51+OffPeakMonthlyAvg!N51)/3</f>
        <v>83.5770166327159</v>
      </c>
      <c r="X51" s="71" t="n">
        <f aca="false">(2*O51+OffPeakMonthlyAvg!O51)/3</f>
        <v>54.790039379451</v>
      </c>
      <c r="Y51" s="73" t="n">
        <f aca="false">(2*P51+OffPeakMonthlyAvg!P51)/3</f>
        <v>92.9373320636319</v>
      </c>
      <c r="Z51" s="73" t="n">
        <f aca="false">(2*Q51+OffPeakMonthlyAvg!Q51)/3</f>
        <v>104.484912748749</v>
      </c>
      <c r="AA51" s="71" t="n">
        <f aca="false">(2*R51+OffPeakMonthlyAvg!R51)/3</f>
        <v>47.0837643678161</v>
      </c>
      <c r="AB51" s="71" t="n">
        <f aca="false">(2*S51+OffPeakMonthlyAvg!S51)/3</f>
        <v>64.4651717060953</v>
      </c>
    </row>
    <row r="52" customFormat="false" ht="12.75" hidden="false" customHeight="false" outlineLevel="0" collapsed="false">
      <c r="A52" s="65" t="n">
        <f aca="false">EDATE(A51,1)</f>
        <v>38047</v>
      </c>
      <c r="B52" s="82" t="n">
        <f aca="false">B40</f>
        <v>32340</v>
      </c>
      <c r="C52" s="82" t="n">
        <f aca="false">C40</f>
        <v>10546.3793160036</v>
      </c>
      <c r="D52" s="83" t="n">
        <f aca="false">B52-C52</f>
        <v>21793.6206839964</v>
      </c>
      <c r="E52" s="82" t="n">
        <f aca="false">E40</f>
        <v>9114.8</v>
      </c>
      <c r="F52" s="82" t="n">
        <f aca="false">F40</f>
        <v>6836.1</v>
      </c>
      <c r="G52" s="82" t="n">
        <f aca="false">G40</f>
        <v>4557.4</v>
      </c>
      <c r="H52" s="82" t="n">
        <f aca="false">(MONTH($A52)&gt;=5)*(MONTH($A52)&lt;=9)*MAX(0,MIN($H$9,$D52-SUM($E52:G52)))</f>
        <v>0</v>
      </c>
      <c r="I52" s="82" t="n">
        <f aca="false">(MONTH($A52)&gt;=7)*(MONTH($A52)&lt;=9)*MAX(0,MIN($I$9,$D52-SUM($E52:H52)))</f>
        <v>0</v>
      </c>
      <c r="J52" s="82" t="n">
        <f aca="false">MAX(0,$D52-SUM($E52:I52))</f>
        <v>1285.3206839964</v>
      </c>
      <c r="L52" s="10" t="n">
        <f aca="false">$L$9</f>
        <v>55</v>
      </c>
      <c r="M52" s="10" t="n">
        <f aca="false">CALC!$F$10</f>
        <v>79.232331939846</v>
      </c>
      <c r="N52" s="10" t="n">
        <f aca="false">CALC!$F$9</f>
        <v>96.2271517735462</v>
      </c>
      <c r="O52" s="10" t="n">
        <f aca="false" t="array" ref="O52:O52">SUM((YEAR($A52)=CALC!$A$4:$A$10)*CALC!$F$4:$F$10)</f>
        <v>63.8176208926745</v>
      </c>
      <c r="P52" s="10" t="n">
        <f aca="false">CALC!$H$9</f>
        <v>110.684904121471</v>
      </c>
      <c r="Q52" s="10" t="n">
        <f aca="false">CALC!$D$9</f>
        <v>124.385735984832</v>
      </c>
      <c r="R52" s="10" t="n">
        <f aca="false">CALC!T56</f>
        <v>51.6532258064516</v>
      </c>
      <c r="S52" s="84" t="n">
        <f aca="false" t="array" ref="S52:S52">SUM(C52*L52+SUM(E52:J52*M52:R52))/$B52</f>
        <v>71.653974606218</v>
      </c>
      <c r="V52" s="71" t="n">
        <f aca="false">(2*M52+OffPeakMonthlyAvg!M52)/3</f>
        <v>68.7896768990586</v>
      </c>
      <c r="W52" s="71" t="n">
        <f aca="false">(2*N52+OffPeakMonthlyAvg!N52)/3</f>
        <v>83.5770166327159</v>
      </c>
      <c r="X52" s="71" t="n">
        <f aca="false">(2*O52+OffPeakMonthlyAvg!O52)/3</f>
        <v>54.790039379451</v>
      </c>
      <c r="Y52" s="73" t="n">
        <f aca="false">(2*P52+OffPeakMonthlyAvg!P52)/3</f>
        <v>92.9373320636319</v>
      </c>
      <c r="Z52" s="73" t="n">
        <f aca="false">(2*Q52+OffPeakMonthlyAvg!Q52)/3</f>
        <v>104.484912748749</v>
      </c>
      <c r="AA52" s="71" t="n">
        <f aca="false">(2*R52+OffPeakMonthlyAvg!R52)/3</f>
        <v>45.7354838709678</v>
      </c>
      <c r="AB52" s="71" t="n">
        <f aca="false">(2*S52+OffPeakMonthlyAvg!S52)/3</f>
        <v>64.2054727054945</v>
      </c>
    </row>
    <row r="53" customFormat="false" ht="12.75" hidden="false" customHeight="false" outlineLevel="0" collapsed="false">
      <c r="A53" s="65" t="n">
        <f aca="false">EDATE(A52,1)</f>
        <v>38078</v>
      </c>
      <c r="B53" s="82" t="n">
        <f aca="false">B41</f>
        <v>33013</v>
      </c>
      <c r="C53" s="82" t="n">
        <f aca="false">C41</f>
        <v>10781.8590000047</v>
      </c>
      <c r="D53" s="83" t="n">
        <f aca="false">B53-C53</f>
        <v>22231.1409999953</v>
      </c>
      <c r="E53" s="82" t="n">
        <f aca="false">E41</f>
        <v>9114.8</v>
      </c>
      <c r="F53" s="82" t="n">
        <f aca="false">F41</f>
        <v>6836.1</v>
      </c>
      <c r="G53" s="82" t="n">
        <f aca="false">G41</f>
        <v>4557.4</v>
      </c>
      <c r="H53" s="82" t="n">
        <f aca="false">(MONTH($A53)&gt;=5)*(MONTH($A53)&lt;=9)*MAX(0,MIN($H$9,$D53-SUM($E53:G53)))</f>
        <v>0</v>
      </c>
      <c r="I53" s="82" t="n">
        <f aca="false">(MONTH($A53)&gt;=7)*(MONTH($A53)&lt;=9)*MAX(0,MIN($I$9,$D53-SUM($E53:H53)))</f>
        <v>0</v>
      </c>
      <c r="J53" s="82" t="n">
        <f aca="false">MAX(0,$D53-SUM($E53:I53))</f>
        <v>1722.8409999953</v>
      </c>
      <c r="L53" s="10" t="n">
        <f aca="false">$L$9</f>
        <v>55</v>
      </c>
      <c r="M53" s="10" t="n">
        <f aca="false">CALC!$F$10</f>
        <v>79.232331939846</v>
      </c>
      <c r="N53" s="10" t="n">
        <f aca="false">CALC!$F$9</f>
        <v>96.2271517735462</v>
      </c>
      <c r="O53" s="10" t="n">
        <f aca="false" t="array" ref="O53:O53">SUM((YEAR($A53)=CALC!$A$4:$A$10)*CALC!$F$4:$F$10)</f>
        <v>63.8176208926745</v>
      </c>
      <c r="P53" s="10" t="n">
        <f aca="false">CALC!$H$9</f>
        <v>110.684904121471</v>
      </c>
      <c r="Q53" s="10" t="n">
        <f aca="false">CALC!$D$9</f>
        <v>124.385735984832</v>
      </c>
      <c r="R53" s="10" t="n">
        <f aca="false">CALC!T57</f>
        <v>50.2108333333333</v>
      </c>
      <c r="S53" s="84" t="n">
        <f aca="false" t="array" ref="S53:S53">SUM(C53*L53+SUM(E53:J53*M53:R53))/$B53</f>
        <v>71.1948397350007</v>
      </c>
      <c r="V53" s="71" t="n">
        <f aca="false">(2*M53+OffPeakMonthlyAvg!M53)/3</f>
        <v>68.7896768990586</v>
      </c>
      <c r="W53" s="71" t="n">
        <f aca="false">(2*N53+OffPeakMonthlyAvg!N53)/3</f>
        <v>83.5770166327159</v>
      </c>
      <c r="X53" s="71" t="n">
        <f aca="false">(2*O53+OffPeakMonthlyAvg!O53)/3</f>
        <v>54.790039379451</v>
      </c>
      <c r="Y53" s="73" t="n">
        <f aca="false">(2*P53+OffPeakMonthlyAvg!P53)/3</f>
        <v>92.9373320636319</v>
      </c>
      <c r="Z53" s="73" t="n">
        <f aca="false">(2*Q53+OffPeakMonthlyAvg!Q53)/3</f>
        <v>104.484912748749</v>
      </c>
      <c r="AA53" s="71" t="n">
        <f aca="false">(2*R53+OffPeakMonthlyAvg!R53)/3</f>
        <v>44.6072222222222</v>
      </c>
      <c r="AB53" s="71" t="n">
        <f aca="false">(2*S53+OffPeakMonthlyAvg!S53)/3</f>
        <v>64.2205077557562</v>
      </c>
    </row>
    <row r="54" customFormat="false" ht="12.75" hidden="false" customHeight="false" outlineLevel="0" collapsed="false">
      <c r="A54" s="65" t="n">
        <f aca="false">EDATE(A53,1)</f>
        <v>38108</v>
      </c>
      <c r="B54" s="82" t="n">
        <f aca="false">B42</f>
        <v>39521</v>
      </c>
      <c r="C54" s="82" t="n">
        <f aca="false">C42</f>
        <v>10910.298676135</v>
      </c>
      <c r="D54" s="83" t="n">
        <f aca="false">B54-C54</f>
        <v>28610.701323865</v>
      </c>
      <c r="E54" s="82" t="n">
        <f aca="false">E42</f>
        <v>9114.8</v>
      </c>
      <c r="F54" s="82" t="n">
        <f aca="false">F42</f>
        <v>6836.1</v>
      </c>
      <c r="G54" s="82" t="n">
        <f aca="false">G42</f>
        <v>4557.4</v>
      </c>
      <c r="H54" s="82" t="n">
        <f aca="false">(MONTH($A54)&gt;=5)*(MONTH($A54)&lt;=9)*MAX(0,MIN($H$9,$D54-SUM($E54:G54)))</f>
        <v>6836.1</v>
      </c>
      <c r="I54" s="82" t="n">
        <f aca="false">(MONTH($A54)&gt;=7)*(MONTH($A54)&lt;=9)*MAX(0,MIN($I$9,$D54-SUM($E54:H54)))</f>
        <v>0</v>
      </c>
      <c r="J54" s="82" t="n">
        <f aca="false">MAX(0,$D54-SUM($E54:I54))</f>
        <v>1266.30132386505</v>
      </c>
      <c r="L54" s="10" t="n">
        <f aca="false">$L$9</f>
        <v>55</v>
      </c>
      <c r="M54" s="10" t="n">
        <f aca="false">CALC!$F$10</f>
        <v>79.232331939846</v>
      </c>
      <c r="N54" s="10" t="n">
        <f aca="false">CALC!$F$9</f>
        <v>96.2271517735462</v>
      </c>
      <c r="O54" s="10" t="n">
        <f aca="false" t="array" ref="O54:O54">SUM((YEAR($A54)=CALC!$A$4:$A$10)*CALC!$F$4:$F$10)</f>
        <v>63.8176208926745</v>
      </c>
      <c r="P54" s="10" t="n">
        <f aca="false">CALC!$H$9</f>
        <v>110.684904121471</v>
      </c>
      <c r="Q54" s="10" t="n">
        <f aca="false">CALC!$D$9</f>
        <v>124.385735984832</v>
      </c>
      <c r="R54" s="10" t="n">
        <f aca="false">CALC!T58</f>
        <v>52.0979838709677</v>
      </c>
      <c r="S54" s="84" t="n">
        <f aca="false" t="array" ref="S54:S54">SUM(C54*L54+SUM(E54:J54*M54:R54))/$B54</f>
        <v>78.2758271060812</v>
      </c>
      <c r="V54" s="71" t="n">
        <f aca="false">(2*M54+OffPeakMonthlyAvg!M54)/3</f>
        <v>68.7896768990586</v>
      </c>
      <c r="W54" s="71" t="n">
        <f aca="false">(2*N54+OffPeakMonthlyAvg!N54)/3</f>
        <v>83.5770166327159</v>
      </c>
      <c r="X54" s="71" t="n">
        <f aca="false">(2*O54+OffPeakMonthlyAvg!O54)/3</f>
        <v>54.790039379451</v>
      </c>
      <c r="Y54" s="73" t="n">
        <f aca="false">(2*P54+OffPeakMonthlyAvg!P54)/3</f>
        <v>92.9373320636319</v>
      </c>
      <c r="Z54" s="73" t="n">
        <f aca="false">(2*Q54+OffPeakMonthlyAvg!Q54)/3</f>
        <v>104.484912748749</v>
      </c>
      <c r="AA54" s="71" t="n">
        <f aca="false">(2*R54+OffPeakMonthlyAvg!R54)/3</f>
        <v>45.1986559139785</v>
      </c>
      <c r="AB54" s="71" t="n">
        <f aca="false">(2*S54+OffPeakMonthlyAvg!S54)/3</f>
        <v>68.7755628707923</v>
      </c>
    </row>
    <row r="55" customFormat="false" ht="12.75" hidden="false" customHeight="false" outlineLevel="0" collapsed="false">
      <c r="A55" s="65" t="n">
        <f aca="false">EDATE(A54,1)</f>
        <v>38139</v>
      </c>
      <c r="B55" s="82" t="n">
        <f aca="false">B43</f>
        <v>43447</v>
      </c>
      <c r="C55" s="82" t="n">
        <f aca="false">C43</f>
        <v>12685.5387941688</v>
      </c>
      <c r="D55" s="83" t="n">
        <f aca="false">B55-C55</f>
        <v>30761.4612058312</v>
      </c>
      <c r="E55" s="82" t="n">
        <f aca="false">E43</f>
        <v>9114.8</v>
      </c>
      <c r="F55" s="82" t="n">
        <f aca="false">F43</f>
        <v>6836.1</v>
      </c>
      <c r="G55" s="82" t="n">
        <f aca="false">G43</f>
        <v>4557.4</v>
      </c>
      <c r="H55" s="82" t="n">
        <f aca="false">(MONTH($A55)&gt;=5)*(MONTH($A55)&lt;=9)*MAX(0,MIN($H$9,$D55-SUM($E55:G55)))</f>
        <v>6836.1</v>
      </c>
      <c r="I55" s="82" t="n">
        <f aca="false">(MONTH($A55)&gt;=7)*(MONTH($A55)&lt;=9)*MAX(0,MIN($I$9,$D55-SUM($E55:H55)))</f>
        <v>0</v>
      </c>
      <c r="J55" s="82" t="n">
        <f aca="false">MAX(0,$D55-SUM($E55:I55))</f>
        <v>3417.06120583115</v>
      </c>
      <c r="L55" s="10" t="n">
        <f aca="false">$L$9</f>
        <v>55</v>
      </c>
      <c r="M55" s="10" t="n">
        <f aca="false">CALC!$F$10</f>
        <v>79.232331939846</v>
      </c>
      <c r="N55" s="10" t="n">
        <f aca="false">CALC!$F$9</f>
        <v>96.2271517735462</v>
      </c>
      <c r="O55" s="10" t="n">
        <f aca="false" t="array" ref="O55:O55">SUM((YEAR($A55)=CALC!$A$4:$A$10)*CALC!$F$4:$F$10)</f>
        <v>63.8176208926745</v>
      </c>
      <c r="P55" s="10" t="n">
        <f aca="false">CALC!$H$9</f>
        <v>110.684904121471</v>
      </c>
      <c r="Q55" s="10" t="n">
        <f aca="false">CALC!$D$9</f>
        <v>124.385735984832</v>
      </c>
      <c r="R55" s="10" t="n">
        <f aca="false">CALC!T59</f>
        <v>63.4108333333333</v>
      </c>
      <c r="S55" s="84" t="n">
        <f aca="false" t="array" ref="S55:S55">SUM(C55*L55+SUM(E55:J55*M55:R55))/$B55</f>
        <v>76.9186393126695</v>
      </c>
      <c r="V55" s="71" t="n">
        <f aca="false">(2*M55+OffPeakMonthlyAvg!M55)/3</f>
        <v>68.7896768990586</v>
      </c>
      <c r="W55" s="71" t="n">
        <f aca="false">(2*N55+OffPeakMonthlyAvg!N55)/3</f>
        <v>83.5770166327159</v>
      </c>
      <c r="X55" s="71" t="n">
        <f aca="false">(2*O55+OffPeakMonthlyAvg!O55)/3</f>
        <v>54.790039379451</v>
      </c>
      <c r="Y55" s="73" t="n">
        <f aca="false">(2*P55+OffPeakMonthlyAvg!P55)/3</f>
        <v>92.9373320636319</v>
      </c>
      <c r="Z55" s="73" t="n">
        <f aca="false">(2*Q55+OffPeakMonthlyAvg!Q55)/3</f>
        <v>104.484912748749</v>
      </c>
      <c r="AA55" s="71" t="n">
        <f aca="false">(2*R55+OffPeakMonthlyAvg!R55)/3</f>
        <v>52.9072222222222</v>
      </c>
      <c r="AB55" s="71" t="n">
        <f aca="false">(2*S55+OffPeakMonthlyAvg!S55)/3</f>
        <v>68.2714182533497</v>
      </c>
    </row>
    <row r="56" customFormat="false" ht="12.75" hidden="false" customHeight="false" outlineLevel="0" collapsed="false">
      <c r="A56" s="65" t="n">
        <f aca="false">EDATE(A55,1)</f>
        <v>38169</v>
      </c>
      <c r="B56" s="82" t="n">
        <f aca="false">B44</f>
        <v>45574</v>
      </c>
      <c r="C56" s="82" t="n">
        <f aca="false">C44</f>
        <v>11898.8557385947</v>
      </c>
      <c r="D56" s="83" t="n">
        <f aca="false">B56-C56</f>
        <v>33675.1442614053</v>
      </c>
      <c r="E56" s="82" t="n">
        <f aca="false">E44</f>
        <v>9114.8</v>
      </c>
      <c r="F56" s="82" t="n">
        <f aca="false">F44</f>
        <v>6836.1</v>
      </c>
      <c r="G56" s="82" t="n">
        <f aca="false">G44</f>
        <v>4557.4</v>
      </c>
      <c r="H56" s="82" t="n">
        <f aca="false">(MONTH($A56)&gt;=5)*(MONTH($A56)&lt;=9)*MAX(0,MIN($H$9,$D56-SUM($E56:G56)))</f>
        <v>6836.1</v>
      </c>
      <c r="I56" s="82" t="n">
        <f aca="false">(MONTH($A56)&gt;=7)*(MONTH($A56)&lt;=9)*MAX(0,MIN($I$9,$D56-SUM($E56:H56)))</f>
        <v>4557.4</v>
      </c>
      <c r="J56" s="82" t="n">
        <f aca="false">MAX(0,$D56-SUM($E56:I56))</f>
        <v>1773.34426140533</v>
      </c>
      <c r="L56" s="10" t="n">
        <f aca="false">$L$9</f>
        <v>55</v>
      </c>
      <c r="M56" s="10" t="n">
        <f aca="false">CALC!$F$10</f>
        <v>79.232331939846</v>
      </c>
      <c r="N56" s="10" t="n">
        <f aca="false">CALC!$F$9</f>
        <v>96.2271517735462</v>
      </c>
      <c r="O56" s="10" t="n">
        <f aca="false" t="array" ref="O56:O56">SUM((YEAR($A56)=CALC!$A$4:$A$10)*CALC!$F$4:$F$10)</f>
        <v>63.8176208926745</v>
      </c>
      <c r="P56" s="10" t="n">
        <f aca="false">CALC!$H$9</f>
        <v>110.684904121471</v>
      </c>
      <c r="Q56" s="10" t="n">
        <f aca="false">CALC!$D$9</f>
        <v>124.385735984832</v>
      </c>
      <c r="R56" s="10" t="n">
        <f aca="false">CALC!T60</f>
        <v>88.8608870967742</v>
      </c>
      <c r="S56" s="84" t="n">
        <f aca="false" t="array" ref="S56:S56">SUM(C56*L56+SUM(E56:J56*M56:R56))/$B56</f>
        <v>83.5211820977298</v>
      </c>
      <c r="V56" s="71" t="n">
        <f aca="false">(2*M56+OffPeakMonthlyAvg!M56)/3</f>
        <v>68.7896768990586</v>
      </c>
      <c r="W56" s="71" t="n">
        <f aca="false">(2*N56+OffPeakMonthlyAvg!N56)/3</f>
        <v>83.5770166327159</v>
      </c>
      <c r="X56" s="71" t="n">
        <f aca="false">(2*O56+OffPeakMonthlyAvg!O56)/3</f>
        <v>54.790039379451</v>
      </c>
      <c r="Y56" s="73" t="n">
        <f aca="false">(2*P56+OffPeakMonthlyAvg!P56)/3</f>
        <v>92.9373320636319</v>
      </c>
      <c r="Z56" s="73" t="n">
        <f aca="false">(2*Q56+OffPeakMonthlyAvg!Q56)/3</f>
        <v>104.484912748749</v>
      </c>
      <c r="AA56" s="71" t="n">
        <f aca="false">(2*R56+OffPeakMonthlyAvg!R56)/3</f>
        <v>73.8739247311828</v>
      </c>
      <c r="AB56" s="71" t="n">
        <f aca="false">(2*S56+OffPeakMonthlyAvg!S56)/3</f>
        <v>73.2678860321857</v>
      </c>
    </row>
    <row r="57" customFormat="false" ht="12.75" hidden="false" customHeight="false" outlineLevel="0" collapsed="false">
      <c r="A57" s="65" t="n">
        <f aca="false">EDATE(A56,1)</f>
        <v>38200</v>
      </c>
      <c r="B57" s="82" t="n">
        <f aca="false">B45</f>
        <v>44661</v>
      </c>
      <c r="C57" s="82" t="n">
        <f aca="false">C45</f>
        <v>11420.0830583182</v>
      </c>
      <c r="D57" s="83" t="n">
        <f aca="false">B57-C57</f>
        <v>33240.9169416818</v>
      </c>
      <c r="E57" s="82" t="n">
        <f aca="false">E45</f>
        <v>9114.8</v>
      </c>
      <c r="F57" s="82" t="n">
        <f aca="false">F45</f>
        <v>6836.1</v>
      </c>
      <c r="G57" s="82" t="n">
        <f aca="false">G45</f>
        <v>4557.4</v>
      </c>
      <c r="H57" s="82" t="n">
        <f aca="false">(MONTH($A57)&gt;=5)*(MONTH($A57)&lt;=9)*MAX(0,MIN($H$9,$D57-SUM($E57:G57)))</f>
        <v>6836.1</v>
      </c>
      <c r="I57" s="82" t="n">
        <f aca="false">(MONTH($A57)&gt;=7)*(MONTH($A57)&lt;=9)*MAX(0,MIN($I$9,$D57-SUM($E57:H57)))</f>
        <v>4557.4</v>
      </c>
      <c r="J57" s="82" t="n">
        <f aca="false">MAX(0,$D57-SUM($E57:I57))</f>
        <v>1339.11694168182</v>
      </c>
      <c r="L57" s="10" t="n">
        <f aca="false">$L$9</f>
        <v>55</v>
      </c>
      <c r="M57" s="10" t="n">
        <f aca="false">CALC!$F$10</f>
        <v>79.232331939846</v>
      </c>
      <c r="N57" s="10" t="n">
        <f aca="false">CALC!$F$9</f>
        <v>96.2271517735462</v>
      </c>
      <c r="O57" s="10" t="n">
        <f aca="false" t="array" ref="O57:O57">SUM((YEAR($A57)=CALC!$A$4:$A$10)*CALC!$F$4:$F$10)</f>
        <v>63.8176208926745</v>
      </c>
      <c r="P57" s="10" t="n">
        <f aca="false">CALC!$H$9</f>
        <v>110.684904121471</v>
      </c>
      <c r="Q57" s="10" t="n">
        <f aca="false">CALC!$D$9</f>
        <v>124.385735984832</v>
      </c>
      <c r="R57" s="10" t="n">
        <f aca="false">CALC!T61</f>
        <v>98.9979838709677</v>
      </c>
      <c r="S57" s="84" t="n">
        <f aca="false" t="array" ref="S57:S57">SUM(C57*L57+SUM(E57:J57*M57:R57))/$B57</f>
        <v>84.0789679743901</v>
      </c>
      <c r="V57" s="71" t="n">
        <f aca="false">(2*M57+OffPeakMonthlyAvg!M57)/3</f>
        <v>68.7896768990586</v>
      </c>
      <c r="W57" s="71" t="n">
        <f aca="false">(2*N57+OffPeakMonthlyAvg!N57)/3</f>
        <v>83.5770166327159</v>
      </c>
      <c r="X57" s="71" t="n">
        <f aca="false">(2*O57+OffPeakMonthlyAvg!O57)/3</f>
        <v>54.790039379451</v>
      </c>
      <c r="Y57" s="73" t="n">
        <f aca="false">(2*P57+OffPeakMonthlyAvg!P57)/3</f>
        <v>92.9373320636319</v>
      </c>
      <c r="Z57" s="73" t="n">
        <f aca="false">(2*Q57+OffPeakMonthlyAvg!Q57)/3</f>
        <v>104.484912748749</v>
      </c>
      <c r="AA57" s="71" t="n">
        <f aca="false">(2*R57+OffPeakMonthlyAvg!R57)/3</f>
        <v>81.6319892473118</v>
      </c>
      <c r="AB57" s="71" t="n">
        <f aca="false">(2*S57+OffPeakMonthlyAvg!S57)/3</f>
        <v>73.5663891787775</v>
      </c>
    </row>
    <row r="58" customFormat="false" ht="12.75" hidden="false" customHeight="false" outlineLevel="0" collapsed="false">
      <c r="A58" s="65" t="n">
        <f aca="false">EDATE(A57,1)</f>
        <v>38231</v>
      </c>
      <c r="B58" s="82" t="n">
        <f aca="false">B46</f>
        <v>44243</v>
      </c>
      <c r="C58" s="82" t="n">
        <f aca="false">C46</f>
        <v>11552.7279304558</v>
      </c>
      <c r="D58" s="83" t="n">
        <f aca="false">B58-C58</f>
        <v>32690.2720695442</v>
      </c>
      <c r="E58" s="82" t="n">
        <f aca="false">E46</f>
        <v>9114.8</v>
      </c>
      <c r="F58" s="82" t="n">
        <f aca="false">F46</f>
        <v>6836.1</v>
      </c>
      <c r="G58" s="82" t="n">
        <f aca="false">G46</f>
        <v>4557.4</v>
      </c>
      <c r="H58" s="82" t="n">
        <f aca="false">(MONTH($A58)&gt;=5)*(MONTH($A58)&lt;=9)*MAX(0,MIN($H$9,$D58-SUM($E58:G58)))</f>
        <v>6836.1</v>
      </c>
      <c r="I58" s="82" t="n">
        <f aca="false">(MONTH($A58)&gt;=7)*(MONTH($A58)&lt;=9)*MAX(0,MIN($I$9,$D58-SUM($E58:H58)))</f>
        <v>4557.4</v>
      </c>
      <c r="J58" s="82" t="n">
        <f aca="false">MAX(0,$D58-SUM($E58:I58))</f>
        <v>788.472069544194</v>
      </c>
      <c r="L58" s="10" t="n">
        <f aca="false">$L$9</f>
        <v>55</v>
      </c>
      <c r="M58" s="10" t="n">
        <f aca="false">CALC!$F$10</f>
        <v>79.232331939846</v>
      </c>
      <c r="N58" s="10" t="n">
        <f aca="false">CALC!$F$9</f>
        <v>96.2271517735462</v>
      </c>
      <c r="O58" s="10" t="n">
        <f aca="false" t="array" ref="O58:O58">SUM((YEAR($A58)=CALC!$A$4:$A$10)*CALC!$F$4:$F$10)</f>
        <v>63.8176208926745</v>
      </c>
      <c r="P58" s="10" t="n">
        <f aca="false">CALC!$H$9</f>
        <v>110.684904121471</v>
      </c>
      <c r="Q58" s="10" t="n">
        <f aca="false">CALC!$D$9</f>
        <v>124.385735984832</v>
      </c>
      <c r="R58" s="10" t="n">
        <f aca="false">CALC!T62</f>
        <v>89.34375</v>
      </c>
      <c r="S58" s="84" t="n">
        <f aca="false" t="array" ref="S58:S58">SUM(C58*L58+SUM(E58:J58*M58:R58))/$B58</f>
        <v>83.6340535393438</v>
      </c>
      <c r="V58" s="71" t="n">
        <f aca="false">(2*M58+OffPeakMonthlyAvg!M58)/3</f>
        <v>68.7896768990586</v>
      </c>
      <c r="W58" s="71" t="n">
        <f aca="false">(2*N58+OffPeakMonthlyAvg!N58)/3</f>
        <v>83.5770166327159</v>
      </c>
      <c r="X58" s="71" t="n">
        <f aca="false">(2*O58+OffPeakMonthlyAvg!O58)/3</f>
        <v>54.790039379451</v>
      </c>
      <c r="Y58" s="73" t="n">
        <f aca="false">(2*P58+OffPeakMonthlyAvg!P58)/3</f>
        <v>92.9373320636319</v>
      </c>
      <c r="Z58" s="73" t="n">
        <f aca="false">(2*Q58+OffPeakMonthlyAvg!Q58)/3</f>
        <v>104.484912748749</v>
      </c>
      <c r="AA58" s="71" t="n">
        <f aca="false">(2*R58+OffPeakMonthlyAvg!R58)/3</f>
        <v>74.3625</v>
      </c>
      <c r="AB58" s="71" t="n">
        <f aca="false">(2*S58+OffPeakMonthlyAvg!S58)/3</f>
        <v>73.3476338660252</v>
      </c>
    </row>
    <row r="59" customFormat="false" ht="12.75" hidden="false" customHeight="false" outlineLevel="0" collapsed="false">
      <c r="A59" s="65" t="n">
        <f aca="false">EDATE(A58,1)</f>
        <v>38261</v>
      </c>
      <c r="B59" s="82" t="n">
        <f aca="false">B47</f>
        <v>36692</v>
      </c>
      <c r="C59" s="82" t="n">
        <f aca="false">C47</f>
        <v>9907.7052310606</v>
      </c>
      <c r="D59" s="83" t="n">
        <f aca="false">B59-C59</f>
        <v>26784.2947689394</v>
      </c>
      <c r="E59" s="82" t="n">
        <f aca="false">E47</f>
        <v>9114.8</v>
      </c>
      <c r="F59" s="82" t="n">
        <f aca="false">F47</f>
        <v>6836.1</v>
      </c>
      <c r="G59" s="82" t="n">
        <f aca="false">G47</f>
        <v>4557.4</v>
      </c>
      <c r="H59" s="82" t="n">
        <f aca="false">(MONTH($A59)&gt;=5)*(MONTH($A59)&lt;=9)*MAX(0,MIN($H$9,$D59-SUM($E59:G59)))</f>
        <v>0</v>
      </c>
      <c r="I59" s="82" t="n">
        <f aca="false">(MONTH($A59)&gt;=7)*(MONTH($A59)&lt;=9)*MAX(0,MIN($I$9,$D59-SUM($E59:H59)))</f>
        <v>0</v>
      </c>
      <c r="J59" s="82" t="n">
        <f aca="false">MAX(0,$D59-SUM($E59:I59))</f>
        <v>6275.9947689394</v>
      </c>
      <c r="L59" s="10" t="n">
        <f aca="false">$L$9</f>
        <v>55</v>
      </c>
      <c r="M59" s="10" t="n">
        <f aca="false">CALC!$F$10</f>
        <v>79.232331939846</v>
      </c>
      <c r="N59" s="10" t="n">
        <f aca="false">CALC!$F$9</f>
        <v>96.2271517735462</v>
      </c>
      <c r="O59" s="10" t="n">
        <f aca="false" t="array" ref="O59:O59">SUM((YEAR($A59)=CALC!$A$4:$A$10)*CALC!$F$4:$F$10)</f>
        <v>63.8176208926745</v>
      </c>
      <c r="P59" s="10" t="n">
        <f aca="false">CALC!$H$9</f>
        <v>110.684904121471</v>
      </c>
      <c r="Q59" s="10" t="n">
        <f aca="false">CALC!$D$9</f>
        <v>124.385735984832</v>
      </c>
      <c r="R59" s="10" t="n">
        <f aca="false">CALC!T63</f>
        <v>59.2308467741936</v>
      </c>
      <c r="S59" s="84" t="n">
        <f aca="false" t="array" ref="S59:S59">SUM(C59*L59+SUM(E59:J59*M59:R59))/$B59</f>
        <v>70.5195680007562</v>
      </c>
      <c r="V59" s="71" t="n">
        <f aca="false">(2*M59+OffPeakMonthlyAvg!M59)/3</f>
        <v>68.7896768990586</v>
      </c>
      <c r="W59" s="71" t="n">
        <f aca="false">(2*N59+OffPeakMonthlyAvg!N59)/3</f>
        <v>83.5770166327159</v>
      </c>
      <c r="X59" s="71" t="n">
        <f aca="false">(2*O59+OffPeakMonthlyAvg!O59)/3</f>
        <v>54.790039379451</v>
      </c>
      <c r="Y59" s="73" t="n">
        <f aca="false">(2*P59+OffPeakMonthlyAvg!P59)/3</f>
        <v>92.9373320636319</v>
      </c>
      <c r="Z59" s="73" t="n">
        <f aca="false">(2*Q59+OffPeakMonthlyAvg!Q59)/3</f>
        <v>104.484912748749</v>
      </c>
      <c r="AA59" s="71" t="n">
        <f aca="false">(2*R59+OffPeakMonthlyAvg!R59)/3</f>
        <v>51.9538978494624</v>
      </c>
      <c r="AB59" s="71" t="n">
        <f aca="false">(2*S59+OffPeakMonthlyAvg!S59)/3</f>
        <v>63.0794740310977</v>
      </c>
    </row>
    <row r="60" customFormat="false" ht="12.75" hidden="false" customHeight="false" outlineLevel="0" collapsed="false">
      <c r="A60" s="65" t="n">
        <f aca="false">EDATE(A59,1)</f>
        <v>38292</v>
      </c>
      <c r="B60" s="82" t="n">
        <f aca="false">B48</f>
        <v>33180</v>
      </c>
      <c r="C60" s="82" t="n">
        <f aca="false">C48</f>
        <v>10325.2595658164</v>
      </c>
      <c r="D60" s="83" t="n">
        <f aca="false">B60-C60</f>
        <v>22854.7404341836</v>
      </c>
      <c r="E60" s="82" t="n">
        <f aca="false">E48</f>
        <v>9114.8</v>
      </c>
      <c r="F60" s="82" t="n">
        <f aca="false">F48</f>
        <v>6836.1</v>
      </c>
      <c r="G60" s="82" t="n">
        <f aca="false">G48</f>
        <v>4557.4</v>
      </c>
      <c r="H60" s="82" t="n">
        <f aca="false">(MONTH($A60)&gt;=5)*(MONTH($A60)&lt;=9)*MAX(0,MIN($H$9,$D60-SUM($E60:G60)))</f>
        <v>0</v>
      </c>
      <c r="I60" s="82" t="n">
        <f aca="false">(MONTH($A60)&gt;=7)*(MONTH($A60)&lt;=9)*MAX(0,MIN($I$9,$D60-SUM($E60:H60)))</f>
        <v>0</v>
      </c>
      <c r="J60" s="82" t="n">
        <f aca="false">MAX(0,$D60-SUM($E60:I60))</f>
        <v>2346.44043418355</v>
      </c>
      <c r="L60" s="10" t="n">
        <f aca="false">$L$9</f>
        <v>55</v>
      </c>
      <c r="M60" s="10" t="n">
        <f aca="false">CALC!$F$10</f>
        <v>79.232331939846</v>
      </c>
      <c r="N60" s="10" t="n">
        <f aca="false">CALC!$F$9</f>
        <v>96.2271517735462</v>
      </c>
      <c r="O60" s="10" t="n">
        <f aca="false" t="array" ref="O60:O60">SUM((YEAR($A60)=CALC!$A$4:$A$10)*CALC!$F$4:$F$10)</f>
        <v>63.8176208926745</v>
      </c>
      <c r="P60" s="10" t="n">
        <f aca="false">CALC!$H$9</f>
        <v>110.684904121471</v>
      </c>
      <c r="Q60" s="10" t="n">
        <f aca="false">CALC!$D$9</f>
        <v>124.385735984832</v>
      </c>
      <c r="R60" s="10" t="n">
        <f aca="false">CALC!T64</f>
        <v>52.2760416666667</v>
      </c>
      <c r="S60" s="84" t="n">
        <f aca="false" t="array" ref="S60:S60">SUM(C60*L60+SUM(E60:J60*M60:R60))/$B60</f>
        <v>71.1693674167076</v>
      </c>
      <c r="V60" s="71" t="n">
        <f aca="false">(2*M60+OffPeakMonthlyAvg!M60)/3</f>
        <v>68.7896768990586</v>
      </c>
      <c r="W60" s="71" t="n">
        <f aca="false">(2*N60+OffPeakMonthlyAvg!N60)/3</f>
        <v>83.5770166327159</v>
      </c>
      <c r="X60" s="71" t="n">
        <f aca="false">(2*O60+OffPeakMonthlyAvg!O60)/3</f>
        <v>54.790039379451</v>
      </c>
      <c r="Y60" s="73" t="n">
        <f aca="false">(2*P60+OffPeakMonthlyAvg!P60)/3</f>
        <v>92.9373320636319</v>
      </c>
      <c r="Z60" s="73" t="n">
        <f aca="false">(2*Q60+OffPeakMonthlyAvg!Q60)/3</f>
        <v>104.484912748749</v>
      </c>
      <c r="AA60" s="71" t="n">
        <f aca="false">(2*R60+OffPeakMonthlyAvg!R60)/3</f>
        <v>45.9840277777778</v>
      </c>
      <c r="AB60" s="71" t="n">
        <f aca="false">(2*S60+OffPeakMonthlyAvg!S60)/3</f>
        <v>63.8656532921828</v>
      </c>
    </row>
    <row r="61" customFormat="false" ht="12.75" hidden="false" customHeight="false" outlineLevel="0" collapsed="false">
      <c r="A61" s="65" t="n">
        <f aca="false">EDATE(A60,1)</f>
        <v>38322</v>
      </c>
      <c r="B61" s="82" t="n">
        <f aca="false">B49</f>
        <v>34319</v>
      </c>
      <c r="C61" s="82" t="n">
        <f aca="false">C49</f>
        <v>10181.0366376991</v>
      </c>
      <c r="D61" s="83" t="n">
        <f aca="false">B61-C61</f>
        <v>24137.9633623009</v>
      </c>
      <c r="E61" s="82" t="n">
        <f aca="false">E49</f>
        <v>9114.8</v>
      </c>
      <c r="F61" s="82" t="n">
        <f aca="false">F49</f>
        <v>6836.1</v>
      </c>
      <c r="G61" s="82" t="n">
        <f aca="false">G49</f>
        <v>4557.4</v>
      </c>
      <c r="H61" s="82" t="n">
        <f aca="false">(MONTH($A61)&gt;=5)*(MONTH($A61)&lt;=9)*MAX(0,MIN($H$9,$D61-SUM($E61:G61)))</f>
        <v>0</v>
      </c>
      <c r="I61" s="82" t="n">
        <f aca="false">(MONTH($A61)&gt;=7)*(MONTH($A61)&lt;=9)*MAX(0,MIN($I$9,$D61-SUM($E61:H61)))</f>
        <v>0</v>
      </c>
      <c r="J61" s="82" t="n">
        <f aca="false">MAX(0,$D61-SUM($E61:I61))</f>
        <v>3629.66336230086</v>
      </c>
      <c r="L61" s="10" t="n">
        <f aca="false">$L$9</f>
        <v>55</v>
      </c>
      <c r="M61" s="10" t="n">
        <f aca="false">CALC!$F$10</f>
        <v>79.232331939846</v>
      </c>
      <c r="N61" s="10" t="n">
        <f aca="false">CALC!$F$9</f>
        <v>96.2271517735462</v>
      </c>
      <c r="O61" s="10" t="n">
        <f aca="false" t="array" ref="O61:O61">SUM((YEAR($A61)=CALC!$A$4:$A$10)*CALC!$F$4:$F$10)</f>
        <v>63.8176208926745</v>
      </c>
      <c r="P61" s="10" t="n">
        <f aca="false">CALC!$H$9</f>
        <v>110.684904121471</v>
      </c>
      <c r="Q61" s="10" t="n">
        <f aca="false">CALC!$D$9</f>
        <v>124.385735984832</v>
      </c>
      <c r="R61" s="10" t="n">
        <f aca="false">CALC!T65</f>
        <v>51.3639112903226</v>
      </c>
      <c r="S61" s="84" t="n">
        <f aca="false" t="array" ref="S61:S61">SUM(C61*L61+SUM(E61:J61*M61:R61))/$B61</f>
        <v>70.434407730095</v>
      </c>
      <c r="V61" s="71" t="n">
        <f aca="false">(2*M61+OffPeakMonthlyAvg!M61)/3</f>
        <v>68.7896768990586</v>
      </c>
      <c r="W61" s="71" t="n">
        <f aca="false">(2*N61+OffPeakMonthlyAvg!N61)/3</f>
        <v>83.5770166327159</v>
      </c>
      <c r="X61" s="71" t="n">
        <f aca="false">(2*O61+OffPeakMonthlyAvg!O61)/3</f>
        <v>54.790039379451</v>
      </c>
      <c r="Y61" s="73" t="n">
        <f aca="false">(2*P61+OffPeakMonthlyAvg!P61)/3</f>
        <v>92.9373320636319</v>
      </c>
      <c r="Z61" s="73" t="n">
        <f aca="false">(2*Q61+OffPeakMonthlyAvg!Q61)/3</f>
        <v>104.484912748749</v>
      </c>
      <c r="AA61" s="71" t="n">
        <f aca="false">(2*R61+OffPeakMonthlyAvg!R61)/3</f>
        <v>45.3759408602151</v>
      </c>
      <c r="AB61" s="71" t="n">
        <f aca="false">(2*S61+OffPeakMonthlyAvg!S61)/3</f>
        <v>63.137488284492</v>
      </c>
    </row>
    <row r="62" customFormat="false" ht="12.75" hidden="false" customHeight="false" outlineLevel="0" collapsed="false">
      <c r="A62" s="65" t="n">
        <f aca="false">EDATE(A61,1)</f>
        <v>38353</v>
      </c>
      <c r="B62" s="82" t="n">
        <f aca="false">B50</f>
        <v>32675</v>
      </c>
      <c r="C62" s="82" t="n">
        <f aca="false">C50</f>
        <v>9788.06594630827</v>
      </c>
      <c r="D62" s="83" t="n">
        <f aca="false">B62-C62</f>
        <v>22886.9340536917</v>
      </c>
      <c r="E62" s="82" t="n">
        <f aca="false">E50</f>
        <v>9114.8</v>
      </c>
      <c r="F62" s="82" t="n">
        <f aca="false">F50</f>
        <v>6836.1</v>
      </c>
      <c r="G62" s="82" t="n">
        <f aca="false">G50</f>
        <v>4557.4</v>
      </c>
      <c r="H62" s="82" t="n">
        <f aca="false">(MONTH($A62)&gt;=5)*(MONTH($A62)&lt;=9)*MAX(0,MIN($H$9,$D62-SUM($E62:G62)))</f>
        <v>0</v>
      </c>
      <c r="I62" s="82" t="n">
        <f aca="false">(MONTH($A62)&gt;=7)*(MONTH($A62)&lt;=9)*MAX(0,MIN($I$9,$D62-SUM($E62:H62)))</f>
        <v>0</v>
      </c>
      <c r="J62" s="82" t="n">
        <f aca="false">MAX(0,$D62-SUM($E62:I62))</f>
        <v>2378.63405369173</v>
      </c>
      <c r="L62" s="10" t="n">
        <f aca="false">$L$9</f>
        <v>55</v>
      </c>
      <c r="M62" s="10" t="n">
        <f aca="false">CALC!$F$10</f>
        <v>79.232331939846</v>
      </c>
      <c r="N62" s="10" t="n">
        <f aca="false">CALC!$F$9</f>
        <v>96.2271517735462</v>
      </c>
      <c r="O62" s="10" t="n">
        <f aca="false" t="array" ref="O62:O62">SUM((YEAR($A62)=CALC!$A$4:$A$10)*CALC!$F$4:$F$10)</f>
        <v>57.668191393468</v>
      </c>
      <c r="P62" s="10" t="n">
        <f aca="false">CALC!$H$9</f>
        <v>110.684904121471</v>
      </c>
      <c r="Q62" s="10" t="n">
        <f aca="false">CALC!$D$9</f>
        <v>124.385735984832</v>
      </c>
      <c r="R62" s="10" t="n">
        <f aca="false">CALC!T66</f>
        <v>50.7983870967742</v>
      </c>
      <c r="S62" s="84" t="n">
        <f aca="false" t="array" ref="S62:S62">SUM(C62*L62+SUM(E62:J62*M62:R62))/$B62</f>
        <v>70.4513146848965</v>
      </c>
      <c r="V62" s="71" t="n">
        <f aca="false">(2*M62+OffPeakMonthlyAvg!M62)/3</f>
        <v>68.7896768990586</v>
      </c>
      <c r="W62" s="71" t="n">
        <f aca="false">(2*N62+OffPeakMonthlyAvg!N62)/3</f>
        <v>83.5770166327159</v>
      </c>
      <c r="X62" s="71" t="n">
        <f aca="false">(2*O62+OffPeakMonthlyAvg!O62)/3</f>
        <v>49.9272572494589</v>
      </c>
      <c r="Y62" s="73" t="n">
        <f aca="false">(2*P62+OffPeakMonthlyAvg!P62)/3</f>
        <v>92.9373320636319</v>
      </c>
      <c r="Z62" s="73" t="n">
        <f aca="false">(2*Q62+OffPeakMonthlyAvg!Q62)/3</f>
        <v>104.484912748749</v>
      </c>
      <c r="AA62" s="71" t="n">
        <f aca="false">(2*R62+OffPeakMonthlyAvg!R62)/3</f>
        <v>45.0655913978495</v>
      </c>
      <c r="AB62" s="71" t="n">
        <f aca="false">(2*S62+OffPeakMonthlyAvg!S62)/3</f>
        <v>63.2130324312035</v>
      </c>
    </row>
    <row r="63" customFormat="false" ht="12.75" hidden="false" customHeight="false" outlineLevel="0" collapsed="false">
      <c r="A63" s="65" t="n">
        <f aca="false">EDATE(A62,1)</f>
        <v>38384</v>
      </c>
      <c r="B63" s="82" t="n">
        <f aca="false">B51</f>
        <v>32071</v>
      </c>
      <c r="C63" s="82" t="n">
        <f aca="false">C51</f>
        <v>10258.2127301907</v>
      </c>
      <c r="D63" s="83" t="n">
        <f aca="false">B63-C63</f>
        <v>21812.7872698093</v>
      </c>
      <c r="E63" s="82" t="n">
        <f aca="false">E51</f>
        <v>9114.8</v>
      </c>
      <c r="F63" s="82" t="n">
        <f aca="false">F51</f>
        <v>6836.1</v>
      </c>
      <c r="G63" s="82" t="n">
        <f aca="false">G51</f>
        <v>4557.4</v>
      </c>
      <c r="H63" s="82" t="n">
        <f aca="false">(MONTH($A63)&gt;=5)*(MONTH($A63)&lt;=9)*MAX(0,MIN($H$9,$D63-SUM($E63:G63)))</f>
        <v>0</v>
      </c>
      <c r="I63" s="82" t="n">
        <f aca="false">(MONTH($A63)&gt;=7)*(MONTH($A63)&lt;=9)*MAX(0,MIN($I$9,$D63-SUM($E63:H63)))</f>
        <v>0</v>
      </c>
      <c r="J63" s="82" t="n">
        <f aca="false">MAX(0,$D63-SUM($E63:I63))</f>
        <v>1304.48726980926</v>
      </c>
      <c r="L63" s="10" t="n">
        <f aca="false">$L$9</f>
        <v>55</v>
      </c>
      <c r="M63" s="10" t="n">
        <f aca="false">CALC!$F$10</f>
        <v>79.232331939846</v>
      </c>
      <c r="N63" s="10" t="n">
        <f aca="false">CALC!$F$9</f>
        <v>96.2271517735462</v>
      </c>
      <c r="O63" s="10" t="n">
        <f aca="false" t="array" ref="O63:O63">SUM((YEAR($A63)=CALC!$A$4:$A$10)*CALC!$F$4:$F$10)</f>
        <v>57.668191393468</v>
      </c>
      <c r="P63" s="10" t="n">
        <f aca="false">CALC!$H$9</f>
        <v>110.684904121471</v>
      </c>
      <c r="Q63" s="10" t="n">
        <f aca="false">CALC!$D$9</f>
        <v>124.385735984832</v>
      </c>
      <c r="R63" s="10" t="n">
        <f aca="false">CALC!T67</f>
        <v>48.0535714285714</v>
      </c>
      <c r="S63" s="84" t="n">
        <f aca="false" t="array" ref="S63:S63">SUM(C63*L63+SUM(E63:J63*M63:R63))/$B63</f>
        <v>70.7713909519182</v>
      </c>
      <c r="V63" s="71" t="n">
        <f aca="false">(2*M63+OffPeakMonthlyAvg!M63)/3</f>
        <v>68.7896768990586</v>
      </c>
      <c r="W63" s="71" t="n">
        <f aca="false">(2*N63+OffPeakMonthlyAvg!N63)/3</f>
        <v>83.5770166327159</v>
      </c>
      <c r="X63" s="71" t="n">
        <f aca="false">(2*O63+OffPeakMonthlyAvg!O63)/3</f>
        <v>49.9272572494589</v>
      </c>
      <c r="Y63" s="73" t="n">
        <f aca="false">(2*P63+OffPeakMonthlyAvg!P63)/3</f>
        <v>92.9373320636319</v>
      </c>
      <c r="Z63" s="73" t="n">
        <f aca="false">(2*Q63+OffPeakMonthlyAvg!Q63)/3</f>
        <v>104.484912748749</v>
      </c>
      <c r="AA63" s="71" t="n">
        <f aca="false">(2*R63+OffPeakMonthlyAvg!R63)/3</f>
        <v>42.902380952381</v>
      </c>
      <c r="AB63" s="71" t="n">
        <f aca="false">(2*S63+OffPeakMonthlyAvg!S63)/3</f>
        <v>63.5834514623115</v>
      </c>
    </row>
    <row r="64" customFormat="false" ht="12.75" hidden="false" customHeight="false" outlineLevel="0" collapsed="false">
      <c r="A64" s="65" t="n">
        <f aca="false">EDATE(A63,1)</f>
        <v>38412</v>
      </c>
      <c r="B64" s="82" t="n">
        <f aca="false">B52</f>
        <v>32340</v>
      </c>
      <c r="C64" s="82" t="n">
        <f aca="false">C52</f>
        <v>10546.3793160036</v>
      </c>
      <c r="D64" s="83" t="n">
        <f aca="false">B64-C64</f>
        <v>21793.6206839964</v>
      </c>
      <c r="E64" s="82" t="n">
        <f aca="false">E52</f>
        <v>9114.8</v>
      </c>
      <c r="F64" s="82" t="n">
        <f aca="false">F52</f>
        <v>6836.1</v>
      </c>
      <c r="G64" s="82" t="n">
        <f aca="false">G52</f>
        <v>4557.4</v>
      </c>
      <c r="H64" s="82" t="n">
        <f aca="false">(MONTH($A64)&gt;=5)*(MONTH($A64)&lt;=9)*MAX(0,MIN($H$9,$D64-SUM($E64:G64)))</f>
        <v>0</v>
      </c>
      <c r="I64" s="82" t="n">
        <f aca="false">(MONTH($A64)&gt;=7)*(MONTH($A64)&lt;=9)*MAX(0,MIN($I$9,$D64-SUM($E64:H64)))</f>
        <v>0</v>
      </c>
      <c r="J64" s="82" t="n">
        <f aca="false">MAX(0,$D64-SUM($E64:I64))</f>
        <v>1285.3206839964</v>
      </c>
      <c r="L64" s="10" t="n">
        <f aca="false">$L$9</f>
        <v>55</v>
      </c>
      <c r="M64" s="10" t="n">
        <f aca="false">CALC!$F$10</f>
        <v>79.232331939846</v>
      </c>
      <c r="N64" s="10" t="n">
        <f aca="false">CALC!$F$9</f>
        <v>96.2271517735462</v>
      </c>
      <c r="O64" s="10" t="n">
        <f aca="false" t="array" ref="O64:O64">SUM((YEAR($A64)=CALC!$A$4:$A$10)*CALC!$F$4:$F$10)</f>
        <v>57.668191393468</v>
      </c>
      <c r="P64" s="10" t="n">
        <f aca="false">CALC!$H$9</f>
        <v>110.684904121471</v>
      </c>
      <c r="Q64" s="10" t="n">
        <f aca="false">CALC!$D$9</f>
        <v>124.385735984832</v>
      </c>
      <c r="R64" s="10" t="n">
        <f aca="false">CALC!T68</f>
        <v>46.6935483870968</v>
      </c>
      <c r="S64" s="84" t="n">
        <f aca="false" t="array" ref="S64:S64">SUM(C64*L64+SUM(E64:J64*M64:R64))/$B64</f>
        <v>70.5902706491143</v>
      </c>
      <c r="V64" s="71" t="n">
        <f aca="false">(2*M64+OffPeakMonthlyAvg!M64)/3</f>
        <v>68.7896768990586</v>
      </c>
      <c r="W64" s="71" t="n">
        <f aca="false">(2*N64+OffPeakMonthlyAvg!N64)/3</f>
        <v>83.5770166327159</v>
      </c>
      <c r="X64" s="71" t="n">
        <f aca="false">(2*O64+OffPeakMonthlyAvg!O64)/3</f>
        <v>49.9272572494589</v>
      </c>
      <c r="Y64" s="73" t="n">
        <f aca="false">(2*P64+OffPeakMonthlyAvg!P64)/3</f>
        <v>92.9373320636319</v>
      </c>
      <c r="Z64" s="73" t="n">
        <f aca="false">(2*Q64+OffPeakMonthlyAvg!Q64)/3</f>
        <v>104.484912748749</v>
      </c>
      <c r="AA64" s="71" t="n">
        <f aca="false">(2*R64+OffPeakMonthlyAvg!R64)/3</f>
        <v>41.6623655913978</v>
      </c>
      <c r="AB64" s="71" t="n">
        <f aca="false">(2*S64+OffPeakMonthlyAvg!S64)/3</f>
        <v>63.3227993147017</v>
      </c>
    </row>
    <row r="65" customFormat="false" ht="12.75" hidden="false" customHeight="false" outlineLevel="0" collapsed="false">
      <c r="A65" s="65" t="n">
        <f aca="false">EDATE(A64,1)</f>
        <v>38443</v>
      </c>
      <c r="B65" s="82" t="n">
        <f aca="false">B53</f>
        <v>33013</v>
      </c>
      <c r="C65" s="82" t="n">
        <f aca="false">C53</f>
        <v>10781.8590000047</v>
      </c>
      <c r="D65" s="83" t="n">
        <f aca="false">B65-C65</f>
        <v>22231.1409999953</v>
      </c>
      <c r="E65" s="82" t="n">
        <f aca="false">E53</f>
        <v>9114.8</v>
      </c>
      <c r="F65" s="82" t="n">
        <f aca="false">F53</f>
        <v>6836.1</v>
      </c>
      <c r="G65" s="82" t="n">
        <f aca="false">G53</f>
        <v>4557.4</v>
      </c>
      <c r="H65" s="82" t="n">
        <f aca="false">(MONTH($A65)&gt;=5)*(MONTH($A65)&lt;=9)*MAX(0,MIN($H$9,$D65-SUM($E65:G65)))</f>
        <v>0</v>
      </c>
      <c r="I65" s="82" t="n">
        <f aca="false">(MONTH($A65)&gt;=7)*(MONTH($A65)&lt;=9)*MAX(0,MIN($I$9,$D65-SUM($E65:H65)))</f>
        <v>0</v>
      </c>
      <c r="J65" s="82" t="n">
        <f aca="false">MAX(0,$D65-SUM($E65:I65))</f>
        <v>1722.8409999953</v>
      </c>
      <c r="L65" s="10" t="n">
        <f aca="false">$L$9</f>
        <v>55</v>
      </c>
      <c r="M65" s="10" t="n">
        <f aca="false">CALC!$F$10</f>
        <v>79.232331939846</v>
      </c>
      <c r="N65" s="10" t="n">
        <f aca="false">CALC!$F$9</f>
        <v>96.2271517735462</v>
      </c>
      <c r="O65" s="10" t="n">
        <f aca="false" t="array" ref="O65:O65">SUM((YEAR($A65)=CALC!$A$4:$A$10)*CALC!$F$4:$F$10)</f>
        <v>57.668191393468</v>
      </c>
      <c r="P65" s="10" t="n">
        <f aca="false">CALC!$H$9</f>
        <v>110.684904121471</v>
      </c>
      <c r="Q65" s="10" t="n">
        <f aca="false">CALC!$D$9</f>
        <v>124.385735984832</v>
      </c>
      <c r="R65" s="10" t="n">
        <f aca="false">CALC!T69</f>
        <v>44.9183333333333</v>
      </c>
      <c r="S65" s="84" t="n">
        <f aca="false" t="array" ref="S65:S65">SUM(C65*L65+SUM(E65:J65*M65:R65))/$B65</f>
        <v>70.0697209638451</v>
      </c>
      <c r="V65" s="71" t="n">
        <f aca="false">(2*M65+OffPeakMonthlyAvg!M65)/3</f>
        <v>68.7896768990586</v>
      </c>
      <c r="W65" s="71" t="n">
        <f aca="false">(2*N65+OffPeakMonthlyAvg!N65)/3</f>
        <v>83.5770166327159</v>
      </c>
      <c r="X65" s="71" t="n">
        <f aca="false">(2*O65+OffPeakMonthlyAvg!O65)/3</f>
        <v>49.9272572494589</v>
      </c>
      <c r="Y65" s="73" t="n">
        <f aca="false">(2*P65+OffPeakMonthlyAvg!P65)/3</f>
        <v>92.9373320636319</v>
      </c>
      <c r="Z65" s="73" t="n">
        <f aca="false">(2*Q65+OffPeakMonthlyAvg!Q65)/3</f>
        <v>104.484912748749</v>
      </c>
      <c r="AA65" s="71" t="n">
        <f aca="false">(2*R65+OffPeakMonthlyAvg!R65)/3</f>
        <v>40.3122222222222</v>
      </c>
      <c r="AB65" s="71" t="n">
        <f aca="false">(2*S65+OffPeakMonthlyAvg!S65)/3</f>
        <v>63.3338522134353</v>
      </c>
    </row>
    <row r="66" customFormat="false" ht="12.75" hidden="false" customHeight="false" outlineLevel="0" collapsed="false">
      <c r="A66" s="65" t="n">
        <f aca="false">EDATE(A65,1)</f>
        <v>38473</v>
      </c>
      <c r="B66" s="82" t="n">
        <f aca="false">B54</f>
        <v>39521</v>
      </c>
      <c r="C66" s="82" t="n">
        <f aca="false">C54</f>
        <v>10910.298676135</v>
      </c>
      <c r="D66" s="83" t="n">
        <f aca="false">B66-C66</f>
        <v>28610.701323865</v>
      </c>
      <c r="E66" s="82" t="n">
        <f aca="false">E54</f>
        <v>9114.8</v>
      </c>
      <c r="F66" s="82" t="n">
        <f aca="false">F54</f>
        <v>6836.1</v>
      </c>
      <c r="G66" s="82" t="n">
        <f aca="false">G54</f>
        <v>4557.4</v>
      </c>
      <c r="H66" s="82" t="n">
        <f aca="false">(MONTH($A66)&gt;=5)*(MONTH($A66)&lt;=9)*MAX(0,MIN($H$9,$D66-SUM($E66:G66)))</f>
        <v>6836.1</v>
      </c>
      <c r="I66" s="82" t="n">
        <f aca="false">(MONTH($A66)&gt;=7)*(MONTH($A66)&lt;=9)*MAX(0,MIN($I$9,$D66-SUM($E66:H66)))</f>
        <v>0</v>
      </c>
      <c r="J66" s="82" t="n">
        <f aca="false">MAX(0,$D66-SUM($E66:I66))</f>
        <v>1266.30132386505</v>
      </c>
      <c r="L66" s="10" t="n">
        <f aca="false">$L$9</f>
        <v>55</v>
      </c>
      <c r="M66" s="10" t="n">
        <f aca="false">CALC!$F$10</f>
        <v>79.232331939846</v>
      </c>
      <c r="N66" s="10" t="n">
        <f aca="false">CALC!$F$9</f>
        <v>96.2271517735462</v>
      </c>
      <c r="O66" s="10" t="n">
        <f aca="false" t="array" ref="O66:O66">SUM((YEAR($A66)=CALC!$A$4:$A$10)*CALC!$F$4:$F$10)</f>
        <v>57.668191393468</v>
      </c>
      <c r="P66" s="10" t="n">
        <f aca="false">CALC!$H$9</f>
        <v>110.684904121471</v>
      </c>
      <c r="Q66" s="10" t="n">
        <f aca="false">CALC!$D$9</f>
        <v>124.385735984832</v>
      </c>
      <c r="R66" s="10" t="n">
        <f aca="false">CALC!T70</f>
        <v>46.8879032258065</v>
      </c>
      <c r="S66" s="84" t="n">
        <f aca="false" t="array" ref="S66:S66">SUM(C66*L66+SUM(E66:J66*M66:R66))/$B66</f>
        <v>77.3997626841765</v>
      </c>
      <c r="V66" s="71" t="n">
        <f aca="false">(2*M66+OffPeakMonthlyAvg!M66)/3</f>
        <v>68.7896768990586</v>
      </c>
      <c r="W66" s="71" t="n">
        <f aca="false">(2*N66+OffPeakMonthlyAvg!N66)/3</f>
        <v>83.5770166327159</v>
      </c>
      <c r="X66" s="71" t="n">
        <f aca="false">(2*O66+OffPeakMonthlyAvg!O66)/3</f>
        <v>49.9272572494589</v>
      </c>
      <c r="Y66" s="73" t="n">
        <f aca="false">(2*P66+OffPeakMonthlyAvg!P66)/3</f>
        <v>92.9373320636319</v>
      </c>
      <c r="Z66" s="73" t="n">
        <f aca="false">(2*Q66+OffPeakMonthlyAvg!Q66)/3</f>
        <v>104.484912748749</v>
      </c>
      <c r="AA66" s="71" t="n">
        <f aca="false">(2*R66+OffPeakMonthlyAvg!R66)/3</f>
        <v>40.9586021505376</v>
      </c>
      <c r="AB66" s="71" t="n">
        <f aca="false">(2*S66+OffPeakMonthlyAvg!S66)/3</f>
        <v>68.0264607125652</v>
      </c>
    </row>
    <row r="67" customFormat="false" ht="12.75" hidden="false" customHeight="false" outlineLevel="0" collapsed="false">
      <c r="A67" s="65" t="n">
        <f aca="false">EDATE(A66,1)</f>
        <v>38504</v>
      </c>
      <c r="B67" s="82" t="n">
        <f aca="false">B55</f>
        <v>43447</v>
      </c>
      <c r="C67" s="82" t="n">
        <f aca="false">C55</f>
        <v>12685.5387941688</v>
      </c>
      <c r="D67" s="83" t="n">
        <f aca="false">B67-C67</f>
        <v>30761.4612058312</v>
      </c>
      <c r="E67" s="82" t="n">
        <f aca="false">E55</f>
        <v>9114.8</v>
      </c>
      <c r="F67" s="82" t="n">
        <f aca="false">F55</f>
        <v>6836.1</v>
      </c>
      <c r="G67" s="82" t="n">
        <f aca="false">G55</f>
        <v>4557.4</v>
      </c>
      <c r="H67" s="82" t="n">
        <f aca="false">(MONTH($A67)&gt;=5)*(MONTH($A67)&lt;=9)*MAX(0,MIN($H$9,$D67-SUM($E67:G67)))</f>
        <v>6836.1</v>
      </c>
      <c r="I67" s="82" t="n">
        <f aca="false">(MONTH($A67)&gt;=7)*(MONTH($A67)&lt;=9)*MAX(0,MIN($I$9,$D67-SUM($E67:H67)))</f>
        <v>0</v>
      </c>
      <c r="J67" s="82" t="n">
        <f aca="false">MAX(0,$D67-SUM($E67:I67))</f>
        <v>3417.06120583115</v>
      </c>
      <c r="L67" s="10" t="n">
        <f aca="false">$L$9</f>
        <v>55</v>
      </c>
      <c r="M67" s="10" t="n">
        <f aca="false">CALC!$F$10</f>
        <v>79.232331939846</v>
      </c>
      <c r="N67" s="10" t="n">
        <f aca="false">CALC!$F$9</f>
        <v>96.2271517735462</v>
      </c>
      <c r="O67" s="10" t="n">
        <f aca="false" t="array" ref="O67:O67">SUM((YEAR($A67)=CALC!$A$4:$A$10)*CALC!$F$4:$F$10)</f>
        <v>57.668191393468</v>
      </c>
      <c r="P67" s="10" t="n">
        <f aca="false">CALC!$H$9</f>
        <v>110.684904121471</v>
      </c>
      <c r="Q67" s="10" t="n">
        <f aca="false">CALC!$D$9</f>
        <v>124.385735984832</v>
      </c>
      <c r="R67" s="10" t="n">
        <f aca="false">CALC!T71</f>
        <v>58.1183333333333</v>
      </c>
      <c r="S67" s="84" t="n">
        <f aca="false" t="array" ref="S67:S67">SUM(C67*L67+SUM(E67:J67*M67:R67))/$B67</f>
        <v>75.8573414916106</v>
      </c>
      <c r="V67" s="71" t="n">
        <f aca="false">(2*M67+OffPeakMonthlyAvg!M67)/3</f>
        <v>68.7896768990586</v>
      </c>
      <c r="W67" s="71" t="n">
        <f aca="false">(2*N67+OffPeakMonthlyAvg!N67)/3</f>
        <v>83.5770166327159</v>
      </c>
      <c r="X67" s="71" t="n">
        <f aca="false">(2*O67+OffPeakMonthlyAvg!O67)/3</f>
        <v>49.9272572494589</v>
      </c>
      <c r="Y67" s="73" t="n">
        <f aca="false">(2*P67+OffPeakMonthlyAvg!P67)/3</f>
        <v>92.9373320636319</v>
      </c>
      <c r="Z67" s="73" t="n">
        <f aca="false">(2*Q67+OffPeakMonthlyAvg!Q67)/3</f>
        <v>104.484912748749</v>
      </c>
      <c r="AA67" s="71" t="n">
        <f aca="false">(2*R67+OffPeakMonthlyAvg!R67)/3</f>
        <v>48.6122222222222</v>
      </c>
      <c r="AB67" s="71" t="n">
        <f aca="false">(2*S67+OffPeakMonthlyAvg!S67)/3</f>
        <v>67.4373422217239</v>
      </c>
    </row>
    <row r="68" customFormat="false" ht="12.75" hidden="false" customHeight="false" outlineLevel="0" collapsed="false">
      <c r="A68" s="65" t="n">
        <f aca="false">EDATE(A67,1)</f>
        <v>38534</v>
      </c>
      <c r="B68" s="82" t="n">
        <f aca="false">B56</f>
        <v>45574</v>
      </c>
      <c r="C68" s="82" t="n">
        <f aca="false">C56</f>
        <v>11898.8557385947</v>
      </c>
      <c r="D68" s="83" t="n">
        <f aca="false">B68-C68</f>
        <v>33675.1442614053</v>
      </c>
      <c r="E68" s="82" t="n">
        <f aca="false">E56</f>
        <v>9114.8</v>
      </c>
      <c r="F68" s="82" t="n">
        <f aca="false">F56</f>
        <v>6836.1</v>
      </c>
      <c r="G68" s="82" t="n">
        <f aca="false">G56</f>
        <v>4557.4</v>
      </c>
      <c r="H68" s="82" t="n">
        <f aca="false">(MONTH($A68)&gt;=5)*(MONTH($A68)&lt;=9)*MAX(0,MIN($H$9,$D68-SUM($E68:G68)))</f>
        <v>6836.1</v>
      </c>
      <c r="I68" s="82" t="n">
        <f aca="false">(MONTH($A68)&gt;=7)*(MONTH($A68)&lt;=9)*MAX(0,MIN($I$9,$D68-SUM($E68:H68)))</f>
        <v>4557.4</v>
      </c>
      <c r="J68" s="82" t="n">
        <f aca="false">MAX(0,$D68-SUM($E68:I68))</f>
        <v>1773.34426140533</v>
      </c>
      <c r="L68" s="10" t="n">
        <f aca="false">$L$9</f>
        <v>55</v>
      </c>
      <c r="M68" s="10" t="n">
        <f aca="false">CALC!$F$10</f>
        <v>79.232331939846</v>
      </c>
      <c r="N68" s="10" t="n">
        <f aca="false">CALC!$F$9</f>
        <v>96.2271517735462</v>
      </c>
      <c r="O68" s="10" t="n">
        <f aca="false" t="array" ref="O68:O68">SUM((YEAR($A68)=CALC!$A$4:$A$10)*CALC!$F$4:$F$10)</f>
        <v>57.668191393468</v>
      </c>
      <c r="P68" s="10" t="n">
        <f aca="false">CALC!$H$9</f>
        <v>110.684904121471</v>
      </c>
      <c r="Q68" s="10" t="n">
        <f aca="false">CALC!$D$9</f>
        <v>124.385735984832</v>
      </c>
      <c r="R68" s="10" t="n">
        <f aca="false">CALC!T72</f>
        <v>79.1290322580645</v>
      </c>
      <c r="S68" s="84" t="n">
        <f aca="false" t="array" ref="S68:S68">SUM(C68*L68+SUM(E68:J68*M68:R68))/$B68</f>
        <v>82.5275598804406</v>
      </c>
      <c r="V68" s="71" t="n">
        <f aca="false">(2*M68+OffPeakMonthlyAvg!M68)/3</f>
        <v>68.7896768990586</v>
      </c>
      <c r="W68" s="71" t="n">
        <f aca="false">(2*N68+OffPeakMonthlyAvg!N68)/3</f>
        <v>83.5770166327159</v>
      </c>
      <c r="X68" s="71" t="n">
        <f aca="false">(2*O68+OffPeakMonthlyAvg!O68)/3</f>
        <v>49.9272572494589</v>
      </c>
      <c r="Y68" s="73" t="n">
        <f aca="false">(2*P68+OffPeakMonthlyAvg!P68)/3</f>
        <v>92.9373320636319</v>
      </c>
      <c r="Z68" s="73" t="n">
        <f aca="false">(2*Q68+OffPeakMonthlyAvg!Q68)/3</f>
        <v>104.484912748749</v>
      </c>
      <c r="AA68" s="71" t="n">
        <f aca="false">(2*R68+OffPeakMonthlyAvg!R68)/3</f>
        <v>66.6193548387097</v>
      </c>
      <c r="AB68" s="71" t="n">
        <f aca="false">(2*S68+OffPeakMonthlyAvg!S68)/3</f>
        <v>72.4974523125321</v>
      </c>
    </row>
    <row r="69" customFormat="false" ht="12.75" hidden="false" customHeight="false" outlineLevel="0" collapsed="false">
      <c r="A69" s="65" t="n">
        <f aca="false">EDATE(A68,1)</f>
        <v>38565</v>
      </c>
      <c r="B69" s="82" t="n">
        <f aca="false">B57</f>
        <v>44661</v>
      </c>
      <c r="C69" s="82" t="n">
        <f aca="false">C57</f>
        <v>11420.0830583182</v>
      </c>
      <c r="D69" s="83" t="n">
        <f aca="false">B69-C69</f>
        <v>33240.9169416818</v>
      </c>
      <c r="E69" s="82" t="n">
        <f aca="false">E57</f>
        <v>9114.8</v>
      </c>
      <c r="F69" s="82" t="n">
        <f aca="false">F57</f>
        <v>6836.1</v>
      </c>
      <c r="G69" s="82" t="n">
        <f aca="false">G57</f>
        <v>4557.4</v>
      </c>
      <c r="H69" s="82" t="n">
        <f aca="false">(MONTH($A69)&gt;=5)*(MONTH($A69)&lt;=9)*MAX(0,MIN($H$9,$D69-SUM($E69:G69)))</f>
        <v>6836.1</v>
      </c>
      <c r="I69" s="82" t="n">
        <f aca="false">(MONTH($A69)&gt;=7)*(MONTH($A69)&lt;=9)*MAX(0,MIN($I$9,$D69-SUM($E69:H69)))</f>
        <v>4557.4</v>
      </c>
      <c r="J69" s="82" t="n">
        <f aca="false">MAX(0,$D69-SUM($E69:I69))</f>
        <v>1339.11694168182</v>
      </c>
      <c r="L69" s="10" t="n">
        <f aca="false">$L$9</f>
        <v>55</v>
      </c>
      <c r="M69" s="10" t="n">
        <f aca="false">CALC!$F$10</f>
        <v>79.232331939846</v>
      </c>
      <c r="N69" s="10" t="n">
        <f aca="false">CALC!$F$9</f>
        <v>96.2271517735462</v>
      </c>
      <c r="O69" s="10" t="n">
        <f aca="false" t="array" ref="O69:O69">SUM((YEAR($A69)=CALC!$A$4:$A$10)*CALC!$F$4:$F$10)</f>
        <v>57.668191393468</v>
      </c>
      <c r="P69" s="10" t="n">
        <f aca="false">CALC!$H$9</f>
        <v>110.684904121471</v>
      </c>
      <c r="Q69" s="10" t="n">
        <f aca="false">CALC!$D$9</f>
        <v>124.385735984832</v>
      </c>
      <c r="R69" s="10" t="n">
        <f aca="false">CALC!T73</f>
        <v>89.1290322580645</v>
      </c>
      <c r="S69" s="84" t="n">
        <f aca="false" t="array" ref="S69:S69">SUM(C69*L69+SUM(E69:J69*M69:R69))/$B69</f>
        <v>83.1555428316221</v>
      </c>
      <c r="V69" s="71" t="n">
        <f aca="false">(2*M69+OffPeakMonthlyAvg!M69)/3</f>
        <v>68.7896768990586</v>
      </c>
      <c r="W69" s="71" t="n">
        <f aca="false">(2*N69+OffPeakMonthlyAvg!N69)/3</f>
        <v>83.5770166327159</v>
      </c>
      <c r="X69" s="71" t="n">
        <f aca="false">(2*O69+OffPeakMonthlyAvg!O69)/3</f>
        <v>49.9272572494589</v>
      </c>
      <c r="Y69" s="73" t="n">
        <f aca="false">(2*P69+OffPeakMonthlyAvg!P69)/3</f>
        <v>92.9373320636319</v>
      </c>
      <c r="Z69" s="73" t="n">
        <f aca="false">(2*Q69+OffPeakMonthlyAvg!Q69)/3</f>
        <v>104.484912748749</v>
      </c>
      <c r="AA69" s="71" t="n">
        <f aca="false">(2*R69+OffPeakMonthlyAvg!R69)/3</f>
        <v>74.2860215053763</v>
      </c>
      <c r="AB69" s="71" t="n">
        <f aca="false">(2*S69+OffPeakMonthlyAvg!S69)/3</f>
        <v>72.8139497630211</v>
      </c>
    </row>
    <row r="70" customFormat="false" ht="12.75" hidden="false" customHeight="false" outlineLevel="0" collapsed="false">
      <c r="A70" s="65" t="n">
        <f aca="false">EDATE(A69,1)</f>
        <v>38596</v>
      </c>
      <c r="B70" s="82" t="n">
        <f aca="false">B58</f>
        <v>44243</v>
      </c>
      <c r="C70" s="82" t="n">
        <f aca="false">C58</f>
        <v>11552.7279304558</v>
      </c>
      <c r="D70" s="83" t="n">
        <f aca="false">B70-C70</f>
        <v>32690.2720695442</v>
      </c>
      <c r="E70" s="82" t="n">
        <f aca="false">E58</f>
        <v>9114.8</v>
      </c>
      <c r="F70" s="82" t="n">
        <f aca="false">F58</f>
        <v>6836.1</v>
      </c>
      <c r="G70" s="82" t="n">
        <f aca="false">G58</f>
        <v>4557.4</v>
      </c>
      <c r="H70" s="82" t="n">
        <f aca="false">(MONTH($A70)&gt;=5)*(MONTH($A70)&lt;=9)*MAX(0,MIN($H$9,$D70-SUM($E70:G70)))</f>
        <v>6836.1</v>
      </c>
      <c r="I70" s="82" t="n">
        <f aca="false">(MONTH($A70)&gt;=7)*(MONTH($A70)&lt;=9)*MAX(0,MIN($I$9,$D70-SUM($E70:H70)))</f>
        <v>4557.4</v>
      </c>
      <c r="J70" s="82" t="n">
        <f aca="false">MAX(0,$D70-SUM($E70:I70))</f>
        <v>788.472069544194</v>
      </c>
      <c r="L70" s="10" t="n">
        <f aca="false">$L$9</f>
        <v>55</v>
      </c>
      <c r="M70" s="10" t="n">
        <f aca="false">CALC!$F$10</f>
        <v>79.232331939846</v>
      </c>
      <c r="N70" s="10" t="n">
        <f aca="false">CALC!$F$9</f>
        <v>96.2271517735462</v>
      </c>
      <c r="O70" s="10" t="n">
        <f aca="false" t="array" ref="O70:O70">SUM((YEAR($A70)=CALC!$A$4:$A$10)*CALC!$F$4:$F$10)</f>
        <v>57.668191393468</v>
      </c>
      <c r="P70" s="10" t="n">
        <f aca="false">CALC!$H$9</f>
        <v>110.684904121471</v>
      </c>
      <c r="Q70" s="10" t="n">
        <f aca="false">CALC!$D$9</f>
        <v>124.385735984832</v>
      </c>
      <c r="R70" s="10" t="n">
        <f aca="false">CALC!T74</f>
        <v>79.5208333333333</v>
      </c>
      <c r="S70" s="84" t="n">
        <f aca="false" t="array" ref="S70:S70">SUM(C70*L70+SUM(E70:J70*M70:R70))/$B70</f>
        <v>82.8255526367647</v>
      </c>
      <c r="V70" s="71" t="n">
        <f aca="false">(2*M70+OffPeakMonthlyAvg!M70)/3</f>
        <v>68.7896768990586</v>
      </c>
      <c r="W70" s="71" t="n">
        <f aca="false">(2*N70+OffPeakMonthlyAvg!N70)/3</f>
        <v>83.5770166327159</v>
      </c>
      <c r="X70" s="71" t="n">
        <f aca="false">(2*O70+OffPeakMonthlyAvg!O70)/3</f>
        <v>49.9272572494589</v>
      </c>
      <c r="Y70" s="73" t="n">
        <f aca="false">(2*P70+OffPeakMonthlyAvg!P70)/3</f>
        <v>92.9373320636319</v>
      </c>
      <c r="Z70" s="73" t="n">
        <f aca="false">(2*Q70+OffPeakMonthlyAvg!Q70)/3</f>
        <v>104.484912748749</v>
      </c>
      <c r="AA70" s="71" t="n">
        <f aca="false">(2*R70+OffPeakMonthlyAvg!R70)/3</f>
        <v>67.0472222222222</v>
      </c>
      <c r="AB70" s="71" t="n">
        <f aca="false">(2*S70+OffPeakMonthlyAvg!S70)/3</f>
        <v>72.701596461745</v>
      </c>
    </row>
    <row r="71" customFormat="false" ht="12.75" hidden="false" customHeight="false" outlineLevel="0" collapsed="false">
      <c r="A71" s="65" t="n">
        <f aca="false">EDATE(A70,1)</f>
        <v>38626</v>
      </c>
      <c r="B71" s="82" t="n">
        <f aca="false">B59</f>
        <v>36692</v>
      </c>
      <c r="C71" s="82" t="n">
        <f aca="false">C59</f>
        <v>9907.7052310606</v>
      </c>
      <c r="D71" s="83" t="n">
        <f aca="false">B71-C71</f>
        <v>26784.2947689394</v>
      </c>
      <c r="E71" s="82" t="n">
        <f aca="false">E59</f>
        <v>9114.8</v>
      </c>
      <c r="F71" s="82" t="n">
        <f aca="false">F59</f>
        <v>6836.1</v>
      </c>
      <c r="G71" s="82" t="n">
        <f aca="false">G59</f>
        <v>4557.4</v>
      </c>
      <c r="H71" s="82" t="n">
        <f aca="false">(MONTH($A71)&gt;=5)*(MONTH($A71)&lt;=9)*MAX(0,MIN($H$9,$D71-SUM($E71:G71)))</f>
        <v>0</v>
      </c>
      <c r="I71" s="82" t="n">
        <f aca="false">(MONTH($A71)&gt;=7)*(MONTH($A71)&lt;=9)*MAX(0,MIN($I$9,$D71-SUM($E71:H71)))</f>
        <v>0</v>
      </c>
      <c r="J71" s="82" t="n">
        <f aca="false">MAX(0,$D71-SUM($E71:I71))</f>
        <v>6275.9947689394</v>
      </c>
      <c r="L71" s="10" t="n">
        <f aca="false">$L$9</f>
        <v>55</v>
      </c>
      <c r="M71" s="10" t="n">
        <f aca="false">CALC!$F$10</f>
        <v>79.232331939846</v>
      </c>
      <c r="N71" s="10" t="n">
        <f aca="false">CALC!$F$9</f>
        <v>96.2271517735462</v>
      </c>
      <c r="O71" s="10" t="n">
        <f aca="false" t="array" ref="O71:O71">SUM((YEAR($A71)=CALC!$A$4:$A$10)*CALC!$F$4:$F$10)</f>
        <v>57.668191393468</v>
      </c>
      <c r="P71" s="10" t="n">
        <f aca="false">CALC!$H$9</f>
        <v>110.684904121471</v>
      </c>
      <c r="Q71" s="10" t="n">
        <f aca="false">CALC!$D$9</f>
        <v>124.385735984832</v>
      </c>
      <c r="R71" s="10" t="n">
        <f aca="false">CALC!T75</f>
        <v>54.3844758064516</v>
      </c>
      <c r="S71" s="84" t="n">
        <f aca="false" t="array" ref="S71:S71">SUM(C71*L71+SUM(E71:J71*M71:R71))/$B71</f>
        <v>68.9268172964726</v>
      </c>
      <c r="V71" s="71" t="n">
        <f aca="false">(2*M71+OffPeakMonthlyAvg!M71)/3</f>
        <v>68.7896768990586</v>
      </c>
      <c r="W71" s="71" t="n">
        <f aca="false">(2*N71+OffPeakMonthlyAvg!N71)/3</f>
        <v>83.5770166327159</v>
      </c>
      <c r="X71" s="71" t="n">
        <f aca="false">(2*O71+OffPeakMonthlyAvg!O71)/3</f>
        <v>49.9272572494589</v>
      </c>
      <c r="Y71" s="73" t="n">
        <f aca="false">(2*P71+OffPeakMonthlyAvg!P71)/3</f>
        <v>92.9373320636319</v>
      </c>
      <c r="Z71" s="73" t="n">
        <f aca="false">(2*Q71+OffPeakMonthlyAvg!Q71)/3</f>
        <v>104.484912748749</v>
      </c>
      <c r="AA71" s="71" t="n">
        <f aca="false">(2*R71+OffPeakMonthlyAvg!R71)/3</f>
        <v>47.9563172043011</v>
      </c>
      <c r="AB71" s="71" t="n">
        <f aca="false">(2*S71+OffPeakMonthlyAvg!S71)/3</f>
        <v>61.7798962041401</v>
      </c>
    </row>
    <row r="72" customFormat="false" ht="12.75" hidden="false" customHeight="false" outlineLevel="0" collapsed="false">
      <c r="A72" s="65" t="n">
        <f aca="false">EDATE(A71,1)</f>
        <v>38657</v>
      </c>
      <c r="B72" s="82" t="n">
        <f aca="false">B60</f>
        <v>33180</v>
      </c>
      <c r="C72" s="82" t="n">
        <f aca="false">C60</f>
        <v>10325.2595658164</v>
      </c>
      <c r="D72" s="83" t="n">
        <f aca="false">B72-C72</f>
        <v>22854.7404341836</v>
      </c>
      <c r="E72" s="82" t="n">
        <f aca="false">E60</f>
        <v>9114.8</v>
      </c>
      <c r="F72" s="82" t="n">
        <f aca="false">F60</f>
        <v>6836.1</v>
      </c>
      <c r="G72" s="82" t="n">
        <f aca="false">G60</f>
        <v>4557.4</v>
      </c>
      <c r="H72" s="82" t="n">
        <f aca="false">(MONTH($A72)&gt;=5)*(MONTH($A72)&lt;=9)*MAX(0,MIN($H$9,$D72-SUM($E72:G72)))</f>
        <v>0</v>
      </c>
      <c r="I72" s="82" t="n">
        <f aca="false">(MONTH($A72)&gt;=7)*(MONTH($A72)&lt;=9)*MAX(0,MIN($I$9,$D72-SUM($E72:H72)))</f>
        <v>0</v>
      </c>
      <c r="J72" s="82" t="n">
        <f aca="false">MAX(0,$D72-SUM($E72:I72))</f>
        <v>2346.44043418355</v>
      </c>
      <c r="L72" s="10" t="n">
        <f aca="false">$L$9</f>
        <v>55</v>
      </c>
      <c r="M72" s="10" t="n">
        <f aca="false">CALC!$F$10</f>
        <v>79.232331939846</v>
      </c>
      <c r="N72" s="10" t="n">
        <f aca="false">CALC!$F$9</f>
        <v>96.2271517735462</v>
      </c>
      <c r="O72" s="10" t="n">
        <f aca="false" t="array" ref="O72:O72">SUM((YEAR($A72)=CALC!$A$4:$A$10)*CALC!$F$4:$F$10)</f>
        <v>57.668191393468</v>
      </c>
      <c r="P72" s="10" t="n">
        <f aca="false">CALC!$H$9</f>
        <v>110.684904121471</v>
      </c>
      <c r="Q72" s="10" t="n">
        <f aca="false">CALC!$D$9</f>
        <v>124.385735984832</v>
      </c>
      <c r="R72" s="10" t="n">
        <f aca="false">CALC!T76</f>
        <v>47.4364583333333</v>
      </c>
      <c r="S72" s="84" t="n">
        <f aca="false" t="array" ref="S72:S72">SUM(C72*L72+SUM(E72:J72*M72:R72))/$B72</f>
        <v>69.9824715753086</v>
      </c>
      <c r="V72" s="71" t="n">
        <f aca="false">(2*M72+OffPeakMonthlyAvg!M72)/3</f>
        <v>68.7896768990586</v>
      </c>
      <c r="W72" s="71" t="n">
        <f aca="false">(2*N72+OffPeakMonthlyAvg!N72)/3</f>
        <v>83.5770166327159</v>
      </c>
      <c r="X72" s="71" t="n">
        <f aca="false">(2*O72+OffPeakMonthlyAvg!O72)/3</f>
        <v>49.9272572494589</v>
      </c>
      <c r="Y72" s="73" t="n">
        <f aca="false">(2*P72+OffPeakMonthlyAvg!P72)/3</f>
        <v>92.9373320636319</v>
      </c>
      <c r="Z72" s="73" t="n">
        <f aca="false">(2*Q72+OffPeakMonthlyAvg!Q72)/3</f>
        <v>104.484912748749</v>
      </c>
      <c r="AA72" s="71" t="n">
        <f aca="false">(2*R72+OffPeakMonthlyAvg!R72)/3</f>
        <v>41.9909722222222</v>
      </c>
      <c r="AB72" s="71" t="n">
        <f aca="false">(2*S72+OffPeakMonthlyAvg!S72)/3</f>
        <v>62.9005753509126</v>
      </c>
    </row>
    <row r="73" customFormat="false" ht="12.75" hidden="false" customHeight="false" outlineLevel="0" collapsed="false">
      <c r="A73" s="65" t="n">
        <f aca="false">EDATE(A72,1)</f>
        <v>38687</v>
      </c>
      <c r="B73" s="82" t="n">
        <f aca="false">B61</f>
        <v>34319</v>
      </c>
      <c r="C73" s="82" t="n">
        <f aca="false">C61</f>
        <v>10181.0366376991</v>
      </c>
      <c r="D73" s="83" t="n">
        <f aca="false">B73-C73</f>
        <v>24137.9633623009</v>
      </c>
      <c r="E73" s="82" t="n">
        <f aca="false">E61</f>
        <v>9114.8</v>
      </c>
      <c r="F73" s="82" t="n">
        <f aca="false">F61</f>
        <v>6836.1</v>
      </c>
      <c r="G73" s="82" t="n">
        <f aca="false">G61</f>
        <v>4557.4</v>
      </c>
      <c r="H73" s="82" t="n">
        <f aca="false">(MONTH($A73)&gt;=5)*(MONTH($A73)&lt;=9)*MAX(0,MIN($H$9,$D73-SUM($E73:G73)))</f>
        <v>0</v>
      </c>
      <c r="I73" s="82" t="n">
        <f aca="false">(MONTH($A73)&gt;=7)*(MONTH($A73)&lt;=9)*MAX(0,MIN($I$9,$D73-SUM($E73:H73)))</f>
        <v>0</v>
      </c>
      <c r="J73" s="82" t="n">
        <f aca="false">MAX(0,$D73-SUM($E73:I73))</f>
        <v>3629.66336230086</v>
      </c>
      <c r="L73" s="10" t="n">
        <f aca="false">$L$9</f>
        <v>55</v>
      </c>
      <c r="M73" s="10" t="n">
        <f aca="false">CALC!$F$10</f>
        <v>79.232331939846</v>
      </c>
      <c r="N73" s="10" t="n">
        <f aca="false">CALC!$F$9</f>
        <v>96.2271517735462</v>
      </c>
      <c r="O73" s="10" t="n">
        <f aca="false" t="array" ref="O73:O73">SUM((YEAR($A73)=CALC!$A$4:$A$10)*CALC!$F$4:$F$10)</f>
        <v>57.668191393468</v>
      </c>
      <c r="P73" s="10" t="n">
        <f aca="false">CALC!$H$9</f>
        <v>110.684904121471</v>
      </c>
      <c r="Q73" s="10" t="n">
        <f aca="false">CALC!$D$9</f>
        <v>124.385735984832</v>
      </c>
      <c r="R73" s="10" t="n">
        <f aca="false">CALC!T77</f>
        <v>46.5175403225806</v>
      </c>
      <c r="S73" s="84" t="n">
        <f aca="false" t="array" ref="S73:S73">SUM(C73*L73+SUM(E73:J73*M73:R73))/$B73</f>
        <v>69.1052284083952</v>
      </c>
      <c r="V73" s="71" t="n">
        <f aca="false">(2*M73+OffPeakMonthlyAvg!M73)/3</f>
        <v>68.7896768990586</v>
      </c>
      <c r="W73" s="71" t="n">
        <f aca="false">(2*N73+OffPeakMonthlyAvg!N73)/3</f>
        <v>83.5770166327159</v>
      </c>
      <c r="X73" s="71" t="n">
        <f aca="false">(2*O73+OffPeakMonthlyAvg!O73)/3</f>
        <v>49.9272572494589</v>
      </c>
      <c r="Y73" s="73" t="n">
        <f aca="false">(2*P73+OffPeakMonthlyAvg!P73)/3</f>
        <v>92.9373320636319</v>
      </c>
      <c r="Z73" s="73" t="n">
        <f aca="false">(2*Q73+OffPeakMonthlyAvg!Q73)/3</f>
        <v>104.484912748749</v>
      </c>
      <c r="AA73" s="71" t="n">
        <f aca="false">(2*R73+OffPeakMonthlyAvg!R73)/3</f>
        <v>41.3783602150538</v>
      </c>
      <c r="AB73" s="71" t="n">
        <f aca="false">(2*S73+OffPeakMonthlyAvg!S73)/3</f>
        <v>62.0510317534533</v>
      </c>
    </row>
    <row r="74" customFormat="false" ht="12.75" hidden="false" customHeight="false" outlineLevel="0" collapsed="false">
      <c r="A74" s="65"/>
      <c r="B74" s="82"/>
      <c r="C74" s="82"/>
      <c r="D74" s="82"/>
      <c r="E74" s="82"/>
      <c r="F74" s="82"/>
      <c r="G74" s="82"/>
      <c r="H74" s="82"/>
      <c r="I74" s="82"/>
      <c r="J74" s="82"/>
      <c r="L74" s="10"/>
      <c r="M74" s="10"/>
      <c r="N74" s="10"/>
      <c r="O74" s="10"/>
      <c r="P74" s="10"/>
      <c r="Q74" s="10"/>
      <c r="R74" s="10"/>
      <c r="S74" s="84"/>
    </row>
    <row r="75" customFormat="false" ht="12.75" hidden="false" customHeight="false" outlineLevel="0" collapsed="false">
      <c r="A75" s="65"/>
      <c r="B75" s="82"/>
      <c r="C75" s="82"/>
      <c r="D75" s="82"/>
      <c r="E75" s="82"/>
      <c r="F75" s="82"/>
      <c r="G75" s="82"/>
      <c r="H75" s="82"/>
      <c r="I75" s="82"/>
      <c r="J75" s="82"/>
      <c r="L75" s="10"/>
      <c r="M75" s="10"/>
      <c r="N75" s="10"/>
      <c r="O75" s="10"/>
      <c r="P75" s="10"/>
      <c r="Q75" s="10"/>
      <c r="R75" s="10"/>
      <c r="S75" s="84"/>
    </row>
    <row r="76" customFormat="false" ht="12.75" hidden="false" customHeight="false" outlineLevel="0" collapsed="false">
      <c r="A76" s="65"/>
      <c r="B76" s="82"/>
      <c r="C76" s="82"/>
      <c r="D76" s="82"/>
      <c r="E76" s="82"/>
      <c r="F76" s="82"/>
      <c r="G76" s="82"/>
      <c r="H76" s="82"/>
      <c r="I76" s="82"/>
      <c r="J76" s="82"/>
      <c r="L76" s="10"/>
      <c r="M76" s="10"/>
      <c r="N76" s="10"/>
      <c r="O76" s="10"/>
      <c r="P76" s="10"/>
      <c r="Q76" s="10"/>
      <c r="R76" s="10"/>
      <c r="S76" s="84"/>
    </row>
    <row r="77" customFormat="false" ht="12.75" hidden="false" customHeight="false" outlineLevel="0" collapsed="false">
      <c r="A77" s="65"/>
      <c r="B77" s="82"/>
      <c r="C77" s="82"/>
      <c r="D77" s="82"/>
      <c r="E77" s="82"/>
      <c r="F77" s="82"/>
      <c r="G77" s="82"/>
      <c r="H77" s="82"/>
      <c r="I77" s="82"/>
      <c r="J77" s="82"/>
      <c r="L77" s="10"/>
      <c r="M77" s="10"/>
      <c r="N77" s="10"/>
      <c r="O77" s="10"/>
      <c r="P77" s="10"/>
      <c r="Q77" s="10"/>
      <c r="R77" s="10"/>
      <c r="S77" s="84"/>
    </row>
    <row r="78" customFormat="false" ht="12.75" hidden="false" customHeight="false" outlineLevel="0" collapsed="false">
      <c r="A78" s="65"/>
      <c r="B78" s="82"/>
      <c r="C78" s="82"/>
      <c r="D78" s="82"/>
      <c r="E78" s="82"/>
      <c r="F78" s="82"/>
      <c r="G78" s="82"/>
      <c r="H78" s="82"/>
      <c r="I78" s="82"/>
      <c r="J78" s="82"/>
      <c r="L78" s="10"/>
      <c r="M78" s="10"/>
      <c r="N78" s="10"/>
      <c r="O78" s="10"/>
      <c r="P78" s="10"/>
      <c r="Q78" s="10"/>
      <c r="R78" s="10"/>
      <c r="S78" s="84"/>
    </row>
    <row r="79" customFormat="false" ht="12.75" hidden="false" customHeight="false" outlineLevel="0" collapsed="false">
      <c r="A79" s="65"/>
      <c r="B79" s="82"/>
      <c r="C79" s="82"/>
      <c r="D79" s="82"/>
      <c r="E79" s="82"/>
      <c r="F79" s="82"/>
      <c r="G79" s="82"/>
      <c r="H79" s="82"/>
      <c r="I79" s="82"/>
      <c r="J79" s="82"/>
      <c r="L79" s="10"/>
      <c r="M79" s="10"/>
      <c r="N79" s="10"/>
      <c r="O79" s="10"/>
      <c r="P79" s="10"/>
      <c r="Q79" s="10"/>
      <c r="R79" s="10"/>
      <c r="S79" s="84"/>
    </row>
    <row r="80" customFormat="false" ht="12.75" hidden="false" customHeight="false" outlineLevel="0" collapsed="false">
      <c r="A80" s="65"/>
      <c r="B80" s="82"/>
      <c r="C80" s="82"/>
      <c r="D80" s="82"/>
      <c r="E80" s="82"/>
      <c r="F80" s="82"/>
      <c r="G80" s="82"/>
      <c r="H80" s="82"/>
      <c r="I80" s="82"/>
      <c r="J80" s="82"/>
      <c r="L80" s="10"/>
      <c r="M80" s="10"/>
      <c r="N80" s="10"/>
      <c r="O80" s="10"/>
      <c r="P80" s="10"/>
      <c r="Q80" s="10"/>
      <c r="R80" s="10"/>
      <c r="S80" s="84"/>
    </row>
    <row r="81" customFormat="false" ht="12.75" hidden="false" customHeight="false" outlineLevel="0" collapsed="false">
      <c r="A81" s="65"/>
      <c r="B81" s="82"/>
      <c r="C81" s="82"/>
      <c r="D81" s="82"/>
      <c r="E81" s="82"/>
      <c r="F81" s="82"/>
      <c r="G81" s="82"/>
      <c r="H81" s="82"/>
      <c r="I81" s="82"/>
      <c r="J81" s="82"/>
      <c r="L81" s="10"/>
      <c r="M81" s="10"/>
      <c r="N81" s="10"/>
      <c r="O81" s="10"/>
      <c r="P81" s="10"/>
      <c r="Q81" s="10"/>
      <c r="R81" s="10"/>
      <c r="S81" s="84"/>
    </row>
    <row r="82" customFormat="false" ht="12.75" hidden="false" customHeight="false" outlineLevel="0" collapsed="false">
      <c r="A82" s="65"/>
      <c r="B82" s="82"/>
      <c r="C82" s="82"/>
      <c r="D82" s="82"/>
      <c r="E82" s="82"/>
      <c r="F82" s="82"/>
      <c r="G82" s="82"/>
      <c r="H82" s="82"/>
      <c r="I82" s="82"/>
      <c r="J82" s="82"/>
      <c r="L82" s="10"/>
      <c r="M82" s="10"/>
      <c r="N82" s="10"/>
      <c r="O82" s="10"/>
      <c r="P82" s="10"/>
      <c r="Q82" s="10"/>
      <c r="R82" s="10"/>
      <c r="S82" s="84"/>
    </row>
    <row r="83" customFormat="false" ht="12.75" hidden="false" customHeight="false" outlineLevel="0" collapsed="false">
      <c r="A83" s="65"/>
      <c r="B83" s="82"/>
      <c r="C83" s="82"/>
      <c r="D83" s="82"/>
      <c r="E83" s="82"/>
      <c r="F83" s="82"/>
      <c r="G83" s="82"/>
      <c r="H83" s="82"/>
      <c r="I83" s="82"/>
      <c r="J83" s="82"/>
      <c r="L83" s="10"/>
      <c r="M83" s="10"/>
      <c r="N83" s="10"/>
      <c r="O83" s="10"/>
      <c r="P83" s="10"/>
      <c r="Q83" s="10"/>
      <c r="R83" s="10"/>
      <c r="S83" s="84"/>
    </row>
    <row r="84" customFormat="false" ht="12.75" hidden="false" customHeight="false" outlineLevel="0" collapsed="false">
      <c r="A84" s="65"/>
      <c r="B84" s="82"/>
      <c r="C84" s="82"/>
      <c r="D84" s="82"/>
      <c r="E84" s="82"/>
      <c r="F84" s="82"/>
      <c r="G84" s="82"/>
      <c r="H84" s="82"/>
      <c r="I84" s="82"/>
      <c r="J84" s="82"/>
      <c r="L84" s="10"/>
      <c r="M84" s="10"/>
      <c r="N84" s="10"/>
      <c r="O84" s="10"/>
      <c r="P84" s="10"/>
      <c r="Q84" s="10"/>
      <c r="R84" s="10"/>
      <c r="S84" s="84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7:T8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1" ySplit="13" topLeftCell="B14" activePane="bottomRight" state="frozen"/>
      <selection pane="topLeft" activeCell="A1" activeCellId="0" sqref="A1"/>
      <selection pane="topRight" activeCell="B1" activeCellId="0" sqref="B1"/>
      <selection pane="bottomLeft" activeCell="A14" activeCellId="0" sqref="A14"/>
      <selection pane="bottomRight" activeCell="M14" activeCellId="0" sqref="M14"/>
    </sheetView>
  </sheetViews>
  <sheetFormatPr defaultColWidth="9.0546875" defaultRowHeight="12.75" customHeight="true" zeroHeight="false" outlineLevelRow="0" outlineLevelCol="0"/>
  <sheetData>
    <row r="7" customFormat="false" ht="12.75" hidden="false" customHeight="false" outlineLevel="0" collapsed="false">
      <c r="D7" s="9" t="s">
        <v>91</v>
      </c>
    </row>
    <row r="8" customFormat="false" ht="12.75" hidden="false" customHeight="false" outlineLevel="0" collapsed="false">
      <c r="D8" s="21" t="s">
        <v>92</v>
      </c>
      <c r="E8" s="42" t="n">
        <f aca="false">graphs!F11</f>
        <v>0.2</v>
      </c>
      <c r="F8" s="42" t="n">
        <f aca="false">graphs!F12</f>
        <v>0.12</v>
      </c>
      <c r="G8" s="42" t="n">
        <f aca="false">graphs!F13</f>
        <v>0.12</v>
      </c>
      <c r="H8" s="42" t="n">
        <f aca="false">graphs!F14</f>
        <v>0.11</v>
      </c>
      <c r="I8" s="42" t="n">
        <f aca="false">graphs!F15</f>
        <v>0.1</v>
      </c>
    </row>
    <row r="9" customFormat="false" ht="12.75" hidden="false" customHeight="false" outlineLevel="0" collapsed="false">
      <c r="D9" s="43" t="n">
        <f aca="false">MAX(B14:B25)</f>
        <v>39246</v>
      </c>
      <c r="E9" s="44" t="n">
        <f aca="false">E8*$D$9</f>
        <v>7849.2</v>
      </c>
      <c r="F9" s="44" t="n">
        <f aca="false">F8*$D$9</f>
        <v>4709.52</v>
      </c>
      <c r="G9" s="44" t="n">
        <f aca="false">G8*$D$9</f>
        <v>4709.52</v>
      </c>
      <c r="H9" s="44" t="n">
        <f aca="false">H8*$D$9</f>
        <v>4317.06</v>
      </c>
      <c r="I9" s="44" t="n">
        <f aca="false">I8*$D$9</f>
        <v>3924.6</v>
      </c>
    </row>
    <row r="10" customFormat="false" ht="12.75" hidden="false" customHeight="false" outlineLevel="0" collapsed="false">
      <c r="F10" s="46"/>
      <c r="G10" s="46"/>
      <c r="H10" s="47"/>
    </row>
    <row r="11" customFormat="false" ht="12.75" hidden="false" customHeight="false" outlineLevel="0" collapsed="false">
      <c r="J11" s="11"/>
      <c r="K11" s="11"/>
      <c r="R11" s="11" t="s">
        <v>93</v>
      </c>
      <c r="S11" s="48" t="n">
        <f aca="false">AVERAGE(S14:S73)</f>
        <v>54.0680472154587</v>
      </c>
    </row>
    <row r="12" customFormat="false" ht="12.75" hidden="false" customHeight="false" outlineLevel="0" collapsed="false">
      <c r="B12" s="49" t="s">
        <v>94</v>
      </c>
      <c r="C12" s="50"/>
      <c r="D12" s="50"/>
      <c r="E12" s="51"/>
      <c r="F12" s="51"/>
      <c r="G12" s="51"/>
      <c r="H12" s="51"/>
      <c r="I12" s="51"/>
      <c r="J12" s="52"/>
      <c r="K12" s="53"/>
      <c r="L12" s="49" t="s">
        <v>95</v>
      </c>
      <c r="M12" s="50"/>
      <c r="N12" s="50"/>
      <c r="O12" s="50"/>
      <c r="P12" s="50"/>
      <c r="Q12" s="50"/>
      <c r="R12" s="50"/>
      <c r="S12" s="54"/>
      <c r="T12" s="9"/>
    </row>
    <row r="13" customFormat="false" ht="13.5" hidden="false" customHeight="false" outlineLevel="0" collapsed="false">
      <c r="A13" s="55" t="s">
        <v>16</v>
      </c>
      <c r="B13" s="56" t="s">
        <v>28</v>
      </c>
      <c r="C13" s="57" t="s">
        <v>97</v>
      </c>
      <c r="D13" s="58" t="s">
        <v>98</v>
      </c>
      <c r="E13" s="57" t="s">
        <v>99</v>
      </c>
      <c r="F13" s="57" t="s">
        <v>100</v>
      </c>
      <c r="G13" s="57" t="s">
        <v>101</v>
      </c>
      <c r="H13" s="57" t="s">
        <v>102</v>
      </c>
      <c r="I13" s="57" t="s">
        <v>103</v>
      </c>
      <c r="J13" s="59" t="s">
        <v>104</v>
      </c>
      <c r="K13" s="55"/>
      <c r="L13" s="56" t="s">
        <v>105</v>
      </c>
      <c r="M13" s="57" t="s">
        <v>99</v>
      </c>
      <c r="N13" s="57" t="s">
        <v>100</v>
      </c>
      <c r="O13" s="57" t="s">
        <v>101</v>
      </c>
      <c r="P13" s="57" t="s">
        <v>102</v>
      </c>
      <c r="Q13" s="57" t="s">
        <v>103</v>
      </c>
      <c r="R13" s="59" t="s">
        <v>104</v>
      </c>
      <c r="S13" s="60" t="s">
        <v>106</v>
      </c>
    </row>
    <row r="14" customFormat="false" ht="12.75" hidden="false" customHeight="false" outlineLevel="0" collapsed="false">
      <c r="A14" s="65" t="n">
        <v>36892</v>
      </c>
      <c r="B14" s="66" t="n">
        <v>29197</v>
      </c>
      <c r="C14" s="67" t="n">
        <f aca="false">_udcgen1999!L13</f>
        <v>9788.06594630827</v>
      </c>
      <c r="D14" s="68" t="n">
        <f aca="false">B14-C14</f>
        <v>19408.9340536917</v>
      </c>
      <c r="E14" s="67" t="n">
        <f aca="false">MAX(0,MIN($E$9,$D14))</f>
        <v>7849.2</v>
      </c>
      <c r="F14" s="67" t="n">
        <f aca="false">MAX(0,MIN($F$9,$D14-SUM($E14:E14)))</f>
        <v>4709.52</v>
      </c>
      <c r="G14" s="67" t="n">
        <f aca="false">MAX(0,MIN($G$9,$D14-SUM($E14:F14)))</f>
        <v>4709.52</v>
      </c>
      <c r="H14" s="67" t="n">
        <f aca="false">(MONTH($A14)&gt;=5)*(MONTH($A14)&lt;=9)*MAX(0,MIN($H$9,$D14-SUM($E14:G14)))</f>
        <v>0</v>
      </c>
      <c r="I14" s="67" t="n">
        <f aca="false">(MONTH($A14)&gt;=7)*(MONTH($A14)&lt;=9)*MAX(0,MIN($I$9,$D14-SUM($E14:H14)))</f>
        <v>0</v>
      </c>
      <c r="J14" s="69" t="n">
        <f aca="false">MAX(0,$D14-SUM($E14:I14))</f>
        <v>2140.69405369173</v>
      </c>
      <c r="L14" s="70" t="n">
        <f aca="false">PeakMonthlyAvg!$L$9</f>
        <v>55</v>
      </c>
      <c r="M14" s="71" t="n">
        <f aca="false">CALC!$P$10</f>
        <v>47.904366817484</v>
      </c>
      <c r="N14" s="71" t="n">
        <f aca="false">CALC!$P$9</f>
        <v>58.2767463510555</v>
      </c>
      <c r="O14" s="71" t="n">
        <f aca="false" t="array" ref="O14:O14">SUM((YEAR($A14)=CALC!$A$4:$A$10)*CALC!$P$4:$P$10)</f>
        <v>106.05216550522</v>
      </c>
      <c r="P14" s="71" t="n">
        <f aca="false">CALC!$R$9</f>
        <v>57.4421879479545</v>
      </c>
      <c r="Q14" s="71" t="n">
        <f aca="false">CALC!$N$9</f>
        <v>64.6832662765841</v>
      </c>
      <c r="R14" s="71" t="n">
        <f aca="false">CALC!U18</f>
        <v>182.983870967742</v>
      </c>
      <c r="S14" s="72" t="n">
        <f aca="false" t="array" ref="S14:S14">SUM(C14*L14+SUM(E14:J14*M14:R14))/$B14</f>
        <v>71.239420643842</v>
      </c>
      <c r="T14" s="10"/>
    </row>
    <row r="15" customFormat="false" ht="12.75" hidden="false" customHeight="false" outlineLevel="0" collapsed="false">
      <c r="A15" s="65" t="n">
        <v>36923</v>
      </c>
      <c r="B15" s="66" t="n">
        <v>28874</v>
      </c>
      <c r="C15" s="67" t="n">
        <f aca="false">_udcgen1999!L14</f>
        <v>10258.2127301907</v>
      </c>
      <c r="D15" s="68" t="n">
        <f aca="false">B15-C15</f>
        <v>18615.7872698093</v>
      </c>
      <c r="E15" s="67" t="n">
        <f aca="false">MAX(0,MIN($E$9,$D15))</f>
        <v>7849.2</v>
      </c>
      <c r="F15" s="67" t="n">
        <f aca="false">MAX(0,MIN($F$9,$D15-SUM($E15:E15)))</f>
        <v>4709.52</v>
      </c>
      <c r="G15" s="67" t="n">
        <f aca="false">MAX(0,MIN($G$9,$D15-SUM($E15:F15)))</f>
        <v>4709.52</v>
      </c>
      <c r="H15" s="67" t="n">
        <f aca="false">(MONTH($A15)&gt;=5)*(MONTH($A15)&lt;=9)*MAX(0,MIN($H$9,$D15-SUM($E15:G15)))</f>
        <v>0</v>
      </c>
      <c r="I15" s="67" t="n">
        <f aca="false">(MONTH($A15)&gt;=7)*(MONTH($A15)&lt;=9)*MAX(0,MIN($I$9,$D15-SUM($E15:H15)))</f>
        <v>0</v>
      </c>
      <c r="J15" s="74" t="n">
        <f aca="false">MAX(0,$D15-SUM($E15:I15))</f>
        <v>1347.54726980926</v>
      </c>
      <c r="L15" s="70" t="n">
        <f aca="false">PeakMonthlyAvg!$L$9</f>
        <v>55</v>
      </c>
      <c r="M15" s="71" t="n">
        <f aca="false">CALC!$P$10</f>
        <v>47.904366817484</v>
      </c>
      <c r="N15" s="71" t="n">
        <f aca="false">CALC!$P$9</f>
        <v>58.2767463510555</v>
      </c>
      <c r="O15" s="71" t="n">
        <f aca="false" t="array" ref="O15:O15">SUM((YEAR($A15)=CALC!$A$4:$A$10)*CALC!$P$4:$P$10)</f>
        <v>106.05216550522</v>
      </c>
      <c r="P15" s="71" t="n">
        <f aca="false">CALC!$R$9</f>
        <v>57.4421879479545</v>
      </c>
      <c r="Q15" s="71" t="n">
        <f aca="false">CALC!$N$9</f>
        <v>64.6832662765841</v>
      </c>
      <c r="R15" s="71" t="n">
        <f aca="false">CALC!U19</f>
        <v>141.642857142857</v>
      </c>
      <c r="S15" s="72" t="n">
        <f aca="false" t="array" ref="S15:S15">SUM(C15*L15+SUM(E15:J15*M15:R15))/$B15</f>
        <v>65.9760822394019</v>
      </c>
    </row>
    <row r="16" customFormat="false" ht="12.75" hidden="false" customHeight="false" outlineLevel="0" collapsed="false">
      <c r="A16" s="65" t="n">
        <v>36951</v>
      </c>
      <c r="B16" s="66" t="n">
        <v>29893</v>
      </c>
      <c r="C16" s="67" t="n">
        <f aca="false">_udcgen1999!L15</f>
        <v>10546.3793160036</v>
      </c>
      <c r="D16" s="68" t="n">
        <f aca="false">B16-C16</f>
        <v>19346.6206839964</v>
      </c>
      <c r="E16" s="67" t="n">
        <f aca="false">MAX(0,MIN($E$9,$D16))</f>
        <v>7849.2</v>
      </c>
      <c r="F16" s="67" t="n">
        <f aca="false">MAX(0,MIN($F$9,$D16-SUM($E16:E16)))</f>
        <v>4709.52</v>
      </c>
      <c r="G16" s="67" t="n">
        <f aca="false">MAX(0,MIN($G$9,$D16-SUM($E16:F16)))</f>
        <v>4709.52</v>
      </c>
      <c r="H16" s="67" t="n">
        <f aca="false">(MONTH($A16)&gt;=5)*(MONTH($A16)&lt;=9)*MAX(0,MIN($H$9,$D16-SUM($E16:G16)))</f>
        <v>0</v>
      </c>
      <c r="I16" s="67" t="n">
        <f aca="false">(MONTH($A16)&gt;=7)*(MONTH($A16)&lt;=9)*MAX(0,MIN($I$9,$D16-SUM($E16:H16)))</f>
        <v>0</v>
      </c>
      <c r="J16" s="74" t="n">
        <f aca="false">MAX(0,$D16-SUM($E16:I16))</f>
        <v>2078.38068399641</v>
      </c>
      <c r="L16" s="70" t="n">
        <f aca="false">PeakMonthlyAvg!$L$9</f>
        <v>55</v>
      </c>
      <c r="M16" s="71" t="n">
        <f aca="false">CALC!$P$10</f>
        <v>47.904366817484</v>
      </c>
      <c r="N16" s="71" t="n">
        <f aca="false">CALC!$P$9</f>
        <v>58.2767463510555</v>
      </c>
      <c r="O16" s="71" t="n">
        <f aca="false" t="array" ref="O16:O16">SUM((YEAR($A16)=CALC!$A$4:$A$10)*CALC!$P$4:$P$10)</f>
        <v>106.05216550522</v>
      </c>
      <c r="P16" s="71" t="n">
        <f aca="false">CALC!$R$9</f>
        <v>57.4421879479545</v>
      </c>
      <c r="Q16" s="71" t="n">
        <f aca="false">CALC!$N$9</f>
        <v>64.6832662765841</v>
      </c>
      <c r="R16" s="71" t="n">
        <f aca="false">CALC!U20</f>
        <v>136.161290322581</v>
      </c>
      <c r="S16" s="72" t="n">
        <f aca="false" t="array" ref="S16:S16">SUM(C16*L16+SUM(E16:J16*M16:R16))/$B16</f>
        <v>67.3390797539169</v>
      </c>
    </row>
    <row r="17" customFormat="false" ht="12.75" hidden="false" customHeight="false" outlineLevel="0" collapsed="false">
      <c r="A17" s="65" t="n">
        <v>36982</v>
      </c>
      <c r="B17" s="66" t="n">
        <v>28426</v>
      </c>
      <c r="C17" s="67" t="n">
        <f aca="false">_udcgen1999!L16</f>
        <v>10781.8590000047</v>
      </c>
      <c r="D17" s="68" t="n">
        <f aca="false">B17-C17</f>
        <v>17644.1409999953</v>
      </c>
      <c r="E17" s="67" t="n">
        <f aca="false">MAX(0,MIN($E$9,$D17))</f>
        <v>7849.2</v>
      </c>
      <c r="F17" s="67" t="n">
        <f aca="false">MAX(0,MIN($F$9,$D17-SUM($E17:E17)))</f>
        <v>4709.52</v>
      </c>
      <c r="G17" s="67" t="n">
        <f aca="false">MAX(0,MIN($G$9,$D17-SUM($E17:F17)))</f>
        <v>4709.52</v>
      </c>
      <c r="H17" s="67" t="n">
        <f aca="false">(MONTH($A17)&gt;=5)*(MONTH($A17)&lt;=9)*MAX(0,MIN($H$9,$D17-SUM($E17:G17)))</f>
        <v>0</v>
      </c>
      <c r="I17" s="67" t="n">
        <f aca="false">(MONTH($A17)&gt;=7)*(MONTH($A17)&lt;=9)*MAX(0,MIN($I$9,$D17-SUM($E17:H17)))</f>
        <v>0</v>
      </c>
      <c r="J17" s="74" t="n">
        <f aca="false">MAX(0,$D17-SUM($E17:I17))</f>
        <v>375.900999995301</v>
      </c>
      <c r="L17" s="70" t="n">
        <f aca="false">PeakMonthlyAvg!$L$9</f>
        <v>55</v>
      </c>
      <c r="M17" s="71" t="n">
        <f aca="false">CALC!$P$10</f>
        <v>47.904366817484</v>
      </c>
      <c r="N17" s="71" t="n">
        <f aca="false">CALC!$P$9</f>
        <v>58.2767463510555</v>
      </c>
      <c r="O17" s="71" t="n">
        <f aca="false" t="array" ref="O17:O17">SUM((YEAR($A17)=CALC!$A$4:$A$10)*CALC!$P$4:$P$10)</f>
        <v>106.05216550522</v>
      </c>
      <c r="P17" s="71" t="n">
        <f aca="false">CALC!$R$9</f>
        <v>57.4421879479545</v>
      </c>
      <c r="Q17" s="71" t="n">
        <f aca="false">CALC!$N$9</f>
        <v>64.6832662765841</v>
      </c>
      <c r="R17" s="71" t="n">
        <f aca="false">CALC!U21</f>
        <v>76.7916666666667</v>
      </c>
      <c r="S17" s="72" t="n">
        <f aca="false" t="array" ref="S17:S17">SUM(C17*L17+SUM(E17:J17*M17:R17))/$B17</f>
        <v>62.3298938394682</v>
      </c>
    </row>
    <row r="18" customFormat="false" ht="12.75" hidden="false" customHeight="false" outlineLevel="0" collapsed="false">
      <c r="A18" s="65" t="n">
        <v>37012</v>
      </c>
      <c r="B18" s="66" t="n">
        <v>35437</v>
      </c>
      <c r="C18" s="67" t="n">
        <f aca="false">_udcgen1999!L17</f>
        <v>10910.298676135</v>
      </c>
      <c r="D18" s="68" t="n">
        <f aca="false">B18-C18</f>
        <v>24526.701323865</v>
      </c>
      <c r="E18" s="67" t="n">
        <f aca="false">MAX(0,MIN($E$9,$D18))</f>
        <v>7849.2</v>
      </c>
      <c r="F18" s="67" t="n">
        <f aca="false">MAX(0,MIN($F$9,$D18-SUM($E18:E18)))</f>
        <v>4709.52</v>
      </c>
      <c r="G18" s="67" t="n">
        <f aca="false">MAX(0,MIN($G$9,$D18-SUM($E18:F18)))</f>
        <v>4709.52</v>
      </c>
      <c r="H18" s="67" t="n">
        <f aca="false">(MONTH($A18)&gt;=5)*(MONTH($A18)&lt;=9)*MAX(0,MIN($H$9,$D18-SUM($E18:G18)))</f>
        <v>4317.06</v>
      </c>
      <c r="I18" s="67" t="n">
        <f aca="false">(MONTH($A18)&gt;=7)*(MONTH($A18)&lt;=9)*MAX(0,MIN($I$9,$D18-SUM($E18:H18)))</f>
        <v>0</v>
      </c>
      <c r="J18" s="74" t="n">
        <f aca="false">MAX(0,$D18-SUM($E18:I18))</f>
        <v>2941.40132386505</v>
      </c>
      <c r="L18" s="70" t="n">
        <f aca="false">PeakMonthlyAvg!$L$9</f>
        <v>55</v>
      </c>
      <c r="M18" s="71" t="n">
        <f aca="false">CALC!$P$10</f>
        <v>47.904366817484</v>
      </c>
      <c r="N18" s="71" t="n">
        <f aca="false">CALC!$P$9</f>
        <v>58.2767463510555</v>
      </c>
      <c r="O18" s="71" t="n">
        <f aca="false" t="array" ref="O18:O18">SUM((YEAR($A18)=CALC!$A$4:$A$10)*CALC!$P$4:$P$10)</f>
        <v>106.05216550522</v>
      </c>
      <c r="P18" s="71" t="n">
        <f aca="false">CALC!$R$9</f>
        <v>57.4421879479545</v>
      </c>
      <c r="Q18" s="71" t="n">
        <f aca="false">CALC!$N$9</f>
        <v>64.6832662765841</v>
      </c>
      <c r="R18" s="71" t="n">
        <f aca="false">CALC!U22</f>
        <v>74.0725806451613</v>
      </c>
      <c r="S18" s="72" t="n">
        <f aca="false" t="array" ref="S18:S18">SUM(C18*L18+SUM(E18:J18*M18:R18))/$B18</f>
        <v>62.5291711728125</v>
      </c>
    </row>
    <row r="19" customFormat="false" ht="12.75" hidden="false" customHeight="false" outlineLevel="0" collapsed="false">
      <c r="A19" s="65" t="n">
        <v>37043</v>
      </c>
      <c r="B19" s="66" t="n">
        <v>35431</v>
      </c>
      <c r="C19" s="67" t="n">
        <f aca="false">_udcgen1999!L18</f>
        <v>12685.5387941688</v>
      </c>
      <c r="D19" s="68" t="n">
        <f aca="false">B19-C19</f>
        <v>22745.4612058312</v>
      </c>
      <c r="E19" s="67" t="n">
        <f aca="false">MAX(0,MIN($E$9,$D19))</f>
        <v>7849.2</v>
      </c>
      <c r="F19" s="67" t="n">
        <f aca="false">MAX(0,MIN($F$9,$D19-SUM($E19:E19)))</f>
        <v>4709.52</v>
      </c>
      <c r="G19" s="67" t="n">
        <f aca="false">MAX(0,MIN($G$9,$D19-SUM($E19:F19)))</f>
        <v>4709.52</v>
      </c>
      <c r="H19" s="67" t="n">
        <f aca="false">(MONTH($A19)&gt;=5)*(MONTH($A19)&lt;=9)*MAX(0,MIN($H$9,$D19-SUM($E19:G19)))</f>
        <v>4317.06</v>
      </c>
      <c r="I19" s="67" t="n">
        <f aca="false">(MONTH($A19)&gt;=7)*(MONTH($A19)&lt;=9)*MAX(0,MIN($I$9,$D19-SUM($E19:H19)))</f>
        <v>0</v>
      </c>
      <c r="J19" s="74" t="n">
        <f aca="false">MAX(0,$D19-SUM($E19:I19))</f>
        <v>1160.16120583115</v>
      </c>
      <c r="L19" s="70" t="n">
        <f aca="false">PeakMonthlyAvg!$L$9</f>
        <v>55</v>
      </c>
      <c r="M19" s="71" t="n">
        <f aca="false">CALC!$P$10</f>
        <v>47.904366817484</v>
      </c>
      <c r="N19" s="71" t="n">
        <f aca="false">CALC!$P$9</f>
        <v>58.2767463510555</v>
      </c>
      <c r="O19" s="71" t="n">
        <f aca="false" t="array" ref="O19:O19">SUM((YEAR($A19)=CALC!$A$4:$A$10)*CALC!$P$4:$P$10)</f>
        <v>106.05216550522</v>
      </c>
      <c r="P19" s="71" t="n">
        <f aca="false">CALC!$R$9</f>
        <v>57.4421879479545</v>
      </c>
      <c r="Q19" s="71" t="n">
        <f aca="false">CALC!$N$9</f>
        <v>64.6832662765841</v>
      </c>
      <c r="R19" s="71" t="n">
        <f aca="false">CALC!U23</f>
        <v>75.5333333333333</v>
      </c>
      <c r="S19" s="72" t="n">
        <f aca="false" t="array" ref="S19:S19">SUM(C19*L19+SUM(E19:J19*M19:R19))/$B19</f>
        <v>61.6194321823118</v>
      </c>
    </row>
    <row r="20" customFormat="false" ht="12.75" hidden="false" customHeight="false" outlineLevel="0" collapsed="false">
      <c r="A20" s="65" t="n">
        <v>37073</v>
      </c>
      <c r="B20" s="66" t="n">
        <v>38087</v>
      </c>
      <c r="C20" s="67" t="n">
        <f aca="false">_udcgen1999!L19</f>
        <v>11898.8557385947</v>
      </c>
      <c r="D20" s="68" t="n">
        <f aca="false">B20-C20</f>
        <v>26188.1442614053</v>
      </c>
      <c r="E20" s="67" t="n">
        <f aca="false">MAX(0,MIN($E$9,$D20))</f>
        <v>7849.2</v>
      </c>
      <c r="F20" s="67" t="n">
        <f aca="false">MAX(0,MIN($F$9,$D20-SUM($E20:E20)))</f>
        <v>4709.52</v>
      </c>
      <c r="G20" s="67" t="n">
        <f aca="false">MAX(0,MIN($G$9,$D20-SUM($E20:F20)))</f>
        <v>4709.52</v>
      </c>
      <c r="H20" s="67" t="n">
        <f aca="false">(MONTH($A20)&gt;=5)*(MONTH($A20)&lt;=9)*MAX(0,MIN($H$9,$D20-SUM($E20:G20)))</f>
        <v>4317.06</v>
      </c>
      <c r="I20" s="67" t="n">
        <f aca="false">(MONTH($A20)&gt;=7)*(MONTH($A20)&lt;=9)*MAX(0,MIN($I$9,$D20-SUM($E20:H20)))</f>
        <v>3924.6</v>
      </c>
      <c r="J20" s="74" t="n">
        <f aca="false">MAX(0,$D20-SUM($E20:I20))</f>
        <v>678.24426140534</v>
      </c>
      <c r="L20" s="70" t="n">
        <f aca="false">PeakMonthlyAvg!$L$9</f>
        <v>55</v>
      </c>
      <c r="M20" s="71" t="n">
        <f aca="false">CALC!$P$10</f>
        <v>47.904366817484</v>
      </c>
      <c r="N20" s="71" t="n">
        <f aca="false">CALC!$P$9</f>
        <v>58.2767463510555</v>
      </c>
      <c r="O20" s="71" t="n">
        <f aca="false" t="array" ref="O20:O20">SUM((YEAR($A20)=CALC!$A$4:$A$10)*CALC!$P$4:$P$10)</f>
        <v>106.05216550522</v>
      </c>
      <c r="P20" s="71" t="n">
        <f aca="false">CALC!$R$9</f>
        <v>57.4421879479545</v>
      </c>
      <c r="Q20" s="71" t="n">
        <f aca="false">CALC!$N$9</f>
        <v>64.6832662765841</v>
      </c>
      <c r="R20" s="71" t="n">
        <f aca="false">CALC!U24</f>
        <v>108</v>
      </c>
      <c r="S20" s="72" t="n">
        <f aca="false" t="array" ref="S20:S20">SUM(C20*L20+SUM(E20:J20*M20:R20))/$B20</f>
        <v>62.4739679569229</v>
      </c>
    </row>
    <row r="21" customFormat="false" ht="12.75" hidden="false" customHeight="false" outlineLevel="0" collapsed="false">
      <c r="A21" s="65" t="n">
        <v>37104</v>
      </c>
      <c r="B21" s="66" t="n">
        <v>39246</v>
      </c>
      <c r="C21" s="67" t="n">
        <f aca="false">_udcgen1999!L20</f>
        <v>11420.0830583182</v>
      </c>
      <c r="D21" s="68" t="n">
        <f aca="false">B21-C21</f>
        <v>27825.9169416818</v>
      </c>
      <c r="E21" s="67" t="n">
        <f aca="false">MAX(0,MIN($E$9,$D21))</f>
        <v>7849.2</v>
      </c>
      <c r="F21" s="67" t="n">
        <f aca="false">MAX(0,MIN($F$9,$D21-SUM($E21:E21)))</f>
        <v>4709.52</v>
      </c>
      <c r="G21" s="67" t="n">
        <f aca="false">MAX(0,MIN($G$9,$D21-SUM($E21:F21)))</f>
        <v>4709.52</v>
      </c>
      <c r="H21" s="67" t="n">
        <f aca="false">(MONTH($A21)&gt;=5)*(MONTH($A21)&lt;=9)*MAX(0,MIN($H$9,$D21-SUM($E21:G21)))</f>
        <v>4317.06</v>
      </c>
      <c r="I21" s="67" t="n">
        <f aca="false">(MONTH($A21)&gt;=7)*(MONTH($A21)&lt;=9)*MAX(0,MIN($I$9,$D21-SUM($E21:H21)))</f>
        <v>3924.6</v>
      </c>
      <c r="J21" s="74" t="n">
        <f aca="false">MAX(0,$D21-SUM($E21:I21))</f>
        <v>2316.01694168182</v>
      </c>
      <c r="L21" s="70" t="n">
        <f aca="false">PeakMonthlyAvg!$L$9</f>
        <v>55</v>
      </c>
      <c r="M21" s="71" t="n">
        <f aca="false">CALC!$P$10</f>
        <v>47.904366817484</v>
      </c>
      <c r="N21" s="71" t="n">
        <f aca="false">CALC!$P$9</f>
        <v>58.2767463510555</v>
      </c>
      <c r="O21" s="71" t="n">
        <f aca="false" t="array" ref="O21:O21">SUM((YEAR($A21)=CALC!$A$4:$A$10)*CALC!$P$4:$P$10)</f>
        <v>106.05216550522</v>
      </c>
      <c r="P21" s="71" t="n">
        <f aca="false">CALC!$R$9</f>
        <v>57.4421879479545</v>
      </c>
      <c r="Q21" s="71" t="n">
        <f aca="false">CALC!$N$9</f>
        <v>64.6832662765841</v>
      </c>
      <c r="R21" s="71" t="n">
        <f aca="false">CALC!U25</f>
        <v>108.677419354839</v>
      </c>
      <c r="S21" s="72" t="n">
        <f aca="false" t="array" ref="S21:S21">SUM(C21*L21+SUM(E21:J21*M21:R21))/$B21</f>
        <v>64.504965711981</v>
      </c>
    </row>
    <row r="22" customFormat="false" ht="12.75" hidden="false" customHeight="false" outlineLevel="0" collapsed="false">
      <c r="A22" s="65" t="n">
        <v>37135</v>
      </c>
      <c r="B22" s="66" t="n">
        <v>37628</v>
      </c>
      <c r="C22" s="67" t="n">
        <f aca="false">_udcgen1999!L21</f>
        <v>11552.7279304558</v>
      </c>
      <c r="D22" s="68" t="n">
        <f aca="false">B22-C22</f>
        <v>26075.2720695442</v>
      </c>
      <c r="E22" s="67" t="n">
        <f aca="false">MAX(0,MIN($E$9,$D22))</f>
        <v>7849.2</v>
      </c>
      <c r="F22" s="67" t="n">
        <f aca="false">MAX(0,MIN($F$9,$D22-SUM($E22:E22)))</f>
        <v>4709.52</v>
      </c>
      <c r="G22" s="67" t="n">
        <f aca="false">MAX(0,MIN($G$9,$D22-SUM($E22:F22)))</f>
        <v>4709.52</v>
      </c>
      <c r="H22" s="67" t="n">
        <f aca="false">(MONTH($A22)&gt;=5)*(MONTH($A22)&lt;=9)*MAX(0,MIN($H$9,$D22-SUM($E22:G22)))</f>
        <v>4317.06</v>
      </c>
      <c r="I22" s="67" t="n">
        <f aca="false">(MONTH($A22)&gt;=7)*(MONTH($A22)&lt;=9)*MAX(0,MIN($I$9,$D22-SUM($E22:H22)))</f>
        <v>3924.6</v>
      </c>
      <c r="J22" s="74" t="n">
        <f aca="false">MAX(0,$D22-SUM($E22:I22))</f>
        <v>565.372069544195</v>
      </c>
      <c r="L22" s="70" t="n">
        <f aca="false">PeakMonthlyAvg!$L$9</f>
        <v>55</v>
      </c>
      <c r="M22" s="71" t="n">
        <f aca="false">CALC!$P$10</f>
        <v>47.904366817484</v>
      </c>
      <c r="N22" s="71" t="n">
        <f aca="false">CALC!$P$9</f>
        <v>58.2767463510555</v>
      </c>
      <c r="O22" s="71" t="n">
        <f aca="false" t="array" ref="O22:O22">SUM((YEAR($A22)=CALC!$A$4:$A$10)*CALC!$P$4:$P$10)</f>
        <v>106.05216550522</v>
      </c>
      <c r="P22" s="71" t="n">
        <f aca="false">CALC!$R$9</f>
        <v>57.4421879479545</v>
      </c>
      <c r="Q22" s="71" t="n">
        <f aca="false">CALC!$N$9</f>
        <v>64.6832662765841</v>
      </c>
      <c r="R22" s="71" t="n">
        <f aca="false">CALC!U26</f>
        <v>107.8</v>
      </c>
      <c r="S22" s="72" t="n">
        <f aca="false" t="array" ref="S22:S22">SUM(C22*L22+SUM(E22:J22*M22:R22))/$B22</f>
        <v>62.4031497021572</v>
      </c>
    </row>
    <row r="23" customFormat="false" ht="12.75" hidden="false" customHeight="false" outlineLevel="0" collapsed="false">
      <c r="A23" s="65" t="n">
        <v>37165</v>
      </c>
      <c r="B23" s="66" t="n">
        <v>32596</v>
      </c>
      <c r="C23" s="67" t="n">
        <f aca="false">_udcgen1999!L22</f>
        <v>9907.7052310606</v>
      </c>
      <c r="D23" s="68" t="n">
        <f aca="false">B23-C23</f>
        <v>22688.2947689394</v>
      </c>
      <c r="E23" s="67" t="n">
        <f aca="false">MAX(0,MIN($E$9,$D23))</f>
        <v>7849.2</v>
      </c>
      <c r="F23" s="67" t="n">
        <f aca="false">MAX(0,MIN($F$9,$D23-SUM($E23:E23)))</f>
        <v>4709.52</v>
      </c>
      <c r="G23" s="67" t="n">
        <f aca="false">MAX(0,MIN($G$9,$D23-SUM($E23:F23)))</f>
        <v>4709.52</v>
      </c>
      <c r="H23" s="67" t="n">
        <f aca="false">(MONTH($A23)&gt;=5)*(MONTH($A23)&lt;=9)*MAX(0,MIN($H$9,$D23-SUM($E23:G23)))</f>
        <v>0</v>
      </c>
      <c r="I23" s="67" t="n">
        <f aca="false">(MONTH($A23)&gt;=7)*(MONTH($A23)&lt;=9)*MAX(0,MIN($I$9,$D23-SUM($E23:H23)))</f>
        <v>0</v>
      </c>
      <c r="J23" s="74" t="n">
        <f aca="false">MAX(0,$D23-SUM($E23:I23))</f>
        <v>5420.0547689394</v>
      </c>
      <c r="L23" s="70" t="n">
        <f aca="false">PeakMonthlyAvg!$L$9</f>
        <v>55</v>
      </c>
      <c r="M23" s="71" t="n">
        <f aca="false">CALC!$P$10</f>
        <v>47.904366817484</v>
      </c>
      <c r="N23" s="71" t="n">
        <f aca="false">CALC!$P$9</f>
        <v>58.2767463510555</v>
      </c>
      <c r="O23" s="71" t="n">
        <f aca="false" t="array" ref="O23:O23">SUM((YEAR($A23)=CALC!$A$4:$A$10)*CALC!$P$4:$P$10)</f>
        <v>106.05216550522</v>
      </c>
      <c r="P23" s="71" t="n">
        <f aca="false">CALC!$R$9</f>
        <v>57.4421879479545</v>
      </c>
      <c r="Q23" s="71" t="n">
        <f aca="false">CALC!$N$9</f>
        <v>64.6832662765841</v>
      </c>
      <c r="R23" s="71" t="n">
        <f aca="false">CALC!U27</f>
        <v>82.4516129032258</v>
      </c>
      <c r="S23" s="72" t="n">
        <f aca="false" t="array" ref="S23:S23">SUM(C23*L23+SUM(E23:J23*M23:R23))/$B23</f>
        <v>65.7055251693572</v>
      </c>
    </row>
    <row r="24" customFormat="false" ht="12.75" hidden="false" customHeight="false" outlineLevel="0" collapsed="false">
      <c r="A24" s="65" t="n">
        <v>37196</v>
      </c>
      <c r="B24" s="66" t="n">
        <v>29621</v>
      </c>
      <c r="C24" s="67" t="n">
        <f aca="false">_udcgen1999!L23</f>
        <v>10325.2595658164</v>
      </c>
      <c r="D24" s="68" t="n">
        <f aca="false">B24-C24</f>
        <v>19295.7404341836</v>
      </c>
      <c r="E24" s="67" t="n">
        <f aca="false">MAX(0,MIN($E$9,$D24))</f>
        <v>7849.2</v>
      </c>
      <c r="F24" s="67" t="n">
        <f aca="false">MAX(0,MIN($F$9,$D24-SUM($E24:E24)))</f>
        <v>4709.52</v>
      </c>
      <c r="G24" s="67" t="n">
        <f aca="false">MAX(0,MIN($G$9,$D24-SUM($E24:F24)))</f>
        <v>4709.52</v>
      </c>
      <c r="H24" s="67" t="n">
        <f aca="false">(MONTH($A24)&gt;=5)*(MONTH($A24)&lt;=9)*MAX(0,MIN($H$9,$D24-SUM($E24:G24)))</f>
        <v>0</v>
      </c>
      <c r="I24" s="67" t="n">
        <f aca="false">(MONTH($A24)&gt;=7)*(MONTH($A24)&lt;=9)*MAX(0,MIN($I$9,$D24-SUM($E24:H24)))</f>
        <v>0</v>
      </c>
      <c r="J24" s="74" t="n">
        <f aca="false">MAX(0,$D24-SUM($E24:I24))</f>
        <v>2027.50043418356</v>
      </c>
      <c r="L24" s="70" t="n">
        <f aca="false">PeakMonthlyAvg!$L$9</f>
        <v>55</v>
      </c>
      <c r="M24" s="71" t="n">
        <f aca="false">CALC!$P$10</f>
        <v>47.904366817484</v>
      </c>
      <c r="N24" s="71" t="n">
        <f aca="false">CALC!$P$9</f>
        <v>58.2767463510555</v>
      </c>
      <c r="O24" s="71" t="n">
        <f aca="false" t="array" ref="O24:O24">SUM((YEAR($A24)=CALC!$A$4:$A$10)*CALC!$P$4:$P$10)</f>
        <v>106.05216550522</v>
      </c>
      <c r="P24" s="71" t="n">
        <f aca="false">CALC!$R$9</f>
        <v>57.4421879479545</v>
      </c>
      <c r="Q24" s="71" t="n">
        <f aca="false">CALC!$N$9</f>
        <v>64.6832662765841</v>
      </c>
      <c r="R24" s="71" t="n">
        <f aca="false">CALC!U28</f>
        <v>81</v>
      </c>
      <c r="S24" s="72" t="n">
        <f aca="false" t="array" ref="S24:S24">SUM(C24*L24+SUM(E24:J24*M24:R24))/$B24</f>
        <v>63.5372899050651</v>
      </c>
    </row>
    <row r="25" customFormat="false" ht="12.75" hidden="false" customHeight="false" outlineLevel="0" collapsed="false">
      <c r="A25" s="65" t="n">
        <v>37226</v>
      </c>
      <c r="B25" s="75" t="n">
        <v>30813</v>
      </c>
      <c r="C25" s="76" t="n">
        <f aca="false">_udcgen1999!L24</f>
        <v>10181.0366376991</v>
      </c>
      <c r="D25" s="77" t="n">
        <f aca="false">B25-C25</f>
        <v>20631.9633623009</v>
      </c>
      <c r="E25" s="76" t="n">
        <f aca="false">MAX(0,MIN($E$9,$D25))</f>
        <v>7849.2</v>
      </c>
      <c r="F25" s="76" t="n">
        <f aca="false">MAX(0,MIN($F$9,$D25-SUM($E25:E25)))</f>
        <v>4709.52</v>
      </c>
      <c r="G25" s="76" t="n">
        <f aca="false">MAX(0,MIN($G$9,$D25-SUM($E25:F25)))</f>
        <v>4709.52</v>
      </c>
      <c r="H25" s="76" t="n">
        <f aca="false">(MONTH($A25)&gt;=5)*(MONTH($A25)&lt;=9)*MAX(0,MIN($H$9,$D25-SUM($E25:G25)))</f>
        <v>0</v>
      </c>
      <c r="I25" s="76" t="n">
        <f aca="false">(MONTH($A25)&gt;=7)*(MONTH($A25)&lt;=9)*MAX(0,MIN($I$9,$D25-SUM($E25:H25)))</f>
        <v>0</v>
      </c>
      <c r="J25" s="78" t="n">
        <f aca="false">MAX(0,$D25-SUM($E25:I25))</f>
        <v>3363.72336230086</v>
      </c>
      <c r="L25" s="79" t="n">
        <f aca="false">PeakMonthlyAvg!$L$9</f>
        <v>55</v>
      </c>
      <c r="M25" s="80" t="n">
        <f aca="false">CALC!$P$10</f>
        <v>47.904366817484</v>
      </c>
      <c r="N25" s="80" t="n">
        <f aca="false">CALC!$P$9</f>
        <v>58.2767463510555</v>
      </c>
      <c r="O25" s="80" t="n">
        <f aca="false" t="array" ref="O25:O25">SUM((YEAR($A25)=CALC!$A$4:$A$10)*CALC!$P$4:$P$10)</f>
        <v>106.05216550522</v>
      </c>
      <c r="P25" s="80" t="n">
        <f aca="false">CALC!$R$9</f>
        <v>57.4421879479545</v>
      </c>
      <c r="Q25" s="80" t="n">
        <f aca="false">CALC!$N$9</f>
        <v>64.6832662765841</v>
      </c>
      <c r="R25" s="80" t="n">
        <f aca="false">CALC!U29</f>
        <v>80.2096774193549</v>
      </c>
      <c r="S25" s="81" t="n">
        <f aca="false" t="array" ref="S25:S25">SUM(C25*L25+SUM(E25:J25*M25:R25))/$B25</f>
        <v>64.2482534605755</v>
      </c>
    </row>
    <row r="26" customFormat="false" ht="12.75" hidden="false" customHeight="false" outlineLevel="0" collapsed="false">
      <c r="A26" s="65" t="n">
        <v>37257</v>
      </c>
      <c r="B26" s="82" t="n">
        <f aca="false">B14</f>
        <v>29197</v>
      </c>
      <c r="C26" s="82" t="n">
        <f aca="false">C14</f>
        <v>9788.06594630827</v>
      </c>
      <c r="D26" s="83" t="n">
        <f aca="false">B26-C26</f>
        <v>19408.9340536917</v>
      </c>
      <c r="E26" s="82" t="n">
        <f aca="false">E14</f>
        <v>7849.2</v>
      </c>
      <c r="F26" s="82" t="n">
        <f aca="false">F14</f>
        <v>4709.52</v>
      </c>
      <c r="G26" s="82" t="n">
        <f aca="false">G14</f>
        <v>4709.52</v>
      </c>
      <c r="H26" s="82" t="n">
        <f aca="false">(MONTH($A26)&gt;=5)*(MONTH($A26)&lt;=9)*MAX(0,MIN($H$9,$D26-SUM($E26:G26)))</f>
        <v>0</v>
      </c>
      <c r="I26" s="82" t="n">
        <f aca="false">(MONTH($A26)&gt;=7)*(MONTH($A26)&lt;=9)*MAX(0,MIN($I$9,$D26-SUM($E26:H26)))</f>
        <v>0</v>
      </c>
      <c r="J26" s="82" t="n">
        <f aca="false">MAX(0,$D26-SUM($E26:I26))</f>
        <v>2140.69405369173</v>
      </c>
      <c r="L26" s="10" t="n">
        <f aca="false">PeakMonthlyAvg!$L$9</f>
        <v>55</v>
      </c>
      <c r="M26" s="10" t="n">
        <f aca="false">CALC!$P$10</f>
        <v>47.904366817484</v>
      </c>
      <c r="N26" s="10" t="n">
        <f aca="false">CALC!$P$9</f>
        <v>58.2767463510555</v>
      </c>
      <c r="O26" s="10" t="n">
        <f aca="false" t="array" ref="O26:O26">SUM((YEAR($A26)=CALC!$A$4:$A$10)*CALC!$P$4:$P$10)</f>
        <v>56.8845533936147</v>
      </c>
      <c r="P26" s="10" t="n">
        <f aca="false">CALC!$R$9</f>
        <v>57.4421879479545</v>
      </c>
      <c r="Q26" s="10" t="n">
        <f aca="false">CALC!$N$9</f>
        <v>64.6832662765841</v>
      </c>
      <c r="R26" s="10" t="n">
        <f aca="false">CALC!U30</f>
        <v>65.508064516129</v>
      </c>
      <c r="S26" s="84" t="n">
        <f aca="false" t="array" ref="S26:S26">SUM(C26*L26+SUM(E26:J26*M26:R26))/$B26</f>
        <v>54.6954054054458</v>
      </c>
    </row>
    <row r="27" customFormat="false" ht="12.75" hidden="false" customHeight="false" outlineLevel="0" collapsed="false">
      <c r="A27" s="65" t="n">
        <v>37288</v>
      </c>
      <c r="B27" s="82" t="n">
        <f aca="false">B15</f>
        <v>28874</v>
      </c>
      <c r="C27" s="82" t="n">
        <f aca="false">C15</f>
        <v>10258.2127301907</v>
      </c>
      <c r="D27" s="83" t="n">
        <f aca="false">B27-C27</f>
        <v>18615.7872698093</v>
      </c>
      <c r="E27" s="82" t="n">
        <f aca="false">E15</f>
        <v>7849.2</v>
      </c>
      <c r="F27" s="82" t="n">
        <f aca="false">F15</f>
        <v>4709.52</v>
      </c>
      <c r="G27" s="82" t="n">
        <f aca="false">G15</f>
        <v>4709.52</v>
      </c>
      <c r="H27" s="82" t="n">
        <f aca="false">(MONTH($A27)&gt;=5)*(MONTH($A27)&lt;=9)*MAX(0,MIN($H$9,$D27-SUM($E27:G27)))</f>
        <v>0</v>
      </c>
      <c r="I27" s="82" t="n">
        <f aca="false">(MONTH($A27)&gt;=7)*(MONTH($A27)&lt;=9)*MAX(0,MIN($I$9,$D27-SUM($E27:H27)))</f>
        <v>0</v>
      </c>
      <c r="J27" s="82" t="n">
        <f aca="false">MAX(0,$D27-SUM($E27:I27))</f>
        <v>1347.54726980926</v>
      </c>
      <c r="L27" s="10" t="n">
        <f aca="false">PeakMonthlyAvg!$L$9</f>
        <v>55</v>
      </c>
      <c r="M27" s="10" t="n">
        <f aca="false">CALC!$P$10</f>
        <v>47.904366817484</v>
      </c>
      <c r="N27" s="10" t="n">
        <f aca="false">CALC!$P$9</f>
        <v>58.2767463510555</v>
      </c>
      <c r="O27" s="10" t="n">
        <f aca="false" t="array" ref="O27:O27">SUM((YEAR($A27)=CALC!$A$4:$A$10)*CALC!$P$4:$P$10)</f>
        <v>56.8845533936147</v>
      </c>
      <c r="P27" s="10" t="n">
        <f aca="false">CALC!$R$9</f>
        <v>57.4421879479545</v>
      </c>
      <c r="Q27" s="10" t="n">
        <f aca="false">CALC!$N$9</f>
        <v>64.6832662765841</v>
      </c>
      <c r="R27" s="10" t="n">
        <f aca="false">CALC!U31</f>
        <v>57.75</v>
      </c>
      <c r="S27" s="84" t="n">
        <f aca="false" t="array" ref="S27:S27">SUM(C27*L27+SUM(E27:J27*M27:R27))/$B27</f>
        <v>54.0412812699761</v>
      </c>
    </row>
    <row r="28" customFormat="false" ht="12.75" hidden="false" customHeight="false" outlineLevel="0" collapsed="false">
      <c r="A28" s="65" t="n">
        <v>37316</v>
      </c>
      <c r="B28" s="82" t="n">
        <f aca="false">B16</f>
        <v>29893</v>
      </c>
      <c r="C28" s="82" t="n">
        <f aca="false">C16</f>
        <v>10546.3793160036</v>
      </c>
      <c r="D28" s="83" t="n">
        <f aca="false">B28-C28</f>
        <v>19346.6206839964</v>
      </c>
      <c r="E28" s="82" t="n">
        <f aca="false">E16</f>
        <v>7849.2</v>
      </c>
      <c r="F28" s="82" t="n">
        <f aca="false">F16</f>
        <v>4709.52</v>
      </c>
      <c r="G28" s="82" t="n">
        <f aca="false">G16</f>
        <v>4709.52</v>
      </c>
      <c r="H28" s="82" t="n">
        <f aca="false">(MONTH($A28)&gt;=5)*(MONTH($A28)&lt;=9)*MAX(0,MIN($H$9,$D28-SUM($E28:G28)))</f>
        <v>0</v>
      </c>
      <c r="I28" s="82" t="n">
        <f aca="false">(MONTH($A28)&gt;=7)*(MONTH($A28)&lt;=9)*MAX(0,MIN($I$9,$D28-SUM($E28:H28)))</f>
        <v>0</v>
      </c>
      <c r="J28" s="82" t="n">
        <f aca="false">MAX(0,$D28-SUM($E28:I28))</f>
        <v>2078.38068399641</v>
      </c>
      <c r="L28" s="10" t="n">
        <f aca="false">PeakMonthlyAvg!$L$9</f>
        <v>55</v>
      </c>
      <c r="M28" s="10" t="n">
        <f aca="false">CALC!$P$10</f>
        <v>47.904366817484</v>
      </c>
      <c r="N28" s="10" t="n">
        <f aca="false">CALC!$P$9</f>
        <v>58.2767463510555</v>
      </c>
      <c r="O28" s="10" t="n">
        <f aca="false" t="array" ref="O28:O28">SUM((YEAR($A28)=CALC!$A$4:$A$10)*CALC!$P$4:$P$10)</f>
        <v>56.8845533936147</v>
      </c>
      <c r="P28" s="10" t="n">
        <f aca="false">CALC!$R$9</f>
        <v>57.4421879479545</v>
      </c>
      <c r="Q28" s="10" t="n">
        <f aca="false">CALC!$N$9</f>
        <v>64.6832662765841</v>
      </c>
      <c r="R28" s="10" t="n">
        <f aca="false">CALC!U32</f>
        <v>52.5403225806452</v>
      </c>
      <c r="S28" s="84" t="n">
        <f aca="false" t="array" ref="S28:S28">SUM(C28*L28+SUM(E28:J28*M28:R28))/$B28</f>
        <v>53.778980174625</v>
      </c>
    </row>
    <row r="29" customFormat="false" ht="12.75" hidden="false" customHeight="false" outlineLevel="0" collapsed="false">
      <c r="A29" s="65" t="n">
        <v>37347</v>
      </c>
      <c r="B29" s="82" t="n">
        <f aca="false">B17</f>
        <v>28426</v>
      </c>
      <c r="C29" s="82" t="n">
        <f aca="false">C17</f>
        <v>10781.8590000047</v>
      </c>
      <c r="D29" s="83" t="n">
        <f aca="false">B29-C29</f>
        <v>17644.1409999953</v>
      </c>
      <c r="E29" s="82" t="n">
        <f aca="false">E17</f>
        <v>7849.2</v>
      </c>
      <c r="F29" s="82" t="n">
        <f aca="false">F17</f>
        <v>4709.52</v>
      </c>
      <c r="G29" s="82" t="n">
        <f aca="false">G17</f>
        <v>4709.52</v>
      </c>
      <c r="H29" s="82" t="n">
        <f aca="false">(MONTH($A29)&gt;=5)*(MONTH($A29)&lt;=9)*MAX(0,MIN($H$9,$D29-SUM($E29:G29)))</f>
        <v>0</v>
      </c>
      <c r="I29" s="82" t="n">
        <f aca="false">(MONTH($A29)&gt;=7)*(MONTH($A29)&lt;=9)*MAX(0,MIN($I$9,$D29-SUM($E29:H29)))</f>
        <v>0</v>
      </c>
      <c r="J29" s="82" t="n">
        <f aca="false">MAX(0,$D29-SUM($E29:I29))</f>
        <v>375.900999995301</v>
      </c>
      <c r="L29" s="10" t="n">
        <f aca="false">PeakMonthlyAvg!$L$9</f>
        <v>55</v>
      </c>
      <c r="M29" s="10" t="n">
        <f aca="false">CALC!$P$10</f>
        <v>47.904366817484</v>
      </c>
      <c r="N29" s="10" t="n">
        <f aca="false">CALC!$P$9</f>
        <v>58.2767463510555</v>
      </c>
      <c r="O29" s="10" t="n">
        <f aca="false" t="array" ref="O29:O29">SUM((YEAR($A29)=CALC!$A$4:$A$10)*CALC!$P$4:$P$10)</f>
        <v>56.8845533936147</v>
      </c>
      <c r="P29" s="10" t="n">
        <f aca="false">CALC!$R$9</f>
        <v>57.4421879479545</v>
      </c>
      <c r="Q29" s="10" t="n">
        <f aca="false">CALC!$N$9</f>
        <v>64.6832662765841</v>
      </c>
      <c r="R29" s="10" t="n">
        <f aca="false">CALC!U33</f>
        <v>53.0333333333333</v>
      </c>
      <c r="S29" s="84" t="n">
        <f aca="false" t="array" ref="S29:S29">SUM(C29*L29+SUM(E29:J29*M29:R29))/$B29</f>
        <v>53.8697997759325</v>
      </c>
    </row>
    <row r="30" customFormat="false" ht="12.75" hidden="false" customHeight="false" outlineLevel="0" collapsed="false">
      <c r="A30" s="65" t="n">
        <v>37377</v>
      </c>
      <c r="B30" s="82" t="n">
        <f aca="false">B18</f>
        <v>35437</v>
      </c>
      <c r="C30" s="82" t="n">
        <f aca="false">C18</f>
        <v>10910.298676135</v>
      </c>
      <c r="D30" s="83" t="n">
        <f aca="false">B30-C30</f>
        <v>24526.701323865</v>
      </c>
      <c r="E30" s="82" t="n">
        <f aca="false">E18</f>
        <v>7849.2</v>
      </c>
      <c r="F30" s="82" t="n">
        <f aca="false">F18</f>
        <v>4709.52</v>
      </c>
      <c r="G30" s="82" t="n">
        <f aca="false">G18</f>
        <v>4709.52</v>
      </c>
      <c r="H30" s="82" t="n">
        <f aca="false">(MONTH($A30)&gt;=5)*(MONTH($A30)&lt;=9)*MAX(0,MIN($H$9,$D30-SUM($E30:G30)))</f>
        <v>4317.06</v>
      </c>
      <c r="I30" s="82" t="n">
        <f aca="false">(MONTH($A30)&gt;=7)*(MONTH($A30)&lt;=9)*MAX(0,MIN($I$9,$D30-SUM($E30:H30)))</f>
        <v>0</v>
      </c>
      <c r="J30" s="82" t="n">
        <f aca="false">MAX(0,$D30-SUM($E30:I30))</f>
        <v>2941.40132386505</v>
      </c>
      <c r="L30" s="10" t="n">
        <f aca="false">PeakMonthlyAvg!$L$9</f>
        <v>55</v>
      </c>
      <c r="M30" s="10" t="n">
        <f aca="false">CALC!$P$10</f>
        <v>47.904366817484</v>
      </c>
      <c r="N30" s="10" t="n">
        <f aca="false">CALC!$P$9</f>
        <v>58.2767463510555</v>
      </c>
      <c r="O30" s="10" t="n">
        <f aca="false" t="array" ref="O30:O30">SUM((YEAR($A30)=CALC!$A$4:$A$10)*CALC!$P$4:$P$10)</f>
        <v>56.8845533936147</v>
      </c>
      <c r="P30" s="10" t="n">
        <f aca="false">CALC!$R$9</f>
        <v>57.4421879479545</v>
      </c>
      <c r="Q30" s="10" t="n">
        <f aca="false">CALC!$N$9</f>
        <v>64.6832662765841</v>
      </c>
      <c r="R30" s="10" t="n">
        <f aca="false">CALC!U34</f>
        <v>52.4838709677419</v>
      </c>
      <c r="S30" s="84" t="n">
        <f aca="false" t="array" ref="S30:S30">SUM(C30*L30+SUM(E30:J30*M30:R30))/$B30</f>
        <v>54.202932726625</v>
      </c>
    </row>
    <row r="31" customFormat="false" ht="12.75" hidden="false" customHeight="false" outlineLevel="0" collapsed="false">
      <c r="A31" s="65" t="n">
        <v>37408</v>
      </c>
      <c r="B31" s="82" t="n">
        <f aca="false">B19</f>
        <v>35431</v>
      </c>
      <c r="C31" s="82" t="n">
        <f aca="false">C19</f>
        <v>12685.5387941688</v>
      </c>
      <c r="D31" s="83" t="n">
        <f aca="false">B31-C31</f>
        <v>22745.4612058312</v>
      </c>
      <c r="E31" s="82" t="n">
        <f aca="false">E19</f>
        <v>7849.2</v>
      </c>
      <c r="F31" s="82" t="n">
        <f aca="false">F19</f>
        <v>4709.52</v>
      </c>
      <c r="G31" s="82" t="n">
        <f aca="false">G19</f>
        <v>4709.52</v>
      </c>
      <c r="H31" s="82" t="n">
        <f aca="false">(MONTH($A31)&gt;=5)*(MONTH($A31)&lt;=9)*MAX(0,MIN($H$9,$D31-SUM($E31:G31)))</f>
        <v>4317.06</v>
      </c>
      <c r="I31" s="82" t="n">
        <f aca="false">(MONTH($A31)&gt;=7)*(MONTH($A31)&lt;=9)*MAX(0,MIN($I$9,$D31-SUM($E31:H31)))</f>
        <v>0</v>
      </c>
      <c r="J31" s="82" t="n">
        <f aca="false">MAX(0,$D31-SUM($E31:I31))</f>
        <v>1160.16120583115</v>
      </c>
      <c r="L31" s="10" t="n">
        <f aca="false">PeakMonthlyAvg!$L$9</f>
        <v>55</v>
      </c>
      <c r="M31" s="10" t="n">
        <f aca="false">CALC!$P$10</f>
        <v>47.904366817484</v>
      </c>
      <c r="N31" s="10" t="n">
        <f aca="false">CALC!$P$9</f>
        <v>58.2767463510555</v>
      </c>
      <c r="O31" s="10" t="n">
        <f aca="false" t="array" ref="O31:O31">SUM((YEAR($A31)=CALC!$A$4:$A$10)*CALC!$P$4:$P$10)</f>
        <v>56.8845533936147</v>
      </c>
      <c r="P31" s="10" t="n">
        <f aca="false">CALC!$R$9</f>
        <v>57.4421879479545</v>
      </c>
      <c r="Q31" s="10" t="n">
        <f aca="false">CALC!$N$9</f>
        <v>64.6832662765841</v>
      </c>
      <c r="R31" s="10" t="n">
        <f aca="false">CALC!U35</f>
        <v>49.5833333333333</v>
      </c>
      <c r="S31" s="84" t="n">
        <f aca="false" t="array" ref="S31:S31">SUM(C31*L31+SUM(E31:J31*M31:R31))/$B31</f>
        <v>54.2343164395113</v>
      </c>
    </row>
    <row r="32" customFormat="false" ht="12.75" hidden="false" customHeight="false" outlineLevel="0" collapsed="false">
      <c r="A32" s="65" t="n">
        <v>37438</v>
      </c>
      <c r="B32" s="82" t="n">
        <f aca="false">B20</f>
        <v>38087</v>
      </c>
      <c r="C32" s="82" t="n">
        <f aca="false">C20</f>
        <v>11898.8557385947</v>
      </c>
      <c r="D32" s="83" t="n">
        <f aca="false">B32-C32</f>
        <v>26188.1442614053</v>
      </c>
      <c r="E32" s="82" t="n">
        <f aca="false">E20</f>
        <v>7849.2</v>
      </c>
      <c r="F32" s="82" t="n">
        <f aca="false">F20</f>
        <v>4709.52</v>
      </c>
      <c r="G32" s="82" t="n">
        <f aca="false">G20</f>
        <v>4709.52</v>
      </c>
      <c r="H32" s="82" t="n">
        <f aca="false">(MONTH($A32)&gt;=5)*(MONTH($A32)&lt;=9)*MAX(0,MIN($H$9,$D32-SUM($E32:G32)))</f>
        <v>4317.06</v>
      </c>
      <c r="I32" s="82" t="n">
        <f aca="false">(MONTH($A32)&gt;=7)*(MONTH($A32)&lt;=9)*MAX(0,MIN($I$9,$D32-SUM($E32:H32)))</f>
        <v>3924.6</v>
      </c>
      <c r="J32" s="82" t="n">
        <f aca="false">MAX(0,$D32-SUM($E32:I32))</f>
        <v>678.24426140534</v>
      </c>
      <c r="L32" s="10" t="n">
        <f aca="false">PeakMonthlyAvg!$L$9</f>
        <v>55</v>
      </c>
      <c r="M32" s="10" t="n">
        <f aca="false">CALC!$P$10</f>
        <v>47.904366817484</v>
      </c>
      <c r="N32" s="10" t="n">
        <f aca="false">CALC!$P$9</f>
        <v>58.2767463510555</v>
      </c>
      <c r="O32" s="10" t="n">
        <f aca="false" t="array" ref="O32:O32">SUM((YEAR($A32)=CALC!$A$4:$A$10)*CALC!$P$4:$P$10)</f>
        <v>56.8845533936147</v>
      </c>
      <c r="P32" s="10" t="n">
        <f aca="false">CALC!$R$9</f>
        <v>57.4421879479545</v>
      </c>
      <c r="Q32" s="10" t="n">
        <f aca="false">CALC!$N$9</f>
        <v>64.6832662765841</v>
      </c>
      <c r="R32" s="10" t="n">
        <f aca="false">CALC!U36</f>
        <v>63.7661290322581</v>
      </c>
      <c r="S32" s="84" t="n">
        <f aca="false" t="array" ref="S32:S32">SUM(C32*L32+SUM(E32:J32*M32:R32))/$B32</f>
        <v>55.6066058193048</v>
      </c>
    </row>
    <row r="33" customFormat="false" ht="12.75" hidden="false" customHeight="false" outlineLevel="0" collapsed="false">
      <c r="A33" s="65" t="n">
        <v>37469</v>
      </c>
      <c r="B33" s="82" t="n">
        <f aca="false">B21</f>
        <v>39246</v>
      </c>
      <c r="C33" s="82" t="n">
        <f aca="false">C21</f>
        <v>11420.0830583182</v>
      </c>
      <c r="D33" s="83" t="n">
        <f aca="false">B33-C33</f>
        <v>27825.9169416818</v>
      </c>
      <c r="E33" s="82" t="n">
        <f aca="false">E21</f>
        <v>7849.2</v>
      </c>
      <c r="F33" s="82" t="n">
        <f aca="false">F21</f>
        <v>4709.52</v>
      </c>
      <c r="G33" s="82" t="n">
        <f aca="false">G21</f>
        <v>4709.52</v>
      </c>
      <c r="H33" s="82" t="n">
        <f aca="false">(MONTH($A33)&gt;=5)*(MONTH($A33)&lt;=9)*MAX(0,MIN($H$9,$D33-SUM($E33:G33)))</f>
        <v>4317.06</v>
      </c>
      <c r="I33" s="82" t="n">
        <f aca="false">(MONTH($A33)&gt;=7)*(MONTH($A33)&lt;=9)*MAX(0,MIN($I$9,$D33-SUM($E33:H33)))</f>
        <v>3924.6</v>
      </c>
      <c r="J33" s="82" t="n">
        <f aca="false">MAX(0,$D33-SUM($E33:I33))</f>
        <v>2316.01694168182</v>
      </c>
      <c r="L33" s="10" t="n">
        <f aca="false">PeakMonthlyAvg!$L$9</f>
        <v>55</v>
      </c>
      <c r="M33" s="10" t="n">
        <f aca="false">CALC!$P$10</f>
        <v>47.904366817484</v>
      </c>
      <c r="N33" s="10" t="n">
        <f aca="false">CALC!$P$9</f>
        <v>58.2767463510555</v>
      </c>
      <c r="O33" s="10" t="n">
        <f aca="false" t="array" ref="O33:O33">SUM((YEAR($A33)=CALC!$A$4:$A$10)*CALC!$P$4:$P$10)</f>
        <v>56.8845533936147</v>
      </c>
      <c r="P33" s="10" t="n">
        <f aca="false">CALC!$R$9</f>
        <v>57.4421879479545</v>
      </c>
      <c r="Q33" s="10" t="n">
        <f aca="false">CALC!$N$9</f>
        <v>64.6832662765841</v>
      </c>
      <c r="R33" s="10" t="n">
        <f aca="false">CALC!U37</f>
        <v>66</v>
      </c>
      <c r="S33" s="84" t="n">
        <f aca="false" t="array" ref="S33:S33">SUM(C33*L33+SUM(E33:J33*M33:R33))/$B33</f>
        <v>56.0863376009655</v>
      </c>
    </row>
    <row r="34" customFormat="false" ht="12.75" hidden="false" customHeight="false" outlineLevel="0" collapsed="false">
      <c r="A34" s="65" t="n">
        <v>37500</v>
      </c>
      <c r="B34" s="82" t="n">
        <f aca="false">B22</f>
        <v>37628</v>
      </c>
      <c r="C34" s="82" t="n">
        <f aca="false">C22</f>
        <v>11552.7279304558</v>
      </c>
      <c r="D34" s="83" t="n">
        <f aca="false">B34-C34</f>
        <v>26075.2720695442</v>
      </c>
      <c r="E34" s="82" t="n">
        <f aca="false">E22</f>
        <v>7849.2</v>
      </c>
      <c r="F34" s="82" t="n">
        <f aca="false">F22</f>
        <v>4709.52</v>
      </c>
      <c r="G34" s="82" t="n">
        <f aca="false">G22</f>
        <v>4709.52</v>
      </c>
      <c r="H34" s="82" t="n">
        <f aca="false">(MONTH($A34)&gt;=5)*(MONTH($A34)&lt;=9)*MAX(0,MIN($H$9,$D34-SUM($E34:G34)))</f>
        <v>4317.06</v>
      </c>
      <c r="I34" s="82" t="n">
        <f aca="false">(MONTH($A34)&gt;=7)*(MONTH($A34)&lt;=9)*MAX(0,MIN($I$9,$D34-SUM($E34:H34)))</f>
        <v>3924.6</v>
      </c>
      <c r="J34" s="82" t="n">
        <f aca="false">MAX(0,$D34-SUM($E34:I34))</f>
        <v>565.372069544195</v>
      </c>
      <c r="L34" s="10" t="n">
        <f aca="false">PeakMonthlyAvg!$L$9</f>
        <v>55</v>
      </c>
      <c r="M34" s="10" t="n">
        <f aca="false">CALC!$P$10</f>
        <v>47.904366817484</v>
      </c>
      <c r="N34" s="10" t="n">
        <f aca="false">CALC!$P$9</f>
        <v>58.2767463510555</v>
      </c>
      <c r="O34" s="10" t="n">
        <f aca="false" t="array" ref="O34:O34">SUM((YEAR($A34)=CALC!$A$4:$A$10)*CALC!$P$4:$P$10)</f>
        <v>56.8845533936147</v>
      </c>
      <c r="P34" s="10" t="n">
        <f aca="false">CALC!$R$9</f>
        <v>57.4421879479545</v>
      </c>
      <c r="Q34" s="10" t="n">
        <f aca="false">CALC!$N$9</f>
        <v>64.6832662765841</v>
      </c>
      <c r="R34" s="10" t="n">
        <f aca="false">CALC!U38</f>
        <v>64.2</v>
      </c>
      <c r="S34" s="84" t="n">
        <f aca="false" t="array" ref="S34:S34">SUM(C34*L34+SUM(E34:J34*M34:R34))/$B34</f>
        <v>55.5942288234506</v>
      </c>
    </row>
    <row r="35" customFormat="false" ht="12.75" hidden="false" customHeight="false" outlineLevel="0" collapsed="false">
      <c r="A35" s="65" t="n">
        <v>37530</v>
      </c>
      <c r="B35" s="82" t="n">
        <f aca="false">B23</f>
        <v>32596</v>
      </c>
      <c r="C35" s="82" t="n">
        <f aca="false">C23</f>
        <v>9907.7052310606</v>
      </c>
      <c r="D35" s="83" t="n">
        <f aca="false">B35-C35</f>
        <v>22688.2947689394</v>
      </c>
      <c r="E35" s="82" t="n">
        <f aca="false">E23</f>
        <v>7849.2</v>
      </c>
      <c r="F35" s="82" t="n">
        <f aca="false">F23</f>
        <v>4709.52</v>
      </c>
      <c r="G35" s="82" t="n">
        <f aca="false">G23</f>
        <v>4709.52</v>
      </c>
      <c r="H35" s="82" t="n">
        <f aca="false">(MONTH($A35)&gt;=5)*(MONTH($A35)&lt;=9)*MAX(0,MIN($H$9,$D35-SUM($E35:G35)))</f>
        <v>0</v>
      </c>
      <c r="I35" s="82" t="n">
        <f aca="false">(MONTH($A35)&gt;=7)*(MONTH($A35)&lt;=9)*MAX(0,MIN($I$9,$D35-SUM($E35:H35)))</f>
        <v>0</v>
      </c>
      <c r="J35" s="82" t="n">
        <f aca="false">MAX(0,$D35-SUM($E35:I35))</f>
        <v>5420.0547689394</v>
      </c>
      <c r="L35" s="10" t="n">
        <f aca="false">PeakMonthlyAvg!$L$9</f>
        <v>55</v>
      </c>
      <c r="M35" s="10" t="n">
        <f aca="false">CALC!$P$10</f>
        <v>47.904366817484</v>
      </c>
      <c r="N35" s="10" t="n">
        <f aca="false">CALC!$P$9</f>
        <v>58.2767463510555</v>
      </c>
      <c r="O35" s="10" t="n">
        <f aca="false" t="array" ref="O35:O35">SUM((YEAR($A35)=CALC!$A$4:$A$10)*CALC!$P$4:$P$10)</f>
        <v>56.8845533936147</v>
      </c>
      <c r="P35" s="10" t="n">
        <f aca="false">CALC!$R$9</f>
        <v>57.4421879479545</v>
      </c>
      <c r="Q35" s="10" t="n">
        <f aca="false">CALC!$N$9</f>
        <v>64.6832662765841</v>
      </c>
      <c r="R35" s="10" t="n">
        <f aca="false">CALC!U39</f>
        <v>50.758064516129</v>
      </c>
      <c r="S35" s="84" t="n">
        <f aca="false" t="array" ref="S35:S35">SUM(C35*L35+SUM(E35:J35*M35:R35))/$B35</f>
        <v>53.3317179331337</v>
      </c>
    </row>
    <row r="36" customFormat="false" ht="12.75" hidden="false" customHeight="false" outlineLevel="0" collapsed="false">
      <c r="A36" s="65" t="n">
        <v>37561</v>
      </c>
      <c r="B36" s="82" t="n">
        <f aca="false">B24</f>
        <v>29621</v>
      </c>
      <c r="C36" s="82" t="n">
        <f aca="false">C24</f>
        <v>10325.2595658164</v>
      </c>
      <c r="D36" s="83" t="n">
        <f aca="false">B36-C36</f>
        <v>19295.7404341836</v>
      </c>
      <c r="E36" s="82" t="n">
        <f aca="false">E24</f>
        <v>7849.2</v>
      </c>
      <c r="F36" s="82" t="n">
        <f aca="false">F24</f>
        <v>4709.52</v>
      </c>
      <c r="G36" s="82" t="n">
        <f aca="false">G24</f>
        <v>4709.52</v>
      </c>
      <c r="H36" s="82" t="n">
        <f aca="false">(MONTH($A36)&gt;=5)*(MONTH($A36)&lt;=9)*MAX(0,MIN($H$9,$D36-SUM($E36:G36)))</f>
        <v>0</v>
      </c>
      <c r="I36" s="82" t="n">
        <f aca="false">(MONTH($A36)&gt;=7)*(MONTH($A36)&lt;=9)*MAX(0,MIN($I$9,$D36-SUM($E36:H36)))</f>
        <v>0</v>
      </c>
      <c r="J36" s="82" t="n">
        <f aca="false">MAX(0,$D36-SUM($E36:I36))</f>
        <v>2027.50043418356</v>
      </c>
      <c r="L36" s="10" t="n">
        <f aca="false">PeakMonthlyAvg!$L$9</f>
        <v>55</v>
      </c>
      <c r="M36" s="10" t="n">
        <f aca="false">CALC!$P$10</f>
        <v>47.904366817484</v>
      </c>
      <c r="N36" s="10" t="n">
        <f aca="false">CALC!$P$9</f>
        <v>58.2767463510555</v>
      </c>
      <c r="O36" s="10" t="n">
        <f aca="false" t="array" ref="O36:O36">SUM((YEAR($A36)=CALC!$A$4:$A$10)*CALC!$P$4:$P$10)</f>
        <v>56.8845533936147</v>
      </c>
      <c r="P36" s="10" t="n">
        <f aca="false">CALC!$R$9</f>
        <v>57.4421879479545</v>
      </c>
      <c r="Q36" s="10" t="n">
        <f aca="false">CALC!$N$9</f>
        <v>64.6832662765841</v>
      </c>
      <c r="R36" s="10" t="n">
        <f aca="false">CALC!U40</f>
        <v>53.375</v>
      </c>
      <c r="S36" s="84" t="n">
        <f aca="false" t="array" ref="S36:S36">SUM(C36*L36+SUM(E36:J36*M36:R36))/$B36</f>
        <v>53.8291250191339</v>
      </c>
    </row>
    <row r="37" customFormat="false" ht="12.75" hidden="false" customHeight="false" outlineLevel="0" collapsed="false">
      <c r="A37" s="65" t="n">
        <v>37591</v>
      </c>
      <c r="B37" s="82" t="n">
        <f aca="false">B25</f>
        <v>30813</v>
      </c>
      <c r="C37" s="82" t="n">
        <f aca="false">C25</f>
        <v>10181.0366376991</v>
      </c>
      <c r="D37" s="83" t="n">
        <f aca="false">B37-C37</f>
        <v>20631.9633623009</v>
      </c>
      <c r="E37" s="82" t="n">
        <f aca="false">E25</f>
        <v>7849.2</v>
      </c>
      <c r="F37" s="82" t="n">
        <f aca="false">F25</f>
        <v>4709.52</v>
      </c>
      <c r="G37" s="82" t="n">
        <f aca="false">G25</f>
        <v>4709.52</v>
      </c>
      <c r="H37" s="82" t="n">
        <f aca="false">(MONTH($A37)&gt;=5)*(MONTH($A37)&lt;=9)*MAX(0,MIN($H$9,$D37-SUM($E37:G37)))</f>
        <v>0</v>
      </c>
      <c r="I37" s="82" t="n">
        <f aca="false">(MONTH($A37)&gt;=7)*(MONTH($A37)&lt;=9)*MAX(0,MIN($I$9,$D37-SUM($E37:H37)))</f>
        <v>0</v>
      </c>
      <c r="J37" s="82" t="n">
        <f aca="false">MAX(0,$D37-SUM($E37:I37))</f>
        <v>3363.72336230086</v>
      </c>
      <c r="L37" s="10" t="n">
        <f aca="false">PeakMonthlyAvg!$L$9</f>
        <v>55</v>
      </c>
      <c r="M37" s="10" t="n">
        <f aca="false">CALC!$P$10</f>
        <v>47.904366817484</v>
      </c>
      <c r="N37" s="10" t="n">
        <f aca="false">CALC!$P$9</f>
        <v>58.2767463510555</v>
      </c>
      <c r="O37" s="10" t="n">
        <f aca="false" t="array" ref="O37:O37">SUM((YEAR($A37)=CALC!$A$4:$A$10)*CALC!$P$4:$P$10)</f>
        <v>56.8845533936147</v>
      </c>
      <c r="P37" s="10" t="n">
        <f aca="false">CALC!$R$9</f>
        <v>57.4421879479545</v>
      </c>
      <c r="Q37" s="10" t="n">
        <f aca="false">CALC!$N$9</f>
        <v>64.6832662765841</v>
      </c>
      <c r="R37" s="10" t="n">
        <f aca="false">CALC!U41</f>
        <v>53.1774193548387</v>
      </c>
      <c r="S37" s="84" t="n">
        <f aca="false" t="array" ref="S37:S37">SUM(C37*L37+SUM(E37:J37*M37:R37))/$B37</f>
        <v>53.7823822185931</v>
      </c>
    </row>
    <row r="38" customFormat="false" ht="12.75" hidden="false" customHeight="false" outlineLevel="0" collapsed="false">
      <c r="A38" s="65" t="n">
        <v>37622</v>
      </c>
      <c r="B38" s="82" t="n">
        <f aca="false">B26</f>
        <v>29197</v>
      </c>
      <c r="C38" s="82" t="n">
        <f aca="false">C26</f>
        <v>9788.06594630827</v>
      </c>
      <c r="D38" s="83" t="n">
        <f aca="false">B38-C38</f>
        <v>19408.9340536917</v>
      </c>
      <c r="E38" s="82" t="n">
        <f aca="false">E26</f>
        <v>7849.2</v>
      </c>
      <c r="F38" s="82" t="n">
        <f aca="false">F26</f>
        <v>4709.52</v>
      </c>
      <c r="G38" s="82" t="n">
        <f aca="false">G26</f>
        <v>4709.52</v>
      </c>
      <c r="H38" s="82" t="n">
        <f aca="false">(MONTH($A38)&gt;=5)*(MONTH($A38)&lt;=9)*MAX(0,MIN($H$9,$D38-SUM($E38:G38)))</f>
        <v>0</v>
      </c>
      <c r="I38" s="82" t="n">
        <f aca="false">(MONTH($A38)&gt;=7)*(MONTH($A38)&lt;=9)*MAX(0,MIN($I$9,$D38-SUM($E38:H38)))</f>
        <v>0</v>
      </c>
      <c r="J38" s="82" t="n">
        <f aca="false">MAX(0,$D38-SUM($E38:I38))</f>
        <v>2140.69405369173</v>
      </c>
      <c r="L38" s="10" t="n">
        <f aca="false">PeakMonthlyAvg!$L$9</f>
        <v>55</v>
      </c>
      <c r="M38" s="10" t="n">
        <f aca="false">CALC!$P$10</f>
        <v>47.904366817484</v>
      </c>
      <c r="N38" s="10" t="n">
        <f aca="false">CALC!$P$9</f>
        <v>58.2767463510555</v>
      </c>
      <c r="O38" s="10" t="n">
        <f aca="false" t="array" ref="O38:O38">SUM((YEAR($A38)=CALC!$A$4:$A$10)*CALC!$P$4:$P$10)</f>
        <v>41.8375930255832</v>
      </c>
      <c r="P38" s="10" t="n">
        <f aca="false">CALC!$R$9</f>
        <v>57.4421879479545</v>
      </c>
      <c r="Q38" s="10" t="n">
        <f aca="false">CALC!$N$9</f>
        <v>64.6832662765841</v>
      </c>
      <c r="R38" s="10" t="n">
        <f aca="false">CALC!U42</f>
        <v>41</v>
      </c>
      <c r="S38" s="84" t="n">
        <f aca="false" t="array" ref="S38:S38">SUM(C38*L38+SUM(E38:J38*M38:R38))/$B38</f>
        <v>50.4714019540767</v>
      </c>
    </row>
    <row r="39" customFormat="false" ht="12.75" hidden="false" customHeight="false" outlineLevel="0" collapsed="false">
      <c r="A39" s="65" t="n">
        <v>37653</v>
      </c>
      <c r="B39" s="82" t="n">
        <f aca="false">B27</f>
        <v>28874</v>
      </c>
      <c r="C39" s="82" t="n">
        <f aca="false">C27</f>
        <v>10258.2127301907</v>
      </c>
      <c r="D39" s="83" t="n">
        <f aca="false">B39-C39</f>
        <v>18615.7872698093</v>
      </c>
      <c r="E39" s="82" t="n">
        <f aca="false">E27</f>
        <v>7849.2</v>
      </c>
      <c r="F39" s="82" t="n">
        <f aca="false">F27</f>
        <v>4709.52</v>
      </c>
      <c r="G39" s="82" t="n">
        <f aca="false">G27</f>
        <v>4709.52</v>
      </c>
      <c r="H39" s="82" t="n">
        <f aca="false">(MONTH($A39)&gt;=5)*(MONTH($A39)&lt;=9)*MAX(0,MIN($H$9,$D39-SUM($E39:G39)))</f>
        <v>0</v>
      </c>
      <c r="I39" s="82" t="n">
        <f aca="false">(MONTH($A39)&gt;=7)*(MONTH($A39)&lt;=9)*MAX(0,MIN($I$9,$D39-SUM($E39:H39)))</f>
        <v>0</v>
      </c>
      <c r="J39" s="82" t="n">
        <f aca="false">MAX(0,$D39-SUM($E39:I39))</f>
        <v>1347.54726980926</v>
      </c>
      <c r="L39" s="10" t="n">
        <f aca="false">PeakMonthlyAvg!$L$9</f>
        <v>55</v>
      </c>
      <c r="M39" s="10" t="n">
        <f aca="false">CALC!$P$10</f>
        <v>47.904366817484</v>
      </c>
      <c r="N39" s="10" t="n">
        <f aca="false">CALC!$P$9</f>
        <v>58.2767463510555</v>
      </c>
      <c r="O39" s="10" t="n">
        <f aca="false" t="array" ref="O39:O39">SUM((YEAR($A39)=CALC!$A$4:$A$10)*CALC!$P$4:$P$10)</f>
        <v>41.8375930255832</v>
      </c>
      <c r="P39" s="10" t="n">
        <f aca="false">CALC!$R$9</f>
        <v>57.4421879479545</v>
      </c>
      <c r="Q39" s="10" t="n">
        <f aca="false">CALC!$N$9</f>
        <v>64.6832662765841</v>
      </c>
      <c r="R39" s="10" t="n">
        <f aca="false">CALC!U43</f>
        <v>40</v>
      </c>
      <c r="S39" s="84" t="n">
        <f aca="false" t="array" ref="S39:S39">SUM(C39*L39+SUM(E39:J39*M39:R39))/$B39</f>
        <v>50.7586420502086</v>
      </c>
    </row>
    <row r="40" customFormat="false" ht="12.75" hidden="false" customHeight="false" outlineLevel="0" collapsed="false">
      <c r="A40" s="65" t="n">
        <v>37681</v>
      </c>
      <c r="B40" s="82" t="n">
        <f aca="false">B28</f>
        <v>29893</v>
      </c>
      <c r="C40" s="82" t="n">
        <f aca="false">C28</f>
        <v>10546.3793160036</v>
      </c>
      <c r="D40" s="83" t="n">
        <f aca="false">B40-C40</f>
        <v>19346.6206839964</v>
      </c>
      <c r="E40" s="82" t="n">
        <f aca="false">E28</f>
        <v>7849.2</v>
      </c>
      <c r="F40" s="82" t="n">
        <f aca="false">F28</f>
        <v>4709.52</v>
      </c>
      <c r="G40" s="82" t="n">
        <f aca="false">G28</f>
        <v>4709.52</v>
      </c>
      <c r="H40" s="82" t="n">
        <f aca="false">(MONTH($A40)&gt;=5)*(MONTH($A40)&lt;=9)*MAX(0,MIN($H$9,$D40-SUM($E40:G40)))</f>
        <v>0</v>
      </c>
      <c r="I40" s="82" t="n">
        <f aca="false">(MONTH($A40)&gt;=7)*(MONTH($A40)&lt;=9)*MAX(0,MIN($I$9,$D40-SUM($E40:H40)))</f>
        <v>0</v>
      </c>
      <c r="J40" s="82" t="n">
        <f aca="false">MAX(0,$D40-SUM($E40:I40))</f>
        <v>2078.38068399641</v>
      </c>
      <c r="L40" s="10" t="n">
        <f aca="false">PeakMonthlyAvg!$L$9</f>
        <v>55</v>
      </c>
      <c r="M40" s="10" t="n">
        <f aca="false">CALC!$P$10</f>
        <v>47.904366817484</v>
      </c>
      <c r="N40" s="10" t="n">
        <f aca="false">CALC!$P$9</f>
        <v>58.2767463510555</v>
      </c>
      <c r="O40" s="10" t="n">
        <f aca="false" t="array" ref="O40:O40">SUM((YEAR($A40)=CALC!$A$4:$A$10)*CALC!$P$4:$P$10)</f>
        <v>41.8375930255832</v>
      </c>
      <c r="P40" s="10" t="n">
        <f aca="false">CALC!$R$9</f>
        <v>57.4421879479545</v>
      </c>
      <c r="Q40" s="10" t="n">
        <f aca="false">CALC!$N$9</f>
        <v>64.6832662765841</v>
      </c>
      <c r="R40" s="10" t="n">
        <f aca="false">CALC!U44</f>
        <v>39</v>
      </c>
      <c r="S40" s="84" t="n">
        <f aca="false" t="array" ref="S40:S40">SUM(C40*L40+SUM(E40:J40*M40:R40))/$B40</f>
        <v>50.4669704834216</v>
      </c>
    </row>
    <row r="41" customFormat="false" ht="12.75" hidden="false" customHeight="false" outlineLevel="0" collapsed="false">
      <c r="A41" s="65" t="n">
        <v>37712</v>
      </c>
      <c r="B41" s="82" t="n">
        <f aca="false">B29</f>
        <v>28426</v>
      </c>
      <c r="C41" s="82" t="n">
        <f aca="false">C29</f>
        <v>10781.8590000047</v>
      </c>
      <c r="D41" s="83" t="n">
        <f aca="false">B41-C41</f>
        <v>17644.1409999953</v>
      </c>
      <c r="E41" s="82" t="n">
        <f aca="false">E29</f>
        <v>7849.2</v>
      </c>
      <c r="F41" s="82" t="n">
        <f aca="false">F29</f>
        <v>4709.52</v>
      </c>
      <c r="G41" s="82" t="n">
        <f aca="false">G29</f>
        <v>4709.52</v>
      </c>
      <c r="H41" s="82" t="n">
        <f aca="false">(MONTH($A41)&gt;=5)*(MONTH($A41)&lt;=9)*MAX(0,MIN($H$9,$D41-SUM($E41:G41)))</f>
        <v>0</v>
      </c>
      <c r="I41" s="82" t="n">
        <f aca="false">(MONTH($A41)&gt;=7)*(MONTH($A41)&lt;=9)*MAX(0,MIN($I$9,$D41-SUM($E41:H41)))</f>
        <v>0</v>
      </c>
      <c r="J41" s="82" t="n">
        <f aca="false">MAX(0,$D41-SUM($E41:I41))</f>
        <v>375.900999995301</v>
      </c>
      <c r="L41" s="10" t="n">
        <f aca="false">PeakMonthlyAvg!$L$9</f>
        <v>55</v>
      </c>
      <c r="M41" s="10" t="n">
        <f aca="false">CALC!$P$10</f>
        <v>47.904366817484</v>
      </c>
      <c r="N41" s="10" t="n">
        <f aca="false">CALC!$P$9</f>
        <v>58.2767463510555</v>
      </c>
      <c r="O41" s="10" t="n">
        <f aca="false" t="array" ref="O41:O41">SUM((YEAR($A41)=CALC!$A$4:$A$10)*CALC!$P$4:$P$10)</f>
        <v>41.8375930255832</v>
      </c>
      <c r="P41" s="10" t="n">
        <f aca="false">CALC!$R$9</f>
        <v>57.4421879479545</v>
      </c>
      <c r="Q41" s="10" t="n">
        <f aca="false">CALC!$N$9</f>
        <v>64.6832662765841</v>
      </c>
      <c r="R41" s="10" t="n">
        <f aca="false">CALC!U45</f>
        <v>38.5</v>
      </c>
      <c r="S41" s="84" t="n">
        <f aca="false" t="array" ref="S41:S41">SUM(C41*L41+SUM(E41:J41*M41:R41))/$B41</f>
        <v>51.1846856084198</v>
      </c>
    </row>
    <row r="42" customFormat="false" ht="12.75" hidden="false" customHeight="false" outlineLevel="0" collapsed="false">
      <c r="A42" s="65" t="n">
        <v>37742</v>
      </c>
      <c r="B42" s="82" t="n">
        <f aca="false">B30</f>
        <v>35437</v>
      </c>
      <c r="C42" s="82" t="n">
        <f aca="false">C30</f>
        <v>10910.298676135</v>
      </c>
      <c r="D42" s="83" t="n">
        <f aca="false">B42-C42</f>
        <v>24526.701323865</v>
      </c>
      <c r="E42" s="82" t="n">
        <f aca="false">E30</f>
        <v>7849.2</v>
      </c>
      <c r="F42" s="82" t="n">
        <f aca="false">F30</f>
        <v>4709.52</v>
      </c>
      <c r="G42" s="82" t="n">
        <f aca="false">G30</f>
        <v>4709.52</v>
      </c>
      <c r="H42" s="82" t="n">
        <f aca="false">(MONTH($A42)&gt;=5)*(MONTH($A42)&lt;=9)*MAX(0,MIN($H$9,$D42-SUM($E42:G42)))</f>
        <v>4317.06</v>
      </c>
      <c r="I42" s="82" t="n">
        <f aca="false">(MONTH($A42)&gt;=7)*(MONTH($A42)&lt;=9)*MAX(0,MIN($I$9,$D42-SUM($E42:H42)))</f>
        <v>0</v>
      </c>
      <c r="J42" s="82" t="n">
        <f aca="false">MAX(0,$D42-SUM($E42:I42))</f>
        <v>2941.40132386505</v>
      </c>
      <c r="L42" s="10" t="n">
        <f aca="false">PeakMonthlyAvg!$L$9</f>
        <v>55</v>
      </c>
      <c r="M42" s="10" t="n">
        <f aca="false">CALC!$P$10</f>
        <v>47.904366817484</v>
      </c>
      <c r="N42" s="10" t="n">
        <f aca="false">CALC!$P$9</f>
        <v>58.2767463510555</v>
      </c>
      <c r="O42" s="10" t="n">
        <f aca="false" t="array" ref="O42:O42">SUM((YEAR($A42)=CALC!$A$4:$A$10)*CALC!$P$4:$P$10)</f>
        <v>41.8375930255832</v>
      </c>
      <c r="P42" s="10" t="n">
        <f aca="false">CALC!$R$9</f>
        <v>57.4421879479545</v>
      </c>
      <c r="Q42" s="10" t="n">
        <f aca="false">CALC!$N$9</f>
        <v>64.6832662765841</v>
      </c>
      <c r="R42" s="10" t="n">
        <f aca="false">CALC!U46</f>
        <v>36.5</v>
      </c>
      <c r="S42" s="84" t="n">
        <f aca="false" t="array" ref="S42:S42">SUM(C42*L42+SUM(E42:J42*M42:R42))/$B42</f>
        <v>50.8764959510104</v>
      </c>
    </row>
    <row r="43" customFormat="false" ht="12.75" hidden="false" customHeight="false" outlineLevel="0" collapsed="false">
      <c r="A43" s="65" t="n">
        <v>37773</v>
      </c>
      <c r="B43" s="82" t="n">
        <f aca="false">B31</f>
        <v>35431</v>
      </c>
      <c r="C43" s="82" t="n">
        <f aca="false">C31</f>
        <v>12685.5387941688</v>
      </c>
      <c r="D43" s="83" t="n">
        <f aca="false">B43-C43</f>
        <v>22745.4612058312</v>
      </c>
      <c r="E43" s="82" t="n">
        <f aca="false">E31</f>
        <v>7849.2</v>
      </c>
      <c r="F43" s="82" t="n">
        <f aca="false">F31</f>
        <v>4709.52</v>
      </c>
      <c r="G43" s="82" t="n">
        <f aca="false">G31</f>
        <v>4709.52</v>
      </c>
      <c r="H43" s="82" t="n">
        <f aca="false">(MONTH($A43)&gt;=5)*(MONTH($A43)&lt;=9)*MAX(0,MIN($H$9,$D43-SUM($E43:G43)))</f>
        <v>4317.06</v>
      </c>
      <c r="I43" s="82" t="n">
        <f aca="false">(MONTH($A43)&gt;=7)*(MONTH($A43)&lt;=9)*MAX(0,MIN($I$9,$D43-SUM($E43:H43)))</f>
        <v>0</v>
      </c>
      <c r="J43" s="82" t="n">
        <f aca="false">MAX(0,$D43-SUM($E43:I43))</f>
        <v>1160.16120583115</v>
      </c>
      <c r="L43" s="10" t="n">
        <f aca="false">PeakMonthlyAvg!$L$9</f>
        <v>55</v>
      </c>
      <c r="M43" s="10" t="n">
        <f aca="false">CALC!$P$10</f>
        <v>47.904366817484</v>
      </c>
      <c r="N43" s="10" t="n">
        <f aca="false">CALC!$P$9</f>
        <v>58.2767463510555</v>
      </c>
      <c r="O43" s="10" t="n">
        <f aca="false" t="array" ref="O43:O43">SUM((YEAR($A43)=CALC!$A$4:$A$10)*CALC!$P$4:$P$10)</f>
        <v>41.8375930255832</v>
      </c>
      <c r="P43" s="10" t="n">
        <f aca="false">CALC!$R$9</f>
        <v>57.4421879479545</v>
      </c>
      <c r="Q43" s="10" t="n">
        <f aca="false">CALC!$N$9</f>
        <v>64.6832662765841</v>
      </c>
      <c r="R43" s="10" t="n">
        <f aca="false">CALC!U47</f>
        <v>37</v>
      </c>
      <c r="S43" s="84" t="n">
        <f aca="false" t="array" ref="S43:S43">SUM(C43*L43+SUM(E43:J43*M43:R43))/$B43</f>
        <v>51.8222293980553</v>
      </c>
    </row>
    <row r="44" customFormat="false" ht="12.75" hidden="false" customHeight="false" outlineLevel="0" collapsed="false">
      <c r="A44" s="65" t="n">
        <v>37803</v>
      </c>
      <c r="B44" s="82" t="n">
        <f aca="false">B32</f>
        <v>38087</v>
      </c>
      <c r="C44" s="82" t="n">
        <f aca="false">C32</f>
        <v>11898.8557385947</v>
      </c>
      <c r="D44" s="83" t="n">
        <f aca="false">B44-C44</f>
        <v>26188.1442614053</v>
      </c>
      <c r="E44" s="82" t="n">
        <f aca="false">E32</f>
        <v>7849.2</v>
      </c>
      <c r="F44" s="82" t="n">
        <f aca="false">F32</f>
        <v>4709.52</v>
      </c>
      <c r="G44" s="82" t="n">
        <f aca="false">G32</f>
        <v>4709.52</v>
      </c>
      <c r="H44" s="82" t="n">
        <f aca="false">(MONTH($A44)&gt;=5)*(MONTH($A44)&lt;=9)*MAX(0,MIN($H$9,$D44-SUM($E44:G44)))</f>
        <v>4317.06</v>
      </c>
      <c r="I44" s="82" t="n">
        <f aca="false">(MONTH($A44)&gt;=7)*(MONTH($A44)&lt;=9)*MAX(0,MIN($I$9,$D44-SUM($E44:H44)))</f>
        <v>3924.6</v>
      </c>
      <c r="J44" s="82" t="n">
        <f aca="false">MAX(0,$D44-SUM($E44:I44))</f>
        <v>678.24426140534</v>
      </c>
      <c r="L44" s="10" t="n">
        <f aca="false">PeakMonthlyAvg!$L$9</f>
        <v>55</v>
      </c>
      <c r="M44" s="10" t="n">
        <f aca="false">CALC!$P$10</f>
        <v>47.904366817484</v>
      </c>
      <c r="N44" s="10" t="n">
        <f aca="false">CALC!$P$9</f>
        <v>58.2767463510555</v>
      </c>
      <c r="O44" s="10" t="n">
        <f aca="false" t="array" ref="O44:O44">SUM((YEAR($A44)=CALC!$A$4:$A$10)*CALC!$P$4:$P$10)</f>
        <v>41.8375930255832</v>
      </c>
      <c r="P44" s="10" t="n">
        <f aca="false">CALC!$R$9</f>
        <v>57.4421879479545</v>
      </c>
      <c r="Q44" s="10" t="n">
        <f aca="false">CALC!$N$9</f>
        <v>64.6832662765841</v>
      </c>
      <c r="R44" s="10" t="n">
        <f aca="false">CALC!U48</f>
        <v>49</v>
      </c>
      <c r="S44" s="84" t="n">
        <f aca="false" t="array" ref="S44:S44">SUM(C44*L44+SUM(E44:J44*M44:R44))/$B44</f>
        <v>53.4830727746504</v>
      </c>
    </row>
    <row r="45" customFormat="false" ht="12.75" hidden="false" customHeight="false" outlineLevel="0" collapsed="false">
      <c r="A45" s="65" t="n">
        <v>37834</v>
      </c>
      <c r="B45" s="82" t="n">
        <f aca="false">B33</f>
        <v>39246</v>
      </c>
      <c r="C45" s="82" t="n">
        <f aca="false">C33</f>
        <v>11420.0830583182</v>
      </c>
      <c r="D45" s="83" t="n">
        <f aca="false">B45-C45</f>
        <v>27825.9169416818</v>
      </c>
      <c r="E45" s="82" t="n">
        <f aca="false">E33</f>
        <v>7849.2</v>
      </c>
      <c r="F45" s="82" t="n">
        <f aca="false">F33</f>
        <v>4709.52</v>
      </c>
      <c r="G45" s="82" t="n">
        <f aca="false">G33</f>
        <v>4709.52</v>
      </c>
      <c r="H45" s="82" t="n">
        <f aca="false">(MONTH($A45)&gt;=5)*(MONTH($A45)&lt;=9)*MAX(0,MIN($H$9,$D45-SUM($E45:G45)))</f>
        <v>4317.06</v>
      </c>
      <c r="I45" s="82" t="n">
        <f aca="false">(MONTH($A45)&gt;=7)*(MONTH($A45)&lt;=9)*MAX(0,MIN($I$9,$D45-SUM($E45:H45)))</f>
        <v>3924.6</v>
      </c>
      <c r="J45" s="82" t="n">
        <f aca="false">MAX(0,$D45-SUM($E45:I45))</f>
        <v>2316.01694168182</v>
      </c>
      <c r="L45" s="10" t="n">
        <f aca="false">PeakMonthlyAvg!$L$9</f>
        <v>55</v>
      </c>
      <c r="M45" s="10" t="n">
        <f aca="false">CALC!$P$10</f>
        <v>47.904366817484</v>
      </c>
      <c r="N45" s="10" t="n">
        <f aca="false">CALC!$P$9</f>
        <v>58.2767463510555</v>
      </c>
      <c r="O45" s="10" t="n">
        <f aca="false" t="array" ref="O45:O45">SUM((YEAR($A45)=CALC!$A$4:$A$10)*CALC!$P$4:$P$10)</f>
        <v>41.8375930255832</v>
      </c>
      <c r="P45" s="10" t="n">
        <f aca="false">CALC!$R$9</f>
        <v>57.4421879479545</v>
      </c>
      <c r="Q45" s="10" t="n">
        <f aca="false">CALC!$N$9</f>
        <v>64.6832662765841</v>
      </c>
      <c r="R45" s="10" t="n">
        <f aca="false">CALC!U49</f>
        <v>52</v>
      </c>
      <c r="S45" s="84" t="n">
        <f aca="false" t="array" ref="S45:S45">SUM(C45*L45+SUM(E45:J45*M45:R45))/$B45</f>
        <v>53.4545229453064</v>
      </c>
    </row>
    <row r="46" customFormat="false" ht="12.75" hidden="false" customHeight="false" outlineLevel="0" collapsed="false">
      <c r="A46" s="65" t="n">
        <v>37865</v>
      </c>
      <c r="B46" s="82" t="n">
        <f aca="false">B34</f>
        <v>37628</v>
      </c>
      <c r="C46" s="82" t="n">
        <f aca="false">C34</f>
        <v>11552.7279304558</v>
      </c>
      <c r="D46" s="83" t="n">
        <f aca="false">B46-C46</f>
        <v>26075.2720695442</v>
      </c>
      <c r="E46" s="82" t="n">
        <f aca="false">E34</f>
        <v>7849.2</v>
      </c>
      <c r="F46" s="82" t="n">
        <f aca="false">F34</f>
        <v>4709.52</v>
      </c>
      <c r="G46" s="82" t="n">
        <f aca="false">G34</f>
        <v>4709.52</v>
      </c>
      <c r="H46" s="82" t="n">
        <f aca="false">(MONTH($A46)&gt;=5)*(MONTH($A46)&lt;=9)*MAX(0,MIN($H$9,$D46-SUM($E46:G46)))</f>
        <v>4317.06</v>
      </c>
      <c r="I46" s="82" t="n">
        <f aca="false">(MONTH($A46)&gt;=7)*(MONTH($A46)&lt;=9)*MAX(0,MIN($I$9,$D46-SUM($E46:H46)))</f>
        <v>3924.6</v>
      </c>
      <c r="J46" s="82" t="n">
        <f aca="false">MAX(0,$D46-SUM($E46:I46))</f>
        <v>565.372069544195</v>
      </c>
      <c r="L46" s="10" t="n">
        <f aca="false">PeakMonthlyAvg!$L$9</f>
        <v>55</v>
      </c>
      <c r="M46" s="10" t="n">
        <f aca="false">CALC!$P$10</f>
        <v>47.904366817484</v>
      </c>
      <c r="N46" s="10" t="n">
        <f aca="false">CALC!$P$9</f>
        <v>58.2767463510555</v>
      </c>
      <c r="O46" s="10" t="n">
        <f aca="false" t="array" ref="O46:O46">SUM((YEAR($A46)=CALC!$A$4:$A$10)*CALC!$P$4:$P$10)</f>
        <v>41.8375930255832</v>
      </c>
      <c r="P46" s="10" t="n">
        <f aca="false">CALC!$R$9</f>
        <v>57.4421879479545</v>
      </c>
      <c r="Q46" s="10" t="n">
        <f aca="false">CALC!$N$9</f>
        <v>64.6832662765841</v>
      </c>
      <c r="R46" s="10" t="n">
        <f aca="false">CALC!U50</f>
        <v>49.5</v>
      </c>
      <c r="S46" s="84" t="n">
        <f aca="false" t="array" ref="S46:S46">SUM(C46*L46+SUM(E46:J46*M46:R46))/$B46</f>
        <v>53.4900795140334</v>
      </c>
    </row>
    <row r="47" customFormat="false" ht="12.75" hidden="false" customHeight="false" outlineLevel="0" collapsed="false">
      <c r="A47" s="65" t="n">
        <v>37895</v>
      </c>
      <c r="B47" s="82" t="n">
        <f aca="false">B35</f>
        <v>32596</v>
      </c>
      <c r="C47" s="82" t="n">
        <f aca="false">C35</f>
        <v>9907.7052310606</v>
      </c>
      <c r="D47" s="83" t="n">
        <f aca="false">B47-C47</f>
        <v>22688.2947689394</v>
      </c>
      <c r="E47" s="82" t="n">
        <f aca="false">E35</f>
        <v>7849.2</v>
      </c>
      <c r="F47" s="82" t="n">
        <f aca="false">F35</f>
        <v>4709.52</v>
      </c>
      <c r="G47" s="82" t="n">
        <f aca="false">G35</f>
        <v>4709.52</v>
      </c>
      <c r="H47" s="82" t="n">
        <f aca="false">(MONTH($A47)&gt;=5)*(MONTH($A47)&lt;=9)*MAX(0,MIN($H$9,$D47-SUM($E47:G47)))</f>
        <v>0</v>
      </c>
      <c r="I47" s="82" t="n">
        <f aca="false">(MONTH($A47)&gt;=7)*(MONTH($A47)&lt;=9)*MAX(0,MIN($I$9,$D47-SUM($E47:H47)))</f>
        <v>0</v>
      </c>
      <c r="J47" s="82" t="n">
        <f aca="false">MAX(0,$D47-SUM($E47:I47))</f>
        <v>5420.0547689394</v>
      </c>
      <c r="L47" s="10" t="n">
        <f aca="false">PeakMonthlyAvg!$L$9</f>
        <v>55</v>
      </c>
      <c r="M47" s="10" t="n">
        <f aca="false">CALC!$P$10</f>
        <v>47.904366817484</v>
      </c>
      <c r="N47" s="10" t="n">
        <f aca="false">CALC!$P$9</f>
        <v>58.2767463510555</v>
      </c>
      <c r="O47" s="10" t="n">
        <f aca="false" t="array" ref="O47:O47">SUM((YEAR($A47)=CALC!$A$4:$A$10)*CALC!$P$4:$P$10)</f>
        <v>41.8375930255832</v>
      </c>
      <c r="P47" s="10" t="n">
        <f aca="false">CALC!$R$9</f>
        <v>57.4421879479545</v>
      </c>
      <c r="Q47" s="10" t="n">
        <f aca="false">CALC!$N$9</f>
        <v>64.6832662765841</v>
      </c>
      <c r="R47" s="10" t="n">
        <f aca="false">CALC!U51</f>
        <v>42.5</v>
      </c>
      <c r="S47" s="84" t="n">
        <f aca="false" t="array" ref="S47:S47">SUM(C47*L47+SUM(E47:J47*M47:R47))/$B47</f>
        <v>49.7845611422604</v>
      </c>
    </row>
    <row r="48" customFormat="false" ht="12.75" hidden="false" customHeight="false" outlineLevel="0" collapsed="false">
      <c r="A48" s="65" t="n">
        <v>37926</v>
      </c>
      <c r="B48" s="82" t="n">
        <f aca="false">B36</f>
        <v>29621</v>
      </c>
      <c r="C48" s="82" t="n">
        <f aca="false">C36</f>
        <v>10325.2595658164</v>
      </c>
      <c r="D48" s="83" t="n">
        <f aca="false">B48-C48</f>
        <v>19295.7404341836</v>
      </c>
      <c r="E48" s="82" t="n">
        <f aca="false">E36</f>
        <v>7849.2</v>
      </c>
      <c r="F48" s="82" t="n">
        <f aca="false">F36</f>
        <v>4709.52</v>
      </c>
      <c r="G48" s="82" t="n">
        <f aca="false">G36</f>
        <v>4709.52</v>
      </c>
      <c r="H48" s="82" t="n">
        <f aca="false">(MONTH($A48)&gt;=5)*(MONTH($A48)&lt;=9)*MAX(0,MIN($H$9,$D48-SUM($E48:G48)))</f>
        <v>0</v>
      </c>
      <c r="I48" s="82" t="n">
        <f aca="false">(MONTH($A48)&gt;=7)*(MONTH($A48)&lt;=9)*MAX(0,MIN($I$9,$D48-SUM($E48:H48)))</f>
        <v>0</v>
      </c>
      <c r="J48" s="82" t="n">
        <f aca="false">MAX(0,$D48-SUM($E48:I48))</f>
        <v>2027.50043418356</v>
      </c>
      <c r="L48" s="10" t="n">
        <f aca="false">PeakMonthlyAvg!$L$9</f>
        <v>55</v>
      </c>
      <c r="M48" s="10" t="n">
        <f aca="false">CALC!$P$10</f>
        <v>47.904366817484</v>
      </c>
      <c r="N48" s="10" t="n">
        <f aca="false">CALC!$P$9</f>
        <v>58.2767463510555</v>
      </c>
      <c r="O48" s="10" t="n">
        <f aca="false" t="array" ref="O48:O48">SUM((YEAR($A48)=CALC!$A$4:$A$10)*CALC!$P$4:$P$10)</f>
        <v>41.8375930255832</v>
      </c>
      <c r="P48" s="10" t="n">
        <f aca="false">CALC!$R$9</f>
        <v>57.4421879479545</v>
      </c>
      <c r="Q48" s="10" t="n">
        <f aca="false">CALC!$N$9</f>
        <v>64.6832662765841</v>
      </c>
      <c r="R48" s="10" t="n">
        <f aca="false">CALC!U52</f>
        <v>38.5</v>
      </c>
      <c r="S48" s="84" t="n">
        <f aca="false" t="array" ref="S48:S48">SUM(C48*L48+SUM(E48:J48*M48:R48))/$B48</f>
        <v>50.4186044509245</v>
      </c>
    </row>
    <row r="49" customFormat="false" ht="12.75" hidden="false" customHeight="false" outlineLevel="0" collapsed="false">
      <c r="A49" s="65" t="n">
        <v>37956</v>
      </c>
      <c r="B49" s="82" t="n">
        <f aca="false">B37</f>
        <v>30813</v>
      </c>
      <c r="C49" s="82" t="n">
        <f aca="false">C37</f>
        <v>10181.0366376991</v>
      </c>
      <c r="D49" s="83" t="n">
        <f aca="false">B49-C49</f>
        <v>20631.9633623009</v>
      </c>
      <c r="E49" s="82" t="n">
        <f aca="false">E37</f>
        <v>7849.2</v>
      </c>
      <c r="F49" s="82" t="n">
        <f aca="false">F37</f>
        <v>4709.52</v>
      </c>
      <c r="G49" s="82" t="n">
        <f aca="false">G37</f>
        <v>4709.52</v>
      </c>
      <c r="H49" s="82" t="n">
        <f aca="false">(MONTH($A49)&gt;=5)*(MONTH($A49)&lt;=9)*MAX(0,MIN($H$9,$D49-SUM($E49:G49)))</f>
        <v>0</v>
      </c>
      <c r="I49" s="82" t="n">
        <f aca="false">(MONTH($A49)&gt;=7)*(MONTH($A49)&lt;=9)*MAX(0,MIN($I$9,$D49-SUM($E49:H49)))</f>
        <v>0</v>
      </c>
      <c r="J49" s="82" t="n">
        <f aca="false">MAX(0,$D49-SUM($E49:I49))</f>
        <v>3363.72336230086</v>
      </c>
      <c r="L49" s="10" t="n">
        <f aca="false">PeakMonthlyAvg!$L$9</f>
        <v>55</v>
      </c>
      <c r="M49" s="10" t="n">
        <f aca="false">CALC!$P$10</f>
        <v>47.904366817484</v>
      </c>
      <c r="N49" s="10" t="n">
        <f aca="false">CALC!$P$9</f>
        <v>58.2767463510555</v>
      </c>
      <c r="O49" s="10" t="n">
        <f aca="false" t="array" ref="O49:O49">SUM((YEAR($A49)=CALC!$A$4:$A$10)*CALC!$P$4:$P$10)</f>
        <v>41.8375930255832</v>
      </c>
      <c r="P49" s="10" t="n">
        <f aca="false">CALC!$R$9</f>
        <v>57.4421879479545</v>
      </c>
      <c r="Q49" s="10" t="n">
        <f aca="false">CALC!$N$9</f>
        <v>64.6832662765841</v>
      </c>
      <c r="R49" s="10" t="n">
        <f aca="false">CALC!U53</f>
        <v>38.5</v>
      </c>
      <c r="S49" s="84" t="n">
        <f aca="false" t="array" ref="S49:S49">SUM(C49*L49+SUM(E49:J49*M49:R49))/$B49</f>
        <v>49.8803039018239</v>
      </c>
    </row>
    <row r="50" customFormat="false" ht="12.75" hidden="false" customHeight="false" outlineLevel="0" collapsed="false">
      <c r="A50" s="65" t="n">
        <f aca="false">EDATE(A49,1)</f>
        <v>37987</v>
      </c>
      <c r="B50" s="82" t="n">
        <f aca="false">B38</f>
        <v>29197</v>
      </c>
      <c r="C50" s="82" t="n">
        <f aca="false">C38</f>
        <v>9788.06594630827</v>
      </c>
      <c r="D50" s="83" t="n">
        <f aca="false">B50-C50</f>
        <v>19408.9340536917</v>
      </c>
      <c r="E50" s="82" t="n">
        <f aca="false">E38</f>
        <v>7849.2</v>
      </c>
      <c r="F50" s="82" t="n">
        <f aca="false">F38</f>
        <v>4709.52</v>
      </c>
      <c r="G50" s="82" t="n">
        <f aca="false">G38</f>
        <v>4709.52</v>
      </c>
      <c r="H50" s="82" t="n">
        <f aca="false">(MONTH($A50)&gt;=5)*(MONTH($A50)&lt;=9)*MAX(0,MIN($H$9,$D50-SUM($E50:G50)))</f>
        <v>0</v>
      </c>
      <c r="I50" s="82" t="n">
        <f aca="false">(MONTH($A50)&gt;=7)*(MONTH($A50)&lt;=9)*MAX(0,MIN($I$9,$D50-SUM($E50:H50)))</f>
        <v>0</v>
      </c>
      <c r="J50" s="82" t="n">
        <f aca="false">MAX(0,$D50-SUM($E50:I50))</f>
        <v>2140.69405369173</v>
      </c>
      <c r="L50" s="10" t="n">
        <f aca="false">PeakMonthlyAvg!$L$9</f>
        <v>55</v>
      </c>
      <c r="M50" s="10" t="n">
        <f aca="false">CALC!$P$10</f>
        <v>47.904366817484</v>
      </c>
      <c r="N50" s="10" t="n">
        <f aca="false">CALC!$P$9</f>
        <v>58.2767463510555</v>
      </c>
      <c r="O50" s="10" t="n">
        <f aca="false" t="array" ref="O50:O50">SUM((YEAR($A50)=CALC!$A$4:$A$10)*CALC!$P$4:$P$10)</f>
        <v>36.734876353004</v>
      </c>
      <c r="P50" s="10" t="n">
        <f aca="false">CALC!$R$9</f>
        <v>57.4421879479545</v>
      </c>
      <c r="Q50" s="10" t="n">
        <f aca="false">CALC!$N$9</f>
        <v>64.6832662765841</v>
      </c>
      <c r="R50" s="10" t="n">
        <f aca="false">CALC!U54</f>
        <v>35.9</v>
      </c>
      <c r="S50" s="84" t="n">
        <f aca="false" t="array" ref="S50:S50">SUM(C50*L50+SUM(E50:J50*M50:R50))/$B50</f>
        <v>49.2743993203242</v>
      </c>
    </row>
    <row r="51" customFormat="false" ht="12.75" hidden="false" customHeight="false" outlineLevel="0" collapsed="false">
      <c r="A51" s="65" t="n">
        <f aca="false">EDATE(A50,1)</f>
        <v>38018</v>
      </c>
      <c r="B51" s="82" t="n">
        <f aca="false">B39</f>
        <v>28874</v>
      </c>
      <c r="C51" s="82" t="n">
        <f aca="false">C39</f>
        <v>10258.2127301907</v>
      </c>
      <c r="D51" s="83" t="n">
        <f aca="false">B51-C51</f>
        <v>18615.7872698093</v>
      </c>
      <c r="E51" s="82" t="n">
        <f aca="false">E39</f>
        <v>7849.2</v>
      </c>
      <c r="F51" s="82" t="n">
        <f aca="false">F39</f>
        <v>4709.52</v>
      </c>
      <c r="G51" s="82" t="n">
        <f aca="false">G39</f>
        <v>4709.52</v>
      </c>
      <c r="H51" s="82" t="n">
        <f aca="false">(MONTH($A51)&gt;=5)*(MONTH($A51)&lt;=9)*MAX(0,MIN($H$9,$D51-SUM($E51:G51)))</f>
        <v>0</v>
      </c>
      <c r="I51" s="82" t="n">
        <f aca="false">(MONTH($A51)&gt;=7)*(MONTH($A51)&lt;=9)*MAX(0,MIN($I$9,$D51-SUM($E51:H51)))</f>
        <v>0</v>
      </c>
      <c r="J51" s="82" t="n">
        <f aca="false">MAX(0,$D51-SUM($E51:I51))</f>
        <v>1347.54726980926</v>
      </c>
      <c r="L51" s="10" t="n">
        <f aca="false">PeakMonthlyAvg!$L$9</f>
        <v>55</v>
      </c>
      <c r="M51" s="10" t="n">
        <f aca="false">CALC!$P$10</f>
        <v>47.904366817484</v>
      </c>
      <c r="N51" s="10" t="n">
        <f aca="false">CALC!$P$9</f>
        <v>58.2767463510555</v>
      </c>
      <c r="O51" s="10" t="n">
        <f aca="false" t="array" ref="O51:O51">SUM((YEAR($A51)=CALC!$A$4:$A$10)*CALC!$P$4:$P$10)</f>
        <v>36.734876353004</v>
      </c>
      <c r="P51" s="10" t="n">
        <f aca="false">CALC!$R$9</f>
        <v>57.4421879479545</v>
      </c>
      <c r="Q51" s="10" t="n">
        <f aca="false">CALC!$N$9</f>
        <v>64.6832662765841</v>
      </c>
      <c r="R51" s="10" t="n">
        <f aca="false">CALC!U55</f>
        <v>34.9</v>
      </c>
      <c r="S51" s="84" t="n">
        <f aca="false" t="array" ref="S51:S51">SUM(C51*L51+SUM(E51:J51*M51:R51))/$B51</f>
        <v>49.6883422199159</v>
      </c>
    </row>
    <row r="52" customFormat="false" ht="12.75" hidden="false" customHeight="false" outlineLevel="0" collapsed="false">
      <c r="A52" s="65" t="n">
        <f aca="false">EDATE(A51,1)</f>
        <v>38047</v>
      </c>
      <c r="B52" s="82" t="n">
        <f aca="false">B40</f>
        <v>29893</v>
      </c>
      <c r="C52" s="82" t="n">
        <f aca="false">C40</f>
        <v>10546.3793160036</v>
      </c>
      <c r="D52" s="83" t="n">
        <f aca="false">B52-C52</f>
        <v>19346.6206839964</v>
      </c>
      <c r="E52" s="82" t="n">
        <f aca="false">E40</f>
        <v>7849.2</v>
      </c>
      <c r="F52" s="82" t="n">
        <f aca="false">F40</f>
        <v>4709.52</v>
      </c>
      <c r="G52" s="82" t="n">
        <f aca="false">G40</f>
        <v>4709.52</v>
      </c>
      <c r="H52" s="82" t="n">
        <f aca="false">(MONTH($A52)&gt;=5)*(MONTH($A52)&lt;=9)*MAX(0,MIN($H$9,$D52-SUM($E52:G52)))</f>
        <v>0</v>
      </c>
      <c r="I52" s="82" t="n">
        <f aca="false">(MONTH($A52)&gt;=7)*(MONTH($A52)&lt;=9)*MAX(0,MIN($I$9,$D52-SUM($E52:H52)))</f>
        <v>0</v>
      </c>
      <c r="J52" s="82" t="n">
        <f aca="false">MAX(0,$D52-SUM($E52:I52))</f>
        <v>2078.38068399641</v>
      </c>
      <c r="L52" s="10" t="n">
        <f aca="false">PeakMonthlyAvg!$L$9</f>
        <v>55</v>
      </c>
      <c r="M52" s="10" t="n">
        <f aca="false">CALC!$P$10</f>
        <v>47.904366817484</v>
      </c>
      <c r="N52" s="10" t="n">
        <f aca="false">CALC!$P$9</f>
        <v>58.2767463510555</v>
      </c>
      <c r="O52" s="10" t="n">
        <f aca="false" t="array" ref="O52:O52">SUM((YEAR($A52)=CALC!$A$4:$A$10)*CALC!$P$4:$P$10)</f>
        <v>36.734876353004</v>
      </c>
      <c r="P52" s="10" t="n">
        <f aca="false">CALC!$R$9</f>
        <v>57.4421879479545</v>
      </c>
      <c r="Q52" s="10" t="n">
        <f aca="false">CALC!$N$9</f>
        <v>64.6832662765841</v>
      </c>
      <c r="R52" s="10" t="n">
        <f aca="false">CALC!U56</f>
        <v>33.9</v>
      </c>
      <c r="S52" s="84" t="n">
        <f aca="false" t="array" ref="S52:S52">SUM(C52*L52+SUM(E52:J52*M52:R52))/$B52</f>
        <v>49.3084689040475</v>
      </c>
    </row>
    <row r="53" customFormat="false" ht="12.75" hidden="false" customHeight="false" outlineLevel="0" collapsed="false">
      <c r="A53" s="65" t="n">
        <f aca="false">EDATE(A52,1)</f>
        <v>38078</v>
      </c>
      <c r="B53" s="82" t="n">
        <f aca="false">B41</f>
        <v>28426</v>
      </c>
      <c r="C53" s="82" t="n">
        <f aca="false">C41</f>
        <v>10781.8590000047</v>
      </c>
      <c r="D53" s="83" t="n">
        <f aca="false">B53-C53</f>
        <v>17644.1409999953</v>
      </c>
      <c r="E53" s="82" t="n">
        <f aca="false">E41</f>
        <v>7849.2</v>
      </c>
      <c r="F53" s="82" t="n">
        <f aca="false">F41</f>
        <v>4709.52</v>
      </c>
      <c r="G53" s="82" t="n">
        <f aca="false">G41</f>
        <v>4709.52</v>
      </c>
      <c r="H53" s="82" t="n">
        <f aca="false">(MONTH($A53)&gt;=5)*(MONTH($A53)&lt;=9)*MAX(0,MIN($H$9,$D53-SUM($E53:G53)))</f>
        <v>0</v>
      </c>
      <c r="I53" s="82" t="n">
        <f aca="false">(MONTH($A53)&gt;=7)*(MONTH($A53)&lt;=9)*MAX(0,MIN($I$9,$D53-SUM($E53:H53)))</f>
        <v>0</v>
      </c>
      <c r="J53" s="82" t="n">
        <f aca="false">MAX(0,$D53-SUM($E53:I53))</f>
        <v>375.900999995301</v>
      </c>
      <c r="L53" s="10" t="n">
        <f aca="false">PeakMonthlyAvg!$L$9</f>
        <v>55</v>
      </c>
      <c r="M53" s="10" t="n">
        <f aca="false">CALC!$P$10</f>
        <v>47.904366817484</v>
      </c>
      <c r="N53" s="10" t="n">
        <f aca="false">CALC!$P$9</f>
        <v>58.2767463510555</v>
      </c>
      <c r="O53" s="10" t="n">
        <f aca="false" t="array" ref="O53:O53">SUM((YEAR($A53)=CALC!$A$4:$A$10)*CALC!$P$4:$P$10)</f>
        <v>36.734876353004</v>
      </c>
      <c r="P53" s="10" t="n">
        <f aca="false">CALC!$R$9</f>
        <v>57.4421879479545</v>
      </c>
      <c r="Q53" s="10" t="n">
        <f aca="false">CALC!$N$9</f>
        <v>64.6832662765841</v>
      </c>
      <c r="R53" s="10" t="n">
        <f aca="false">CALC!U57</f>
        <v>33.4</v>
      </c>
      <c r="S53" s="84" t="n">
        <f aca="false" t="array" ref="S53:S53">SUM(C53*L53+SUM(E53:J53*M53:R53))/$B53</f>
        <v>50.2718437972672</v>
      </c>
    </row>
    <row r="54" customFormat="false" ht="12.75" hidden="false" customHeight="false" outlineLevel="0" collapsed="false">
      <c r="A54" s="65" t="n">
        <f aca="false">EDATE(A53,1)</f>
        <v>38108</v>
      </c>
      <c r="B54" s="82" t="n">
        <f aca="false">B42</f>
        <v>35437</v>
      </c>
      <c r="C54" s="82" t="n">
        <f aca="false">C42</f>
        <v>10910.298676135</v>
      </c>
      <c r="D54" s="83" t="n">
        <f aca="false">B54-C54</f>
        <v>24526.701323865</v>
      </c>
      <c r="E54" s="82" t="n">
        <f aca="false">E42</f>
        <v>7849.2</v>
      </c>
      <c r="F54" s="82" t="n">
        <f aca="false">F42</f>
        <v>4709.52</v>
      </c>
      <c r="G54" s="82" t="n">
        <f aca="false">G42</f>
        <v>4709.52</v>
      </c>
      <c r="H54" s="82" t="n">
        <f aca="false">(MONTH($A54)&gt;=5)*(MONTH($A54)&lt;=9)*MAX(0,MIN($H$9,$D54-SUM($E54:G54)))</f>
        <v>4317.06</v>
      </c>
      <c r="I54" s="82" t="n">
        <f aca="false">(MONTH($A54)&gt;=7)*(MONTH($A54)&lt;=9)*MAX(0,MIN($I$9,$D54-SUM($E54:H54)))</f>
        <v>0</v>
      </c>
      <c r="J54" s="82" t="n">
        <f aca="false">MAX(0,$D54-SUM($E54:I54))</f>
        <v>2941.40132386505</v>
      </c>
      <c r="L54" s="10" t="n">
        <f aca="false">PeakMonthlyAvg!$L$9</f>
        <v>55</v>
      </c>
      <c r="M54" s="10" t="n">
        <f aca="false">CALC!$P$10</f>
        <v>47.904366817484</v>
      </c>
      <c r="N54" s="10" t="n">
        <f aca="false">CALC!$P$9</f>
        <v>58.2767463510555</v>
      </c>
      <c r="O54" s="10" t="n">
        <f aca="false" t="array" ref="O54:O54">SUM((YEAR($A54)=CALC!$A$4:$A$10)*CALC!$P$4:$P$10)</f>
        <v>36.734876353004</v>
      </c>
      <c r="P54" s="10" t="n">
        <f aca="false">CALC!$R$9</f>
        <v>57.4421879479545</v>
      </c>
      <c r="Q54" s="10" t="n">
        <f aca="false">CALC!$N$9</f>
        <v>64.6832662765841</v>
      </c>
      <c r="R54" s="10" t="n">
        <f aca="false">CALC!U58</f>
        <v>31.4</v>
      </c>
      <c r="S54" s="84" t="n">
        <f aca="false" t="array" ref="S54:S54">SUM(C54*L54+SUM(E54:J54*M54:R54))/$B54</f>
        <v>49.7750344002144</v>
      </c>
    </row>
    <row r="55" customFormat="false" ht="12.75" hidden="false" customHeight="false" outlineLevel="0" collapsed="false">
      <c r="A55" s="65" t="n">
        <f aca="false">EDATE(A54,1)</f>
        <v>38139</v>
      </c>
      <c r="B55" s="82" t="n">
        <f aca="false">B43</f>
        <v>35431</v>
      </c>
      <c r="C55" s="82" t="n">
        <f aca="false">C43</f>
        <v>12685.5387941688</v>
      </c>
      <c r="D55" s="83" t="n">
        <f aca="false">B55-C55</f>
        <v>22745.4612058312</v>
      </c>
      <c r="E55" s="82" t="n">
        <f aca="false">E43</f>
        <v>7849.2</v>
      </c>
      <c r="F55" s="82" t="n">
        <f aca="false">F43</f>
        <v>4709.52</v>
      </c>
      <c r="G55" s="82" t="n">
        <f aca="false">G43</f>
        <v>4709.52</v>
      </c>
      <c r="H55" s="82" t="n">
        <f aca="false">(MONTH($A55)&gt;=5)*(MONTH($A55)&lt;=9)*MAX(0,MIN($H$9,$D55-SUM($E55:G55)))</f>
        <v>4317.06</v>
      </c>
      <c r="I55" s="82" t="n">
        <f aca="false">(MONTH($A55)&gt;=7)*(MONTH($A55)&lt;=9)*MAX(0,MIN($I$9,$D55-SUM($E55:H55)))</f>
        <v>0</v>
      </c>
      <c r="J55" s="82" t="n">
        <f aca="false">MAX(0,$D55-SUM($E55:I55))</f>
        <v>1160.16120583115</v>
      </c>
      <c r="L55" s="10" t="n">
        <f aca="false">PeakMonthlyAvg!$L$9</f>
        <v>55</v>
      </c>
      <c r="M55" s="10" t="n">
        <f aca="false">CALC!$P$10</f>
        <v>47.904366817484</v>
      </c>
      <c r="N55" s="10" t="n">
        <f aca="false">CALC!$P$9</f>
        <v>58.2767463510555</v>
      </c>
      <c r="O55" s="10" t="n">
        <f aca="false" t="array" ref="O55:O55">SUM((YEAR($A55)=CALC!$A$4:$A$10)*CALC!$P$4:$P$10)</f>
        <v>36.734876353004</v>
      </c>
      <c r="P55" s="10" t="n">
        <f aca="false">CALC!$R$9</f>
        <v>57.4421879479545</v>
      </c>
      <c r="Q55" s="10" t="n">
        <f aca="false">CALC!$N$9</f>
        <v>64.6832662765841</v>
      </c>
      <c r="R55" s="10" t="n">
        <f aca="false">CALC!U59</f>
        <v>31.9</v>
      </c>
      <c r="S55" s="84" t="n">
        <f aca="false" t="array" ref="S55:S55">SUM(C55*L55+SUM(E55:J55*M55:R55))/$B55</f>
        <v>50.9769761347101</v>
      </c>
    </row>
    <row r="56" customFormat="false" ht="12.75" hidden="false" customHeight="false" outlineLevel="0" collapsed="false">
      <c r="A56" s="65" t="n">
        <f aca="false">EDATE(A55,1)</f>
        <v>38169</v>
      </c>
      <c r="B56" s="82" t="n">
        <f aca="false">B44</f>
        <v>38087</v>
      </c>
      <c r="C56" s="82" t="n">
        <f aca="false">C44</f>
        <v>11898.8557385947</v>
      </c>
      <c r="D56" s="83" t="n">
        <f aca="false">B56-C56</f>
        <v>26188.1442614053</v>
      </c>
      <c r="E56" s="82" t="n">
        <f aca="false">E44</f>
        <v>7849.2</v>
      </c>
      <c r="F56" s="82" t="n">
        <f aca="false">F44</f>
        <v>4709.52</v>
      </c>
      <c r="G56" s="82" t="n">
        <f aca="false">G44</f>
        <v>4709.52</v>
      </c>
      <c r="H56" s="82" t="n">
        <f aca="false">(MONTH($A56)&gt;=5)*(MONTH($A56)&lt;=9)*MAX(0,MIN($H$9,$D56-SUM($E56:G56)))</f>
        <v>4317.06</v>
      </c>
      <c r="I56" s="82" t="n">
        <f aca="false">(MONTH($A56)&gt;=7)*(MONTH($A56)&lt;=9)*MAX(0,MIN($I$9,$D56-SUM($E56:H56)))</f>
        <v>3924.6</v>
      </c>
      <c r="J56" s="82" t="n">
        <f aca="false">MAX(0,$D56-SUM($E56:I56))</f>
        <v>678.24426140534</v>
      </c>
      <c r="L56" s="10" t="n">
        <f aca="false">PeakMonthlyAvg!$L$9</f>
        <v>55</v>
      </c>
      <c r="M56" s="10" t="n">
        <f aca="false">CALC!$P$10</f>
        <v>47.904366817484</v>
      </c>
      <c r="N56" s="10" t="n">
        <f aca="false">CALC!$P$9</f>
        <v>58.2767463510555</v>
      </c>
      <c r="O56" s="10" t="n">
        <f aca="false" t="array" ref="O56:O56">SUM((YEAR($A56)=CALC!$A$4:$A$10)*CALC!$P$4:$P$10)</f>
        <v>36.734876353004</v>
      </c>
      <c r="P56" s="10" t="n">
        <f aca="false">CALC!$R$9</f>
        <v>57.4421879479545</v>
      </c>
      <c r="Q56" s="10" t="n">
        <f aca="false">CALC!$N$9</f>
        <v>64.6832662765841</v>
      </c>
      <c r="R56" s="10" t="n">
        <f aca="false">CALC!U60</f>
        <v>43.9</v>
      </c>
      <c r="S56" s="84" t="n">
        <f aca="false" t="array" ref="S56:S56">SUM(C56*L56+SUM(E56:J56*M56:R56))/$B56</f>
        <v>52.7612939010974</v>
      </c>
    </row>
    <row r="57" customFormat="false" ht="12.75" hidden="false" customHeight="false" outlineLevel="0" collapsed="false">
      <c r="A57" s="65" t="n">
        <f aca="false">EDATE(A56,1)</f>
        <v>38200</v>
      </c>
      <c r="B57" s="82" t="n">
        <f aca="false">B45</f>
        <v>39246</v>
      </c>
      <c r="C57" s="82" t="n">
        <f aca="false">C45</f>
        <v>11420.0830583182</v>
      </c>
      <c r="D57" s="83" t="n">
        <f aca="false">B57-C57</f>
        <v>27825.9169416818</v>
      </c>
      <c r="E57" s="82" t="n">
        <f aca="false">E45</f>
        <v>7849.2</v>
      </c>
      <c r="F57" s="82" t="n">
        <f aca="false">F45</f>
        <v>4709.52</v>
      </c>
      <c r="G57" s="82" t="n">
        <f aca="false">G45</f>
        <v>4709.52</v>
      </c>
      <c r="H57" s="82" t="n">
        <f aca="false">(MONTH($A57)&gt;=5)*(MONTH($A57)&lt;=9)*MAX(0,MIN($H$9,$D57-SUM($E57:G57)))</f>
        <v>4317.06</v>
      </c>
      <c r="I57" s="82" t="n">
        <f aca="false">(MONTH($A57)&gt;=7)*(MONTH($A57)&lt;=9)*MAX(0,MIN($I$9,$D57-SUM($E57:H57)))</f>
        <v>3924.6</v>
      </c>
      <c r="J57" s="82" t="n">
        <f aca="false">MAX(0,$D57-SUM($E57:I57))</f>
        <v>2316.01694168182</v>
      </c>
      <c r="L57" s="10" t="n">
        <f aca="false">PeakMonthlyAvg!$L$9</f>
        <v>55</v>
      </c>
      <c r="M57" s="10" t="n">
        <f aca="false">CALC!$P$10</f>
        <v>47.904366817484</v>
      </c>
      <c r="N57" s="10" t="n">
        <f aca="false">CALC!$P$9</f>
        <v>58.2767463510555</v>
      </c>
      <c r="O57" s="10" t="n">
        <f aca="false" t="array" ref="O57:O57">SUM((YEAR($A57)=CALC!$A$4:$A$10)*CALC!$P$4:$P$10)</f>
        <v>36.734876353004</v>
      </c>
      <c r="P57" s="10" t="n">
        <f aca="false">CALC!$R$9</f>
        <v>57.4421879479545</v>
      </c>
      <c r="Q57" s="10" t="n">
        <f aca="false">CALC!$N$9</f>
        <v>64.6832662765841</v>
      </c>
      <c r="R57" s="10" t="n">
        <f aca="false">CALC!U61</f>
        <v>46.9</v>
      </c>
      <c r="S57" s="84" t="n">
        <f aca="false" t="array" ref="S57:S57">SUM(C57*L57+SUM(E57:J57*M57:R57))/$B57</f>
        <v>52.5412315875522</v>
      </c>
    </row>
    <row r="58" customFormat="false" ht="12.75" hidden="false" customHeight="false" outlineLevel="0" collapsed="false">
      <c r="A58" s="65" t="n">
        <f aca="false">EDATE(A57,1)</f>
        <v>38231</v>
      </c>
      <c r="B58" s="82" t="n">
        <f aca="false">B46</f>
        <v>37628</v>
      </c>
      <c r="C58" s="82" t="n">
        <f aca="false">C46</f>
        <v>11552.7279304558</v>
      </c>
      <c r="D58" s="83" t="n">
        <f aca="false">B58-C58</f>
        <v>26075.2720695442</v>
      </c>
      <c r="E58" s="82" t="n">
        <f aca="false">E46</f>
        <v>7849.2</v>
      </c>
      <c r="F58" s="82" t="n">
        <f aca="false">F46</f>
        <v>4709.52</v>
      </c>
      <c r="G58" s="82" t="n">
        <f aca="false">G46</f>
        <v>4709.52</v>
      </c>
      <c r="H58" s="82" t="n">
        <f aca="false">(MONTH($A58)&gt;=5)*(MONTH($A58)&lt;=9)*MAX(0,MIN($H$9,$D58-SUM($E58:G58)))</f>
        <v>4317.06</v>
      </c>
      <c r="I58" s="82" t="n">
        <f aca="false">(MONTH($A58)&gt;=7)*(MONTH($A58)&lt;=9)*MAX(0,MIN($I$9,$D58-SUM($E58:H58)))</f>
        <v>3924.6</v>
      </c>
      <c r="J58" s="82" t="n">
        <f aca="false">MAX(0,$D58-SUM($E58:I58))</f>
        <v>565.372069544195</v>
      </c>
      <c r="L58" s="10" t="n">
        <f aca="false">PeakMonthlyAvg!$L$9</f>
        <v>55</v>
      </c>
      <c r="M58" s="10" t="n">
        <f aca="false">CALC!$P$10</f>
        <v>47.904366817484</v>
      </c>
      <c r="N58" s="10" t="n">
        <f aca="false">CALC!$P$9</f>
        <v>58.2767463510555</v>
      </c>
      <c r="O58" s="10" t="n">
        <f aca="false" t="array" ref="O58:O58">SUM((YEAR($A58)=CALC!$A$4:$A$10)*CALC!$P$4:$P$10)</f>
        <v>36.734876353004</v>
      </c>
      <c r="P58" s="10" t="n">
        <f aca="false">CALC!$R$9</f>
        <v>57.4421879479545</v>
      </c>
      <c r="Q58" s="10" t="n">
        <f aca="false">CALC!$N$9</f>
        <v>64.6832662765841</v>
      </c>
      <c r="R58" s="10" t="n">
        <f aca="false">CALC!U62</f>
        <v>44.4</v>
      </c>
      <c r="S58" s="84" t="n">
        <f aca="false" t="array" ref="S58:S58">SUM(C58*L58+SUM(E58:J58*M58:R58))/$B58</f>
        <v>52.7747945193879</v>
      </c>
    </row>
    <row r="59" customFormat="false" ht="12.75" hidden="false" customHeight="false" outlineLevel="0" collapsed="false">
      <c r="A59" s="65" t="n">
        <f aca="false">EDATE(A58,1)</f>
        <v>38261</v>
      </c>
      <c r="B59" s="82" t="n">
        <f aca="false">B47</f>
        <v>32596</v>
      </c>
      <c r="C59" s="82" t="n">
        <f aca="false">C47</f>
        <v>9907.7052310606</v>
      </c>
      <c r="D59" s="83" t="n">
        <f aca="false">B59-C59</f>
        <v>22688.2947689394</v>
      </c>
      <c r="E59" s="82" t="n">
        <f aca="false">E47</f>
        <v>7849.2</v>
      </c>
      <c r="F59" s="82" t="n">
        <f aca="false">F47</f>
        <v>4709.52</v>
      </c>
      <c r="G59" s="82" t="n">
        <f aca="false">G47</f>
        <v>4709.52</v>
      </c>
      <c r="H59" s="82" t="n">
        <f aca="false">(MONTH($A59)&gt;=5)*(MONTH($A59)&lt;=9)*MAX(0,MIN($H$9,$D59-SUM($E59:G59)))</f>
        <v>0</v>
      </c>
      <c r="I59" s="82" t="n">
        <f aca="false">(MONTH($A59)&gt;=7)*(MONTH($A59)&lt;=9)*MAX(0,MIN($I$9,$D59-SUM($E59:H59)))</f>
        <v>0</v>
      </c>
      <c r="J59" s="82" t="n">
        <f aca="false">MAX(0,$D59-SUM($E59:I59))</f>
        <v>5420.0547689394</v>
      </c>
      <c r="L59" s="10" t="n">
        <f aca="false">PeakMonthlyAvg!$L$9</f>
        <v>55</v>
      </c>
      <c r="M59" s="10" t="n">
        <f aca="false">CALC!$P$10</f>
        <v>47.904366817484</v>
      </c>
      <c r="N59" s="10" t="n">
        <f aca="false">CALC!$P$9</f>
        <v>58.2767463510555</v>
      </c>
      <c r="O59" s="10" t="n">
        <f aca="false" t="array" ref="O59:O59">SUM((YEAR($A59)=CALC!$A$4:$A$10)*CALC!$P$4:$P$10)</f>
        <v>36.734876353004</v>
      </c>
      <c r="P59" s="10" t="n">
        <f aca="false">CALC!$R$9</f>
        <v>57.4421879479545</v>
      </c>
      <c r="Q59" s="10" t="n">
        <f aca="false">CALC!$N$9</f>
        <v>64.6832662765841</v>
      </c>
      <c r="R59" s="10" t="n">
        <f aca="false">CALC!U63</f>
        <v>37.4</v>
      </c>
      <c r="S59" s="84" t="n">
        <f aca="false" t="array" ref="S59:S59">SUM(C59*L59+SUM(E59:J59*M59:R59))/$B59</f>
        <v>48.1992860917807</v>
      </c>
    </row>
    <row r="60" customFormat="false" ht="12.75" hidden="false" customHeight="false" outlineLevel="0" collapsed="false">
      <c r="A60" s="65" t="n">
        <f aca="false">EDATE(A59,1)</f>
        <v>38292</v>
      </c>
      <c r="B60" s="82" t="n">
        <f aca="false">B48</f>
        <v>29621</v>
      </c>
      <c r="C60" s="82" t="n">
        <f aca="false">C48</f>
        <v>10325.2595658164</v>
      </c>
      <c r="D60" s="83" t="n">
        <f aca="false">B60-C60</f>
        <v>19295.7404341836</v>
      </c>
      <c r="E60" s="82" t="n">
        <f aca="false">E48</f>
        <v>7849.2</v>
      </c>
      <c r="F60" s="82" t="n">
        <f aca="false">F48</f>
        <v>4709.52</v>
      </c>
      <c r="G60" s="82" t="n">
        <f aca="false">G48</f>
        <v>4709.52</v>
      </c>
      <c r="H60" s="82" t="n">
        <f aca="false">(MONTH($A60)&gt;=5)*(MONTH($A60)&lt;=9)*MAX(0,MIN($H$9,$D60-SUM($E60:G60)))</f>
        <v>0</v>
      </c>
      <c r="I60" s="82" t="n">
        <f aca="false">(MONTH($A60)&gt;=7)*(MONTH($A60)&lt;=9)*MAX(0,MIN($I$9,$D60-SUM($E60:H60)))</f>
        <v>0</v>
      </c>
      <c r="J60" s="82" t="n">
        <f aca="false">MAX(0,$D60-SUM($E60:I60))</f>
        <v>2027.50043418356</v>
      </c>
      <c r="L60" s="10" t="n">
        <f aca="false">PeakMonthlyAvg!$L$9</f>
        <v>55</v>
      </c>
      <c r="M60" s="10" t="n">
        <f aca="false">CALC!$P$10</f>
        <v>47.904366817484</v>
      </c>
      <c r="N60" s="10" t="n">
        <f aca="false">CALC!$P$9</f>
        <v>58.2767463510555</v>
      </c>
      <c r="O60" s="10" t="n">
        <f aca="false" t="array" ref="O60:O60">SUM((YEAR($A60)=CALC!$A$4:$A$10)*CALC!$P$4:$P$10)</f>
        <v>36.734876353004</v>
      </c>
      <c r="P60" s="10" t="n">
        <f aca="false">CALC!$R$9</f>
        <v>57.4421879479545</v>
      </c>
      <c r="Q60" s="10" t="n">
        <f aca="false">CALC!$N$9</f>
        <v>64.6832662765841</v>
      </c>
      <c r="R60" s="10" t="n">
        <f aca="false">CALC!U64</f>
        <v>33.4</v>
      </c>
      <c r="S60" s="84" t="n">
        <f aca="false" t="array" ref="S60:S60">SUM(C60*L60+SUM(E60:J60*M60:R60))/$B60</f>
        <v>49.2582250431333</v>
      </c>
    </row>
    <row r="61" customFormat="false" ht="12.75" hidden="false" customHeight="false" outlineLevel="0" collapsed="false">
      <c r="A61" s="65" t="n">
        <f aca="false">EDATE(A60,1)</f>
        <v>38322</v>
      </c>
      <c r="B61" s="82" t="n">
        <f aca="false">B49</f>
        <v>30813</v>
      </c>
      <c r="C61" s="82" t="n">
        <f aca="false">C49</f>
        <v>10181.0366376991</v>
      </c>
      <c r="D61" s="83" t="n">
        <f aca="false">B61-C61</f>
        <v>20631.9633623009</v>
      </c>
      <c r="E61" s="82" t="n">
        <f aca="false">E49</f>
        <v>7849.2</v>
      </c>
      <c r="F61" s="82" t="n">
        <f aca="false">F49</f>
        <v>4709.52</v>
      </c>
      <c r="G61" s="82" t="n">
        <f aca="false">G49</f>
        <v>4709.52</v>
      </c>
      <c r="H61" s="82" t="n">
        <f aca="false">(MONTH($A61)&gt;=5)*(MONTH($A61)&lt;=9)*MAX(0,MIN($H$9,$D61-SUM($E61:G61)))</f>
        <v>0</v>
      </c>
      <c r="I61" s="82" t="n">
        <f aca="false">(MONTH($A61)&gt;=7)*(MONTH($A61)&lt;=9)*MAX(0,MIN($I$9,$D61-SUM($E61:H61)))</f>
        <v>0</v>
      </c>
      <c r="J61" s="82" t="n">
        <f aca="false">MAX(0,$D61-SUM($E61:I61))</f>
        <v>3363.72336230086</v>
      </c>
      <c r="L61" s="10" t="n">
        <f aca="false">PeakMonthlyAvg!$L$9</f>
        <v>55</v>
      </c>
      <c r="M61" s="10" t="n">
        <f aca="false">CALC!$P$10</f>
        <v>47.904366817484</v>
      </c>
      <c r="N61" s="10" t="n">
        <f aca="false">CALC!$P$9</f>
        <v>58.2767463510555</v>
      </c>
      <c r="O61" s="10" t="n">
        <f aca="false" t="array" ref="O61:O61">SUM((YEAR($A61)=CALC!$A$4:$A$10)*CALC!$P$4:$P$10)</f>
        <v>36.734876353004</v>
      </c>
      <c r="P61" s="10" t="n">
        <f aca="false">CALC!$R$9</f>
        <v>57.4421879479545</v>
      </c>
      <c r="Q61" s="10" t="n">
        <f aca="false">CALC!$N$9</f>
        <v>64.6832662765841</v>
      </c>
      <c r="R61" s="10" t="n">
        <f aca="false">CALC!U65</f>
        <v>33.4</v>
      </c>
      <c r="S61" s="84" t="n">
        <f aca="false" t="array" ref="S61:S61">SUM(C61*L61+SUM(E61:J61*M61:R61))/$B61</f>
        <v>48.5436493932859</v>
      </c>
    </row>
    <row r="62" customFormat="false" ht="12.75" hidden="false" customHeight="false" outlineLevel="0" collapsed="false">
      <c r="A62" s="65" t="n">
        <f aca="false">EDATE(A61,1)</f>
        <v>38353</v>
      </c>
      <c r="B62" s="82" t="n">
        <f aca="false">B50</f>
        <v>29197</v>
      </c>
      <c r="C62" s="82" t="n">
        <f aca="false">C50</f>
        <v>9788.06594630827</v>
      </c>
      <c r="D62" s="83" t="n">
        <f aca="false">B62-C62</f>
        <v>19408.9340536917</v>
      </c>
      <c r="E62" s="82" t="n">
        <f aca="false">E50</f>
        <v>7849.2</v>
      </c>
      <c r="F62" s="82" t="n">
        <f aca="false">F50</f>
        <v>4709.52</v>
      </c>
      <c r="G62" s="82" t="n">
        <f aca="false">G50</f>
        <v>4709.52</v>
      </c>
      <c r="H62" s="82" t="n">
        <f aca="false">(MONTH($A62)&gt;=5)*(MONTH($A62)&lt;=9)*MAX(0,MIN($H$9,$D62-SUM($E62:G62)))</f>
        <v>0</v>
      </c>
      <c r="I62" s="82" t="n">
        <f aca="false">(MONTH($A62)&gt;=7)*(MONTH($A62)&lt;=9)*MAX(0,MIN($I$9,$D62-SUM($E62:H62)))</f>
        <v>0</v>
      </c>
      <c r="J62" s="82" t="n">
        <f aca="false">MAX(0,$D62-SUM($E62:I62))</f>
        <v>2140.69405369173</v>
      </c>
      <c r="L62" s="10" t="n">
        <f aca="false">PeakMonthlyAvg!$L$9</f>
        <v>55</v>
      </c>
      <c r="M62" s="10" t="n">
        <f aca="false">CALC!$P$10</f>
        <v>47.904366817484</v>
      </c>
      <c r="N62" s="10" t="n">
        <f aca="false">CALC!$P$9</f>
        <v>58.2767463510555</v>
      </c>
      <c r="O62" s="10" t="n">
        <f aca="false" t="array" ref="O62:O62">SUM((YEAR($A62)=CALC!$A$4:$A$10)*CALC!$P$4:$P$10)</f>
        <v>34.4453889614407</v>
      </c>
      <c r="P62" s="10" t="n">
        <f aca="false">CALC!$R$9</f>
        <v>57.4421879479545</v>
      </c>
      <c r="Q62" s="10" t="n">
        <f aca="false">CALC!$N$9</f>
        <v>64.6832662765841</v>
      </c>
      <c r="R62" s="10" t="n">
        <f aca="false">CALC!U66</f>
        <v>33.6</v>
      </c>
      <c r="S62" s="84" t="n">
        <f aca="false" t="array" ref="S62:S62">SUM(C62*L62+SUM(E62:J62*M62:R62))/$B62</f>
        <v>48.7364679238175</v>
      </c>
    </row>
    <row r="63" customFormat="false" ht="12.75" hidden="false" customHeight="false" outlineLevel="0" collapsed="false">
      <c r="A63" s="65" t="n">
        <f aca="false">EDATE(A62,1)</f>
        <v>38384</v>
      </c>
      <c r="B63" s="82" t="n">
        <f aca="false">B51</f>
        <v>28874</v>
      </c>
      <c r="C63" s="82" t="n">
        <f aca="false">C51</f>
        <v>10258.2127301907</v>
      </c>
      <c r="D63" s="83" t="n">
        <f aca="false">B63-C63</f>
        <v>18615.7872698093</v>
      </c>
      <c r="E63" s="82" t="n">
        <f aca="false">E51</f>
        <v>7849.2</v>
      </c>
      <c r="F63" s="82" t="n">
        <f aca="false">F51</f>
        <v>4709.52</v>
      </c>
      <c r="G63" s="82" t="n">
        <f aca="false">G51</f>
        <v>4709.52</v>
      </c>
      <c r="H63" s="82" t="n">
        <f aca="false">(MONTH($A63)&gt;=5)*(MONTH($A63)&lt;=9)*MAX(0,MIN($H$9,$D63-SUM($E63:G63)))</f>
        <v>0</v>
      </c>
      <c r="I63" s="82" t="n">
        <f aca="false">(MONTH($A63)&gt;=7)*(MONTH($A63)&lt;=9)*MAX(0,MIN($I$9,$D63-SUM($E63:H63)))</f>
        <v>0</v>
      </c>
      <c r="J63" s="82" t="n">
        <f aca="false">MAX(0,$D63-SUM($E63:I63))</f>
        <v>1347.54726980926</v>
      </c>
      <c r="L63" s="10" t="n">
        <f aca="false">PeakMonthlyAvg!$L$9</f>
        <v>55</v>
      </c>
      <c r="M63" s="10" t="n">
        <f aca="false">CALC!$P$10</f>
        <v>47.904366817484</v>
      </c>
      <c r="N63" s="10" t="n">
        <f aca="false">CALC!$P$9</f>
        <v>58.2767463510555</v>
      </c>
      <c r="O63" s="10" t="n">
        <f aca="false" t="array" ref="O63:O63">SUM((YEAR($A63)=CALC!$A$4:$A$10)*CALC!$P$4:$P$10)</f>
        <v>34.4453889614407</v>
      </c>
      <c r="P63" s="10" t="n">
        <f aca="false">CALC!$R$9</f>
        <v>57.4421879479545</v>
      </c>
      <c r="Q63" s="10" t="n">
        <f aca="false">CALC!$N$9</f>
        <v>64.6832662765841</v>
      </c>
      <c r="R63" s="10" t="n">
        <f aca="false">CALC!U67</f>
        <v>32.6</v>
      </c>
      <c r="S63" s="84" t="n">
        <f aca="false" t="array" ref="S63:S63">SUM(C63*L63+SUM(E63:J63*M63:R63))/$B63</f>
        <v>49.2075724830981</v>
      </c>
    </row>
    <row r="64" customFormat="false" ht="12.75" hidden="false" customHeight="false" outlineLevel="0" collapsed="false">
      <c r="A64" s="65" t="n">
        <f aca="false">EDATE(A63,1)</f>
        <v>38412</v>
      </c>
      <c r="B64" s="82" t="n">
        <f aca="false">B52</f>
        <v>29893</v>
      </c>
      <c r="C64" s="82" t="n">
        <f aca="false">C52</f>
        <v>10546.3793160036</v>
      </c>
      <c r="D64" s="83" t="n">
        <f aca="false">B64-C64</f>
        <v>19346.6206839964</v>
      </c>
      <c r="E64" s="82" t="n">
        <f aca="false">E52</f>
        <v>7849.2</v>
      </c>
      <c r="F64" s="82" t="n">
        <f aca="false">F52</f>
        <v>4709.52</v>
      </c>
      <c r="G64" s="82" t="n">
        <f aca="false">G52</f>
        <v>4709.52</v>
      </c>
      <c r="H64" s="82" t="n">
        <f aca="false">(MONTH($A64)&gt;=5)*(MONTH($A64)&lt;=9)*MAX(0,MIN($H$9,$D64-SUM($E64:G64)))</f>
        <v>0</v>
      </c>
      <c r="I64" s="82" t="n">
        <f aca="false">(MONTH($A64)&gt;=7)*(MONTH($A64)&lt;=9)*MAX(0,MIN($I$9,$D64-SUM($E64:H64)))</f>
        <v>0</v>
      </c>
      <c r="J64" s="82" t="n">
        <f aca="false">MAX(0,$D64-SUM($E64:I64))</f>
        <v>2078.38068399641</v>
      </c>
      <c r="L64" s="10" t="n">
        <f aca="false">PeakMonthlyAvg!$L$9</f>
        <v>55</v>
      </c>
      <c r="M64" s="10" t="n">
        <f aca="false">CALC!$P$10</f>
        <v>47.904366817484</v>
      </c>
      <c r="N64" s="10" t="n">
        <f aca="false">CALC!$P$9</f>
        <v>58.2767463510555</v>
      </c>
      <c r="O64" s="10" t="n">
        <f aca="false" t="array" ref="O64:O64">SUM((YEAR($A64)=CALC!$A$4:$A$10)*CALC!$P$4:$P$10)</f>
        <v>34.4453889614407</v>
      </c>
      <c r="P64" s="10" t="n">
        <f aca="false">CALC!$R$9</f>
        <v>57.4421879479545</v>
      </c>
      <c r="Q64" s="10" t="n">
        <f aca="false">CALC!$N$9</f>
        <v>64.6832662765841</v>
      </c>
      <c r="R64" s="10" t="n">
        <f aca="false">CALC!U68</f>
        <v>31.6</v>
      </c>
      <c r="S64" s="84" t="n">
        <f aca="false" t="array" ref="S64:S64">SUM(C64*L64+SUM(E64:J64*M64:R64))/$B64</f>
        <v>48.7878566458765</v>
      </c>
    </row>
    <row r="65" customFormat="false" ht="12.75" hidden="false" customHeight="false" outlineLevel="0" collapsed="false">
      <c r="A65" s="65" t="n">
        <f aca="false">EDATE(A64,1)</f>
        <v>38443</v>
      </c>
      <c r="B65" s="82" t="n">
        <f aca="false">B53</f>
        <v>28426</v>
      </c>
      <c r="C65" s="82" t="n">
        <f aca="false">C53</f>
        <v>10781.8590000047</v>
      </c>
      <c r="D65" s="83" t="n">
        <f aca="false">B65-C65</f>
        <v>17644.1409999953</v>
      </c>
      <c r="E65" s="82" t="n">
        <f aca="false">E53</f>
        <v>7849.2</v>
      </c>
      <c r="F65" s="82" t="n">
        <f aca="false">F53</f>
        <v>4709.52</v>
      </c>
      <c r="G65" s="82" t="n">
        <f aca="false">G53</f>
        <v>4709.52</v>
      </c>
      <c r="H65" s="82" t="n">
        <f aca="false">(MONTH($A65)&gt;=5)*(MONTH($A65)&lt;=9)*MAX(0,MIN($H$9,$D65-SUM($E65:G65)))</f>
        <v>0</v>
      </c>
      <c r="I65" s="82" t="n">
        <f aca="false">(MONTH($A65)&gt;=7)*(MONTH($A65)&lt;=9)*MAX(0,MIN($I$9,$D65-SUM($E65:H65)))</f>
        <v>0</v>
      </c>
      <c r="J65" s="82" t="n">
        <f aca="false">MAX(0,$D65-SUM($E65:I65))</f>
        <v>375.900999995301</v>
      </c>
      <c r="L65" s="10" t="n">
        <f aca="false">PeakMonthlyAvg!$L$9</f>
        <v>55</v>
      </c>
      <c r="M65" s="10" t="n">
        <f aca="false">CALC!$P$10</f>
        <v>47.904366817484</v>
      </c>
      <c r="N65" s="10" t="n">
        <f aca="false">CALC!$P$9</f>
        <v>58.2767463510555</v>
      </c>
      <c r="O65" s="10" t="n">
        <f aca="false" t="array" ref="O65:O65">SUM((YEAR($A65)=CALC!$A$4:$A$10)*CALC!$P$4:$P$10)</f>
        <v>34.4453889614407</v>
      </c>
      <c r="P65" s="10" t="n">
        <f aca="false">CALC!$R$9</f>
        <v>57.4421879479545</v>
      </c>
      <c r="Q65" s="10" t="n">
        <f aca="false">CALC!$N$9</f>
        <v>64.6832662765841</v>
      </c>
      <c r="R65" s="10" t="n">
        <f aca="false">CALC!U69</f>
        <v>31.1</v>
      </c>
      <c r="S65" s="84" t="n">
        <f aca="false" t="array" ref="S65:S65">SUM(C65*L65+SUM(E65:J65*M65:R65))/$B65</f>
        <v>49.8621147126157</v>
      </c>
    </row>
    <row r="66" customFormat="false" ht="12.75" hidden="false" customHeight="false" outlineLevel="0" collapsed="false">
      <c r="A66" s="65" t="n">
        <f aca="false">EDATE(A65,1)</f>
        <v>38473</v>
      </c>
      <c r="B66" s="82" t="n">
        <f aca="false">B54</f>
        <v>35437</v>
      </c>
      <c r="C66" s="82" t="n">
        <f aca="false">C54</f>
        <v>10910.298676135</v>
      </c>
      <c r="D66" s="83" t="n">
        <f aca="false">B66-C66</f>
        <v>24526.701323865</v>
      </c>
      <c r="E66" s="82" t="n">
        <f aca="false">E54</f>
        <v>7849.2</v>
      </c>
      <c r="F66" s="82" t="n">
        <f aca="false">F54</f>
        <v>4709.52</v>
      </c>
      <c r="G66" s="82" t="n">
        <f aca="false">G54</f>
        <v>4709.52</v>
      </c>
      <c r="H66" s="82" t="n">
        <f aca="false">(MONTH($A66)&gt;=5)*(MONTH($A66)&lt;=9)*MAX(0,MIN($H$9,$D66-SUM($E66:G66)))</f>
        <v>4317.06</v>
      </c>
      <c r="I66" s="82" t="n">
        <f aca="false">(MONTH($A66)&gt;=7)*(MONTH($A66)&lt;=9)*MAX(0,MIN($I$9,$D66-SUM($E66:H66)))</f>
        <v>0</v>
      </c>
      <c r="J66" s="82" t="n">
        <f aca="false">MAX(0,$D66-SUM($E66:I66))</f>
        <v>2941.40132386505</v>
      </c>
      <c r="L66" s="10" t="n">
        <f aca="false">PeakMonthlyAvg!$L$9</f>
        <v>55</v>
      </c>
      <c r="M66" s="10" t="n">
        <f aca="false">CALC!$P$10</f>
        <v>47.904366817484</v>
      </c>
      <c r="N66" s="10" t="n">
        <f aca="false">CALC!$P$9</f>
        <v>58.2767463510555</v>
      </c>
      <c r="O66" s="10" t="n">
        <f aca="false" t="array" ref="O66:O66">SUM((YEAR($A66)=CALC!$A$4:$A$10)*CALC!$P$4:$P$10)</f>
        <v>34.4453889614407</v>
      </c>
      <c r="P66" s="10" t="n">
        <f aca="false">CALC!$R$9</f>
        <v>57.4421879479545</v>
      </c>
      <c r="Q66" s="10" t="n">
        <f aca="false">CALC!$N$9</f>
        <v>64.6832662765841</v>
      </c>
      <c r="R66" s="10" t="n">
        <f aca="false">CALC!U70</f>
        <v>29.1</v>
      </c>
      <c r="S66" s="84" t="n">
        <f aca="false" t="array" ref="S66:S66">SUM(C66*L66+SUM(E66:J66*M66:R66))/$B66</f>
        <v>49.2798567693426</v>
      </c>
    </row>
    <row r="67" customFormat="false" ht="12.75" hidden="false" customHeight="false" outlineLevel="0" collapsed="false">
      <c r="A67" s="65" t="n">
        <f aca="false">EDATE(A66,1)</f>
        <v>38504</v>
      </c>
      <c r="B67" s="82" t="n">
        <f aca="false">B55</f>
        <v>35431</v>
      </c>
      <c r="C67" s="82" t="n">
        <f aca="false">C55</f>
        <v>12685.5387941688</v>
      </c>
      <c r="D67" s="83" t="n">
        <f aca="false">B67-C67</f>
        <v>22745.4612058312</v>
      </c>
      <c r="E67" s="82" t="n">
        <f aca="false">E55</f>
        <v>7849.2</v>
      </c>
      <c r="F67" s="82" t="n">
        <f aca="false">F55</f>
        <v>4709.52</v>
      </c>
      <c r="G67" s="82" t="n">
        <f aca="false">G55</f>
        <v>4709.52</v>
      </c>
      <c r="H67" s="82" t="n">
        <f aca="false">(MONTH($A67)&gt;=5)*(MONTH($A67)&lt;=9)*MAX(0,MIN($H$9,$D67-SUM($E67:G67)))</f>
        <v>4317.06</v>
      </c>
      <c r="I67" s="82" t="n">
        <f aca="false">(MONTH($A67)&gt;=7)*(MONTH($A67)&lt;=9)*MAX(0,MIN($I$9,$D67-SUM($E67:H67)))</f>
        <v>0</v>
      </c>
      <c r="J67" s="82" t="n">
        <f aca="false">MAX(0,$D67-SUM($E67:I67))</f>
        <v>1160.16120583115</v>
      </c>
      <c r="L67" s="10" t="n">
        <f aca="false">PeakMonthlyAvg!$L$9</f>
        <v>55</v>
      </c>
      <c r="M67" s="10" t="n">
        <f aca="false">CALC!$P$10</f>
        <v>47.904366817484</v>
      </c>
      <c r="N67" s="10" t="n">
        <f aca="false">CALC!$P$9</f>
        <v>58.2767463510555</v>
      </c>
      <c r="O67" s="10" t="n">
        <f aca="false" t="array" ref="O67:O67">SUM((YEAR($A67)=CALC!$A$4:$A$10)*CALC!$P$4:$P$10)</f>
        <v>34.4453889614407</v>
      </c>
      <c r="P67" s="10" t="n">
        <f aca="false">CALC!$R$9</f>
        <v>57.4421879479545</v>
      </c>
      <c r="Q67" s="10" t="n">
        <f aca="false">CALC!$N$9</f>
        <v>64.6832662765841</v>
      </c>
      <c r="R67" s="10" t="n">
        <f aca="false">CALC!U71</f>
        <v>29.6</v>
      </c>
      <c r="S67" s="84" t="n">
        <f aca="false" t="array" ref="S67:S67">SUM(C67*L67+SUM(E67:J67*M67:R67))/$B67</f>
        <v>50.5973436819505</v>
      </c>
    </row>
    <row r="68" customFormat="false" ht="12.75" hidden="false" customHeight="false" outlineLevel="0" collapsed="false">
      <c r="A68" s="65" t="n">
        <f aca="false">EDATE(A67,1)</f>
        <v>38534</v>
      </c>
      <c r="B68" s="82" t="n">
        <f aca="false">B56</f>
        <v>38087</v>
      </c>
      <c r="C68" s="82" t="n">
        <f aca="false">C56</f>
        <v>11898.8557385947</v>
      </c>
      <c r="D68" s="83" t="n">
        <f aca="false">B68-C68</f>
        <v>26188.1442614053</v>
      </c>
      <c r="E68" s="82" t="n">
        <f aca="false">E56</f>
        <v>7849.2</v>
      </c>
      <c r="F68" s="82" t="n">
        <f aca="false">F56</f>
        <v>4709.52</v>
      </c>
      <c r="G68" s="82" t="n">
        <f aca="false">G56</f>
        <v>4709.52</v>
      </c>
      <c r="H68" s="82" t="n">
        <f aca="false">(MONTH($A68)&gt;=5)*(MONTH($A68)&lt;=9)*MAX(0,MIN($H$9,$D68-SUM($E68:G68)))</f>
        <v>4317.06</v>
      </c>
      <c r="I68" s="82" t="n">
        <f aca="false">(MONTH($A68)&gt;=7)*(MONTH($A68)&lt;=9)*MAX(0,MIN($I$9,$D68-SUM($E68:H68)))</f>
        <v>3924.6</v>
      </c>
      <c r="J68" s="82" t="n">
        <f aca="false">MAX(0,$D68-SUM($E68:I68))</f>
        <v>678.24426140534</v>
      </c>
      <c r="L68" s="10" t="n">
        <f aca="false">PeakMonthlyAvg!$L$9</f>
        <v>55</v>
      </c>
      <c r="M68" s="10" t="n">
        <f aca="false">CALC!$P$10</f>
        <v>47.904366817484</v>
      </c>
      <c r="N68" s="10" t="n">
        <f aca="false">CALC!$P$9</f>
        <v>58.2767463510555</v>
      </c>
      <c r="O68" s="10" t="n">
        <f aca="false" t="array" ref="O68:O68">SUM((YEAR($A68)=CALC!$A$4:$A$10)*CALC!$P$4:$P$10)</f>
        <v>34.4453889614407</v>
      </c>
      <c r="P68" s="10" t="n">
        <f aca="false">CALC!$R$9</f>
        <v>57.4421879479545</v>
      </c>
      <c r="Q68" s="10" t="n">
        <f aca="false">CALC!$N$9</f>
        <v>64.6832662765841</v>
      </c>
      <c r="R68" s="10" t="n">
        <f aca="false">CALC!U72</f>
        <v>41.6</v>
      </c>
      <c r="S68" s="84" t="n">
        <f aca="false" t="array" ref="S68:S68">SUM(C68*L68+SUM(E68:J68*M68:R68))/$B68</f>
        <v>52.4372371767151</v>
      </c>
    </row>
    <row r="69" customFormat="false" ht="12.75" hidden="false" customHeight="false" outlineLevel="0" collapsed="false">
      <c r="A69" s="65" t="n">
        <f aca="false">EDATE(A68,1)</f>
        <v>38565</v>
      </c>
      <c r="B69" s="82" t="n">
        <f aca="false">B57</f>
        <v>39246</v>
      </c>
      <c r="C69" s="82" t="n">
        <f aca="false">C57</f>
        <v>11420.0830583182</v>
      </c>
      <c r="D69" s="83" t="n">
        <f aca="false">B69-C69</f>
        <v>27825.9169416818</v>
      </c>
      <c r="E69" s="82" t="n">
        <f aca="false">E57</f>
        <v>7849.2</v>
      </c>
      <c r="F69" s="82" t="n">
        <f aca="false">F57</f>
        <v>4709.52</v>
      </c>
      <c r="G69" s="82" t="n">
        <f aca="false">G57</f>
        <v>4709.52</v>
      </c>
      <c r="H69" s="82" t="n">
        <f aca="false">(MONTH($A69)&gt;=5)*(MONTH($A69)&lt;=9)*MAX(0,MIN($H$9,$D69-SUM($E69:G69)))</f>
        <v>4317.06</v>
      </c>
      <c r="I69" s="82" t="n">
        <f aca="false">(MONTH($A69)&gt;=7)*(MONTH($A69)&lt;=9)*MAX(0,MIN($I$9,$D69-SUM($E69:H69)))</f>
        <v>3924.6</v>
      </c>
      <c r="J69" s="82" t="n">
        <f aca="false">MAX(0,$D69-SUM($E69:I69))</f>
        <v>2316.01694168182</v>
      </c>
      <c r="L69" s="10" t="n">
        <f aca="false">PeakMonthlyAvg!$L$9</f>
        <v>55</v>
      </c>
      <c r="M69" s="10" t="n">
        <f aca="false">CALC!$P$10</f>
        <v>47.904366817484</v>
      </c>
      <c r="N69" s="10" t="n">
        <f aca="false">CALC!$P$9</f>
        <v>58.2767463510555</v>
      </c>
      <c r="O69" s="10" t="n">
        <f aca="false" t="array" ref="O69:O69">SUM((YEAR($A69)=CALC!$A$4:$A$10)*CALC!$P$4:$P$10)</f>
        <v>34.4453889614407</v>
      </c>
      <c r="P69" s="10" t="n">
        <f aca="false">CALC!$R$9</f>
        <v>57.4421879479545</v>
      </c>
      <c r="Q69" s="10" t="n">
        <f aca="false">CALC!$N$9</f>
        <v>64.6832662765841</v>
      </c>
      <c r="R69" s="10" t="n">
        <f aca="false">CALC!U73</f>
        <v>44.6</v>
      </c>
      <c r="S69" s="84" t="n">
        <f aca="false" t="array" ref="S69:S69">SUM(C69*L69+SUM(E69:J69*M69:R69))/$B69</f>
        <v>52.1307636258189</v>
      </c>
    </row>
    <row r="70" customFormat="false" ht="12.75" hidden="false" customHeight="false" outlineLevel="0" collapsed="false">
      <c r="A70" s="65" t="n">
        <f aca="false">EDATE(A69,1)</f>
        <v>38596</v>
      </c>
      <c r="B70" s="82" t="n">
        <f aca="false">B58</f>
        <v>37628</v>
      </c>
      <c r="C70" s="82" t="n">
        <f aca="false">C58</f>
        <v>11552.7279304558</v>
      </c>
      <c r="D70" s="83" t="n">
        <f aca="false">B70-C70</f>
        <v>26075.2720695442</v>
      </c>
      <c r="E70" s="82" t="n">
        <f aca="false">E58</f>
        <v>7849.2</v>
      </c>
      <c r="F70" s="82" t="n">
        <f aca="false">F58</f>
        <v>4709.52</v>
      </c>
      <c r="G70" s="82" t="n">
        <f aca="false">G58</f>
        <v>4709.52</v>
      </c>
      <c r="H70" s="82" t="n">
        <f aca="false">(MONTH($A70)&gt;=5)*(MONTH($A70)&lt;=9)*MAX(0,MIN($H$9,$D70-SUM($E70:G70)))</f>
        <v>4317.06</v>
      </c>
      <c r="I70" s="82" t="n">
        <f aca="false">(MONTH($A70)&gt;=7)*(MONTH($A70)&lt;=9)*MAX(0,MIN($I$9,$D70-SUM($E70:H70)))</f>
        <v>3924.6</v>
      </c>
      <c r="J70" s="82" t="n">
        <f aca="false">MAX(0,$D70-SUM($E70:I70))</f>
        <v>565.372069544195</v>
      </c>
      <c r="L70" s="10" t="n">
        <f aca="false">PeakMonthlyAvg!$L$9</f>
        <v>55</v>
      </c>
      <c r="M70" s="10" t="n">
        <f aca="false">CALC!$P$10</f>
        <v>47.904366817484</v>
      </c>
      <c r="N70" s="10" t="n">
        <f aca="false">CALC!$P$9</f>
        <v>58.2767463510555</v>
      </c>
      <c r="O70" s="10" t="n">
        <f aca="false" t="array" ref="O70:O70">SUM((YEAR($A70)=CALC!$A$4:$A$10)*CALC!$P$4:$P$10)</f>
        <v>34.4453889614407</v>
      </c>
      <c r="P70" s="10" t="n">
        <f aca="false">CALC!$R$9</f>
        <v>57.4421879479545</v>
      </c>
      <c r="Q70" s="10" t="n">
        <f aca="false">CALC!$N$9</f>
        <v>64.6832662765841</v>
      </c>
      <c r="R70" s="10" t="n">
        <f aca="false">CALC!U74</f>
        <v>42.1</v>
      </c>
      <c r="S70" s="84" t="n">
        <f aca="false" t="array" ref="S70:S70">SUM(C70*L70+SUM(E70:J70*M70:R70))/$B70</f>
        <v>52.4536841117057</v>
      </c>
    </row>
    <row r="71" customFormat="false" ht="12.75" hidden="false" customHeight="false" outlineLevel="0" collapsed="false">
      <c r="A71" s="65" t="n">
        <f aca="false">EDATE(A70,1)</f>
        <v>38626</v>
      </c>
      <c r="B71" s="82" t="n">
        <f aca="false">B59</f>
        <v>32596</v>
      </c>
      <c r="C71" s="82" t="n">
        <f aca="false">C59</f>
        <v>9907.7052310606</v>
      </c>
      <c r="D71" s="83" t="n">
        <f aca="false">B71-C71</f>
        <v>22688.2947689394</v>
      </c>
      <c r="E71" s="82" t="n">
        <f aca="false">E59</f>
        <v>7849.2</v>
      </c>
      <c r="F71" s="82" t="n">
        <f aca="false">F59</f>
        <v>4709.52</v>
      </c>
      <c r="G71" s="82" t="n">
        <f aca="false">G59</f>
        <v>4709.52</v>
      </c>
      <c r="H71" s="82" t="n">
        <f aca="false">(MONTH($A71)&gt;=5)*(MONTH($A71)&lt;=9)*MAX(0,MIN($H$9,$D71-SUM($E71:G71)))</f>
        <v>0</v>
      </c>
      <c r="I71" s="82" t="n">
        <f aca="false">(MONTH($A71)&gt;=7)*(MONTH($A71)&lt;=9)*MAX(0,MIN($I$9,$D71-SUM($E71:H71)))</f>
        <v>0</v>
      </c>
      <c r="J71" s="82" t="n">
        <f aca="false">MAX(0,$D71-SUM($E71:I71))</f>
        <v>5420.0547689394</v>
      </c>
      <c r="L71" s="10" t="n">
        <f aca="false">PeakMonthlyAvg!$L$9</f>
        <v>55</v>
      </c>
      <c r="M71" s="10" t="n">
        <f aca="false">CALC!$P$10</f>
        <v>47.904366817484</v>
      </c>
      <c r="N71" s="10" t="n">
        <f aca="false">CALC!$P$9</f>
        <v>58.2767463510555</v>
      </c>
      <c r="O71" s="10" t="n">
        <f aca="false" t="array" ref="O71:O71">SUM((YEAR($A71)=CALC!$A$4:$A$10)*CALC!$P$4:$P$10)</f>
        <v>34.4453889614407</v>
      </c>
      <c r="P71" s="10" t="n">
        <f aca="false">CALC!$R$9</f>
        <v>57.4421879479545</v>
      </c>
      <c r="Q71" s="10" t="n">
        <f aca="false">CALC!$N$9</f>
        <v>64.6832662765841</v>
      </c>
      <c r="R71" s="10" t="n">
        <f aca="false">CALC!U75</f>
        <v>35.1</v>
      </c>
      <c r="S71" s="84" t="n">
        <f aca="false" t="array" ref="S71:S71">SUM(C71*L71+SUM(E71:J71*M71:R71))/$B71</f>
        <v>47.486054019475</v>
      </c>
    </row>
    <row r="72" customFormat="false" ht="12.75" hidden="false" customHeight="false" outlineLevel="0" collapsed="false">
      <c r="A72" s="65" t="n">
        <f aca="false">EDATE(A71,1)</f>
        <v>38657</v>
      </c>
      <c r="B72" s="82" t="n">
        <f aca="false">B60</f>
        <v>29621</v>
      </c>
      <c r="C72" s="82" t="n">
        <f aca="false">C60</f>
        <v>10325.2595658164</v>
      </c>
      <c r="D72" s="83" t="n">
        <f aca="false">B72-C72</f>
        <v>19295.7404341836</v>
      </c>
      <c r="E72" s="82" t="n">
        <f aca="false">E60</f>
        <v>7849.2</v>
      </c>
      <c r="F72" s="82" t="n">
        <f aca="false">F60</f>
        <v>4709.52</v>
      </c>
      <c r="G72" s="82" t="n">
        <f aca="false">G60</f>
        <v>4709.52</v>
      </c>
      <c r="H72" s="82" t="n">
        <f aca="false">(MONTH($A72)&gt;=5)*(MONTH($A72)&lt;=9)*MAX(0,MIN($H$9,$D72-SUM($E72:G72)))</f>
        <v>0</v>
      </c>
      <c r="I72" s="82" t="n">
        <f aca="false">(MONTH($A72)&gt;=7)*(MONTH($A72)&lt;=9)*MAX(0,MIN($I$9,$D72-SUM($E72:H72)))</f>
        <v>0</v>
      </c>
      <c r="J72" s="82" t="n">
        <f aca="false">MAX(0,$D72-SUM($E72:I72))</f>
        <v>2027.50043418356</v>
      </c>
      <c r="L72" s="10" t="n">
        <f aca="false">PeakMonthlyAvg!$L$9</f>
        <v>55</v>
      </c>
      <c r="M72" s="10" t="n">
        <f aca="false">CALC!$P$10</f>
        <v>47.904366817484</v>
      </c>
      <c r="N72" s="10" t="n">
        <f aca="false">CALC!$P$9</f>
        <v>58.2767463510555</v>
      </c>
      <c r="O72" s="10" t="n">
        <f aca="false" t="array" ref="O72:O72">SUM((YEAR($A72)=CALC!$A$4:$A$10)*CALC!$P$4:$P$10)</f>
        <v>34.4453889614407</v>
      </c>
      <c r="P72" s="10" t="n">
        <f aca="false">CALC!$R$9</f>
        <v>57.4421879479545</v>
      </c>
      <c r="Q72" s="10" t="n">
        <f aca="false">CALC!$N$9</f>
        <v>64.6832662765841</v>
      </c>
      <c r="R72" s="10" t="n">
        <f aca="false">CALC!U76</f>
        <v>31.1</v>
      </c>
      <c r="S72" s="84" t="n">
        <f aca="false" t="array" ref="S72:S72">SUM(C72*L72+SUM(E72:J72*M72:R72))/$B72</f>
        <v>48.7367829021206</v>
      </c>
    </row>
    <row r="73" customFormat="false" ht="12.75" hidden="false" customHeight="false" outlineLevel="0" collapsed="false">
      <c r="A73" s="65" t="n">
        <f aca="false">EDATE(A72,1)</f>
        <v>38687</v>
      </c>
      <c r="B73" s="82" t="n">
        <f aca="false">B61</f>
        <v>30813</v>
      </c>
      <c r="C73" s="82" t="n">
        <f aca="false">C61</f>
        <v>10181.0366376991</v>
      </c>
      <c r="D73" s="83" t="n">
        <f aca="false">B73-C73</f>
        <v>20631.9633623009</v>
      </c>
      <c r="E73" s="82" t="n">
        <f aca="false">E61</f>
        <v>7849.2</v>
      </c>
      <c r="F73" s="82" t="n">
        <f aca="false">F61</f>
        <v>4709.52</v>
      </c>
      <c r="G73" s="82" t="n">
        <f aca="false">G61</f>
        <v>4709.52</v>
      </c>
      <c r="H73" s="82" t="n">
        <f aca="false">(MONTH($A73)&gt;=5)*(MONTH($A73)&lt;=9)*MAX(0,MIN($H$9,$D73-SUM($E73:G73)))</f>
        <v>0</v>
      </c>
      <c r="I73" s="82" t="n">
        <f aca="false">(MONTH($A73)&gt;=7)*(MONTH($A73)&lt;=9)*MAX(0,MIN($I$9,$D73-SUM($E73:H73)))</f>
        <v>0</v>
      </c>
      <c r="J73" s="82" t="n">
        <f aca="false">MAX(0,$D73-SUM($E73:I73))</f>
        <v>3363.72336230086</v>
      </c>
      <c r="L73" s="10" t="n">
        <f aca="false">PeakMonthlyAvg!$L$9</f>
        <v>55</v>
      </c>
      <c r="M73" s="10" t="n">
        <f aca="false">CALC!$P$10</f>
        <v>47.904366817484</v>
      </c>
      <c r="N73" s="10" t="n">
        <f aca="false">CALC!$P$9</f>
        <v>58.2767463510555</v>
      </c>
      <c r="O73" s="10" t="n">
        <f aca="false" t="array" ref="O73:O73">SUM((YEAR($A73)=CALC!$A$4:$A$10)*CALC!$P$4:$P$10)</f>
        <v>34.4453889614407</v>
      </c>
      <c r="P73" s="10" t="n">
        <f aca="false">CALC!$R$9</f>
        <v>57.4421879479545</v>
      </c>
      <c r="Q73" s="10" t="n">
        <f aca="false">CALC!$N$9</f>
        <v>64.6832662765841</v>
      </c>
      <c r="R73" s="10" t="n">
        <f aca="false">CALC!U77</f>
        <v>31.1</v>
      </c>
      <c r="S73" s="84" t="n">
        <f aca="false" t="array" ref="S73:S73">SUM(C73*L73+SUM(E73:J73*M73:R73))/$B73</f>
        <v>47.9426384435697</v>
      </c>
    </row>
    <row r="74" customFormat="false" ht="12.75" hidden="false" customHeight="false" outlineLevel="0" collapsed="false">
      <c r="A74" s="65"/>
      <c r="B74" s="82"/>
      <c r="C74" s="82"/>
      <c r="D74" s="82"/>
      <c r="E74" s="82"/>
      <c r="F74" s="82"/>
      <c r="G74" s="82"/>
      <c r="H74" s="82"/>
      <c r="I74" s="82"/>
      <c r="J74" s="82"/>
      <c r="L74" s="10"/>
      <c r="M74" s="10"/>
      <c r="N74" s="10"/>
      <c r="O74" s="10"/>
      <c r="P74" s="10"/>
      <c r="Q74" s="10"/>
      <c r="R74" s="10"/>
      <c r="S74" s="84"/>
    </row>
    <row r="75" customFormat="false" ht="12.75" hidden="false" customHeight="false" outlineLevel="0" collapsed="false">
      <c r="A75" s="65"/>
      <c r="B75" s="82"/>
      <c r="C75" s="82"/>
      <c r="D75" s="82"/>
      <c r="E75" s="82"/>
      <c r="F75" s="82"/>
      <c r="G75" s="82"/>
      <c r="H75" s="82"/>
      <c r="I75" s="82"/>
      <c r="J75" s="82"/>
      <c r="L75" s="10"/>
      <c r="M75" s="10"/>
      <c r="N75" s="10"/>
      <c r="O75" s="10"/>
      <c r="P75" s="10"/>
      <c r="Q75" s="10"/>
      <c r="R75" s="10"/>
      <c r="S75" s="84"/>
    </row>
    <row r="76" customFormat="false" ht="12.75" hidden="false" customHeight="false" outlineLevel="0" collapsed="false">
      <c r="A76" s="65"/>
      <c r="B76" s="82"/>
      <c r="C76" s="82"/>
      <c r="D76" s="82"/>
      <c r="E76" s="82"/>
      <c r="F76" s="82"/>
      <c r="G76" s="82"/>
      <c r="H76" s="82"/>
      <c r="I76" s="82"/>
      <c r="J76" s="82"/>
      <c r="L76" s="10"/>
      <c r="M76" s="10"/>
      <c r="N76" s="10"/>
      <c r="O76" s="10"/>
      <c r="P76" s="10"/>
      <c r="Q76" s="10"/>
      <c r="R76" s="10"/>
      <c r="S76" s="84"/>
    </row>
    <row r="77" customFormat="false" ht="12.75" hidden="false" customHeight="false" outlineLevel="0" collapsed="false">
      <c r="A77" s="65"/>
      <c r="B77" s="82"/>
      <c r="C77" s="82"/>
      <c r="D77" s="82"/>
      <c r="E77" s="82"/>
      <c r="F77" s="82"/>
      <c r="G77" s="82"/>
      <c r="H77" s="82"/>
      <c r="I77" s="82"/>
      <c r="J77" s="82"/>
      <c r="L77" s="10"/>
      <c r="M77" s="10"/>
      <c r="N77" s="10"/>
      <c r="O77" s="10"/>
      <c r="P77" s="10"/>
      <c r="Q77" s="10"/>
      <c r="R77" s="10"/>
      <c r="S77" s="84"/>
    </row>
    <row r="78" customFormat="false" ht="12.75" hidden="false" customHeight="false" outlineLevel="0" collapsed="false">
      <c r="A78" s="65"/>
      <c r="B78" s="82"/>
      <c r="C78" s="82"/>
      <c r="D78" s="82"/>
      <c r="E78" s="82"/>
      <c r="F78" s="82"/>
      <c r="G78" s="82"/>
      <c r="H78" s="82"/>
      <c r="I78" s="82"/>
      <c r="J78" s="82"/>
      <c r="L78" s="10"/>
      <c r="M78" s="10"/>
      <c r="N78" s="10"/>
      <c r="O78" s="10"/>
      <c r="P78" s="10"/>
      <c r="Q78" s="10"/>
      <c r="R78" s="10"/>
      <c r="S78" s="84"/>
    </row>
    <row r="79" customFormat="false" ht="12.75" hidden="false" customHeight="false" outlineLevel="0" collapsed="false">
      <c r="A79" s="65"/>
      <c r="B79" s="82"/>
      <c r="C79" s="82"/>
      <c r="D79" s="82"/>
      <c r="E79" s="82"/>
      <c r="F79" s="82"/>
      <c r="G79" s="82"/>
      <c r="H79" s="82"/>
      <c r="I79" s="82"/>
      <c r="J79" s="82"/>
      <c r="L79" s="10"/>
      <c r="M79" s="10"/>
      <c r="N79" s="10"/>
      <c r="O79" s="10"/>
      <c r="P79" s="10"/>
      <c r="Q79" s="10"/>
      <c r="R79" s="10"/>
      <c r="S79" s="84"/>
    </row>
    <row r="80" customFormat="false" ht="12.75" hidden="false" customHeight="false" outlineLevel="0" collapsed="false">
      <c r="A80" s="65"/>
      <c r="B80" s="82"/>
      <c r="C80" s="82"/>
      <c r="D80" s="82"/>
      <c r="E80" s="82"/>
      <c r="F80" s="82"/>
      <c r="G80" s="82"/>
      <c r="H80" s="82"/>
      <c r="I80" s="82"/>
      <c r="J80" s="82"/>
      <c r="L80" s="10"/>
      <c r="M80" s="10"/>
      <c r="N80" s="10"/>
      <c r="O80" s="10"/>
      <c r="P80" s="10"/>
      <c r="Q80" s="10"/>
      <c r="R80" s="10"/>
      <c r="S80" s="84"/>
    </row>
    <row r="81" customFormat="false" ht="12.75" hidden="false" customHeight="false" outlineLevel="0" collapsed="false">
      <c r="A81" s="65"/>
      <c r="B81" s="82"/>
      <c r="C81" s="82"/>
      <c r="D81" s="82"/>
      <c r="E81" s="82"/>
      <c r="F81" s="82"/>
      <c r="G81" s="82"/>
      <c r="H81" s="82"/>
      <c r="I81" s="82"/>
      <c r="J81" s="82"/>
      <c r="L81" s="10"/>
      <c r="M81" s="10"/>
      <c r="N81" s="10"/>
      <c r="O81" s="10"/>
      <c r="P81" s="10"/>
      <c r="Q81" s="10"/>
      <c r="R81" s="10"/>
      <c r="S81" s="84"/>
    </row>
    <row r="82" customFormat="false" ht="12.75" hidden="false" customHeight="false" outlineLevel="0" collapsed="false">
      <c r="A82" s="65"/>
      <c r="B82" s="82"/>
      <c r="C82" s="82"/>
      <c r="D82" s="82"/>
      <c r="E82" s="82"/>
      <c r="F82" s="82"/>
      <c r="G82" s="82"/>
      <c r="H82" s="82"/>
      <c r="I82" s="82"/>
      <c r="J82" s="82"/>
      <c r="L82" s="10"/>
      <c r="M82" s="10"/>
      <c r="N82" s="10"/>
      <c r="O82" s="10"/>
      <c r="P82" s="10"/>
      <c r="Q82" s="10"/>
      <c r="R82" s="10"/>
      <c r="S82" s="84"/>
    </row>
    <row r="83" customFormat="false" ht="12.75" hidden="false" customHeight="false" outlineLevel="0" collapsed="false">
      <c r="A83" s="65"/>
      <c r="B83" s="82"/>
      <c r="C83" s="82"/>
      <c r="D83" s="82"/>
      <c r="E83" s="82"/>
      <c r="F83" s="82"/>
      <c r="G83" s="82"/>
      <c r="H83" s="82"/>
      <c r="I83" s="82"/>
      <c r="J83" s="82"/>
      <c r="L83" s="10"/>
      <c r="M83" s="10"/>
      <c r="N83" s="10"/>
      <c r="O83" s="10"/>
      <c r="P83" s="10"/>
      <c r="Q83" s="10"/>
      <c r="R83" s="10"/>
      <c r="S83" s="84"/>
    </row>
    <row r="84" customFormat="false" ht="12.75" hidden="false" customHeight="false" outlineLevel="0" collapsed="false">
      <c r="A84" s="65"/>
      <c r="B84" s="82"/>
      <c r="C84" s="82"/>
      <c r="D84" s="82"/>
      <c r="E84" s="82"/>
      <c r="F84" s="82"/>
      <c r="G84" s="82"/>
      <c r="H84" s="82"/>
      <c r="I84" s="82"/>
      <c r="J84" s="82"/>
      <c r="L84" s="10"/>
      <c r="M84" s="10"/>
      <c r="N84" s="10"/>
      <c r="O84" s="10"/>
      <c r="P84" s="10"/>
      <c r="Q84" s="10"/>
      <c r="R84" s="10"/>
      <c r="S84" s="84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C28"/>
  <sheetViews>
    <sheetView showFormulas="false" showGridLines="true" showRowColHeaders="true" showZeros="true" rightToLeft="false" tabSelected="tru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9.28"/>
    <col collapsed="false" customWidth="true" hidden="false" outlineLevel="0" max="8" min="8" style="2" width="9.28"/>
    <col collapsed="false" customWidth="true" hidden="false" outlineLevel="0" max="22" min="22" style="2" width="9.41"/>
  </cols>
  <sheetData>
    <row r="1" customFormat="false" ht="15.75" hidden="false" customHeight="false" outlineLevel="0" collapsed="false">
      <c r="A1" s="85" t="s">
        <v>108</v>
      </c>
      <c r="AC1" s="2" t="s">
        <v>109</v>
      </c>
    </row>
    <row r="2" customFormat="false" ht="12.75" hidden="false" customHeight="false" outlineLevel="0" collapsed="false">
      <c r="A2" s="2" t="s">
        <v>110</v>
      </c>
    </row>
    <row r="5" customFormat="false" ht="12.75" hidden="false" customHeight="false" outlineLevel="0" collapsed="false">
      <c r="E5" s="86" t="s">
        <v>28</v>
      </c>
      <c r="F5" s="86" t="s">
        <v>81</v>
      </c>
    </row>
    <row r="6" customFormat="false" ht="12.75" hidden="false" customHeight="false" outlineLevel="0" collapsed="false">
      <c r="A6" s="87" t="s">
        <v>111</v>
      </c>
      <c r="E6" s="88" t="n">
        <f aca="false">MAX(PeakMonthlyAvg!B14:B25)</f>
        <v>45574</v>
      </c>
      <c r="F6" s="89" t="n">
        <f aca="false">MAX(OffPeakMonthlyAvg!B14:B25)</f>
        <v>39246</v>
      </c>
    </row>
    <row r="7" customFormat="false" ht="12.75" hidden="false" customHeight="false" outlineLevel="0" collapsed="false">
      <c r="A7" s="90"/>
    </row>
    <row r="9" customFormat="false" ht="12.75" hidden="false" customHeight="false" outlineLevel="0" collapsed="false">
      <c r="E9" s="91" t="s">
        <v>112</v>
      </c>
      <c r="F9" s="91"/>
    </row>
    <row r="10" customFormat="false" ht="12.75" hidden="false" customHeight="false" outlineLevel="0" collapsed="false">
      <c r="A10" s="92" t="s">
        <v>113</v>
      </c>
      <c r="B10" s="93"/>
      <c r="C10" s="93"/>
      <c r="D10" s="93"/>
      <c r="E10" s="94" t="s">
        <v>28</v>
      </c>
      <c r="F10" s="94" t="s">
        <v>81</v>
      </c>
    </row>
    <row r="11" customFormat="false" ht="12.75" hidden="false" customHeight="false" outlineLevel="0" collapsed="false">
      <c r="A11" s="95" t="s">
        <v>99</v>
      </c>
      <c r="B11" s="95"/>
      <c r="E11" s="96" t="n">
        <v>0.2</v>
      </c>
      <c r="F11" s="96" t="n">
        <v>0.2</v>
      </c>
    </row>
    <row r="12" customFormat="false" ht="12.75" hidden="false" customHeight="false" outlineLevel="0" collapsed="false">
      <c r="A12" s="95" t="s">
        <v>100</v>
      </c>
      <c r="B12" s="95"/>
      <c r="E12" s="97" t="n">
        <v>0.15</v>
      </c>
      <c r="F12" s="97" t="n">
        <v>0.12</v>
      </c>
    </row>
    <row r="13" customFormat="false" ht="12.75" hidden="false" customHeight="false" outlineLevel="0" collapsed="false">
      <c r="A13" s="95" t="s">
        <v>101</v>
      </c>
      <c r="B13" s="95"/>
      <c r="E13" s="97" t="n">
        <v>0.1</v>
      </c>
      <c r="F13" s="97" t="n">
        <v>0.12</v>
      </c>
    </row>
    <row r="14" customFormat="false" ht="12.75" hidden="false" customHeight="false" outlineLevel="0" collapsed="false">
      <c r="A14" s="95" t="s">
        <v>114</v>
      </c>
      <c r="B14" s="95"/>
      <c r="E14" s="97" t="n">
        <v>0.15</v>
      </c>
      <c r="F14" s="97" t="n">
        <v>0.11</v>
      </c>
    </row>
    <row r="15" customFormat="false" ht="12.75" hidden="false" customHeight="false" outlineLevel="0" collapsed="false">
      <c r="A15" s="95" t="s">
        <v>115</v>
      </c>
      <c r="B15" s="95"/>
      <c r="E15" s="97" t="n">
        <v>0.1</v>
      </c>
      <c r="F15" s="97" t="n">
        <v>0.1</v>
      </c>
    </row>
    <row r="17" customFormat="false" ht="12.75" hidden="false" customHeight="false" outlineLevel="0" collapsed="false">
      <c r="I17" s="36"/>
      <c r="J17" s="36"/>
      <c r="K17" s="36"/>
      <c r="L17" s="36"/>
      <c r="M17" s="36"/>
      <c r="N17" s="36"/>
    </row>
    <row r="18" customFormat="false" ht="12.75" hidden="false" customHeight="false" outlineLevel="0" collapsed="false">
      <c r="A18" s="9" t="s">
        <v>116</v>
      </c>
      <c r="F18" s="98" t="n">
        <f aca="false">PeakMonthlyAvg!AB11</f>
        <v>71.6573553159516</v>
      </c>
      <c r="G18" s="9" t="s">
        <v>117</v>
      </c>
      <c r="J18" s="36"/>
      <c r="K18" s="36"/>
      <c r="L18" s="36"/>
      <c r="M18" s="36"/>
      <c r="N18" s="36"/>
    </row>
    <row r="19" customFormat="false" ht="12.75" hidden="false" customHeight="false" outlineLevel="0" collapsed="false">
      <c r="A19" s="99" t="s">
        <v>118</v>
      </c>
      <c r="B19" s="90"/>
      <c r="C19" s="90"/>
      <c r="J19" s="100"/>
      <c r="K19" s="100"/>
      <c r="L19" s="36"/>
      <c r="M19" s="36"/>
      <c r="N19" s="36"/>
    </row>
    <row r="20" customFormat="false" ht="12.75" hidden="false" customHeight="false" outlineLevel="0" collapsed="false">
      <c r="J20" s="36"/>
      <c r="K20" s="100"/>
      <c r="L20" s="36"/>
      <c r="M20" s="36"/>
      <c r="N20" s="36"/>
    </row>
    <row r="21" customFormat="false" ht="12.75" hidden="false" customHeight="false" outlineLevel="0" collapsed="false">
      <c r="I21" s="36"/>
      <c r="J21" s="101"/>
      <c r="L21" s="36"/>
      <c r="M21" s="36"/>
      <c r="N21" s="36"/>
    </row>
    <row r="22" customFormat="false" ht="12.75" hidden="false" customHeight="false" outlineLevel="0" collapsed="false">
      <c r="J22" s="36"/>
      <c r="K22" s="101"/>
      <c r="L22" s="36"/>
      <c r="M22" s="36"/>
      <c r="N22" s="36"/>
    </row>
    <row r="23" customFormat="false" ht="12.75" hidden="false" customHeight="false" outlineLevel="0" collapsed="false">
      <c r="A23" s="36"/>
      <c r="B23" s="36"/>
      <c r="C23" s="36"/>
      <c r="D23" s="36"/>
      <c r="E23" s="36"/>
      <c r="F23" s="36"/>
      <c r="G23" s="36"/>
      <c r="H23" s="36"/>
      <c r="I23" s="36"/>
      <c r="J23" s="36"/>
      <c r="K23" s="101"/>
      <c r="L23" s="36"/>
      <c r="M23" s="36"/>
      <c r="N23" s="36"/>
    </row>
    <row r="24" customFormat="false" ht="12.75" hidden="false" customHeight="false" outlineLevel="0" collapsed="false">
      <c r="A24" s="12" t="s">
        <v>119</v>
      </c>
      <c r="B24" s="101"/>
      <c r="C24" s="101"/>
      <c r="D24" s="101"/>
      <c r="E24" s="101"/>
      <c r="F24" s="101"/>
      <c r="G24" s="101"/>
      <c r="H24" s="101"/>
      <c r="I24" s="101"/>
      <c r="J24" s="101"/>
      <c r="K24" s="101"/>
      <c r="L24" s="36"/>
      <c r="M24" s="36"/>
      <c r="N24" s="36"/>
    </row>
    <row r="25" customFormat="false" ht="12.75" hidden="false" customHeight="false" outlineLevel="0" collapsed="false">
      <c r="A25" s="2" t="s">
        <v>120</v>
      </c>
      <c r="B25" s="101"/>
      <c r="C25" s="101"/>
      <c r="D25" s="101"/>
      <c r="E25" s="101"/>
      <c r="F25" s="101"/>
      <c r="G25" s="101"/>
      <c r="H25" s="101"/>
      <c r="I25" s="101"/>
      <c r="J25" s="101"/>
      <c r="K25" s="101"/>
      <c r="L25" s="101"/>
      <c r="M25" s="36"/>
      <c r="N25" s="36"/>
    </row>
    <row r="26" customFormat="false" ht="12.75" hidden="false" customHeight="false" outlineLevel="0" collapsed="false">
      <c r="B26" s="36"/>
      <c r="C26" s="36"/>
      <c r="D26" s="36"/>
      <c r="E26" s="36"/>
      <c r="F26" s="36"/>
      <c r="G26" s="36"/>
      <c r="H26" s="36"/>
      <c r="I26" s="36"/>
      <c r="J26" s="36"/>
      <c r="K26" s="36"/>
      <c r="L26" s="36"/>
      <c r="M26" s="36"/>
      <c r="N26" s="36"/>
    </row>
    <row r="27" customFormat="false" ht="12.75" hidden="false" customHeight="false" outlineLevel="0" collapsed="false">
      <c r="I27" s="36"/>
      <c r="J27" s="36"/>
      <c r="K27" s="36"/>
      <c r="L27" s="36"/>
      <c r="M27" s="36"/>
      <c r="N27" s="36"/>
    </row>
    <row r="28" customFormat="false" ht="12.75" hidden="false" customHeight="false" outlineLevel="0" collapsed="false">
      <c r="I28" s="36"/>
      <c r="J28" s="36"/>
      <c r="K28" s="36"/>
      <c r="L28" s="36"/>
      <c r="M28" s="36"/>
      <c r="N28" s="36"/>
    </row>
  </sheetData>
  <mergeCells count="1">
    <mergeCell ref="E9:F9"/>
  </mergeCells>
  <printOptions headings="false" gridLines="false" gridLinesSet="true" horizontalCentered="true" verticalCentered="false"/>
  <pageMargins left="0.279861111111111" right="0.2" top="0.75" bottom="0.5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14">
              <controlPr defaultSize="0" print="false" autoFill="0" autoPict="0" macro="Module1.Macro1">
                <anchor moveWithCells="true" sizeWithCells="false">
                  <from>
                    <xdr:col>8</xdr:col>
                    <xdr:colOff>628200</xdr:colOff>
                    <xdr:row>0</xdr:row>
                    <xdr:rowOff>0</xdr:rowOff>
                  </from>
                  <to>
                    <xdr:col>10</xdr:col>
                    <xdr:colOff>720</xdr:colOff>
                    <xdr:row>1</xdr:row>
                    <xdr:rowOff>37800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F366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F1" activeCellId="0" sqref="F1"/>
    </sheetView>
  </sheetViews>
  <sheetFormatPr defaultColWidth="9.0546875" defaultRowHeight="12.75" customHeight="true" zeroHeight="false" outlineLevelRow="0" outlineLevelCol="0"/>
  <sheetData>
    <row r="1" customFormat="false" ht="12.75" hidden="false" customHeight="false" outlineLevel="0" collapsed="false">
      <c r="A1" s="2" t="s">
        <v>121</v>
      </c>
      <c r="B1" s="2" t="s">
        <v>122</v>
      </c>
      <c r="C1" s="2" t="s">
        <v>81</v>
      </c>
      <c r="D1" s="2" t="s">
        <v>28</v>
      </c>
      <c r="E1" s="2" t="s">
        <v>84</v>
      </c>
      <c r="F1" s="102" t="n">
        <v>3</v>
      </c>
    </row>
    <row r="2" customFormat="false" ht="12.75" hidden="false" customHeight="false" outlineLevel="0" collapsed="false">
      <c r="A2" s="2" t="n">
        <v>213</v>
      </c>
      <c r="B2" s="1" t="n">
        <v>37104</v>
      </c>
      <c r="C2" s="2" t="n">
        <v>24997.40625</v>
      </c>
      <c r="D2" s="2" t="n">
        <v>38213.1875</v>
      </c>
      <c r="E2" s="2" t="n">
        <f aca="false">IF(MONTH(B2)&lt;4,1,IF(MONTH(B2)&lt;7,2,IF(MONTH(B2)&lt;10,3,4)))</f>
        <v>3</v>
      </c>
      <c r="F2" s="2" t="n">
        <f aca="false">(E2=$F$1)*D2</f>
        <v>38213.1875</v>
      </c>
    </row>
    <row r="3" customFormat="false" ht="12.75" hidden="false" customHeight="false" outlineLevel="0" collapsed="false">
      <c r="A3" s="2" t="n">
        <v>193</v>
      </c>
      <c r="B3" s="1" t="n">
        <v>37084</v>
      </c>
      <c r="C3" s="2" t="n">
        <v>25524.7999999999</v>
      </c>
      <c r="D3" s="2" t="n">
        <v>37020.1875</v>
      </c>
      <c r="E3" s="2" t="n">
        <f aca="false">IF(MONTH(B3)&lt;4,1,IF(MONTH(B3)&lt;7,2,IF(MONTH(B3)&lt;10,3,4)))</f>
        <v>3</v>
      </c>
      <c r="F3" s="2" t="n">
        <f aca="false">(E3=$F$1)*D3</f>
        <v>37020.1875</v>
      </c>
    </row>
    <row r="4" customFormat="false" ht="12.75" hidden="false" customHeight="false" outlineLevel="0" collapsed="false">
      <c r="A4" s="2" t="n">
        <v>215</v>
      </c>
      <c r="B4" s="1" t="n">
        <v>37106</v>
      </c>
      <c r="C4" s="2" t="n">
        <v>25349.125</v>
      </c>
      <c r="D4" s="2" t="n">
        <v>36956.59375</v>
      </c>
      <c r="E4" s="2" t="n">
        <f aca="false">IF(MONTH(B4)&lt;4,1,IF(MONTH(B4)&lt;7,2,IF(MONTH(B4)&lt;10,3,4)))</f>
        <v>3</v>
      </c>
      <c r="F4" s="2" t="n">
        <f aca="false">(E4=$F$1)*D4</f>
        <v>36956.59375</v>
      </c>
    </row>
    <row r="5" customFormat="false" ht="12.75" hidden="false" customHeight="false" outlineLevel="0" collapsed="false">
      <c r="A5" s="2" t="n">
        <v>214</v>
      </c>
      <c r="B5" s="1" t="n">
        <v>37105</v>
      </c>
      <c r="C5" s="2" t="n">
        <v>24762.5625</v>
      </c>
      <c r="D5" s="2" t="n">
        <v>36494.59375</v>
      </c>
      <c r="E5" s="2" t="n">
        <f aca="false">IF(MONTH(B5)&lt;4,1,IF(MONTH(B5)&lt;7,2,IF(MONTH(B5)&lt;10,3,4)))</f>
        <v>3</v>
      </c>
      <c r="F5" s="2" t="n">
        <f aca="false">(E5=$F$1)*D5</f>
        <v>36494.59375</v>
      </c>
    </row>
    <row r="6" customFormat="false" ht="12.75" hidden="false" customHeight="false" outlineLevel="0" collapsed="false">
      <c r="A6" s="2" t="n">
        <v>179</v>
      </c>
      <c r="B6" s="1" t="n">
        <v>37070</v>
      </c>
      <c r="C6" s="2" t="n">
        <v>24188.325</v>
      </c>
      <c r="D6" s="2" t="n">
        <v>36290.59375</v>
      </c>
      <c r="E6" s="2" t="n">
        <f aca="false">IF(MONTH(B6)&lt;4,1,IF(MONTH(B6)&lt;7,2,IF(MONTH(B6)&lt;10,3,4)))</f>
        <v>2</v>
      </c>
      <c r="F6" s="2" t="n">
        <f aca="false">(E6=$F$1)*D6</f>
        <v>0</v>
      </c>
    </row>
    <row r="7" customFormat="false" ht="12.75" hidden="false" customHeight="false" outlineLevel="0" collapsed="false">
      <c r="A7" s="2" t="n">
        <v>224</v>
      </c>
      <c r="B7" s="1" t="n">
        <v>37115</v>
      </c>
      <c r="C7" s="2" t="n">
        <v>24631.25</v>
      </c>
      <c r="D7" s="2" t="n">
        <v>36201.0833333333</v>
      </c>
      <c r="E7" s="2" t="n">
        <f aca="false">IF(MONTH(B7)&lt;4,1,IF(MONTH(B7)&lt;7,2,IF(MONTH(B7)&lt;10,3,4)))</f>
        <v>3</v>
      </c>
      <c r="F7" s="2" t="n">
        <f aca="false">(E7=$F$1)*D7</f>
        <v>36201.0833333333</v>
      </c>
    </row>
    <row r="8" customFormat="false" ht="12.75" hidden="false" customHeight="false" outlineLevel="0" collapsed="false">
      <c r="A8" s="2" t="n">
        <v>237</v>
      </c>
      <c r="B8" s="1" t="n">
        <v>37128</v>
      </c>
      <c r="C8" s="2" t="n">
        <v>24294.8333333333</v>
      </c>
      <c r="D8" s="2" t="n">
        <v>35559.0625</v>
      </c>
      <c r="E8" s="2" t="n">
        <f aca="false">IF(MONTH(B8)&lt;4,1,IF(MONTH(B8)&lt;7,2,IF(MONTH(B8)&lt;10,3,4)))</f>
        <v>3</v>
      </c>
      <c r="F8" s="2" t="n">
        <f aca="false">(E8=$F$1)*D8</f>
        <v>35559.0625</v>
      </c>
    </row>
    <row r="9" customFormat="false" ht="12.75" hidden="false" customHeight="false" outlineLevel="0" collapsed="false">
      <c r="A9" s="2" t="n">
        <v>228</v>
      </c>
      <c r="B9" s="1" t="n">
        <v>37119</v>
      </c>
      <c r="C9" s="2" t="n">
        <v>25664.325</v>
      </c>
      <c r="D9" s="2" t="n">
        <v>35448.8709677419</v>
      </c>
      <c r="E9" s="2" t="n">
        <f aca="false">IF(MONTH(B9)&lt;4,1,IF(MONTH(B9)&lt;7,2,IF(MONTH(B9)&lt;10,3,4)))</f>
        <v>3</v>
      </c>
      <c r="F9" s="2" t="n">
        <f aca="false">(E9=$F$1)*D9</f>
        <v>35448.8709677419</v>
      </c>
    </row>
    <row r="10" customFormat="false" ht="12.75" hidden="false" customHeight="false" outlineLevel="0" collapsed="false">
      <c r="A10" s="2" t="n">
        <v>236</v>
      </c>
      <c r="B10" s="1" t="n">
        <v>37127</v>
      </c>
      <c r="C10" s="2" t="n">
        <v>23928.25</v>
      </c>
      <c r="D10" s="2" t="n">
        <v>35370.0416666666</v>
      </c>
      <c r="E10" s="2" t="n">
        <f aca="false">IF(MONTH(B10)&lt;4,1,IF(MONTH(B10)&lt;7,2,IF(MONTH(B10)&lt;10,3,4)))</f>
        <v>3</v>
      </c>
      <c r="F10" s="2" t="n">
        <f aca="false">(E10=$F$1)*D10</f>
        <v>35370.0416666666</v>
      </c>
    </row>
    <row r="11" customFormat="false" ht="12.75" hidden="false" customHeight="false" outlineLevel="0" collapsed="false">
      <c r="A11" s="2" t="n">
        <v>194</v>
      </c>
      <c r="B11" s="1" t="n">
        <v>37085</v>
      </c>
      <c r="C11" s="2" t="n">
        <v>24363.9166666666</v>
      </c>
      <c r="D11" s="2" t="n">
        <v>35281.375</v>
      </c>
      <c r="E11" s="2" t="n">
        <f aca="false">IF(MONTH(B11)&lt;4,1,IF(MONTH(B11)&lt;7,2,IF(MONTH(B11)&lt;10,3,4)))</f>
        <v>3</v>
      </c>
      <c r="F11" s="2" t="n">
        <f aca="false">(E11=$F$1)*D11</f>
        <v>35281.375</v>
      </c>
    </row>
    <row r="12" customFormat="false" ht="12.75" hidden="false" customHeight="false" outlineLevel="0" collapsed="false">
      <c r="A12" s="2" t="n">
        <v>235</v>
      </c>
      <c r="B12" s="1" t="n">
        <v>37126</v>
      </c>
      <c r="C12" s="2" t="n">
        <v>26185.4</v>
      </c>
      <c r="D12" s="2" t="n">
        <v>35236.84375</v>
      </c>
      <c r="E12" s="2" t="n">
        <f aca="false">IF(MONTH(B12)&lt;4,1,IF(MONTH(B12)&lt;7,2,IF(MONTH(B12)&lt;10,3,4)))</f>
        <v>3</v>
      </c>
      <c r="F12" s="2" t="n">
        <f aca="false">(E12=$F$1)*D12</f>
        <v>35236.84375</v>
      </c>
    </row>
    <row r="13" customFormat="false" ht="12.75" hidden="false" customHeight="false" outlineLevel="0" collapsed="false">
      <c r="A13" s="2" t="n">
        <v>238</v>
      </c>
      <c r="B13" s="1" t="n">
        <v>37129</v>
      </c>
      <c r="C13" s="2" t="n">
        <v>24557.3333333333</v>
      </c>
      <c r="D13" s="2" t="n">
        <v>35215.0833333333</v>
      </c>
      <c r="E13" s="2" t="n">
        <f aca="false">IF(MONTH(B13)&lt;4,1,IF(MONTH(B13)&lt;7,2,IF(MONTH(B13)&lt;10,3,4)))</f>
        <v>3</v>
      </c>
      <c r="F13" s="2" t="n">
        <f aca="false">(E13=$F$1)*D13</f>
        <v>35215.0833333333</v>
      </c>
    </row>
    <row r="14" customFormat="false" ht="12.75" hidden="false" customHeight="false" outlineLevel="0" collapsed="false">
      <c r="A14" s="2" t="n">
        <v>225</v>
      </c>
      <c r="B14" s="1" t="n">
        <v>37116</v>
      </c>
      <c r="C14" s="2" t="n">
        <v>24752.9166666666</v>
      </c>
      <c r="D14" s="2" t="n">
        <v>35038.4791666666</v>
      </c>
      <c r="E14" s="2" t="n">
        <f aca="false">IF(MONTH(B14)&lt;4,1,IF(MONTH(B14)&lt;7,2,IF(MONTH(B14)&lt;10,3,4)))</f>
        <v>3</v>
      </c>
      <c r="F14" s="2" t="n">
        <f aca="false">(E14=$F$1)*D14</f>
        <v>35038.4791666666</v>
      </c>
    </row>
    <row r="15" customFormat="false" ht="12.75" hidden="false" customHeight="false" outlineLevel="0" collapsed="false">
      <c r="A15" s="2" t="n">
        <v>208</v>
      </c>
      <c r="B15" s="1" t="n">
        <v>37099</v>
      </c>
      <c r="C15" s="2" t="n">
        <v>24378.125</v>
      </c>
      <c r="D15" s="2" t="n">
        <v>34820.3916829427</v>
      </c>
      <c r="E15" s="2" t="n">
        <f aca="false">IF(MONTH(B15)&lt;4,1,IF(MONTH(B15)&lt;7,2,IF(MONTH(B15)&lt;10,3,4)))</f>
        <v>3</v>
      </c>
      <c r="F15" s="2" t="n">
        <f aca="false">(E15=$F$1)*D15</f>
        <v>34820.3916829427</v>
      </c>
    </row>
    <row r="16" customFormat="false" ht="12.75" hidden="false" customHeight="false" outlineLevel="0" collapsed="false">
      <c r="A16" s="2" t="n">
        <v>180</v>
      </c>
      <c r="B16" s="1" t="n">
        <v>37071</v>
      </c>
      <c r="C16" s="2" t="n">
        <v>23747.625</v>
      </c>
      <c r="D16" s="2" t="n">
        <v>34819.8958333333</v>
      </c>
      <c r="E16" s="2" t="n">
        <f aca="false">IF(MONTH(B16)&lt;4,1,IF(MONTH(B16)&lt;7,2,IF(MONTH(B16)&lt;10,3,4)))</f>
        <v>2</v>
      </c>
      <c r="F16" s="2" t="n">
        <f aca="false">(E16=$F$1)*D16</f>
        <v>0</v>
      </c>
    </row>
    <row r="17" customFormat="false" ht="12.75" hidden="false" customHeight="false" outlineLevel="0" collapsed="false">
      <c r="A17" s="2" t="n">
        <v>207</v>
      </c>
      <c r="B17" s="1" t="n">
        <v>37098</v>
      </c>
      <c r="C17" s="2" t="n">
        <v>26765.375</v>
      </c>
      <c r="D17" s="2" t="n">
        <v>34808.9375</v>
      </c>
      <c r="E17" s="2" t="n">
        <f aca="false">IF(MONTH(B17)&lt;4,1,IF(MONTH(B17)&lt;7,2,IF(MONTH(B17)&lt;10,3,4)))</f>
        <v>3</v>
      </c>
      <c r="F17" s="2" t="n">
        <f aca="false">(E17=$F$1)*D17</f>
        <v>34808.9375</v>
      </c>
    </row>
    <row r="18" customFormat="false" ht="12.75" hidden="false" customHeight="false" outlineLevel="0" collapsed="false">
      <c r="A18" s="2" t="n">
        <v>229</v>
      </c>
      <c r="B18" s="1" t="n">
        <v>37120</v>
      </c>
      <c r="C18" s="2" t="n">
        <v>23890.2083333333</v>
      </c>
      <c r="D18" s="2" t="n">
        <v>34778.875</v>
      </c>
      <c r="E18" s="2" t="n">
        <f aca="false">IF(MONTH(B18)&lt;4,1,IF(MONTH(B18)&lt;7,2,IF(MONTH(B18)&lt;10,3,4)))</f>
        <v>3</v>
      </c>
      <c r="F18" s="2" t="n">
        <f aca="false">(E18=$F$1)*D18</f>
        <v>34778.875</v>
      </c>
    </row>
    <row r="19" customFormat="false" ht="12.75" hidden="false" customHeight="false" outlineLevel="0" collapsed="false">
      <c r="A19" s="2" t="n">
        <v>217</v>
      </c>
      <c r="B19" s="1" t="n">
        <v>37108</v>
      </c>
      <c r="C19" s="2" t="n">
        <v>25244.9166666666</v>
      </c>
      <c r="D19" s="2" t="n">
        <v>34651.9166666666</v>
      </c>
      <c r="E19" s="2" t="n">
        <f aca="false">IF(MONTH(B19)&lt;4,1,IF(MONTH(B19)&lt;7,2,IF(MONTH(B19)&lt;10,3,4)))</f>
        <v>3</v>
      </c>
      <c r="F19" s="2" t="n">
        <f aca="false">(E19=$F$1)*D19</f>
        <v>34651.9166666666</v>
      </c>
    </row>
    <row r="20" customFormat="false" ht="12.75" hidden="false" customHeight="false" outlineLevel="0" collapsed="false">
      <c r="A20" s="2" t="n">
        <v>165</v>
      </c>
      <c r="B20" s="1" t="n">
        <v>37056</v>
      </c>
      <c r="C20" s="2" t="n">
        <v>22511.7</v>
      </c>
      <c r="D20" s="2" t="n">
        <v>34610.25</v>
      </c>
      <c r="E20" s="2" t="n">
        <f aca="false">IF(MONTH(B20)&lt;4,1,IF(MONTH(B20)&lt;7,2,IF(MONTH(B20)&lt;10,3,4)))</f>
        <v>2</v>
      </c>
      <c r="F20" s="2" t="n">
        <f aca="false">(E20=$F$1)*D20</f>
        <v>0</v>
      </c>
    </row>
    <row r="21" customFormat="false" ht="12.75" hidden="false" customHeight="false" outlineLevel="0" collapsed="false">
      <c r="A21" s="2" t="n">
        <v>239</v>
      </c>
      <c r="B21" s="1" t="n">
        <v>37130</v>
      </c>
      <c r="C21" s="2" t="n">
        <v>24137.375</v>
      </c>
      <c r="D21" s="2" t="n">
        <v>34546.3541666666</v>
      </c>
      <c r="E21" s="2" t="n">
        <f aca="false">IF(MONTH(B21)&lt;4,1,IF(MONTH(B21)&lt;7,2,IF(MONTH(B21)&lt;10,3,4)))</f>
        <v>3</v>
      </c>
      <c r="F21" s="2" t="n">
        <f aca="false">(E21=$F$1)*D21</f>
        <v>34546.3541666666</v>
      </c>
    </row>
    <row r="22" customFormat="false" ht="12.75" hidden="false" customHeight="false" outlineLevel="0" collapsed="false">
      <c r="A22" s="2" t="n">
        <v>196</v>
      </c>
      <c r="B22" s="1" t="n">
        <v>37087</v>
      </c>
      <c r="C22" s="2" t="n">
        <v>24159.0416666666</v>
      </c>
      <c r="D22" s="2" t="n">
        <v>34537.2916666666</v>
      </c>
      <c r="E22" s="2" t="n">
        <f aca="false">IF(MONTH(B22)&lt;4,1,IF(MONTH(B22)&lt;7,2,IF(MONTH(B22)&lt;10,3,4)))</f>
        <v>3</v>
      </c>
      <c r="F22" s="2" t="n">
        <f aca="false">(E22=$F$1)*D22</f>
        <v>34537.2916666666</v>
      </c>
    </row>
    <row r="23" customFormat="false" ht="12.75" hidden="false" customHeight="false" outlineLevel="0" collapsed="false">
      <c r="A23" s="2" t="n">
        <v>181</v>
      </c>
      <c r="B23" s="1" t="n">
        <v>37072</v>
      </c>
      <c r="C23" s="2" t="n">
        <v>24049.4166666666</v>
      </c>
      <c r="D23" s="2" t="n">
        <v>34508.2765957446</v>
      </c>
      <c r="E23" s="2" t="n">
        <f aca="false">IF(MONTH(B23)&lt;4,1,IF(MONTH(B23)&lt;7,2,IF(MONTH(B23)&lt;10,3,4)))</f>
        <v>2</v>
      </c>
      <c r="F23" s="2" t="n">
        <f aca="false">(E23=$F$1)*D23</f>
        <v>0</v>
      </c>
    </row>
    <row r="24" customFormat="false" ht="12.75" hidden="false" customHeight="false" outlineLevel="0" collapsed="false">
      <c r="A24" s="2" t="n">
        <v>223</v>
      </c>
      <c r="B24" s="1" t="n">
        <v>37114</v>
      </c>
      <c r="C24" s="2" t="n">
        <v>24279.875</v>
      </c>
      <c r="D24" s="2" t="n">
        <v>34491.4375</v>
      </c>
      <c r="E24" s="2" t="n">
        <f aca="false">IF(MONTH(B24)&lt;4,1,IF(MONTH(B24)&lt;7,2,IF(MONTH(B24)&lt;10,3,4)))</f>
        <v>3</v>
      </c>
      <c r="F24" s="2" t="n">
        <f aca="false">(E24=$F$1)*D24</f>
        <v>34491.4375</v>
      </c>
    </row>
    <row r="25" customFormat="false" ht="12.75" hidden="false" customHeight="false" outlineLevel="0" collapsed="false">
      <c r="A25" s="2" t="n">
        <v>227</v>
      </c>
      <c r="B25" s="1" t="n">
        <v>37118</v>
      </c>
      <c r="C25" s="2" t="n">
        <v>24603.9749999999</v>
      </c>
      <c r="D25" s="2" t="n">
        <v>34485.1875</v>
      </c>
      <c r="E25" s="2" t="n">
        <f aca="false">IF(MONTH(B25)&lt;4,1,IF(MONTH(B25)&lt;7,2,IF(MONTH(B25)&lt;10,3,4)))</f>
        <v>3</v>
      </c>
      <c r="F25" s="2" t="n">
        <f aca="false">(E25=$F$1)*D25</f>
        <v>34485.1875</v>
      </c>
    </row>
    <row r="26" customFormat="false" ht="12.75" hidden="false" customHeight="false" outlineLevel="0" collapsed="false">
      <c r="A26" s="2" t="n">
        <v>195</v>
      </c>
      <c r="B26" s="1" t="n">
        <v>37086</v>
      </c>
      <c r="C26" s="2" t="n">
        <v>24190.4583333333</v>
      </c>
      <c r="D26" s="2" t="n">
        <v>34406.8125</v>
      </c>
      <c r="E26" s="2" t="n">
        <f aca="false">IF(MONTH(B26)&lt;4,1,IF(MONTH(B26)&lt;7,2,IF(MONTH(B26)&lt;10,3,4)))</f>
        <v>3</v>
      </c>
      <c r="F26" s="2" t="n">
        <f aca="false">(E26=$F$1)*D26</f>
        <v>34406.8125</v>
      </c>
    </row>
    <row r="27" customFormat="false" ht="12.75" hidden="false" customHeight="false" outlineLevel="0" collapsed="false">
      <c r="A27" s="2" t="n">
        <v>209</v>
      </c>
      <c r="B27" s="1" t="n">
        <v>37100</v>
      </c>
      <c r="C27" s="2" t="n">
        <v>24378.2608695652</v>
      </c>
      <c r="D27" s="2" t="n">
        <v>34403.3125</v>
      </c>
      <c r="E27" s="2" t="n">
        <f aca="false">IF(MONTH(B27)&lt;4,1,IF(MONTH(B27)&lt;7,2,IF(MONTH(B27)&lt;10,3,4)))</f>
        <v>3</v>
      </c>
      <c r="F27" s="2" t="n">
        <f aca="false">(E27=$F$1)*D27</f>
        <v>34403.3125</v>
      </c>
    </row>
    <row r="28" customFormat="false" ht="12.75" hidden="false" customHeight="false" outlineLevel="0" collapsed="false">
      <c r="A28" s="2" t="n">
        <v>201</v>
      </c>
      <c r="B28" s="1" t="n">
        <v>37092</v>
      </c>
      <c r="C28" s="2" t="n">
        <v>23916.5</v>
      </c>
      <c r="D28" s="2" t="n">
        <v>34310.3541666666</v>
      </c>
      <c r="E28" s="2" t="n">
        <f aca="false">IF(MONTH(B28)&lt;4,1,IF(MONTH(B28)&lt;7,2,IF(MONTH(B28)&lt;10,3,4)))</f>
        <v>3</v>
      </c>
      <c r="F28" s="2" t="n">
        <f aca="false">(E28=$F$1)*D28</f>
        <v>34310.3541666666</v>
      </c>
    </row>
    <row r="29" customFormat="false" ht="12.75" hidden="false" customHeight="false" outlineLevel="0" collapsed="false">
      <c r="A29" s="2" t="n">
        <v>206</v>
      </c>
      <c r="B29" s="1" t="n">
        <v>37097</v>
      </c>
      <c r="C29" s="2" t="n">
        <v>24662.525</v>
      </c>
      <c r="D29" s="2" t="n">
        <v>34251.25</v>
      </c>
      <c r="E29" s="2" t="n">
        <f aca="false">IF(MONTH(B29)&lt;4,1,IF(MONTH(B29)&lt;7,2,IF(MONTH(B29)&lt;10,3,4)))</f>
        <v>3</v>
      </c>
      <c r="F29" s="2" t="n">
        <f aca="false">(E29=$F$1)*D29</f>
        <v>34251.25</v>
      </c>
    </row>
    <row r="30" customFormat="false" ht="12.75" hidden="false" customHeight="false" outlineLevel="0" collapsed="false">
      <c r="A30" s="2" t="n">
        <v>256</v>
      </c>
      <c r="B30" s="1" t="n">
        <v>37147</v>
      </c>
      <c r="C30" s="2" t="n">
        <v>24710.6749999999</v>
      </c>
      <c r="D30" s="2" t="n">
        <v>34175.3125</v>
      </c>
      <c r="E30" s="2" t="n">
        <f aca="false">IF(MONTH(B30)&lt;4,1,IF(MONTH(B30)&lt;7,2,IF(MONTH(B30)&lt;10,3,4)))</f>
        <v>3</v>
      </c>
      <c r="F30" s="2" t="n">
        <f aca="false">(E30=$F$1)*D30</f>
        <v>34175.3125</v>
      </c>
    </row>
    <row r="31" customFormat="false" ht="12.75" hidden="false" customHeight="false" outlineLevel="0" collapsed="false">
      <c r="A31" s="2" t="n">
        <v>263</v>
      </c>
      <c r="B31" s="1" t="n">
        <v>37154</v>
      </c>
      <c r="C31" s="2" t="n">
        <v>22930</v>
      </c>
      <c r="D31" s="2" t="n">
        <v>34151.46875</v>
      </c>
      <c r="E31" s="2" t="n">
        <f aca="false">IF(MONTH(B31)&lt;4,1,IF(MONTH(B31)&lt;7,2,IF(MONTH(B31)&lt;10,3,4)))</f>
        <v>3</v>
      </c>
      <c r="F31" s="2" t="n">
        <f aca="false">(E31=$F$1)*D31</f>
        <v>34151.46875</v>
      </c>
    </row>
    <row r="32" customFormat="false" ht="12.75" hidden="false" customHeight="false" outlineLevel="0" collapsed="false">
      <c r="A32" s="2" t="n">
        <v>240</v>
      </c>
      <c r="B32" s="1" t="n">
        <v>37131</v>
      </c>
      <c r="C32" s="2" t="n">
        <v>25792.525</v>
      </c>
      <c r="D32" s="2" t="n">
        <v>34131.96875</v>
      </c>
      <c r="E32" s="2" t="n">
        <f aca="false">IF(MONTH(B32)&lt;4,1,IF(MONTH(B32)&lt;7,2,IF(MONTH(B32)&lt;10,3,4)))</f>
        <v>3</v>
      </c>
      <c r="F32" s="2" t="n">
        <f aca="false">(E32=$F$1)*D32</f>
        <v>34131.96875</v>
      </c>
    </row>
    <row r="33" customFormat="false" ht="12.75" hidden="false" customHeight="false" outlineLevel="0" collapsed="false">
      <c r="A33" s="2" t="n">
        <v>230</v>
      </c>
      <c r="B33" s="1" t="n">
        <v>37121</v>
      </c>
      <c r="C33" s="2" t="n">
        <v>23966.0833333333</v>
      </c>
      <c r="D33" s="2" t="n">
        <v>34059.5833333333</v>
      </c>
      <c r="E33" s="2" t="n">
        <f aca="false">IF(MONTH(B33)&lt;4,1,IF(MONTH(B33)&lt;7,2,IF(MONTH(B33)&lt;10,3,4)))</f>
        <v>3</v>
      </c>
      <c r="F33" s="2" t="n">
        <f aca="false">(E33=$F$1)*D33</f>
        <v>34059.5833333333</v>
      </c>
    </row>
    <row r="34" customFormat="false" ht="12.75" hidden="false" customHeight="false" outlineLevel="0" collapsed="false">
      <c r="A34" s="2" t="n">
        <v>241</v>
      </c>
      <c r="B34" s="1" t="n">
        <v>37132</v>
      </c>
      <c r="C34" s="2" t="n">
        <v>25713.7</v>
      </c>
      <c r="D34" s="2" t="n">
        <v>33915.75</v>
      </c>
      <c r="E34" s="2" t="n">
        <f aca="false">IF(MONTH(B34)&lt;4,1,IF(MONTH(B34)&lt;7,2,IF(MONTH(B34)&lt;10,3,4)))</f>
        <v>3</v>
      </c>
      <c r="F34" s="2" t="n">
        <f aca="false">(E34=$F$1)*D34</f>
        <v>33915.75</v>
      </c>
    </row>
    <row r="35" customFormat="false" ht="12.75" hidden="false" customHeight="false" outlineLevel="0" collapsed="false">
      <c r="A35" s="2" t="n">
        <v>222</v>
      </c>
      <c r="B35" s="1" t="n">
        <v>37113</v>
      </c>
      <c r="C35" s="2" t="n">
        <v>23954.3333333333</v>
      </c>
      <c r="D35" s="2" t="n">
        <v>33902.5833333333</v>
      </c>
      <c r="E35" s="2" t="n">
        <f aca="false">IF(MONTH(B35)&lt;4,1,IF(MONTH(B35)&lt;7,2,IF(MONTH(B35)&lt;10,3,4)))</f>
        <v>3</v>
      </c>
      <c r="F35" s="2" t="n">
        <f aca="false">(E35=$F$1)*D35</f>
        <v>33902.5833333333</v>
      </c>
    </row>
    <row r="36" customFormat="false" ht="12.75" hidden="false" customHeight="false" outlineLevel="0" collapsed="false">
      <c r="A36" s="2" t="n">
        <v>257</v>
      </c>
      <c r="B36" s="1" t="n">
        <v>37148</v>
      </c>
      <c r="C36" s="2" t="n">
        <v>23295.7916666666</v>
      </c>
      <c r="D36" s="2" t="n">
        <v>33870.625</v>
      </c>
      <c r="E36" s="2" t="n">
        <f aca="false">IF(MONTH(B36)&lt;4,1,IF(MONTH(B36)&lt;7,2,IF(MONTH(B36)&lt;10,3,4)))</f>
        <v>3</v>
      </c>
      <c r="F36" s="2" t="n">
        <f aca="false">(E36=$F$1)*D36</f>
        <v>33870.625</v>
      </c>
    </row>
    <row r="37" customFormat="false" ht="12.75" hidden="false" customHeight="false" outlineLevel="0" collapsed="false">
      <c r="A37" s="2" t="n">
        <v>210</v>
      </c>
      <c r="B37" s="1" t="n">
        <v>37101</v>
      </c>
      <c r="C37" s="2" t="n">
        <v>24136.875</v>
      </c>
      <c r="D37" s="2" t="n">
        <v>33834.25</v>
      </c>
      <c r="E37" s="2" t="n">
        <f aca="false">IF(MONTH(B37)&lt;4,1,IF(MONTH(B37)&lt;7,2,IF(MONTH(B37)&lt;10,3,4)))</f>
        <v>3</v>
      </c>
      <c r="F37" s="2" t="n">
        <f aca="false">(E37=$F$1)*D37</f>
        <v>33834.25</v>
      </c>
    </row>
    <row r="38" customFormat="false" ht="12.75" hidden="false" customHeight="false" outlineLevel="0" collapsed="false">
      <c r="A38" s="2" t="n">
        <v>202</v>
      </c>
      <c r="B38" s="1" t="n">
        <v>37093</v>
      </c>
      <c r="C38" s="2" t="n">
        <v>23990.8333333333</v>
      </c>
      <c r="D38" s="2" t="n">
        <v>33822.5625</v>
      </c>
      <c r="E38" s="2" t="n">
        <f aca="false">IF(MONTH(B38)&lt;4,1,IF(MONTH(B38)&lt;7,2,IF(MONTH(B38)&lt;10,3,4)))</f>
        <v>3</v>
      </c>
      <c r="F38" s="2" t="n">
        <f aca="false">(E38=$F$1)*D38</f>
        <v>33822.5625</v>
      </c>
    </row>
    <row r="39" customFormat="false" ht="12.75" hidden="false" customHeight="false" outlineLevel="0" collapsed="false">
      <c r="A39" s="2" t="n">
        <v>243</v>
      </c>
      <c r="B39" s="1" t="n">
        <v>37134</v>
      </c>
      <c r="C39" s="2" t="n">
        <v>23581.375</v>
      </c>
      <c r="D39" s="2" t="n">
        <v>33803.9166666666</v>
      </c>
      <c r="E39" s="2" t="n">
        <f aca="false">IF(MONTH(B39)&lt;4,1,IF(MONTH(B39)&lt;7,2,IF(MONTH(B39)&lt;10,3,4)))</f>
        <v>3</v>
      </c>
      <c r="F39" s="2" t="n">
        <f aca="false">(E39=$F$1)*D39</f>
        <v>33803.9166666666</v>
      </c>
    </row>
    <row r="40" customFormat="false" ht="12.75" hidden="false" customHeight="false" outlineLevel="0" collapsed="false">
      <c r="A40" s="2" t="n">
        <v>251</v>
      </c>
      <c r="B40" s="1" t="n">
        <v>37142</v>
      </c>
      <c r="C40" s="2" t="n">
        <v>23035.5833333333</v>
      </c>
      <c r="D40" s="2" t="n">
        <v>33667.8125</v>
      </c>
      <c r="E40" s="2" t="n">
        <f aca="false">IF(MONTH(B40)&lt;4,1,IF(MONTH(B40)&lt;7,2,IF(MONTH(B40)&lt;10,3,4)))</f>
        <v>3</v>
      </c>
      <c r="F40" s="2" t="n">
        <f aca="false">(E40=$F$1)*D40</f>
        <v>33667.8125</v>
      </c>
    </row>
    <row r="41" customFormat="false" ht="12.75" hidden="false" customHeight="false" outlineLevel="0" collapsed="false">
      <c r="A41" s="2" t="n">
        <v>244</v>
      </c>
      <c r="B41" s="1" t="n">
        <v>37135</v>
      </c>
      <c r="C41" s="2" t="n">
        <v>23905.4583333333</v>
      </c>
      <c r="D41" s="2" t="n">
        <v>33615.0625</v>
      </c>
      <c r="E41" s="2" t="n">
        <f aca="false">IF(MONTH(B41)&lt;4,1,IF(MONTH(B41)&lt;7,2,IF(MONTH(B41)&lt;10,3,4)))</f>
        <v>3</v>
      </c>
      <c r="F41" s="2" t="n">
        <f aca="false">(E41=$F$1)*D41</f>
        <v>33615.0625</v>
      </c>
    </row>
    <row r="42" customFormat="false" ht="12.75" hidden="false" customHeight="false" outlineLevel="0" collapsed="false">
      <c r="A42" s="2" t="n">
        <v>166</v>
      </c>
      <c r="B42" s="1" t="n">
        <v>37057</v>
      </c>
      <c r="C42" s="2" t="n">
        <v>22911.2083333333</v>
      </c>
      <c r="D42" s="2" t="n">
        <v>33590.4583333333</v>
      </c>
      <c r="E42" s="2" t="n">
        <f aca="false">IF(MONTH(B42)&lt;4,1,IF(MONTH(B42)&lt;7,2,IF(MONTH(B42)&lt;10,3,4)))</f>
        <v>2</v>
      </c>
      <c r="F42" s="2" t="n">
        <f aca="false">(E42=$F$1)*D42</f>
        <v>0</v>
      </c>
    </row>
    <row r="43" customFormat="false" ht="12.75" hidden="false" customHeight="false" outlineLevel="0" collapsed="false">
      <c r="A43" s="2" t="n">
        <v>218</v>
      </c>
      <c r="B43" s="1" t="n">
        <v>37109</v>
      </c>
      <c r="C43" s="2" t="n">
        <v>24353.4166666666</v>
      </c>
      <c r="D43" s="2" t="n">
        <v>33568.6458333333</v>
      </c>
      <c r="E43" s="2" t="n">
        <f aca="false">IF(MONTH(B43)&lt;4,1,IF(MONTH(B43)&lt;7,2,IF(MONTH(B43)&lt;10,3,4)))</f>
        <v>3</v>
      </c>
      <c r="F43" s="2" t="n">
        <f aca="false">(E43=$F$1)*D43</f>
        <v>33568.6458333333</v>
      </c>
    </row>
    <row r="44" customFormat="false" ht="12.75" hidden="false" customHeight="false" outlineLevel="0" collapsed="false">
      <c r="A44" s="2" t="n">
        <v>200</v>
      </c>
      <c r="B44" s="1" t="n">
        <v>37091</v>
      </c>
      <c r="C44" s="2" t="n">
        <v>26747.15</v>
      </c>
      <c r="D44" s="2" t="n">
        <v>33462.875</v>
      </c>
      <c r="E44" s="2" t="n">
        <f aca="false">IF(MONTH(B44)&lt;4,1,IF(MONTH(B44)&lt;7,2,IF(MONTH(B44)&lt;10,3,4)))</f>
        <v>3</v>
      </c>
      <c r="F44" s="2" t="n">
        <f aca="false">(E44=$F$1)*D44</f>
        <v>33462.875</v>
      </c>
    </row>
    <row r="45" customFormat="false" ht="12.75" hidden="false" customHeight="false" outlineLevel="0" collapsed="false">
      <c r="A45" s="2" t="n">
        <v>258</v>
      </c>
      <c r="B45" s="1" t="n">
        <v>37149</v>
      </c>
      <c r="C45" s="2" t="n">
        <v>23354.625</v>
      </c>
      <c r="D45" s="2" t="n">
        <v>33453.0833333333</v>
      </c>
      <c r="E45" s="2" t="n">
        <f aca="false">IF(MONTH(B45)&lt;4,1,IF(MONTH(B45)&lt;7,2,IF(MONTH(B45)&lt;10,3,4)))</f>
        <v>3</v>
      </c>
      <c r="F45" s="2" t="n">
        <f aca="false">(E45=$F$1)*D45</f>
        <v>33453.0833333333</v>
      </c>
    </row>
    <row r="46" customFormat="false" ht="12.75" hidden="false" customHeight="false" outlineLevel="0" collapsed="false">
      <c r="A46" s="2" t="n">
        <v>231</v>
      </c>
      <c r="B46" s="1" t="n">
        <v>37122</v>
      </c>
      <c r="C46" s="2" t="n">
        <v>23656.9166666666</v>
      </c>
      <c r="D46" s="2" t="n">
        <v>33409.5416666666</v>
      </c>
      <c r="E46" s="2" t="n">
        <f aca="false">IF(MONTH(B46)&lt;4,1,IF(MONTH(B46)&lt;7,2,IF(MONTH(B46)&lt;10,3,4)))</f>
        <v>3</v>
      </c>
      <c r="F46" s="2" t="n">
        <f aca="false">(E46=$F$1)*D46</f>
        <v>33409.5416666666</v>
      </c>
    </row>
    <row r="47" customFormat="false" ht="12.75" hidden="false" customHeight="false" outlineLevel="0" collapsed="false">
      <c r="A47" s="2" t="n">
        <v>199</v>
      </c>
      <c r="B47" s="1" t="n">
        <v>37090</v>
      </c>
      <c r="C47" s="2" t="n">
        <v>25186.9</v>
      </c>
      <c r="D47" s="2" t="n">
        <v>33358.5</v>
      </c>
      <c r="E47" s="2" t="n">
        <f aca="false">IF(MONTH(B47)&lt;4,1,IF(MONTH(B47)&lt;7,2,IF(MONTH(B47)&lt;10,3,4)))</f>
        <v>3</v>
      </c>
      <c r="F47" s="2" t="n">
        <f aca="false">(E47=$F$1)*D47</f>
        <v>33358.5</v>
      </c>
    </row>
    <row r="48" customFormat="false" ht="12.75" hidden="false" customHeight="false" outlineLevel="0" collapsed="false">
      <c r="A48" s="2" t="n">
        <v>197</v>
      </c>
      <c r="B48" s="1" t="n">
        <v>37088</v>
      </c>
      <c r="C48" s="2" t="n">
        <v>24170.7916666666</v>
      </c>
      <c r="D48" s="2" t="n">
        <v>33341.3541666666</v>
      </c>
      <c r="E48" s="2" t="n">
        <f aca="false">IF(MONTH(B48)&lt;4,1,IF(MONTH(B48)&lt;7,2,IF(MONTH(B48)&lt;10,3,4)))</f>
        <v>3</v>
      </c>
      <c r="F48" s="2" t="n">
        <f aca="false">(E48=$F$1)*D48</f>
        <v>33341.3541666666</v>
      </c>
    </row>
    <row r="49" customFormat="false" ht="12.75" hidden="false" customHeight="false" outlineLevel="0" collapsed="false">
      <c r="A49" s="2" t="n">
        <v>172</v>
      </c>
      <c r="B49" s="1" t="n">
        <v>37063</v>
      </c>
      <c r="C49" s="2" t="n">
        <v>22253.0499999999</v>
      </c>
      <c r="D49" s="2" t="n">
        <v>33337.5</v>
      </c>
      <c r="E49" s="2" t="n">
        <f aca="false">IF(MONTH(B49)&lt;4,1,IF(MONTH(B49)&lt;7,2,IF(MONTH(B49)&lt;10,3,4)))</f>
        <v>2</v>
      </c>
      <c r="F49" s="2" t="n">
        <f aca="false">(E49=$F$1)*D49</f>
        <v>0</v>
      </c>
    </row>
    <row r="50" customFormat="false" ht="12.75" hidden="false" customHeight="false" outlineLevel="0" collapsed="false">
      <c r="A50" s="2" t="n">
        <v>198</v>
      </c>
      <c r="B50" s="1" t="n">
        <v>37089</v>
      </c>
      <c r="C50" s="2" t="n">
        <v>24939.2999999999</v>
      </c>
      <c r="D50" s="2" t="n">
        <v>33256.625</v>
      </c>
      <c r="E50" s="2" t="n">
        <f aca="false">IF(MONTH(B50)&lt;4,1,IF(MONTH(B50)&lt;7,2,IF(MONTH(B50)&lt;10,3,4)))</f>
        <v>3</v>
      </c>
      <c r="F50" s="2" t="n">
        <f aca="false">(E50=$F$1)*D50</f>
        <v>33256.625</v>
      </c>
    </row>
    <row r="51" customFormat="false" ht="12.75" hidden="false" customHeight="false" outlineLevel="0" collapsed="false">
      <c r="A51" s="2" t="n">
        <v>182</v>
      </c>
      <c r="B51" s="1" t="n">
        <v>37073</v>
      </c>
      <c r="C51" s="2" t="n">
        <v>23417.5833333333</v>
      </c>
      <c r="D51" s="2" t="n">
        <v>33239.9583333333</v>
      </c>
      <c r="E51" s="2" t="n">
        <f aca="false">IF(MONTH(B51)&lt;4,1,IF(MONTH(B51)&lt;7,2,IF(MONTH(B51)&lt;10,3,4)))</f>
        <v>3</v>
      </c>
      <c r="F51" s="2" t="n">
        <f aca="false">(E51=$F$1)*D51</f>
        <v>33239.9583333333</v>
      </c>
    </row>
    <row r="52" customFormat="false" ht="12.75" hidden="false" customHeight="false" outlineLevel="0" collapsed="false">
      <c r="A52" s="2" t="n">
        <v>188</v>
      </c>
      <c r="B52" s="1" t="n">
        <v>37079</v>
      </c>
      <c r="C52" s="2" t="n">
        <v>23273.5</v>
      </c>
      <c r="D52" s="2" t="n">
        <v>33095.6896158854</v>
      </c>
      <c r="E52" s="2" t="n">
        <f aca="false">IF(MONTH(B52)&lt;4,1,IF(MONTH(B52)&lt;7,2,IF(MONTH(B52)&lt;10,3,4)))</f>
        <v>3</v>
      </c>
      <c r="F52" s="2" t="n">
        <f aca="false">(E52=$F$1)*D52</f>
        <v>33095.6896158854</v>
      </c>
    </row>
    <row r="53" customFormat="false" ht="12.75" hidden="false" customHeight="false" outlineLevel="0" collapsed="false">
      <c r="A53" s="2" t="n">
        <v>203</v>
      </c>
      <c r="B53" s="1" t="n">
        <v>37094</v>
      </c>
      <c r="C53" s="2" t="n">
        <v>23865.375</v>
      </c>
      <c r="D53" s="2" t="n">
        <v>33088.8333333333</v>
      </c>
      <c r="E53" s="2" t="n">
        <f aca="false">IF(MONTH(B53)&lt;4,1,IF(MONTH(B53)&lt;7,2,IF(MONTH(B53)&lt;10,3,4)))</f>
        <v>3</v>
      </c>
      <c r="F53" s="2" t="n">
        <f aca="false">(E53=$F$1)*D53</f>
        <v>33088.8333333333</v>
      </c>
    </row>
    <row r="54" customFormat="false" ht="12.75" hidden="false" customHeight="false" outlineLevel="0" collapsed="false">
      <c r="A54" s="2" t="n">
        <v>245</v>
      </c>
      <c r="B54" s="1" t="n">
        <v>37136</v>
      </c>
      <c r="C54" s="2" t="n">
        <v>23684.4166666666</v>
      </c>
      <c r="D54" s="2" t="n">
        <v>33017.7291666666</v>
      </c>
      <c r="E54" s="2" t="n">
        <f aca="false">IF(MONTH(B54)&lt;4,1,IF(MONTH(B54)&lt;7,2,IF(MONTH(B54)&lt;10,3,4)))</f>
        <v>3</v>
      </c>
      <c r="F54" s="2" t="n">
        <f aca="false">(E54=$F$1)*D54</f>
        <v>33017.7291666666</v>
      </c>
    </row>
    <row r="55" customFormat="false" ht="12.75" hidden="false" customHeight="false" outlineLevel="0" collapsed="false">
      <c r="A55" s="2" t="n">
        <v>250</v>
      </c>
      <c r="B55" s="1" t="n">
        <v>37141</v>
      </c>
      <c r="C55" s="2" t="n">
        <v>26073.4</v>
      </c>
      <c r="D55" s="2" t="n">
        <v>32951.15625</v>
      </c>
      <c r="E55" s="2" t="n">
        <f aca="false">IF(MONTH(B55)&lt;4,1,IF(MONTH(B55)&lt;7,2,IF(MONTH(B55)&lt;10,3,4)))</f>
        <v>3</v>
      </c>
      <c r="F55" s="2" t="n">
        <f aca="false">(E55=$F$1)*D55</f>
        <v>32951.15625</v>
      </c>
    </row>
    <row r="56" customFormat="false" ht="12.75" hidden="false" customHeight="false" outlineLevel="0" collapsed="false">
      <c r="A56" s="2" t="n">
        <v>259</v>
      </c>
      <c r="B56" s="1" t="n">
        <v>37150</v>
      </c>
      <c r="C56" s="2" t="n">
        <v>23054.5</v>
      </c>
      <c r="D56" s="2" t="n">
        <v>32897.4583333333</v>
      </c>
      <c r="E56" s="2" t="n">
        <f aca="false">IF(MONTH(B56)&lt;4,1,IF(MONTH(B56)&lt;7,2,IF(MONTH(B56)&lt;10,3,4)))</f>
        <v>3</v>
      </c>
      <c r="F56" s="2" t="n">
        <f aca="false">(E56=$F$1)*D56</f>
        <v>32897.4583333333</v>
      </c>
    </row>
    <row r="57" customFormat="false" ht="12.75" hidden="false" customHeight="false" outlineLevel="0" collapsed="false">
      <c r="A57" s="2" t="n">
        <v>189</v>
      </c>
      <c r="B57" s="1" t="n">
        <v>37080</v>
      </c>
      <c r="C57" s="2" t="n">
        <v>23310.5416666666</v>
      </c>
      <c r="D57" s="2" t="n">
        <v>32889.3958333333</v>
      </c>
      <c r="E57" s="2" t="n">
        <f aca="false">IF(MONTH(B57)&lt;4,1,IF(MONTH(B57)&lt;7,2,IF(MONTH(B57)&lt;10,3,4)))</f>
        <v>3</v>
      </c>
      <c r="F57" s="2" t="n">
        <f aca="false">(E57=$F$1)*D57</f>
        <v>32889.3958333333</v>
      </c>
    </row>
    <row r="58" customFormat="false" ht="12.75" hidden="false" customHeight="false" outlineLevel="0" collapsed="false">
      <c r="A58" s="2" t="n">
        <v>173</v>
      </c>
      <c r="B58" s="1" t="n">
        <v>37064</v>
      </c>
      <c r="C58" s="2" t="n">
        <v>22590.125</v>
      </c>
      <c r="D58" s="2" t="n">
        <v>32825.6875</v>
      </c>
      <c r="E58" s="2" t="n">
        <f aca="false">IF(MONTH(B58)&lt;4,1,IF(MONTH(B58)&lt;7,2,IF(MONTH(B58)&lt;10,3,4)))</f>
        <v>2</v>
      </c>
      <c r="F58" s="2" t="n">
        <f aca="false">(E58=$F$1)*D58</f>
        <v>0</v>
      </c>
    </row>
    <row r="59" customFormat="false" ht="12.75" hidden="false" customHeight="false" outlineLevel="0" collapsed="false">
      <c r="A59" s="2" t="n">
        <v>234</v>
      </c>
      <c r="B59" s="1" t="n">
        <v>37125</v>
      </c>
      <c r="C59" s="2" t="n">
        <v>26024.9749999999</v>
      </c>
      <c r="D59" s="2" t="n">
        <v>32658.125</v>
      </c>
      <c r="E59" s="2" t="n">
        <f aca="false">IF(MONTH(B59)&lt;4,1,IF(MONTH(B59)&lt;7,2,IF(MONTH(B59)&lt;10,3,4)))</f>
        <v>3</v>
      </c>
      <c r="F59" s="2" t="n">
        <f aca="false">(E59=$F$1)*D59</f>
        <v>32658.125</v>
      </c>
    </row>
    <row r="60" customFormat="false" ht="12.75" hidden="false" customHeight="false" outlineLevel="0" collapsed="false">
      <c r="A60" s="2" t="n">
        <v>167</v>
      </c>
      <c r="B60" s="1" t="n">
        <v>37058</v>
      </c>
      <c r="C60" s="2" t="n">
        <v>22972.2083333333</v>
      </c>
      <c r="D60" s="2" t="n">
        <v>32656.5416666666</v>
      </c>
      <c r="E60" s="2" t="n">
        <f aca="false">IF(MONTH(B60)&lt;4,1,IF(MONTH(B60)&lt;7,2,IF(MONTH(B60)&lt;10,3,4)))</f>
        <v>2</v>
      </c>
      <c r="F60" s="2" t="n">
        <f aca="false">(E60=$F$1)*D60</f>
        <v>0</v>
      </c>
    </row>
    <row r="61" customFormat="false" ht="12.75" hidden="false" customHeight="false" outlineLevel="0" collapsed="false">
      <c r="A61" s="2" t="n">
        <v>178</v>
      </c>
      <c r="B61" s="1" t="n">
        <v>37069</v>
      </c>
      <c r="C61" s="2" t="n">
        <v>24141.25</v>
      </c>
      <c r="D61" s="2" t="n">
        <v>32634.71875</v>
      </c>
      <c r="E61" s="2" t="n">
        <f aca="false">IF(MONTH(B61)&lt;4,1,IF(MONTH(B61)&lt;7,2,IF(MONTH(B61)&lt;10,3,4)))</f>
        <v>2</v>
      </c>
      <c r="F61" s="2" t="n">
        <f aca="false">(E61=$F$1)*D61</f>
        <v>0</v>
      </c>
    </row>
    <row r="62" customFormat="false" ht="12.75" hidden="false" customHeight="false" outlineLevel="0" collapsed="false">
      <c r="A62" s="2" t="n">
        <v>220</v>
      </c>
      <c r="B62" s="1" t="n">
        <v>37111</v>
      </c>
      <c r="C62" s="2" t="n">
        <v>23694.3499999999</v>
      </c>
      <c r="D62" s="2" t="n">
        <v>32539.3125</v>
      </c>
      <c r="E62" s="2" t="n">
        <f aca="false">IF(MONTH(B62)&lt;4,1,IF(MONTH(B62)&lt;7,2,IF(MONTH(B62)&lt;10,3,4)))</f>
        <v>3</v>
      </c>
      <c r="F62" s="2" t="n">
        <f aca="false">(E62=$F$1)*D62</f>
        <v>32539.3125</v>
      </c>
    </row>
    <row r="63" customFormat="false" ht="12.75" hidden="false" customHeight="false" outlineLevel="0" collapsed="false">
      <c r="A63" s="2" t="n">
        <v>226</v>
      </c>
      <c r="B63" s="1" t="n">
        <v>37117</v>
      </c>
      <c r="C63" s="2" t="n">
        <v>26771.7249999999</v>
      </c>
      <c r="D63" s="2" t="n">
        <v>32529.46875</v>
      </c>
      <c r="E63" s="2" t="n">
        <f aca="false">IF(MONTH(B63)&lt;4,1,IF(MONTH(B63)&lt;7,2,IF(MONTH(B63)&lt;10,3,4)))</f>
        <v>3</v>
      </c>
      <c r="F63" s="2" t="n">
        <f aca="false">(E63=$F$1)*D63</f>
        <v>32529.46875</v>
      </c>
    </row>
    <row r="64" customFormat="false" ht="12.75" hidden="false" customHeight="false" outlineLevel="0" collapsed="false">
      <c r="A64" s="2" t="n">
        <v>221</v>
      </c>
      <c r="B64" s="1" t="n">
        <v>37112</v>
      </c>
      <c r="C64" s="2" t="n">
        <v>25706.75</v>
      </c>
      <c r="D64" s="2" t="n">
        <v>32528.3125</v>
      </c>
      <c r="E64" s="2" t="n">
        <f aca="false">IF(MONTH(B64)&lt;4,1,IF(MONTH(B64)&lt;7,2,IF(MONTH(B64)&lt;10,3,4)))</f>
        <v>3</v>
      </c>
      <c r="F64" s="2" t="n">
        <f aca="false">(E64=$F$1)*D64</f>
        <v>32528.3125</v>
      </c>
    </row>
    <row r="65" customFormat="false" ht="12.75" hidden="false" customHeight="false" outlineLevel="0" collapsed="false">
      <c r="A65" s="2" t="n">
        <v>174</v>
      </c>
      <c r="B65" s="1" t="n">
        <v>37065</v>
      </c>
      <c r="C65" s="2" t="n">
        <v>22780.5833333333</v>
      </c>
      <c r="D65" s="2" t="n">
        <v>32496.0833333333</v>
      </c>
      <c r="E65" s="2" t="n">
        <f aca="false">IF(MONTH(B65)&lt;4,1,IF(MONTH(B65)&lt;7,2,IF(MONTH(B65)&lt;10,3,4)))</f>
        <v>2</v>
      </c>
      <c r="F65" s="2" t="n">
        <f aca="false">(E65=$F$1)*D65</f>
        <v>0</v>
      </c>
    </row>
    <row r="66" customFormat="false" ht="12.75" hidden="false" customHeight="false" outlineLevel="0" collapsed="false">
      <c r="A66" s="2" t="n">
        <v>168</v>
      </c>
      <c r="B66" s="1" t="n">
        <v>37059</v>
      </c>
      <c r="C66" s="2" t="n">
        <v>22738.9166666666</v>
      </c>
      <c r="D66" s="2" t="n">
        <v>32355.125</v>
      </c>
      <c r="E66" s="2" t="n">
        <f aca="false">IF(MONTH(B66)&lt;4,1,IF(MONTH(B66)&lt;7,2,IF(MONTH(B66)&lt;10,3,4)))</f>
        <v>2</v>
      </c>
      <c r="F66" s="2" t="n">
        <f aca="false">(E66=$F$1)*D66</f>
        <v>0</v>
      </c>
    </row>
    <row r="67" customFormat="false" ht="12.75" hidden="false" customHeight="false" outlineLevel="0" collapsed="false">
      <c r="A67" s="2" t="n">
        <v>264</v>
      </c>
      <c r="B67" s="1" t="n">
        <v>37155</v>
      </c>
      <c r="C67" s="2" t="n">
        <v>22658.5833333333</v>
      </c>
      <c r="D67" s="2" t="n">
        <v>32344.1458333333</v>
      </c>
      <c r="E67" s="2" t="n">
        <f aca="false">IF(MONTH(B67)&lt;4,1,IF(MONTH(B67)&lt;7,2,IF(MONTH(B67)&lt;10,3,4)))</f>
        <v>3</v>
      </c>
      <c r="F67" s="2" t="n">
        <f aca="false">(E67=$F$1)*D67</f>
        <v>32344.1458333333</v>
      </c>
    </row>
    <row r="68" customFormat="false" ht="12.75" hidden="false" customHeight="false" outlineLevel="0" collapsed="false">
      <c r="A68" s="2" t="n">
        <v>187</v>
      </c>
      <c r="B68" s="1" t="n">
        <v>37078</v>
      </c>
      <c r="C68" s="2" t="n">
        <v>21835.1666666666</v>
      </c>
      <c r="D68" s="2" t="n">
        <v>32277.6041666666</v>
      </c>
      <c r="E68" s="2" t="n">
        <f aca="false">IF(MONTH(B68)&lt;4,1,IF(MONTH(B68)&lt;7,2,IF(MONTH(B68)&lt;10,3,4)))</f>
        <v>3</v>
      </c>
      <c r="F68" s="2" t="n">
        <f aca="false">(E68=$F$1)*D68</f>
        <v>32277.6041666666</v>
      </c>
    </row>
    <row r="69" customFormat="false" ht="12.75" hidden="false" customHeight="false" outlineLevel="0" collapsed="false">
      <c r="A69" s="2" t="n">
        <v>270</v>
      </c>
      <c r="B69" s="1" t="n">
        <v>37161</v>
      </c>
      <c r="C69" s="2" t="n">
        <v>21819.575</v>
      </c>
      <c r="D69" s="2" t="n">
        <v>32234.21875</v>
      </c>
      <c r="E69" s="2" t="n">
        <f aca="false">IF(MONTH(B69)&lt;4,1,IF(MONTH(B69)&lt;7,2,IF(MONTH(B69)&lt;10,3,4)))</f>
        <v>3</v>
      </c>
      <c r="F69" s="2" t="n">
        <f aca="false">(E69=$F$1)*D69</f>
        <v>32234.21875</v>
      </c>
    </row>
    <row r="70" customFormat="false" ht="12.75" hidden="false" customHeight="false" outlineLevel="0" collapsed="false">
      <c r="A70" s="2" t="n">
        <v>252</v>
      </c>
      <c r="B70" s="1" t="n">
        <v>37143</v>
      </c>
      <c r="C70" s="2" t="n">
        <v>22999.25</v>
      </c>
      <c r="D70" s="2" t="n">
        <v>32189.9375</v>
      </c>
      <c r="E70" s="2" t="n">
        <f aca="false">IF(MONTH(B70)&lt;4,1,IF(MONTH(B70)&lt;7,2,IF(MONTH(B70)&lt;10,3,4)))</f>
        <v>3</v>
      </c>
      <c r="F70" s="2" t="n">
        <f aca="false">(E70=$F$1)*D70</f>
        <v>32189.9375</v>
      </c>
    </row>
    <row r="71" customFormat="false" ht="12.75" hidden="false" customHeight="false" outlineLevel="0" collapsed="false">
      <c r="A71" s="2" t="n">
        <v>216</v>
      </c>
      <c r="B71" s="1" t="n">
        <v>37107</v>
      </c>
      <c r="C71" s="2" t="n">
        <v>25570.6666666666</v>
      </c>
      <c r="D71" s="2" t="n">
        <v>32182.2916666666</v>
      </c>
      <c r="E71" s="2" t="n">
        <f aca="false">IF(MONTH(B71)&lt;4,1,IF(MONTH(B71)&lt;7,2,IF(MONTH(B71)&lt;10,3,4)))</f>
        <v>3</v>
      </c>
      <c r="F71" s="2" t="n">
        <f aca="false">(E71=$F$1)*D71</f>
        <v>32182.2916666666</v>
      </c>
    </row>
    <row r="72" customFormat="false" ht="12.75" hidden="false" customHeight="false" outlineLevel="0" collapsed="false">
      <c r="A72" s="2" t="n">
        <v>232</v>
      </c>
      <c r="B72" s="1" t="n">
        <v>37123</v>
      </c>
      <c r="C72" s="2" t="n">
        <v>23243.1666666666</v>
      </c>
      <c r="D72" s="2" t="n">
        <v>31885.7916666666</v>
      </c>
      <c r="E72" s="2" t="n">
        <f aca="false">IF(MONTH(B72)&lt;4,1,IF(MONTH(B72)&lt;7,2,IF(MONTH(B72)&lt;10,3,4)))</f>
        <v>3</v>
      </c>
      <c r="F72" s="2" t="n">
        <f aca="false">(E72=$F$1)*D72</f>
        <v>31885.7916666666</v>
      </c>
    </row>
    <row r="73" customFormat="false" ht="12.75" hidden="false" customHeight="false" outlineLevel="0" collapsed="false">
      <c r="A73" s="2" t="n">
        <v>262</v>
      </c>
      <c r="B73" s="1" t="n">
        <v>37153</v>
      </c>
      <c r="C73" s="2" t="n">
        <v>23039.2999999999</v>
      </c>
      <c r="D73" s="2" t="n">
        <v>31855.0625</v>
      </c>
      <c r="E73" s="2" t="n">
        <f aca="false">IF(MONTH(B73)&lt;4,1,IF(MONTH(B73)&lt;7,2,IF(MONTH(B73)&lt;10,3,4)))</f>
        <v>3</v>
      </c>
      <c r="F73" s="2" t="n">
        <f aca="false">(E73=$F$1)*D73</f>
        <v>31855.0625</v>
      </c>
    </row>
    <row r="74" customFormat="false" ht="12.75" hidden="false" customHeight="false" outlineLevel="0" collapsed="false">
      <c r="A74" s="2" t="n">
        <v>190</v>
      </c>
      <c r="B74" s="1" t="n">
        <v>37081</v>
      </c>
      <c r="C74" s="2" t="n">
        <v>23104.4166666666</v>
      </c>
      <c r="D74" s="2" t="n">
        <v>31853.3333333333</v>
      </c>
      <c r="E74" s="2" t="n">
        <f aca="false">IF(MONTH(B74)&lt;4,1,IF(MONTH(B74)&lt;7,2,IF(MONTH(B74)&lt;10,3,4)))</f>
        <v>3</v>
      </c>
      <c r="F74" s="2" t="n">
        <f aca="false">(E74=$F$1)*D74</f>
        <v>31853.3333333333</v>
      </c>
    </row>
    <row r="75" customFormat="false" ht="12.75" hidden="false" customHeight="false" outlineLevel="0" collapsed="false">
      <c r="A75" s="2" t="n">
        <v>204</v>
      </c>
      <c r="B75" s="1" t="n">
        <v>37095</v>
      </c>
      <c r="C75" s="2" t="n">
        <v>23473.375</v>
      </c>
      <c r="D75" s="2" t="n">
        <v>31827.375</v>
      </c>
      <c r="E75" s="2" t="n">
        <f aca="false">IF(MONTH(B75)&lt;4,1,IF(MONTH(B75)&lt;7,2,IF(MONTH(B75)&lt;10,3,4)))</f>
        <v>3</v>
      </c>
      <c r="F75" s="2" t="n">
        <f aca="false">(E75=$F$1)*D75</f>
        <v>31827.375</v>
      </c>
    </row>
    <row r="76" customFormat="false" ht="12.75" hidden="false" customHeight="false" outlineLevel="0" collapsed="false">
      <c r="A76" s="2" t="n">
        <v>151</v>
      </c>
      <c r="B76" s="1" t="n">
        <v>37042</v>
      </c>
      <c r="C76" s="2" t="n">
        <v>21634.1071428571</v>
      </c>
      <c r="D76" s="2" t="n">
        <v>31787.9375</v>
      </c>
      <c r="E76" s="2" t="n">
        <f aca="false">IF(MONTH(B76)&lt;4,1,IF(MONTH(B76)&lt;7,2,IF(MONTH(B76)&lt;10,3,4)))</f>
        <v>2</v>
      </c>
      <c r="F76" s="2" t="n">
        <f aca="false">(E76=$F$1)*D76</f>
        <v>0</v>
      </c>
    </row>
    <row r="77" customFormat="false" ht="12.75" hidden="false" customHeight="false" outlineLevel="0" collapsed="false">
      <c r="A77" s="2" t="n">
        <v>246</v>
      </c>
      <c r="B77" s="1" t="n">
        <v>37137</v>
      </c>
      <c r="C77" s="2" t="n">
        <v>23425.0833333333</v>
      </c>
      <c r="D77" s="2" t="n">
        <v>31779.8333333333</v>
      </c>
      <c r="E77" s="2" t="n">
        <f aca="false">IF(MONTH(B77)&lt;4,1,IF(MONTH(B77)&lt;7,2,IF(MONTH(B77)&lt;10,3,4)))</f>
        <v>3</v>
      </c>
      <c r="F77" s="2" t="n">
        <f aca="false">(E77=$F$1)*D77</f>
        <v>31779.8333333333</v>
      </c>
    </row>
    <row r="78" customFormat="false" ht="12.75" hidden="false" customHeight="false" outlineLevel="0" collapsed="false">
      <c r="A78" s="2" t="n">
        <v>260</v>
      </c>
      <c r="B78" s="1" t="n">
        <v>37151</v>
      </c>
      <c r="C78" s="2" t="n">
        <v>22971</v>
      </c>
      <c r="D78" s="2" t="n">
        <v>31740.3958333333</v>
      </c>
      <c r="E78" s="2" t="n">
        <f aca="false">IF(MONTH(B78)&lt;4,1,IF(MONTH(B78)&lt;7,2,IF(MONTH(B78)&lt;10,3,4)))</f>
        <v>3</v>
      </c>
      <c r="F78" s="2" t="n">
        <f aca="false">(E78=$F$1)*D78</f>
        <v>31740.3958333333</v>
      </c>
    </row>
    <row r="79" customFormat="false" ht="12.75" hidden="false" customHeight="false" outlineLevel="0" collapsed="false">
      <c r="A79" s="2" t="n">
        <v>242</v>
      </c>
      <c r="B79" s="1" t="n">
        <v>37133</v>
      </c>
      <c r="C79" s="2" t="n">
        <v>27570.4</v>
      </c>
      <c r="D79" s="2" t="n">
        <v>31697.375</v>
      </c>
      <c r="E79" s="2" t="n">
        <f aca="false">IF(MONTH(B79)&lt;4,1,IF(MONTH(B79)&lt;7,2,IF(MONTH(B79)&lt;10,3,4)))</f>
        <v>3</v>
      </c>
      <c r="F79" s="2" t="n">
        <f aca="false">(E79=$F$1)*D79</f>
        <v>31697.375</v>
      </c>
    </row>
    <row r="80" customFormat="false" ht="12.75" hidden="false" customHeight="false" outlineLevel="0" collapsed="false">
      <c r="A80" s="2" t="n">
        <v>211</v>
      </c>
      <c r="B80" s="1" t="n">
        <v>37102</v>
      </c>
      <c r="C80" s="2" t="n">
        <v>23341.7083333333</v>
      </c>
      <c r="D80" s="2" t="n">
        <v>31696.0833333333</v>
      </c>
      <c r="E80" s="2" t="n">
        <f aca="false">IF(MONTH(B80)&lt;4,1,IF(MONTH(B80)&lt;7,2,IF(MONTH(B80)&lt;10,3,4)))</f>
        <v>3</v>
      </c>
      <c r="F80" s="2" t="n">
        <f aca="false">(E80=$F$1)*D80</f>
        <v>31696.0833333333</v>
      </c>
    </row>
    <row r="81" customFormat="false" ht="12.75" hidden="false" customHeight="false" outlineLevel="0" collapsed="false">
      <c r="A81" s="2" t="n">
        <v>191</v>
      </c>
      <c r="B81" s="1" t="n">
        <v>37082</v>
      </c>
      <c r="C81" s="2" t="n">
        <v>24447.6749999999</v>
      </c>
      <c r="D81" s="2" t="n">
        <v>31591.321899414</v>
      </c>
      <c r="E81" s="2" t="n">
        <f aca="false">IF(MONTH(B81)&lt;4,1,IF(MONTH(B81)&lt;7,2,IF(MONTH(B81)&lt;10,3,4)))</f>
        <v>3</v>
      </c>
      <c r="F81" s="2" t="n">
        <f aca="false">(E81=$F$1)*D81</f>
        <v>31591.321899414</v>
      </c>
    </row>
    <row r="82" customFormat="false" ht="12.75" hidden="false" customHeight="false" outlineLevel="0" collapsed="false">
      <c r="A82" s="2" t="n">
        <v>233</v>
      </c>
      <c r="B82" s="1" t="n">
        <v>37124</v>
      </c>
      <c r="C82" s="2" t="n">
        <v>25191.775</v>
      </c>
      <c r="D82" s="2" t="n">
        <v>31507.59375</v>
      </c>
      <c r="E82" s="2" t="n">
        <f aca="false">IF(MONTH(B82)&lt;4,1,IF(MONTH(B82)&lt;7,2,IF(MONTH(B82)&lt;10,3,4)))</f>
        <v>3</v>
      </c>
      <c r="F82" s="2" t="n">
        <f aca="false">(E82=$F$1)*D82</f>
        <v>31507.59375</v>
      </c>
    </row>
    <row r="83" customFormat="false" ht="12.75" hidden="false" customHeight="false" outlineLevel="0" collapsed="false">
      <c r="A83" s="2" t="n">
        <v>144</v>
      </c>
      <c r="B83" s="1" t="n">
        <v>37035</v>
      </c>
      <c r="C83" s="2" t="n">
        <v>21185.3157894736</v>
      </c>
      <c r="D83" s="2" t="n">
        <v>31494.15625</v>
      </c>
      <c r="E83" s="2" t="n">
        <f aca="false">IF(MONTH(B83)&lt;4,1,IF(MONTH(B83)&lt;7,2,IF(MONTH(B83)&lt;10,3,4)))</f>
        <v>2</v>
      </c>
      <c r="F83" s="2" t="n">
        <f aca="false">(E83=$F$1)*D83</f>
        <v>0</v>
      </c>
    </row>
    <row r="84" customFormat="false" ht="12.75" hidden="false" customHeight="false" outlineLevel="0" collapsed="false">
      <c r="A84" s="2" t="n">
        <v>255</v>
      </c>
      <c r="B84" s="1" t="n">
        <v>37146</v>
      </c>
      <c r="C84" s="2" t="n">
        <v>24025.7999999999</v>
      </c>
      <c r="D84" s="2" t="n">
        <v>31458.5625</v>
      </c>
      <c r="E84" s="2" t="n">
        <f aca="false">IF(MONTH(B84)&lt;4,1,IF(MONTH(B84)&lt;7,2,IF(MONTH(B84)&lt;10,3,4)))</f>
        <v>3</v>
      </c>
      <c r="F84" s="2" t="n">
        <f aca="false">(E84=$F$1)*D84</f>
        <v>31458.5625</v>
      </c>
    </row>
    <row r="85" customFormat="false" ht="12.75" hidden="false" customHeight="false" outlineLevel="0" collapsed="false">
      <c r="A85" s="2" t="n">
        <v>265</v>
      </c>
      <c r="B85" s="1" t="n">
        <v>37156</v>
      </c>
      <c r="C85" s="2" t="n">
        <v>22712.409090909</v>
      </c>
      <c r="D85" s="2" t="n">
        <v>31372.7234042553</v>
      </c>
      <c r="E85" s="2" t="n">
        <f aca="false">IF(MONTH(B85)&lt;4,1,IF(MONTH(B85)&lt;7,2,IF(MONTH(B85)&lt;10,3,4)))</f>
        <v>3</v>
      </c>
      <c r="F85" s="2" t="n">
        <f aca="false">(E85=$F$1)*D85</f>
        <v>31372.7234042553</v>
      </c>
    </row>
    <row r="86" customFormat="false" ht="12.75" hidden="false" customHeight="false" outlineLevel="0" collapsed="false">
      <c r="A86" s="2" t="n">
        <v>273</v>
      </c>
      <c r="B86" s="1" t="n">
        <v>37164</v>
      </c>
      <c r="C86" s="2" t="n">
        <v>22143.875</v>
      </c>
      <c r="D86" s="2" t="n">
        <v>31313.4166666666</v>
      </c>
      <c r="E86" s="2" t="n">
        <f aca="false">IF(MONTH(B86)&lt;4,1,IF(MONTH(B86)&lt;7,2,IF(MONTH(B86)&lt;10,3,4)))</f>
        <v>3</v>
      </c>
      <c r="F86" s="2" t="n">
        <f aca="false">(E86=$F$1)*D86</f>
        <v>31313.4166666666</v>
      </c>
    </row>
    <row r="87" customFormat="false" ht="12.75" hidden="false" customHeight="false" outlineLevel="0" collapsed="false">
      <c r="A87" s="2" t="n">
        <v>175</v>
      </c>
      <c r="B87" s="1" t="n">
        <v>37066</v>
      </c>
      <c r="C87" s="2" t="n">
        <v>22584.0416666666</v>
      </c>
      <c r="D87" s="2" t="n">
        <v>31300.4791666666</v>
      </c>
      <c r="E87" s="2" t="n">
        <f aca="false">IF(MONTH(B87)&lt;4,1,IF(MONTH(B87)&lt;7,2,IF(MONTH(B87)&lt;10,3,4)))</f>
        <v>2</v>
      </c>
      <c r="F87" s="2" t="n">
        <f aca="false">(E87=$F$1)*D87</f>
        <v>0</v>
      </c>
    </row>
    <row r="88" customFormat="false" ht="12.75" hidden="false" customHeight="false" outlineLevel="0" collapsed="false">
      <c r="A88" s="2" t="n">
        <v>272</v>
      </c>
      <c r="B88" s="1" t="n">
        <v>37163</v>
      </c>
      <c r="C88" s="2" t="n">
        <v>22016.9583333333</v>
      </c>
      <c r="D88" s="2" t="n">
        <v>31213.3125</v>
      </c>
      <c r="E88" s="2" t="n">
        <f aca="false">IF(MONTH(B88)&lt;4,1,IF(MONTH(B88)&lt;7,2,IF(MONTH(B88)&lt;10,3,4)))</f>
        <v>3</v>
      </c>
      <c r="F88" s="2" t="n">
        <f aca="false">(E88=$F$1)*D88</f>
        <v>31213.3125</v>
      </c>
    </row>
    <row r="89" customFormat="false" ht="12.75" hidden="false" customHeight="false" outlineLevel="0" collapsed="false">
      <c r="A89" s="2" t="n">
        <v>249</v>
      </c>
      <c r="B89" s="1" t="n">
        <v>37140</v>
      </c>
      <c r="C89" s="2" t="n">
        <v>25944.3571428571</v>
      </c>
      <c r="D89" s="2" t="n">
        <v>31030.25</v>
      </c>
      <c r="E89" s="2" t="n">
        <f aca="false">IF(MONTH(B89)&lt;4,1,IF(MONTH(B89)&lt;7,2,IF(MONTH(B89)&lt;10,3,4)))</f>
        <v>3</v>
      </c>
      <c r="F89" s="2" t="n">
        <f aca="false">(E89=$F$1)*D89</f>
        <v>31030.25</v>
      </c>
    </row>
    <row r="90" customFormat="false" ht="12.75" hidden="false" customHeight="false" outlineLevel="0" collapsed="false">
      <c r="A90" s="2" t="n">
        <v>145</v>
      </c>
      <c r="B90" s="1" t="n">
        <v>37036</v>
      </c>
      <c r="C90" s="2" t="n">
        <v>21313.5499999999</v>
      </c>
      <c r="D90" s="2" t="n">
        <v>30909.3125</v>
      </c>
      <c r="E90" s="2" t="n">
        <f aca="false">IF(MONTH(B90)&lt;4,1,IF(MONTH(B90)&lt;7,2,IF(MONTH(B90)&lt;10,3,4)))</f>
        <v>2</v>
      </c>
      <c r="F90" s="2" t="n">
        <f aca="false">(E90=$F$1)*D90</f>
        <v>0</v>
      </c>
    </row>
    <row r="91" customFormat="false" ht="12.75" hidden="false" customHeight="false" outlineLevel="0" collapsed="false">
      <c r="A91" s="2" t="n">
        <v>277</v>
      </c>
      <c r="B91" s="1" t="n">
        <v>37168</v>
      </c>
      <c r="C91" s="2" t="n">
        <v>21504.7249999999</v>
      </c>
      <c r="D91" s="2" t="n">
        <v>30863.0625</v>
      </c>
      <c r="E91" s="2" t="n">
        <f aca="false">IF(MONTH(B91)&lt;4,1,IF(MONTH(B91)&lt;7,2,IF(MONTH(B91)&lt;10,3,4)))</f>
        <v>4</v>
      </c>
      <c r="F91" s="2" t="n">
        <f aca="false">(E91=$F$1)*D91</f>
        <v>0</v>
      </c>
    </row>
    <row r="92" customFormat="false" ht="12.75" hidden="false" customHeight="false" outlineLevel="0" collapsed="false">
      <c r="A92" s="2" t="n">
        <v>192</v>
      </c>
      <c r="B92" s="1" t="n">
        <v>37083</v>
      </c>
      <c r="C92" s="2" t="n">
        <v>26826.625</v>
      </c>
      <c r="D92" s="2" t="n">
        <v>30724.1875</v>
      </c>
      <c r="E92" s="2" t="n">
        <f aca="false">IF(MONTH(B92)&lt;4,1,IF(MONTH(B92)&lt;7,2,IF(MONTH(B92)&lt;10,3,4)))</f>
        <v>3</v>
      </c>
      <c r="F92" s="2" t="n">
        <f aca="false">(E92=$F$1)*D92</f>
        <v>30724.1875</v>
      </c>
    </row>
    <row r="93" customFormat="false" ht="12.75" hidden="false" customHeight="false" outlineLevel="0" collapsed="false">
      <c r="A93" s="2" t="n">
        <v>247</v>
      </c>
      <c r="B93" s="1" t="n">
        <v>37138</v>
      </c>
      <c r="C93" s="2" t="n">
        <v>23505.9749999999</v>
      </c>
      <c r="D93" s="2" t="n">
        <v>30672.6875</v>
      </c>
      <c r="E93" s="2" t="n">
        <f aca="false">IF(MONTH(B93)&lt;4,1,IF(MONTH(B93)&lt;7,2,IF(MONTH(B93)&lt;10,3,4)))</f>
        <v>3</v>
      </c>
      <c r="F93" s="2" t="n">
        <f aca="false">(E93=$F$1)*D93</f>
        <v>30672.6875</v>
      </c>
    </row>
    <row r="94" customFormat="false" ht="12.75" hidden="false" customHeight="false" outlineLevel="0" collapsed="false">
      <c r="A94" s="2" t="n">
        <v>271</v>
      </c>
      <c r="B94" s="1" t="n">
        <v>37162</v>
      </c>
      <c r="C94" s="2" t="n">
        <v>21651.5416666666</v>
      </c>
      <c r="D94" s="2" t="n">
        <v>30641.4583333333</v>
      </c>
      <c r="E94" s="2" t="n">
        <f aca="false">IF(MONTH(B94)&lt;4,1,IF(MONTH(B94)&lt;7,2,IF(MONTH(B94)&lt;10,3,4)))</f>
        <v>3</v>
      </c>
      <c r="F94" s="2" t="n">
        <f aca="false">(E94=$F$1)*D94</f>
        <v>30641.4583333333</v>
      </c>
    </row>
    <row r="95" customFormat="false" ht="12.75" hidden="false" customHeight="false" outlineLevel="0" collapsed="false">
      <c r="A95" s="2" t="n">
        <v>169</v>
      </c>
      <c r="B95" s="1" t="n">
        <v>37060</v>
      </c>
      <c r="C95" s="2" t="n">
        <v>22076.3333333333</v>
      </c>
      <c r="D95" s="2" t="n">
        <v>30610.8958333333</v>
      </c>
      <c r="E95" s="2" t="n">
        <f aca="false">IF(MONTH(B95)&lt;4,1,IF(MONTH(B95)&lt;7,2,IF(MONTH(B95)&lt;10,3,4)))</f>
        <v>2</v>
      </c>
      <c r="F95" s="2" t="n">
        <f aca="false">(E95=$F$1)*D95</f>
        <v>0</v>
      </c>
    </row>
    <row r="96" customFormat="false" ht="12.75" hidden="false" customHeight="false" outlineLevel="0" collapsed="false">
      <c r="A96" s="2" t="n">
        <v>284</v>
      </c>
      <c r="B96" s="1" t="n">
        <v>37175</v>
      </c>
      <c r="C96" s="2" t="n">
        <v>21557.95</v>
      </c>
      <c r="D96" s="2" t="n">
        <v>30608.25</v>
      </c>
      <c r="E96" s="2" t="n">
        <f aca="false">IF(MONTH(B96)&lt;4,1,IF(MONTH(B96)&lt;7,2,IF(MONTH(B96)&lt;10,3,4)))</f>
        <v>4</v>
      </c>
      <c r="F96" s="2" t="n">
        <f aca="false">(E96=$F$1)*D96</f>
        <v>0</v>
      </c>
    </row>
    <row r="97" customFormat="false" ht="12.75" hidden="false" customHeight="false" outlineLevel="0" collapsed="false">
      <c r="A97" s="2" t="n">
        <v>253</v>
      </c>
      <c r="B97" s="1" t="n">
        <v>37144</v>
      </c>
      <c r="C97" s="2" t="n">
        <v>22384.0416666666</v>
      </c>
      <c r="D97" s="2" t="n">
        <v>30578.7916666666</v>
      </c>
      <c r="E97" s="2" t="n">
        <f aca="false">IF(MONTH(B97)&lt;4,1,IF(MONTH(B97)&lt;7,2,IF(MONTH(B97)&lt;10,3,4)))</f>
        <v>3</v>
      </c>
      <c r="F97" s="2" t="n">
        <f aca="false">(E97=$F$1)*D97</f>
        <v>30578.7916666666</v>
      </c>
    </row>
    <row r="98" customFormat="false" ht="12.75" hidden="false" customHeight="false" outlineLevel="0" collapsed="false">
      <c r="A98" s="2" t="n">
        <v>219</v>
      </c>
      <c r="B98" s="1" t="n">
        <v>37110</v>
      </c>
      <c r="C98" s="2" t="n">
        <v>26264.7</v>
      </c>
      <c r="D98" s="2" t="n">
        <v>30487.375</v>
      </c>
      <c r="E98" s="2" t="n">
        <f aca="false">IF(MONTH(B98)&lt;4,1,IF(MONTH(B98)&lt;7,2,IF(MONTH(B98)&lt;10,3,4)))</f>
        <v>3</v>
      </c>
      <c r="F98" s="2" t="n">
        <f aca="false">(E98=$F$1)*D98</f>
        <v>30487.375</v>
      </c>
    </row>
    <row r="99" customFormat="false" ht="12.75" hidden="false" customHeight="false" outlineLevel="0" collapsed="false">
      <c r="A99" s="2" t="n">
        <v>266</v>
      </c>
      <c r="B99" s="1" t="n">
        <v>37157</v>
      </c>
      <c r="C99" s="2" t="n">
        <v>22379.4166666666</v>
      </c>
      <c r="D99" s="2" t="n">
        <v>30323.4166666666</v>
      </c>
      <c r="E99" s="2" t="n">
        <f aca="false">IF(MONTH(B99)&lt;4,1,IF(MONTH(B99)&lt;7,2,IF(MONTH(B99)&lt;10,3,4)))</f>
        <v>3</v>
      </c>
      <c r="F99" s="2" t="n">
        <f aca="false">(E99=$F$1)*D99</f>
        <v>30323.4166666666</v>
      </c>
    </row>
    <row r="100" customFormat="false" ht="12.75" hidden="false" customHeight="false" outlineLevel="0" collapsed="false">
      <c r="A100" s="2" t="n">
        <v>347</v>
      </c>
      <c r="B100" s="1" t="n">
        <v>37238</v>
      </c>
      <c r="C100" s="2" t="n">
        <v>22115.8125</v>
      </c>
      <c r="D100" s="2" t="n">
        <v>30250.375</v>
      </c>
      <c r="E100" s="2" t="n">
        <f aca="false">IF(MONTH(B100)&lt;4,1,IF(MONTH(B100)&lt;7,2,IF(MONTH(B100)&lt;10,3,4)))</f>
        <v>4</v>
      </c>
      <c r="F100" s="2" t="n">
        <f aca="false">(E100=$F$1)*D100</f>
        <v>0</v>
      </c>
    </row>
    <row r="101" customFormat="false" ht="12.75" hidden="false" customHeight="false" outlineLevel="0" collapsed="false">
      <c r="A101" s="2" t="n">
        <v>176</v>
      </c>
      <c r="B101" s="1" t="n">
        <v>37067</v>
      </c>
      <c r="C101" s="2" t="n">
        <v>22437.4166666666</v>
      </c>
      <c r="D101" s="2" t="n">
        <v>30237.7291666666</v>
      </c>
      <c r="E101" s="2" t="n">
        <f aca="false">IF(MONTH(B101)&lt;4,1,IF(MONTH(B101)&lt;7,2,IF(MONTH(B101)&lt;10,3,4)))</f>
        <v>2</v>
      </c>
      <c r="F101" s="2" t="n">
        <f aca="false">(E101=$F$1)*D101</f>
        <v>0</v>
      </c>
    </row>
    <row r="102" customFormat="false" ht="12.75" hidden="false" customHeight="false" outlineLevel="0" collapsed="false">
      <c r="A102" s="2" t="n">
        <v>293</v>
      </c>
      <c r="B102" s="1" t="n">
        <v>37184</v>
      </c>
      <c r="C102" s="2" t="n">
        <v>21427.2083333333</v>
      </c>
      <c r="D102" s="2" t="n">
        <v>30157.0416666666</v>
      </c>
      <c r="E102" s="2" t="n">
        <f aca="false">IF(MONTH(B102)&lt;4,1,IF(MONTH(B102)&lt;7,2,IF(MONTH(B102)&lt;10,3,4)))</f>
        <v>4</v>
      </c>
      <c r="F102" s="2" t="n">
        <f aca="false">(E102=$F$1)*D102</f>
        <v>0</v>
      </c>
    </row>
    <row r="103" customFormat="false" ht="12.75" hidden="false" customHeight="false" outlineLevel="0" collapsed="false">
      <c r="A103" s="2" t="n">
        <v>291</v>
      </c>
      <c r="B103" s="1" t="n">
        <v>37182</v>
      </c>
      <c r="C103" s="2" t="n">
        <v>21301.15</v>
      </c>
      <c r="D103" s="2" t="n">
        <v>30153.40625</v>
      </c>
      <c r="E103" s="2" t="n">
        <f aca="false">IF(MONTH(B103)&lt;4,1,IF(MONTH(B103)&lt;7,2,IF(MONTH(B103)&lt;10,3,4)))</f>
        <v>4</v>
      </c>
      <c r="F103" s="2" t="n">
        <f aca="false">(E103=$F$1)*D103</f>
        <v>0</v>
      </c>
    </row>
    <row r="104" customFormat="false" ht="12.75" hidden="false" customHeight="false" outlineLevel="0" collapsed="false">
      <c r="A104" s="2" t="n">
        <v>298</v>
      </c>
      <c r="B104" s="1" t="n">
        <v>37189</v>
      </c>
      <c r="C104" s="2" t="n">
        <v>21461.625</v>
      </c>
      <c r="D104" s="2" t="n">
        <v>30124.71875</v>
      </c>
      <c r="E104" s="2" t="n">
        <f aca="false">IF(MONTH(B104)&lt;4,1,IF(MONTH(B104)&lt;7,2,IF(MONTH(B104)&lt;10,3,4)))</f>
        <v>4</v>
      </c>
      <c r="F104" s="2" t="n">
        <f aca="false">(E104=$F$1)*D104</f>
        <v>0</v>
      </c>
    </row>
    <row r="105" customFormat="false" ht="12.75" hidden="false" customHeight="false" outlineLevel="0" collapsed="false">
      <c r="A105" s="2" t="n">
        <v>248</v>
      </c>
      <c r="B105" s="1" t="n">
        <v>37139</v>
      </c>
      <c r="C105" s="2" t="n">
        <v>24192.9107142857</v>
      </c>
      <c r="D105" s="2" t="n">
        <v>30039.875</v>
      </c>
      <c r="E105" s="2" t="n">
        <f aca="false">IF(MONTH(B105)&lt;4,1,IF(MONTH(B105)&lt;7,2,IF(MONTH(B105)&lt;10,3,4)))</f>
        <v>3</v>
      </c>
      <c r="F105" s="2" t="n">
        <f aca="false">(E105=$F$1)*D105</f>
        <v>30039.875</v>
      </c>
    </row>
    <row r="106" customFormat="false" ht="12.75" hidden="false" customHeight="false" outlineLevel="0" collapsed="false">
      <c r="A106" s="2" t="n">
        <v>158</v>
      </c>
      <c r="B106" s="1" t="n">
        <v>37049</v>
      </c>
      <c r="C106" s="2" t="n">
        <v>20955.45</v>
      </c>
      <c r="D106" s="2" t="n">
        <v>30029.3125</v>
      </c>
      <c r="E106" s="2" t="n">
        <f aca="false">IF(MONTH(B106)&lt;4,1,IF(MONTH(B106)&lt;7,2,IF(MONTH(B106)&lt;10,3,4)))</f>
        <v>2</v>
      </c>
      <c r="F106" s="2" t="n">
        <f aca="false">(E106=$F$1)*D106</f>
        <v>0</v>
      </c>
    </row>
    <row r="107" customFormat="false" ht="12.75" hidden="false" customHeight="false" outlineLevel="0" collapsed="false">
      <c r="A107" s="2" t="n">
        <v>186</v>
      </c>
      <c r="B107" s="1" t="n">
        <v>37077</v>
      </c>
      <c r="C107" s="2" t="n">
        <v>24507.4305555555</v>
      </c>
      <c r="D107" s="2" t="n">
        <v>30000</v>
      </c>
      <c r="E107" s="2" t="n">
        <f aca="false">IF(MONTH(B107)&lt;4,1,IF(MONTH(B107)&lt;7,2,IF(MONTH(B107)&lt;10,3,4)))</f>
        <v>3</v>
      </c>
      <c r="F107" s="2" t="n">
        <f aca="false">(E107=$F$1)*D107</f>
        <v>30000</v>
      </c>
    </row>
    <row r="108" customFormat="false" ht="12.75" hidden="false" customHeight="false" outlineLevel="0" collapsed="false">
      <c r="A108" s="2" t="n">
        <v>279</v>
      </c>
      <c r="B108" s="1" t="n">
        <v>37170</v>
      </c>
      <c r="C108" s="2" t="n">
        <v>21558.875</v>
      </c>
      <c r="D108" s="2" t="n">
        <v>29936.4791666666</v>
      </c>
      <c r="E108" s="2" t="n">
        <f aca="false">IF(MONTH(B108)&lt;4,1,IF(MONTH(B108)&lt;7,2,IF(MONTH(B108)&lt;10,3,4)))</f>
        <v>4</v>
      </c>
      <c r="F108" s="2" t="n">
        <f aca="false">(E108=$F$1)*D108</f>
        <v>0</v>
      </c>
    </row>
    <row r="109" customFormat="false" ht="12.75" hidden="false" customHeight="false" outlineLevel="0" collapsed="false">
      <c r="A109" s="2" t="n">
        <v>183</v>
      </c>
      <c r="B109" s="1" t="n">
        <v>37074</v>
      </c>
      <c r="C109" s="2" t="n">
        <v>23058.375</v>
      </c>
      <c r="D109" s="2" t="n">
        <v>29895.6666666666</v>
      </c>
      <c r="E109" s="2" t="n">
        <f aca="false">IF(MONTH(B109)&lt;4,1,IF(MONTH(B109)&lt;7,2,IF(MONTH(B109)&lt;10,3,4)))</f>
        <v>3</v>
      </c>
      <c r="F109" s="2" t="n">
        <f aca="false">(E109=$F$1)*D109</f>
        <v>29895.6666666666</v>
      </c>
    </row>
    <row r="110" customFormat="false" ht="12.75" hidden="false" customHeight="false" outlineLevel="0" collapsed="false">
      <c r="A110" s="2" t="n">
        <v>280</v>
      </c>
      <c r="B110" s="1" t="n">
        <v>37171</v>
      </c>
      <c r="C110" s="2" t="n">
        <v>21662</v>
      </c>
      <c r="D110" s="2" t="n">
        <v>29858.7916666666</v>
      </c>
      <c r="E110" s="2" t="n">
        <f aca="false">IF(MONTH(B110)&lt;4,1,IF(MONTH(B110)&lt;7,2,IF(MONTH(B110)&lt;10,3,4)))</f>
        <v>4</v>
      </c>
      <c r="F110" s="2" t="n">
        <f aca="false">(E110=$F$1)*D110</f>
        <v>0</v>
      </c>
    </row>
    <row r="111" customFormat="false" ht="12.75" hidden="false" customHeight="false" outlineLevel="0" collapsed="false">
      <c r="A111" s="2" t="n">
        <v>294</v>
      </c>
      <c r="B111" s="1" t="n">
        <v>37185</v>
      </c>
      <c r="C111" s="2" t="n">
        <v>21424.2916666666</v>
      </c>
      <c r="D111" s="2" t="n">
        <v>29821.3125</v>
      </c>
      <c r="E111" s="2" t="n">
        <f aca="false">IF(MONTH(B111)&lt;4,1,IF(MONTH(B111)&lt;7,2,IF(MONTH(B111)&lt;10,3,4)))</f>
        <v>4</v>
      </c>
      <c r="F111" s="2" t="n">
        <f aca="false">(E111=$F$1)*D111</f>
        <v>0</v>
      </c>
    </row>
    <row r="112" customFormat="false" ht="12.75" hidden="false" customHeight="false" outlineLevel="0" collapsed="false">
      <c r="A112" s="2" t="n">
        <v>278</v>
      </c>
      <c r="B112" s="1" t="n">
        <v>37169</v>
      </c>
      <c r="C112" s="2" t="n">
        <v>21296.7083333333</v>
      </c>
      <c r="D112" s="2" t="n">
        <v>29799.4375</v>
      </c>
      <c r="E112" s="2" t="n">
        <f aca="false">IF(MONTH(B112)&lt;4,1,IF(MONTH(B112)&lt;7,2,IF(MONTH(B112)&lt;10,3,4)))</f>
        <v>4</v>
      </c>
      <c r="F112" s="2" t="n">
        <f aca="false">(E112=$F$1)*D112</f>
        <v>0</v>
      </c>
    </row>
    <row r="113" customFormat="false" ht="12.75" hidden="false" customHeight="false" outlineLevel="0" collapsed="false">
      <c r="A113" s="2" t="n">
        <v>340</v>
      </c>
      <c r="B113" s="1" t="n">
        <v>37231</v>
      </c>
      <c r="C113" s="2" t="n">
        <v>22253.75</v>
      </c>
      <c r="D113" s="2" t="n">
        <v>29798.8125</v>
      </c>
      <c r="E113" s="2" t="n">
        <f aca="false">IF(MONTH(B113)&lt;4,1,IF(MONTH(B113)&lt;7,2,IF(MONTH(B113)&lt;10,3,4)))</f>
        <v>4</v>
      </c>
      <c r="F113" s="2" t="n">
        <f aca="false">(E113=$F$1)*D113</f>
        <v>0</v>
      </c>
    </row>
    <row r="114" customFormat="false" ht="12.75" hidden="false" customHeight="false" outlineLevel="0" collapsed="false">
      <c r="A114" s="2" t="n">
        <v>205</v>
      </c>
      <c r="B114" s="1" t="n">
        <v>37096</v>
      </c>
      <c r="C114" s="2" t="n">
        <v>26417.825</v>
      </c>
      <c r="D114" s="2" t="n">
        <v>29791.75</v>
      </c>
      <c r="E114" s="2" t="n">
        <f aca="false">IF(MONTH(B114)&lt;4,1,IF(MONTH(B114)&lt;7,2,IF(MONTH(B114)&lt;10,3,4)))</f>
        <v>3</v>
      </c>
      <c r="F114" s="2" t="n">
        <f aca="false">(E114=$F$1)*D114</f>
        <v>29791.75</v>
      </c>
    </row>
    <row r="115" customFormat="false" ht="12.75" hidden="false" customHeight="false" outlineLevel="0" collapsed="false">
      <c r="A115" s="2" t="n">
        <v>286</v>
      </c>
      <c r="B115" s="1" t="n">
        <v>37177</v>
      </c>
      <c r="C115" s="2" t="n">
        <v>21136.7083333333</v>
      </c>
      <c r="D115" s="2" t="n">
        <v>29729.1666666666</v>
      </c>
      <c r="E115" s="2" t="n">
        <f aca="false">IF(MONTH(B115)&lt;4,1,IF(MONTH(B115)&lt;7,2,IF(MONTH(B115)&lt;10,3,4)))</f>
        <v>4</v>
      </c>
      <c r="F115" s="2" t="n">
        <f aca="false">(E115=$F$1)*D115</f>
        <v>0</v>
      </c>
    </row>
    <row r="116" customFormat="false" ht="12.75" hidden="false" customHeight="false" outlineLevel="0" collapsed="false">
      <c r="A116" s="2" t="n">
        <v>274</v>
      </c>
      <c r="B116" s="1" t="n">
        <v>37165</v>
      </c>
      <c r="C116" s="2" t="n">
        <v>21770.625</v>
      </c>
      <c r="D116" s="2" t="n">
        <v>29662.9375</v>
      </c>
      <c r="E116" s="2" t="n">
        <f aca="false">IF(MONTH(B116)&lt;4,1,IF(MONTH(B116)&lt;7,2,IF(MONTH(B116)&lt;10,3,4)))</f>
        <v>4</v>
      </c>
      <c r="F116" s="2" t="n">
        <f aca="false">(E116=$F$1)*D116</f>
        <v>0</v>
      </c>
    </row>
    <row r="117" customFormat="false" ht="12.75" hidden="false" customHeight="false" outlineLevel="0" collapsed="false">
      <c r="A117" s="2" t="n">
        <v>254</v>
      </c>
      <c r="B117" s="1" t="n">
        <v>37145</v>
      </c>
      <c r="C117" s="2" t="n">
        <v>23982.625</v>
      </c>
      <c r="D117" s="2" t="n">
        <v>29656.40625</v>
      </c>
      <c r="E117" s="2" t="n">
        <f aca="false">IF(MONTH(B117)&lt;4,1,IF(MONTH(B117)&lt;7,2,IF(MONTH(B117)&lt;10,3,4)))</f>
        <v>3</v>
      </c>
      <c r="F117" s="2" t="n">
        <f aca="false">(E117=$F$1)*D117</f>
        <v>29656.40625</v>
      </c>
    </row>
    <row r="118" customFormat="false" ht="12.75" hidden="false" customHeight="false" outlineLevel="0" collapsed="false">
      <c r="A118" s="2" t="n">
        <v>354</v>
      </c>
      <c r="B118" s="1" t="n">
        <v>37245</v>
      </c>
      <c r="C118" s="2" t="n">
        <v>22613.5</v>
      </c>
      <c r="D118" s="2" t="n">
        <v>29604.4375</v>
      </c>
      <c r="E118" s="2" t="n">
        <f aca="false">IF(MONTH(B118)&lt;4,1,IF(MONTH(B118)&lt;7,2,IF(MONTH(B118)&lt;10,3,4)))</f>
        <v>4</v>
      </c>
      <c r="F118" s="2" t="n">
        <f aca="false">(E118=$F$1)*D118</f>
        <v>0</v>
      </c>
    </row>
    <row r="119" customFormat="false" ht="12.75" hidden="false" customHeight="false" outlineLevel="0" collapsed="false">
      <c r="A119" s="2" t="n">
        <v>212</v>
      </c>
      <c r="B119" s="1" t="n">
        <v>37103</v>
      </c>
      <c r="C119" s="2" t="n">
        <v>26589.25</v>
      </c>
      <c r="D119" s="2" t="n">
        <v>29601.15625</v>
      </c>
      <c r="E119" s="2" t="n">
        <f aca="false">IF(MONTH(B119)&lt;4,1,IF(MONTH(B119)&lt;7,2,IF(MONTH(B119)&lt;10,3,4)))</f>
        <v>3</v>
      </c>
      <c r="F119" s="2" t="n">
        <f aca="false">(E119=$F$1)*D119</f>
        <v>29601.15625</v>
      </c>
    </row>
    <row r="120" customFormat="false" ht="12.75" hidden="false" customHeight="false" outlineLevel="0" collapsed="false">
      <c r="A120" s="2" t="n">
        <v>285</v>
      </c>
      <c r="B120" s="1" t="n">
        <v>37176</v>
      </c>
      <c r="C120" s="2" t="n">
        <v>20958.0416666666</v>
      </c>
      <c r="D120" s="2" t="n">
        <v>29587.3541666666</v>
      </c>
      <c r="E120" s="2" t="n">
        <f aca="false">IF(MONTH(B120)&lt;4,1,IF(MONTH(B120)&lt;7,2,IF(MONTH(B120)&lt;10,3,4)))</f>
        <v>4</v>
      </c>
      <c r="F120" s="2" t="n">
        <f aca="false">(E120=$F$1)*D120</f>
        <v>0</v>
      </c>
    </row>
    <row r="121" customFormat="false" ht="12.75" hidden="false" customHeight="false" outlineLevel="0" collapsed="false">
      <c r="A121" s="2" t="n">
        <v>343</v>
      </c>
      <c r="B121" s="1" t="n">
        <v>37234</v>
      </c>
      <c r="C121" s="2" t="n">
        <v>21959.875</v>
      </c>
      <c r="D121" s="2" t="n">
        <v>29532.0625</v>
      </c>
      <c r="E121" s="2" t="n">
        <f aca="false">IF(MONTH(B121)&lt;4,1,IF(MONTH(B121)&lt;7,2,IF(MONTH(B121)&lt;10,3,4)))</f>
        <v>4</v>
      </c>
      <c r="F121" s="2" t="n">
        <f aca="false">(E121=$F$1)*D121</f>
        <v>0</v>
      </c>
    </row>
    <row r="122" customFormat="false" ht="12.75" hidden="false" customHeight="false" outlineLevel="0" collapsed="false">
      <c r="A122" s="2" t="n">
        <v>341</v>
      </c>
      <c r="B122" s="1" t="n">
        <v>37232</v>
      </c>
      <c r="C122" s="2" t="n">
        <v>21619.1875</v>
      </c>
      <c r="D122" s="2" t="n">
        <v>29531.21875</v>
      </c>
      <c r="E122" s="2" t="n">
        <f aca="false">IF(MONTH(B122)&lt;4,1,IF(MONTH(B122)&lt;7,2,IF(MONTH(B122)&lt;10,3,4)))</f>
        <v>4</v>
      </c>
      <c r="F122" s="2" t="n">
        <f aca="false">(E122=$F$1)*D122</f>
        <v>0</v>
      </c>
    </row>
    <row r="123" customFormat="false" ht="12.75" hidden="false" customHeight="false" outlineLevel="0" collapsed="false">
      <c r="A123" s="2" t="n">
        <v>333</v>
      </c>
      <c r="B123" s="1" t="n">
        <v>37224</v>
      </c>
      <c r="C123" s="2" t="n">
        <v>21305.0999999999</v>
      </c>
      <c r="D123" s="2" t="n">
        <v>29492.5</v>
      </c>
      <c r="E123" s="2" t="n">
        <f aca="false">IF(MONTH(B123)&lt;4,1,IF(MONTH(B123)&lt;7,2,IF(MONTH(B123)&lt;10,3,4)))</f>
        <v>4</v>
      </c>
      <c r="F123" s="2" t="n">
        <f aca="false">(E123=$F$1)*D123</f>
        <v>0</v>
      </c>
    </row>
    <row r="124" customFormat="false" ht="12.75" hidden="false" customHeight="false" outlineLevel="0" collapsed="false">
      <c r="A124" s="2" t="n">
        <v>319</v>
      </c>
      <c r="B124" s="1" t="n">
        <v>37210</v>
      </c>
      <c r="C124" s="2" t="n">
        <v>21188.1842105263</v>
      </c>
      <c r="D124" s="2" t="n">
        <v>29437.90625</v>
      </c>
      <c r="E124" s="2" t="n">
        <f aca="false">IF(MONTH(B124)&lt;4,1,IF(MONTH(B124)&lt;7,2,IF(MONTH(B124)&lt;10,3,4)))</f>
        <v>4</v>
      </c>
      <c r="F124" s="2" t="n">
        <f aca="false">(E124=$F$1)*D124</f>
        <v>0</v>
      </c>
    </row>
    <row r="125" customFormat="false" ht="12.75" hidden="false" customHeight="false" outlineLevel="0" collapsed="false">
      <c r="A125" s="2" t="n">
        <v>292</v>
      </c>
      <c r="B125" s="1" t="n">
        <v>37183</v>
      </c>
      <c r="C125" s="2" t="n">
        <v>20953.375</v>
      </c>
      <c r="D125" s="2" t="n">
        <v>29407.8541666666</v>
      </c>
      <c r="E125" s="2" t="n">
        <f aca="false">IF(MONTH(B125)&lt;4,1,IF(MONTH(B125)&lt;7,2,IF(MONTH(B125)&lt;10,3,4)))</f>
        <v>4</v>
      </c>
      <c r="F125" s="2" t="n">
        <f aca="false">(E125=$F$1)*D125</f>
        <v>0</v>
      </c>
    </row>
    <row r="126" customFormat="false" ht="12.75" hidden="false" customHeight="false" outlineLevel="0" collapsed="false">
      <c r="A126" s="2" t="n">
        <v>355</v>
      </c>
      <c r="B126" s="1" t="n">
        <v>37246</v>
      </c>
      <c r="C126" s="2" t="n">
        <v>21928.125</v>
      </c>
      <c r="D126" s="2" t="n">
        <v>29404.78125</v>
      </c>
      <c r="E126" s="2" t="n">
        <f aca="false">IF(MONTH(B126)&lt;4,1,IF(MONTH(B126)&lt;7,2,IF(MONTH(B126)&lt;10,3,4)))</f>
        <v>4</v>
      </c>
      <c r="F126" s="2" t="n">
        <f aca="false">(E126=$F$1)*D126</f>
        <v>0</v>
      </c>
    </row>
    <row r="127" customFormat="false" ht="12.75" hidden="false" customHeight="false" outlineLevel="0" collapsed="false">
      <c r="A127" s="2" t="n">
        <v>342</v>
      </c>
      <c r="B127" s="1" t="n">
        <v>37233</v>
      </c>
      <c r="C127" s="2" t="n">
        <v>21994.5</v>
      </c>
      <c r="D127" s="2" t="n">
        <v>29377.5</v>
      </c>
      <c r="E127" s="2" t="n">
        <f aca="false">IF(MONTH(B127)&lt;4,1,IF(MONTH(B127)&lt;7,2,IF(MONTH(B127)&lt;10,3,4)))</f>
        <v>4</v>
      </c>
      <c r="F127" s="2" t="n">
        <f aca="false">(E127=$F$1)*D127</f>
        <v>0</v>
      </c>
    </row>
    <row r="128" customFormat="false" ht="12.75" hidden="false" customHeight="false" outlineLevel="0" collapsed="false">
      <c r="A128" s="2" t="n">
        <v>24</v>
      </c>
      <c r="B128" s="1" t="n">
        <v>36915</v>
      </c>
      <c r="C128" s="2" t="n">
        <v>21531.46875</v>
      </c>
      <c r="D128" s="2" t="n">
        <v>29361.625</v>
      </c>
      <c r="E128" s="2" t="n">
        <f aca="false">IF(MONTH(B128)&lt;4,1,IF(MONTH(B128)&lt;7,2,IF(MONTH(B128)&lt;10,3,4)))</f>
        <v>1</v>
      </c>
      <c r="F128" s="2" t="n">
        <f aca="false">(E128=$F$1)*D128</f>
        <v>0</v>
      </c>
    </row>
    <row r="129" customFormat="false" ht="12.75" hidden="false" customHeight="false" outlineLevel="0" collapsed="false">
      <c r="A129" s="2" t="n">
        <v>356</v>
      </c>
      <c r="B129" s="1" t="n">
        <v>37247</v>
      </c>
      <c r="C129" s="2" t="n">
        <v>22481.875</v>
      </c>
      <c r="D129" s="2" t="n">
        <v>29349.8125</v>
      </c>
      <c r="E129" s="2" t="n">
        <f aca="false">IF(MONTH(B129)&lt;4,1,IF(MONTH(B129)&lt;7,2,IF(MONTH(B129)&lt;10,3,4)))</f>
        <v>4</v>
      </c>
      <c r="F129" s="2" t="n">
        <f aca="false">(E129=$F$1)*D129</f>
        <v>0</v>
      </c>
    </row>
    <row r="130" customFormat="false" ht="12.75" hidden="false" customHeight="false" outlineLevel="0" collapsed="false">
      <c r="A130" s="2" t="n">
        <v>326</v>
      </c>
      <c r="B130" s="1" t="n">
        <v>37217</v>
      </c>
      <c r="C130" s="2" t="n">
        <v>21379.25</v>
      </c>
      <c r="D130" s="2" t="n">
        <v>29317.90625</v>
      </c>
      <c r="E130" s="2" t="n">
        <f aca="false">IF(MONTH(B130)&lt;4,1,IF(MONTH(B130)&lt;7,2,IF(MONTH(B130)&lt;10,3,4)))</f>
        <v>4</v>
      </c>
      <c r="F130" s="2" t="n">
        <f aca="false">(E130=$F$1)*D130</f>
        <v>0</v>
      </c>
    </row>
    <row r="131" customFormat="false" ht="12.75" hidden="false" customHeight="false" outlineLevel="0" collapsed="false">
      <c r="A131" s="2" t="n">
        <v>143</v>
      </c>
      <c r="B131" s="1" t="n">
        <v>37034</v>
      </c>
      <c r="C131" s="2" t="n">
        <v>21584.2999999999</v>
      </c>
      <c r="D131" s="2" t="n">
        <v>29310.5625</v>
      </c>
      <c r="E131" s="2" t="n">
        <f aca="false">IF(MONTH(B131)&lt;4,1,IF(MONTH(B131)&lt;7,2,IF(MONTH(B131)&lt;10,3,4)))</f>
        <v>2</v>
      </c>
      <c r="F131" s="2" t="n">
        <f aca="false">(E131=$F$1)*D131</f>
        <v>0</v>
      </c>
    </row>
    <row r="132" customFormat="false" ht="12.75" hidden="false" customHeight="false" outlineLevel="0" collapsed="false">
      <c r="A132" s="2" t="n">
        <v>171</v>
      </c>
      <c r="B132" s="1" t="n">
        <v>37062</v>
      </c>
      <c r="C132" s="2" t="n">
        <v>23239.4749999999</v>
      </c>
      <c r="D132" s="2" t="n">
        <v>29272.53125</v>
      </c>
      <c r="E132" s="2" t="n">
        <f aca="false">IF(MONTH(B132)&lt;4,1,IF(MONTH(B132)&lt;7,2,IF(MONTH(B132)&lt;10,3,4)))</f>
        <v>2</v>
      </c>
      <c r="F132" s="2" t="n">
        <f aca="false">(E132=$F$1)*D132</f>
        <v>0</v>
      </c>
    </row>
    <row r="133" customFormat="false" ht="12.75" hidden="false" customHeight="false" outlineLevel="0" collapsed="false">
      <c r="A133" s="2" t="n">
        <v>344</v>
      </c>
      <c r="B133" s="1" t="n">
        <v>37235</v>
      </c>
      <c r="C133" s="2" t="n">
        <v>22004.8125</v>
      </c>
      <c r="D133" s="2" t="n">
        <v>29242.1875</v>
      </c>
      <c r="E133" s="2" t="n">
        <f aca="false">IF(MONTH(B133)&lt;4,1,IF(MONTH(B133)&lt;7,2,IF(MONTH(B133)&lt;10,3,4)))</f>
        <v>4</v>
      </c>
      <c r="F133" s="2" t="n">
        <f aca="false">(E133=$F$1)*D133</f>
        <v>0</v>
      </c>
    </row>
    <row r="134" customFormat="false" ht="12.75" hidden="false" customHeight="false" outlineLevel="0" collapsed="false">
      <c r="A134" s="2" t="n">
        <v>350</v>
      </c>
      <c r="B134" s="1" t="n">
        <v>37241</v>
      </c>
      <c r="C134" s="2" t="n">
        <v>21384.8125</v>
      </c>
      <c r="D134" s="2" t="n">
        <v>29235.6875</v>
      </c>
      <c r="E134" s="2" t="n">
        <f aca="false">IF(MONTH(B134)&lt;4,1,IF(MONTH(B134)&lt;7,2,IF(MONTH(B134)&lt;10,3,4)))</f>
        <v>4</v>
      </c>
      <c r="F134" s="2" t="n">
        <f aca="false">(E134=$F$1)*D134</f>
        <v>0</v>
      </c>
    </row>
    <row r="135" customFormat="false" ht="12.75" hidden="false" customHeight="false" outlineLevel="0" collapsed="false">
      <c r="A135" s="2" t="n">
        <v>147</v>
      </c>
      <c r="B135" s="1" t="n">
        <v>37038</v>
      </c>
      <c r="C135" s="2" t="n">
        <v>21254.7083333333</v>
      </c>
      <c r="D135" s="2" t="n">
        <v>29223</v>
      </c>
      <c r="E135" s="2" t="n">
        <f aca="false">IF(MONTH(B135)&lt;4,1,IF(MONTH(B135)&lt;7,2,IF(MONTH(B135)&lt;10,3,4)))</f>
        <v>2</v>
      </c>
      <c r="F135" s="2" t="n">
        <f aca="false">(E135=$F$1)*D135</f>
        <v>0</v>
      </c>
    </row>
    <row r="136" customFormat="false" ht="12.75" hidden="false" customHeight="false" outlineLevel="0" collapsed="false">
      <c r="A136" s="2" t="n">
        <v>287</v>
      </c>
      <c r="B136" s="1" t="n">
        <v>37178</v>
      </c>
      <c r="C136" s="2" t="n">
        <v>21126.375</v>
      </c>
      <c r="D136" s="2" t="n">
        <v>29203.5416666666</v>
      </c>
      <c r="E136" s="2" t="n">
        <f aca="false">IF(MONTH(B136)&lt;4,1,IF(MONTH(B136)&lt;7,2,IF(MONTH(B136)&lt;10,3,4)))</f>
        <v>4</v>
      </c>
      <c r="F136" s="2" t="n">
        <f aca="false">(E136=$F$1)*D136</f>
        <v>0</v>
      </c>
    </row>
    <row r="137" customFormat="false" ht="12.75" hidden="false" customHeight="false" outlineLevel="0" collapsed="false">
      <c r="A137" s="2" t="n">
        <v>66</v>
      </c>
      <c r="B137" s="1" t="n">
        <v>36957</v>
      </c>
      <c r="C137" s="2" t="n">
        <v>22072.8709677419</v>
      </c>
      <c r="D137" s="2" t="n">
        <v>29165.9375</v>
      </c>
      <c r="E137" s="2" t="n">
        <f aca="false">IF(MONTH(B137)&lt;4,1,IF(MONTH(B137)&lt;7,2,IF(MONTH(B137)&lt;10,3,4)))</f>
        <v>1</v>
      </c>
      <c r="F137" s="2" t="n">
        <f aca="false">(E137=$F$1)*D137</f>
        <v>0</v>
      </c>
    </row>
    <row r="138" customFormat="false" ht="12.75" hidden="false" customHeight="false" outlineLevel="0" collapsed="false">
      <c r="A138" s="2" t="n">
        <v>3</v>
      </c>
      <c r="B138" s="1" t="n">
        <v>36894</v>
      </c>
      <c r="C138" s="2" t="n">
        <v>21448.65625</v>
      </c>
      <c r="D138" s="2" t="n">
        <v>29148.5</v>
      </c>
      <c r="E138" s="2" t="n">
        <f aca="false">IF(MONTH(B138)&lt;4,1,IF(MONTH(B138)&lt;7,2,IF(MONTH(B138)&lt;10,3,4)))</f>
        <v>1</v>
      </c>
      <c r="F138" s="2" t="n">
        <f aca="false">(E138=$F$1)*D138</f>
        <v>0</v>
      </c>
    </row>
    <row r="139" customFormat="false" ht="12.75" hidden="false" customHeight="false" outlineLevel="0" collapsed="false">
      <c r="A139" s="2" t="n">
        <v>31</v>
      </c>
      <c r="B139" s="1" t="n">
        <v>36922</v>
      </c>
      <c r="C139" s="2" t="n">
        <v>21392.625</v>
      </c>
      <c r="D139" s="2" t="n">
        <v>29049.5</v>
      </c>
      <c r="E139" s="2" t="n">
        <f aca="false">IF(MONTH(B139)&lt;4,1,IF(MONTH(B139)&lt;7,2,IF(MONTH(B139)&lt;10,3,4)))</f>
        <v>1</v>
      </c>
      <c r="F139" s="2" t="n">
        <f aca="false">(E139=$F$1)*D139</f>
        <v>0</v>
      </c>
    </row>
    <row r="140" customFormat="false" ht="12.75" hidden="false" customHeight="false" outlineLevel="0" collapsed="false">
      <c r="A140" s="2" t="n">
        <v>17</v>
      </c>
      <c r="B140" s="1" t="n">
        <v>36908</v>
      </c>
      <c r="C140" s="2" t="n">
        <v>21068.65625</v>
      </c>
      <c r="D140" s="2" t="n">
        <v>29048.0625</v>
      </c>
      <c r="E140" s="2" t="n">
        <f aca="false">IF(MONTH(B140)&lt;4,1,IF(MONTH(B140)&lt;7,2,IF(MONTH(B140)&lt;10,3,4)))</f>
        <v>1</v>
      </c>
      <c r="F140" s="2" t="n">
        <f aca="false">(E140=$F$1)*D140</f>
        <v>0</v>
      </c>
    </row>
    <row r="141" customFormat="false" ht="12.75" hidden="false" customHeight="false" outlineLevel="0" collapsed="false">
      <c r="A141" s="2" t="n">
        <v>305</v>
      </c>
      <c r="B141" s="1" t="n">
        <v>37196</v>
      </c>
      <c r="C141" s="2" t="n">
        <v>21102.5499999999</v>
      </c>
      <c r="D141" s="2" t="n">
        <v>29040.75</v>
      </c>
      <c r="E141" s="2" t="n">
        <f aca="false">IF(MONTH(B141)&lt;4,1,IF(MONTH(B141)&lt;7,2,IF(MONTH(B141)&lt;10,3,4)))</f>
        <v>4</v>
      </c>
      <c r="F141" s="2" t="n">
        <f aca="false">(E141=$F$1)*D141</f>
        <v>0</v>
      </c>
    </row>
    <row r="142" customFormat="false" ht="12.75" hidden="false" customHeight="false" outlineLevel="0" collapsed="false">
      <c r="A142" s="2" t="n">
        <v>267</v>
      </c>
      <c r="B142" s="1" t="n">
        <v>37158</v>
      </c>
      <c r="C142" s="2" t="n">
        <v>21580.2916666666</v>
      </c>
      <c r="D142" s="2" t="n">
        <v>29029.3958333333</v>
      </c>
      <c r="E142" s="2" t="n">
        <f aca="false">IF(MONTH(B142)&lt;4,1,IF(MONTH(B142)&lt;7,2,IF(MONTH(B142)&lt;10,3,4)))</f>
        <v>3</v>
      </c>
      <c r="F142" s="2" t="n">
        <f aca="false">(E142=$F$1)*D142</f>
        <v>29029.3958333333</v>
      </c>
    </row>
    <row r="143" customFormat="false" ht="12.75" hidden="false" customHeight="false" outlineLevel="0" collapsed="false">
      <c r="A143" s="2" t="n">
        <v>153</v>
      </c>
      <c r="B143" s="1" t="n">
        <v>37044</v>
      </c>
      <c r="C143" s="2" t="n">
        <v>21143.1666666666</v>
      </c>
      <c r="D143" s="2" t="n">
        <v>29016.2291666666</v>
      </c>
      <c r="E143" s="2" t="n">
        <f aca="false">IF(MONTH(B143)&lt;4,1,IF(MONTH(B143)&lt;7,2,IF(MONTH(B143)&lt;10,3,4)))</f>
        <v>2</v>
      </c>
      <c r="F143" s="2" t="n">
        <f aca="false">(E143=$F$1)*D143</f>
        <v>0</v>
      </c>
    </row>
    <row r="144" customFormat="false" ht="12.75" hidden="false" customHeight="false" outlineLevel="0" collapsed="false">
      <c r="A144" s="2" t="n">
        <v>349</v>
      </c>
      <c r="B144" s="1" t="n">
        <v>37240</v>
      </c>
      <c r="C144" s="2" t="n">
        <v>21644.5</v>
      </c>
      <c r="D144" s="2" t="n">
        <v>29012.125</v>
      </c>
      <c r="E144" s="2" t="n">
        <f aca="false">IF(MONTH(B144)&lt;4,1,IF(MONTH(B144)&lt;7,2,IF(MONTH(B144)&lt;10,3,4)))</f>
        <v>4</v>
      </c>
      <c r="F144" s="2" t="n">
        <f aca="false">(E144=$F$1)*D144</f>
        <v>0</v>
      </c>
    </row>
    <row r="145" customFormat="false" ht="12.75" hidden="false" customHeight="false" outlineLevel="0" collapsed="false">
      <c r="A145" s="2" t="n">
        <v>299</v>
      </c>
      <c r="B145" s="1" t="n">
        <v>37190</v>
      </c>
      <c r="C145" s="2" t="n">
        <v>20988.375</v>
      </c>
      <c r="D145" s="2" t="n">
        <v>28988.6666666666</v>
      </c>
      <c r="E145" s="2" t="n">
        <f aca="false">IF(MONTH(B145)&lt;4,1,IF(MONTH(B145)&lt;7,2,IF(MONTH(B145)&lt;10,3,4)))</f>
        <v>4</v>
      </c>
      <c r="F145" s="2" t="n">
        <f aca="false">(E145=$F$1)*D145</f>
        <v>0</v>
      </c>
    </row>
    <row r="146" customFormat="false" ht="12.75" hidden="false" customHeight="false" outlineLevel="0" collapsed="false">
      <c r="A146" s="2" t="n">
        <v>10</v>
      </c>
      <c r="B146" s="1" t="n">
        <v>36901</v>
      </c>
      <c r="C146" s="2" t="n">
        <v>22048.59375</v>
      </c>
      <c r="D146" s="2" t="n">
        <v>28982.1875</v>
      </c>
      <c r="E146" s="2" t="n">
        <f aca="false">IF(MONTH(B146)&lt;4,1,IF(MONTH(B146)&lt;7,2,IF(MONTH(B146)&lt;10,3,4)))</f>
        <v>1</v>
      </c>
      <c r="F146" s="2" t="n">
        <f aca="false">(E146=$F$1)*D146</f>
        <v>0</v>
      </c>
    </row>
    <row r="147" customFormat="false" ht="12.75" hidden="false" customHeight="false" outlineLevel="0" collapsed="false">
      <c r="A147" s="2" t="n">
        <v>152</v>
      </c>
      <c r="B147" s="1" t="n">
        <v>37043</v>
      </c>
      <c r="C147" s="2" t="n">
        <v>20670.8333333333</v>
      </c>
      <c r="D147" s="2" t="n">
        <v>28969.4375</v>
      </c>
      <c r="E147" s="2" t="n">
        <f aca="false">IF(MONTH(B147)&lt;4,1,IF(MONTH(B147)&lt;7,2,IF(MONTH(B147)&lt;10,3,4)))</f>
        <v>2</v>
      </c>
      <c r="F147" s="2" t="n">
        <f aca="false">(E147=$F$1)*D147</f>
        <v>0</v>
      </c>
    </row>
    <row r="148" customFormat="false" ht="12.75" hidden="false" customHeight="false" outlineLevel="0" collapsed="false">
      <c r="A148" s="2" t="n">
        <v>348</v>
      </c>
      <c r="B148" s="1" t="n">
        <v>37239</v>
      </c>
      <c r="C148" s="2" t="n">
        <v>21087.4375</v>
      </c>
      <c r="D148" s="2" t="n">
        <v>28935.15625</v>
      </c>
      <c r="E148" s="2" t="n">
        <f aca="false">IF(MONTH(B148)&lt;4,1,IF(MONTH(B148)&lt;7,2,IF(MONTH(B148)&lt;10,3,4)))</f>
        <v>4</v>
      </c>
      <c r="F148" s="2" t="n">
        <f aca="false">(E148=$F$1)*D148</f>
        <v>0</v>
      </c>
    </row>
    <row r="149" customFormat="false" ht="12.75" hidden="false" customHeight="false" outlineLevel="0" collapsed="false">
      <c r="A149" s="2" t="n">
        <v>87</v>
      </c>
      <c r="B149" s="1" t="n">
        <v>36978</v>
      </c>
      <c r="C149" s="2" t="n">
        <v>21002.9375</v>
      </c>
      <c r="D149" s="2" t="n">
        <v>28897.125</v>
      </c>
      <c r="E149" s="2" t="n">
        <f aca="false">IF(MONTH(B149)&lt;4,1,IF(MONTH(B149)&lt;7,2,IF(MONTH(B149)&lt;10,3,4)))</f>
        <v>1</v>
      </c>
      <c r="F149" s="2" t="n">
        <f aca="false">(E149=$F$1)*D149</f>
        <v>0</v>
      </c>
    </row>
    <row r="150" customFormat="false" ht="12.75" hidden="false" customHeight="false" outlineLevel="0" collapsed="false">
      <c r="A150" s="2" t="n">
        <v>281</v>
      </c>
      <c r="B150" s="1" t="n">
        <v>37172</v>
      </c>
      <c r="C150" s="2" t="n">
        <v>21319.8333333333</v>
      </c>
      <c r="D150" s="2" t="n">
        <v>28895.625</v>
      </c>
      <c r="E150" s="2" t="n">
        <f aca="false">IF(MONTH(B150)&lt;4,1,IF(MONTH(B150)&lt;7,2,IF(MONTH(B150)&lt;10,3,4)))</f>
        <v>4</v>
      </c>
      <c r="F150" s="2" t="n">
        <f aca="false">(E150=$F$1)*D150</f>
        <v>0</v>
      </c>
    </row>
    <row r="151" customFormat="false" ht="12.75" hidden="false" customHeight="false" outlineLevel="0" collapsed="false">
      <c r="A151" s="2" t="n">
        <v>5</v>
      </c>
      <c r="B151" s="1" t="n">
        <v>36896</v>
      </c>
      <c r="C151" s="2" t="n">
        <v>21157.6875</v>
      </c>
      <c r="D151" s="2" t="n">
        <v>28874.625</v>
      </c>
      <c r="E151" s="2" t="n">
        <f aca="false">IF(MONTH(B151)&lt;4,1,IF(MONTH(B151)&lt;7,2,IF(MONTH(B151)&lt;10,3,4)))</f>
        <v>1</v>
      </c>
      <c r="F151" s="2" t="n">
        <f aca="false">(E151=$F$1)*D151</f>
        <v>0</v>
      </c>
    </row>
    <row r="152" customFormat="false" ht="12.75" hidden="false" customHeight="false" outlineLevel="0" collapsed="false">
      <c r="A152" s="2" t="n">
        <v>41</v>
      </c>
      <c r="B152" s="1" t="n">
        <v>36932</v>
      </c>
      <c r="C152" s="2" t="n">
        <v>21706.0625</v>
      </c>
      <c r="D152" s="2" t="n">
        <v>28842.46875</v>
      </c>
      <c r="E152" s="2" t="n">
        <f aca="false">IF(MONTH(B152)&lt;4,1,IF(MONTH(B152)&lt;7,2,IF(MONTH(B152)&lt;10,3,4)))</f>
        <v>1</v>
      </c>
      <c r="F152" s="2" t="n">
        <f aca="false">(E152=$F$1)*D152</f>
        <v>0</v>
      </c>
    </row>
    <row r="153" customFormat="false" ht="12.75" hidden="false" customHeight="false" outlineLevel="0" collapsed="false">
      <c r="A153" s="2" t="n">
        <v>335</v>
      </c>
      <c r="B153" s="1" t="n">
        <v>37226</v>
      </c>
      <c r="C153" s="2" t="n">
        <v>21251.4166666666</v>
      </c>
      <c r="D153" s="2" t="n">
        <v>28841.9791666666</v>
      </c>
      <c r="E153" s="2" t="n">
        <f aca="false">IF(MONTH(B153)&lt;4,1,IF(MONTH(B153)&lt;7,2,IF(MONTH(B153)&lt;10,3,4)))</f>
        <v>4</v>
      </c>
      <c r="F153" s="2" t="n">
        <f aca="false">(E153=$F$1)*D153</f>
        <v>0</v>
      </c>
    </row>
    <row r="154" customFormat="false" ht="12.75" hidden="false" customHeight="false" outlineLevel="0" collapsed="false">
      <c r="A154" s="2" t="n">
        <v>312</v>
      </c>
      <c r="B154" s="1" t="n">
        <v>37203</v>
      </c>
      <c r="C154" s="2" t="n">
        <v>21190.65</v>
      </c>
      <c r="D154" s="2" t="n">
        <v>28836.6875</v>
      </c>
      <c r="E154" s="2" t="n">
        <f aca="false">IF(MONTH(B154)&lt;4,1,IF(MONTH(B154)&lt;7,2,IF(MONTH(B154)&lt;10,3,4)))</f>
        <v>4</v>
      </c>
      <c r="F154" s="2" t="n">
        <f aca="false">(E154=$F$1)*D154</f>
        <v>0</v>
      </c>
    </row>
    <row r="155" customFormat="false" ht="12.75" hidden="false" customHeight="false" outlineLevel="0" collapsed="false">
      <c r="A155" s="2" t="n">
        <v>67</v>
      </c>
      <c r="B155" s="1" t="n">
        <v>36958</v>
      </c>
      <c r="C155" s="2" t="n">
        <v>21201.5625</v>
      </c>
      <c r="D155" s="2" t="n">
        <v>28832.6875</v>
      </c>
      <c r="E155" s="2" t="n">
        <f aca="false">IF(MONTH(B155)&lt;4,1,IF(MONTH(B155)&lt;7,2,IF(MONTH(B155)&lt;10,3,4)))</f>
        <v>1</v>
      </c>
      <c r="F155" s="2" t="n">
        <f aca="false">(E155=$F$1)*D155</f>
        <v>0</v>
      </c>
    </row>
    <row r="156" customFormat="false" ht="12.75" hidden="false" customHeight="false" outlineLevel="0" collapsed="false">
      <c r="A156" s="2" t="n">
        <v>6</v>
      </c>
      <c r="B156" s="1" t="n">
        <v>36897</v>
      </c>
      <c r="C156" s="2" t="n">
        <v>21207.6875</v>
      </c>
      <c r="D156" s="2" t="n">
        <v>28825.25</v>
      </c>
      <c r="E156" s="2" t="n">
        <f aca="false">IF(MONTH(B156)&lt;4,1,IF(MONTH(B156)&lt;7,2,IF(MONTH(B156)&lt;10,3,4)))</f>
        <v>1</v>
      </c>
      <c r="F156" s="2" t="n">
        <f aca="false">(E156=$F$1)*D156</f>
        <v>0</v>
      </c>
    </row>
    <row r="157" customFormat="false" ht="12.75" hidden="false" customHeight="false" outlineLevel="0" collapsed="false">
      <c r="A157" s="2" t="n">
        <v>320</v>
      </c>
      <c r="B157" s="1" t="n">
        <v>37211</v>
      </c>
      <c r="C157" s="2" t="n">
        <v>21100.7916666666</v>
      </c>
      <c r="D157" s="2" t="n">
        <v>28817.2083333333</v>
      </c>
      <c r="E157" s="2" t="n">
        <f aca="false">IF(MONTH(B157)&lt;4,1,IF(MONTH(B157)&lt;7,2,IF(MONTH(B157)&lt;10,3,4)))</f>
        <v>4</v>
      </c>
      <c r="F157" s="2" t="n">
        <f aca="false">(E157=$F$1)*D157</f>
        <v>0</v>
      </c>
    </row>
    <row r="158" customFormat="false" ht="12.75" hidden="false" customHeight="false" outlineLevel="0" collapsed="false">
      <c r="A158" s="2" t="n">
        <v>123</v>
      </c>
      <c r="B158" s="1" t="n">
        <v>37014</v>
      </c>
      <c r="C158" s="2" t="n">
        <v>21110.7</v>
      </c>
      <c r="D158" s="2" t="n">
        <v>28811.8125</v>
      </c>
      <c r="E158" s="2" t="n">
        <f aca="false">IF(MONTH(B158)&lt;4,1,IF(MONTH(B158)&lt;7,2,IF(MONTH(B158)&lt;10,3,4)))</f>
        <v>2</v>
      </c>
      <c r="F158" s="2" t="n">
        <f aca="false">(E158=$F$1)*D158</f>
        <v>0</v>
      </c>
    </row>
    <row r="159" customFormat="false" ht="12.75" hidden="false" customHeight="false" outlineLevel="0" collapsed="false">
      <c r="A159" s="2" t="n">
        <v>336</v>
      </c>
      <c r="B159" s="1" t="n">
        <v>37227</v>
      </c>
      <c r="C159" s="2" t="n">
        <v>21446</v>
      </c>
      <c r="D159" s="2" t="n">
        <v>28808.5625</v>
      </c>
      <c r="E159" s="2" t="n">
        <f aca="false">IF(MONTH(B159)&lt;4,1,IF(MONTH(B159)&lt;7,2,IF(MONTH(B159)&lt;10,3,4)))</f>
        <v>4</v>
      </c>
      <c r="F159" s="2" t="n">
        <f aca="false">(E159=$F$1)*D159</f>
        <v>0</v>
      </c>
    </row>
    <row r="160" customFormat="false" ht="12.75" hidden="false" customHeight="false" outlineLevel="0" collapsed="false">
      <c r="A160" s="2" t="n">
        <v>59</v>
      </c>
      <c r="B160" s="1" t="n">
        <v>36950</v>
      </c>
      <c r="C160" s="2" t="n">
        <v>21463.5625</v>
      </c>
      <c r="D160" s="2" t="n">
        <v>28808.3125</v>
      </c>
      <c r="E160" s="2" t="n">
        <f aca="false">IF(MONTH(B160)&lt;4,1,IF(MONTH(B160)&lt;7,2,IF(MONTH(B160)&lt;10,3,4)))</f>
        <v>1</v>
      </c>
      <c r="F160" s="2" t="n">
        <f aca="false">(E160=$F$1)*D160</f>
        <v>0</v>
      </c>
    </row>
    <row r="161" customFormat="false" ht="12.75" hidden="false" customHeight="false" outlineLevel="0" collapsed="false">
      <c r="A161" s="2" t="n">
        <v>351</v>
      </c>
      <c r="B161" s="1" t="n">
        <v>37242</v>
      </c>
      <c r="C161" s="2" t="n">
        <v>21289.5</v>
      </c>
      <c r="D161" s="2" t="n">
        <v>28803.34375</v>
      </c>
      <c r="E161" s="2" t="n">
        <f aca="false">IF(MONTH(B161)&lt;4,1,IF(MONTH(B161)&lt;7,2,IF(MONTH(B161)&lt;10,3,4)))</f>
        <v>4</v>
      </c>
      <c r="F161" s="2" t="n">
        <f aca="false">(E161=$F$1)*D161</f>
        <v>0</v>
      </c>
    </row>
    <row r="162" customFormat="false" ht="12.75" hidden="false" customHeight="false" outlineLevel="0" collapsed="false">
      <c r="A162" s="2" t="n">
        <v>12</v>
      </c>
      <c r="B162" s="1" t="n">
        <v>36903</v>
      </c>
      <c r="C162" s="2" t="n">
        <v>21087.8571428571</v>
      </c>
      <c r="D162" s="2" t="n">
        <v>28803.064516129</v>
      </c>
      <c r="E162" s="2" t="n">
        <f aca="false">IF(MONTH(B162)&lt;4,1,IF(MONTH(B162)&lt;7,2,IF(MONTH(B162)&lt;10,3,4)))</f>
        <v>1</v>
      </c>
      <c r="F162" s="2" t="n">
        <f aca="false">(E162=$F$1)*D162</f>
        <v>0</v>
      </c>
    </row>
    <row r="163" customFormat="false" ht="12.75" hidden="false" customHeight="false" outlineLevel="0" collapsed="false">
      <c r="A163" s="2" t="n">
        <v>11</v>
      </c>
      <c r="B163" s="1" t="n">
        <v>36902</v>
      </c>
      <c r="C163" s="2" t="n">
        <v>21064.5625</v>
      </c>
      <c r="D163" s="2" t="n">
        <v>28761.4375</v>
      </c>
      <c r="E163" s="2" t="n">
        <f aca="false">IF(MONTH(B163)&lt;4,1,IF(MONTH(B163)&lt;7,2,IF(MONTH(B163)&lt;10,3,4)))</f>
        <v>1</v>
      </c>
      <c r="F163" s="2" t="n">
        <f aca="false">(E163=$F$1)*D163</f>
        <v>0</v>
      </c>
    </row>
    <row r="164" customFormat="false" ht="12.75" hidden="false" customHeight="false" outlineLevel="0" collapsed="false">
      <c r="A164" s="2" t="n">
        <v>4</v>
      </c>
      <c r="B164" s="1" t="n">
        <v>36895</v>
      </c>
      <c r="C164" s="2" t="n">
        <v>20752.5333333333</v>
      </c>
      <c r="D164" s="2" t="n">
        <v>28716.8125</v>
      </c>
      <c r="E164" s="2" t="n">
        <f aca="false">IF(MONTH(B164)&lt;4,1,IF(MONTH(B164)&lt;7,2,IF(MONTH(B164)&lt;10,3,4)))</f>
        <v>1</v>
      </c>
      <c r="F164" s="2" t="n">
        <f aca="false">(E164=$F$1)*D164</f>
        <v>0</v>
      </c>
    </row>
    <row r="165" customFormat="false" ht="12.75" hidden="false" customHeight="false" outlineLevel="0" collapsed="false">
      <c r="A165" s="2" t="n">
        <v>154</v>
      </c>
      <c r="B165" s="1" t="n">
        <v>37045</v>
      </c>
      <c r="C165" s="2" t="n">
        <v>21133</v>
      </c>
      <c r="D165" s="2" t="n">
        <v>28699.5625</v>
      </c>
      <c r="E165" s="2" t="n">
        <f aca="false">IF(MONTH(B165)&lt;4,1,IF(MONTH(B165)&lt;7,2,IF(MONTH(B165)&lt;10,3,4)))</f>
        <v>2</v>
      </c>
      <c r="F165" s="2" t="n">
        <f aca="false">(E165=$F$1)*D165</f>
        <v>0</v>
      </c>
    </row>
    <row r="166" customFormat="false" ht="12.75" hidden="false" customHeight="false" outlineLevel="0" collapsed="false">
      <c r="A166" s="2" t="n">
        <v>68</v>
      </c>
      <c r="B166" s="1" t="n">
        <v>36959</v>
      </c>
      <c r="C166" s="2" t="n">
        <v>21799.875</v>
      </c>
      <c r="D166" s="2" t="n">
        <v>28694.625</v>
      </c>
      <c r="E166" s="2" t="n">
        <f aca="false">IF(MONTH(B166)&lt;4,1,IF(MONTH(B166)&lt;7,2,IF(MONTH(B166)&lt;10,3,4)))</f>
        <v>1</v>
      </c>
      <c r="F166" s="2" t="n">
        <f aca="false">(E166=$F$1)*D166</f>
        <v>0</v>
      </c>
    </row>
    <row r="167" customFormat="false" ht="12.75" hidden="false" customHeight="false" outlineLevel="0" collapsed="false">
      <c r="A167" s="2" t="n">
        <v>300</v>
      </c>
      <c r="B167" s="1" t="n">
        <v>37191</v>
      </c>
      <c r="C167" s="2" t="n">
        <v>20980.375</v>
      </c>
      <c r="D167" s="2" t="n">
        <v>28691.9111111111</v>
      </c>
      <c r="E167" s="2" t="n">
        <f aca="false">IF(MONTH(B167)&lt;4,1,IF(MONTH(B167)&lt;7,2,IF(MONTH(B167)&lt;10,3,4)))</f>
        <v>4</v>
      </c>
      <c r="F167" s="2" t="n">
        <f aca="false">(E167=$F$1)*D167</f>
        <v>0</v>
      </c>
    </row>
    <row r="168" customFormat="false" ht="12.75" hidden="false" customHeight="false" outlineLevel="0" collapsed="false">
      <c r="A168" s="2" t="n">
        <v>7</v>
      </c>
      <c r="B168" s="1" t="n">
        <v>36898</v>
      </c>
      <c r="C168" s="2" t="n">
        <v>21497.25</v>
      </c>
      <c r="D168" s="2" t="n">
        <v>28691.71875</v>
      </c>
      <c r="E168" s="2" t="n">
        <f aca="false">IF(MONTH(B168)&lt;4,1,IF(MONTH(B168)&lt;7,2,IF(MONTH(B168)&lt;10,3,4)))</f>
        <v>1</v>
      </c>
      <c r="F168" s="2" t="n">
        <f aca="false">(E168=$F$1)*D168</f>
        <v>0</v>
      </c>
    </row>
    <row r="169" customFormat="false" ht="12.75" hidden="false" customHeight="false" outlineLevel="0" collapsed="false">
      <c r="A169" s="2" t="n">
        <v>13</v>
      </c>
      <c r="B169" s="1" t="n">
        <v>36904</v>
      </c>
      <c r="C169" s="2" t="n">
        <v>21219.8666666666</v>
      </c>
      <c r="D169" s="2" t="n">
        <v>28689.3125</v>
      </c>
      <c r="E169" s="2" t="n">
        <f aca="false">IF(MONTH(B169)&lt;4,1,IF(MONTH(B169)&lt;7,2,IF(MONTH(B169)&lt;10,3,4)))</f>
        <v>1</v>
      </c>
      <c r="F169" s="2" t="n">
        <f aca="false">(E169=$F$1)*D169</f>
        <v>0</v>
      </c>
    </row>
    <row r="170" customFormat="false" ht="12.75" hidden="false" customHeight="false" outlineLevel="0" collapsed="false">
      <c r="A170" s="2" t="n">
        <v>159</v>
      </c>
      <c r="B170" s="1" t="n">
        <v>37050</v>
      </c>
      <c r="C170" s="2" t="n">
        <v>20828.75</v>
      </c>
      <c r="D170" s="2" t="n">
        <v>28682.5416666666</v>
      </c>
      <c r="E170" s="2" t="n">
        <f aca="false">IF(MONTH(B170)&lt;4,1,IF(MONTH(B170)&lt;7,2,IF(MONTH(B170)&lt;10,3,4)))</f>
        <v>2</v>
      </c>
      <c r="F170" s="2" t="n">
        <f aca="false">(E170=$F$1)*D170</f>
        <v>0</v>
      </c>
    </row>
    <row r="171" customFormat="false" ht="12.75" hidden="false" customHeight="false" outlineLevel="0" collapsed="false">
      <c r="A171" s="2" t="n">
        <v>334</v>
      </c>
      <c r="B171" s="1" t="n">
        <v>37225</v>
      </c>
      <c r="C171" s="2" t="n">
        <v>20790.0416666666</v>
      </c>
      <c r="D171" s="2" t="n">
        <v>28657.125</v>
      </c>
      <c r="E171" s="2" t="n">
        <f aca="false">IF(MONTH(B171)&lt;4,1,IF(MONTH(B171)&lt;7,2,IF(MONTH(B171)&lt;10,3,4)))</f>
        <v>4</v>
      </c>
      <c r="F171" s="2" t="n">
        <f aca="false">(E171=$F$1)*D171</f>
        <v>0</v>
      </c>
    </row>
    <row r="172" customFormat="false" ht="12.75" hidden="false" customHeight="false" outlineLevel="0" collapsed="false">
      <c r="A172" s="2" t="n">
        <v>102</v>
      </c>
      <c r="B172" s="1" t="n">
        <v>36993</v>
      </c>
      <c r="C172" s="2" t="n">
        <v>20247.125</v>
      </c>
      <c r="D172" s="2" t="n">
        <v>28643.90625</v>
      </c>
      <c r="E172" s="2" t="n">
        <f aca="false">IF(MONTH(B172)&lt;4,1,IF(MONTH(B172)&lt;7,2,IF(MONTH(B172)&lt;10,3,4)))</f>
        <v>2</v>
      </c>
      <c r="F172" s="2" t="n">
        <f aca="false">(E172=$F$1)*D172</f>
        <v>0</v>
      </c>
    </row>
    <row r="173" customFormat="false" ht="12.75" hidden="false" customHeight="false" outlineLevel="0" collapsed="false">
      <c r="A173" s="2" t="n">
        <v>357</v>
      </c>
      <c r="B173" s="1" t="n">
        <v>37248</v>
      </c>
      <c r="C173" s="2" t="n">
        <v>22446.75</v>
      </c>
      <c r="D173" s="2" t="n">
        <v>28638.625</v>
      </c>
      <c r="E173" s="2" t="n">
        <f aca="false">IF(MONTH(B173)&lt;4,1,IF(MONTH(B173)&lt;7,2,IF(MONTH(B173)&lt;10,3,4)))</f>
        <v>4</v>
      </c>
      <c r="F173" s="2" t="n">
        <f aca="false">(E173=$F$1)*D173</f>
        <v>0</v>
      </c>
    </row>
    <row r="174" customFormat="false" ht="12.75" hidden="false" customHeight="false" outlineLevel="0" collapsed="false">
      <c r="A174" s="2" t="n">
        <v>38</v>
      </c>
      <c r="B174" s="1" t="n">
        <v>36929</v>
      </c>
      <c r="C174" s="2" t="n">
        <v>21755.2580645161</v>
      </c>
      <c r="D174" s="2" t="n">
        <v>28601.75</v>
      </c>
      <c r="E174" s="2" t="n">
        <f aca="false">IF(MONTH(B174)&lt;4,1,IF(MONTH(B174)&lt;7,2,IF(MONTH(B174)&lt;10,3,4)))</f>
        <v>1</v>
      </c>
      <c r="F174" s="2" t="n">
        <f aca="false">(E174=$F$1)*D174</f>
        <v>0</v>
      </c>
    </row>
    <row r="175" customFormat="false" ht="12.75" hidden="false" customHeight="false" outlineLevel="0" collapsed="false">
      <c r="A175" s="2" t="n">
        <v>80</v>
      </c>
      <c r="B175" s="1" t="n">
        <v>36971</v>
      </c>
      <c r="C175" s="2" t="n">
        <v>21139.4375</v>
      </c>
      <c r="D175" s="2" t="n">
        <v>28601.0625</v>
      </c>
      <c r="E175" s="2" t="n">
        <f aca="false">IF(MONTH(B175)&lt;4,1,IF(MONTH(B175)&lt;7,2,IF(MONTH(B175)&lt;10,3,4)))</f>
        <v>1</v>
      </c>
      <c r="F175" s="2" t="n">
        <f aca="false">(E175=$F$1)*D175</f>
        <v>0</v>
      </c>
    </row>
    <row r="176" customFormat="false" ht="12.75" hidden="false" customHeight="false" outlineLevel="0" collapsed="false">
      <c r="A176" s="2" t="n">
        <v>140</v>
      </c>
      <c r="B176" s="1" t="n">
        <v>37031</v>
      </c>
      <c r="C176" s="2" t="n">
        <v>20843.4583333333</v>
      </c>
      <c r="D176" s="2" t="n">
        <v>28577.9166666666</v>
      </c>
      <c r="E176" s="2" t="n">
        <f aca="false">IF(MONTH(B176)&lt;4,1,IF(MONTH(B176)&lt;7,2,IF(MONTH(B176)&lt;10,3,4)))</f>
        <v>2</v>
      </c>
      <c r="F176" s="2" t="n">
        <f aca="false">(E176=$F$1)*D176</f>
        <v>0</v>
      </c>
    </row>
    <row r="177" customFormat="false" ht="12.75" hidden="false" customHeight="false" outlineLevel="0" collapsed="false">
      <c r="A177" s="2" t="n">
        <v>146</v>
      </c>
      <c r="B177" s="1" t="n">
        <v>37037</v>
      </c>
      <c r="C177" s="2" t="n">
        <v>20905.4583333333</v>
      </c>
      <c r="D177" s="2" t="n">
        <v>28575.8510638297</v>
      </c>
      <c r="E177" s="2" t="n">
        <f aca="false">IF(MONTH(B177)&lt;4,1,IF(MONTH(B177)&lt;7,2,IF(MONTH(B177)&lt;10,3,4)))</f>
        <v>2</v>
      </c>
      <c r="F177" s="2" t="n">
        <f aca="false">(E177=$F$1)*D177</f>
        <v>0</v>
      </c>
    </row>
    <row r="178" customFormat="false" ht="12.75" hidden="false" customHeight="false" outlineLevel="0" collapsed="false">
      <c r="A178" s="2" t="n">
        <v>45</v>
      </c>
      <c r="B178" s="1" t="n">
        <v>36936</v>
      </c>
      <c r="C178" s="2" t="n">
        <v>20956.1875</v>
      </c>
      <c r="D178" s="2" t="n">
        <v>28562.3125</v>
      </c>
      <c r="E178" s="2" t="n">
        <f aca="false">IF(MONTH(B178)&lt;4,1,IF(MONTH(B178)&lt;7,2,IF(MONTH(B178)&lt;10,3,4)))</f>
        <v>1</v>
      </c>
      <c r="F178" s="2" t="n">
        <f aca="false">(E178=$F$1)*D178</f>
        <v>0</v>
      </c>
    </row>
    <row r="179" customFormat="false" ht="12.75" hidden="false" customHeight="false" outlineLevel="0" collapsed="false">
      <c r="A179" s="2" t="n">
        <v>47</v>
      </c>
      <c r="B179" s="1" t="n">
        <v>36938</v>
      </c>
      <c r="C179" s="2" t="n">
        <v>20810.9375</v>
      </c>
      <c r="D179" s="2" t="n">
        <v>28556.28125</v>
      </c>
      <c r="E179" s="2" t="n">
        <f aca="false">IF(MONTH(B179)&lt;4,1,IF(MONTH(B179)&lt;7,2,IF(MONTH(B179)&lt;10,3,4)))</f>
        <v>1</v>
      </c>
      <c r="F179" s="2" t="n">
        <f aca="false">(E179=$F$1)*D179</f>
        <v>0</v>
      </c>
    </row>
    <row r="180" customFormat="false" ht="12.75" hidden="false" customHeight="false" outlineLevel="0" collapsed="false">
      <c r="A180" s="2" t="n">
        <v>14</v>
      </c>
      <c r="B180" s="1" t="n">
        <v>36905</v>
      </c>
      <c r="C180" s="2" t="n">
        <v>21223.75</v>
      </c>
      <c r="D180" s="2" t="n">
        <v>28554.84375</v>
      </c>
      <c r="E180" s="2" t="n">
        <f aca="false">IF(MONTH(B180)&lt;4,1,IF(MONTH(B180)&lt;7,2,IF(MONTH(B180)&lt;10,3,4)))</f>
        <v>1</v>
      </c>
      <c r="F180" s="2" t="n">
        <f aca="false">(E180=$F$1)*D180</f>
        <v>0</v>
      </c>
    </row>
    <row r="181" customFormat="false" ht="12.75" hidden="false" customHeight="false" outlineLevel="0" collapsed="false">
      <c r="A181" s="2" t="n">
        <v>164</v>
      </c>
      <c r="B181" s="1" t="n">
        <v>37055</v>
      </c>
      <c r="C181" s="2" t="n">
        <v>22443.4249999999</v>
      </c>
      <c r="D181" s="2" t="n">
        <v>28551.375</v>
      </c>
      <c r="E181" s="2" t="n">
        <f aca="false">IF(MONTH(B181)&lt;4,1,IF(MONTH(B181)&lt;7,2,IF(MONTH(B181)&lt;10,3,4)))</f>
        <v>2</v>
      </c>
      <c r="F181" s="2" t="n">
        <f aca="false">(E181=$F$1)*D181</f>
        <v>0</v>
      </c>
    </row>
    <row r="182" customFormat="false" ht="12.75" hidden="false" customHeight="false" outlineLevel="0" collapsed="false">
      <c r="A182" s="2" t="n">
        <v>40</v>
      </c>
      <c r="B182" s="1" t="n">
        <v>36931</v>
      </c>
      <c r="C182" s="2" t="n">
        <v>20647.5625</v>
      </c>
      <c r="D182" s="2" t="n">
        <v>28544.4375</v>
      </c>
      <c r="E182" s="2" t="n">
        <f aca="false">IF(MONTH(B182)&lt;4,1,IF(MONTH(B182)&lt;7,2,IF(MONTH(B182)&lt;10,3,4)))</f>
        <v>1</v>
      </c>
      <c r="F182" s="2" t="n">
        <f aca="false">(E182=$F$1)*D182</f>
        <v>0</v>
      </c>
    </row>
    <row r="183" customFormat="false" ht="12.75" hidden="false" customHeight="false" outlineLevel="0" collapsed="false">
      <c r="A183" s="2" t="n">
        <v>306</v>
      </c>
      <c r="B183" s="1" t="n">
        <v>37197</v>
      </c>
      <c r="C183" s="2" t="n">
        <v>20594.4166666666</v>
      </c>
      <c r="D183" s="2" t="n">
        <v>28530.25</v>
      </c>
      <c r="E183" s="2" t="n">
        <f aca="false">IF(MONTH(B183)&lt;4,1,IF(MONTH(B183)&lt;7,2,IF(MONTH(B183)&lt;10,3,4)))</f>
        <v>4</v>
      </c>
      <c r="F183" s="2" t="n">
        <f aca="false">(E183=$F$1)*D183</f>
        <v>0</v>
      </c>
    </row>
    <row r="184" customFormat="false" ht="12.75" hidden="false" customHeight="false" outlineLevel="0" collapsed="false">
      <c r="A184" s="2" t="n">
        <v>116</v>
      </c>
      <c r="B184" s="1" t="n">
        <v>37007</v>
      </c>
      <c r="C184" s="2" t="n">
        <v>20447.9749999999</v>
      </c>
      <c r="D184" s="2" t="n">
        <v>28524.84375</v>
      </c>
      <c r="E184" s="2" t="n">
        <f aca="false">IF(MONTH(B184)&lt;4,1,IF(MONTH(B184)&lt;7,2,IF(MONTH(B184)&lt;10,3,4)))</f>
        <v>2</v>
      </c>
      <c r="F184" s="2" t="n">
        <f aca="false">(E184=$F$1)*D184</f>
        <v>0</v>
      </c>
    </row>
    <row r="185" customFormat="false" ht="12.75" hidden="false" customHeight="false" outlineLevel="0" collapsed="false">
      <c r="A185" s="2" t="n">
        <v>314</v>
      </c>
      <c r="B185" s="1" t="n">
        <v>37205</v>
      </c>
      <c r="C185" s="2" t="n">
        <v>21039.9583333333</v>
      </c>
      <c r="D185" s="2" t="n">
        <v>28518.0625</v>
      </c>
      <c r="E185" s="2" t="n">
        <f aca="false">IF(MONTH(B185)&lt;4,1,IF(MONTH(B185)&lt;7,2,IF(MONTH(B185)&lt;10,3,4)))</f>
        <v>4</v>
      </c>
      <c r="F185" s="2" t="n">
        <f aca="false">(E185=$F$1)*D185</f>
        <v>0</v>
      </c>
    </row>
    <row r="186" customFormat="false" ht="12.75" hidden="false" customHeight="false" outlineLevel="0" collapsed="false">
      <c r="A186" s="2" t="n">
        <v>307</v>
      </c>
      <c r="B186" s="1" t="n">
        <v>37198</v>
      </c>
      <c r="C186" s="2" t="n">
        <v>20642.75</v>
      </c>
      <c r="D186" s="2" t="n">
        <v>28514.1041666666</v>
      </c>
      <c r="E186" s="2" t="n">
        <f aca="false">IF(MONTH(B186)&lt;4,1,IF(MONTH(B186)&lt;7,2,IF(MONTH(B186)&lt;10,3,4)))</f>
        <v>4</v>
      </c>
      <c r="F186" s="2" t="n">
        <f aca="false">(E186=$F$1)*D186</f>
        <v>0</v>
      </c>
    </row>
    <row r="187" customFormat="false" ht="12.75" hidden="false" customHeight="false" outlineLevel="0" collapsed="false">
      <c r="A187" s="2" t="n">
        <v>308</v>
      </c>
      <c r="B187" s="1" t="n">
        <v>37199</v>
      </c>
      <c r="C187" s="2" t="n">
        <v>20784.75</v>
      </c>
      <c r="D187" s="2" t="n">
        <v>28509.5</v>
      </c>
      <c r="E187" s="2" t="n">
        <f aca="false">IF(MONTH(B187)&lt;4,1,IF(MONTH(B187)&lt;7,2,IF(MONTH(B187)&lt;10,3,4)))</f>
        <v>4</v>
      </c>
      <c r="F187" s="2" t="n">
        <f aca="false">(E187=$F$1)*D187</f>
        <v>0</v>
      </c>
    </row>
    <row r="188" customFormat="false" ht="12.75" hidden="false" customHeight="false" outlineLevel="0" collapsed="false">
      <c r="A188" s="2" t="n">
        <v>117</v>
      </c>
      <c r="B188" s="1" t="n">
        <v>37008</v>
      </c>
      <c r="C188" s="2" t="n">
        <v>20354.9583333333</v>
      </c>
      <c r="D188" s="2" t="n">
        <v>28505.3958333333</v>
      </c>
      <c r="E188" s="2" t="n">
        <f aca="false">IF(MONTH(B188)&lt;4,1,IF(MONTH(B188)&lt;7,2,IF(MONTH(B188)&lt;10,3,4)))</f>
        <v>2</v>
      </c>
      <c r="F188" s="2" t="n">
        <f aca="false">(E188=$F$1)*D188</f>
        <v>0</v>
      </c>
    </row>
    <row r="189" customFormat="false" ht="12.75" hidden="false" customHeight="false" outlineLevel="0" collapsed="false">
      <c r="A189" s="2" t="n">
        <v>327</v>
      </c>
      <c r="B189" s="1" t="n">
        <v>37218</v>
      </c>
      <c r="C189" s="2" t="n">
        <v>21048.2916666666</v>
      </c>
      <c r="D189" s="2" t="n">
        <v>28477.1458333333</v>
      </c>
      <c r="E189" s="2" t="n">
        <f aca="false">IF(MONTH(B189)&lt;4,1,IF(MONTH(B189)&lt;7,2,IF(MONTH(B189)&lt;10,3,4)))</f>
        <v>4</v>
      </c>
      <c r="F189" s="2" t="n">
        <f aca="false">(E189=$F$1)*D189</f>
        <v>0</v>
      </c>
    </row>
    <row r="190" customFormat="false" ht="12.75" hidden="false" customHeight="false" outlineLevel="0" collapsed="false">
      <c r="A190" s="2" t="n">
        <v>26</v>
      </c>
      <c r="B190" s="1" t="n">
        <v>36917</v>
      </c>
      <c r="C190" s="2" t="n">
        <v>20755.6666666666</v>
      </c>
      <c r="D190" s="2" t="n">
        <v>28474.53125</v>
      </c>
      <c r="E190" s="2" t="n">
        <f aca="false">IF(MONTH(B190)&lt;4,1,IF(MONTH(B190)&lt;7,2,IF(MONTH(B190)&lt;10,3,4)))</f>
        <v>1</v>
      </c>
      <c r="F190" s="2" t="n">
        <f aca="false">(E190=$F$1)*D190</f>
        <v>0</v>
      </c>
    </row>
    <row r="191" customFormat="false" ht="12.75" hidden="false" customHeight="false" outlineLevel="0" collapsed="false">
      <c r="A191" s="2" t="n">
        <v>42</v>
      </c>
      <c r="B191" s="1" t="n">
        <v>36933</v>
      </c>
      <c r="C191" s="2" t="n">
        <v>21799.625</v>
      </c>
      <c r="D191" s="2" t="n">
        <v>28473.6875</v>
      </c>
      <c r="E191" s="2" t="n">
        <f aca="false">IF(MONTH(B191)&lt;4,1,IF(MONTH(B191)&lt;7,2,IF(MONTH(B191)&lt;10,3,4)))</f>
        <v>1</v>
      </c>
      <c r="F191" s="2" t="n">
        <f aca="false">(E191=$F$1)*D191</f>
        <v>0</v>
      </c>
    </row>
    <row r="192" customFormat="false" ht="12.75" hidden="false" customHeight="false" outlineLevel="0" collapsed="false">
      <c r="A192" s="2" t="n">
        <v>95</v>
      </c>
      <c r="B192" s="1" t="n">
        <v>36986</v>
      </c>
      <c r="C192" s="2" t="n">
        <v>20463.875</v>
      </c>
      <c r="D192" s="2" t="n">
        <v>28456.65625</v>
      </c>
      <c r="E192" s="2" t="n">
        <f aca="false">IF(MONTH(B192)&lt;4,1,IF(MONTH(B192)&lt;7,2,IF(MONTH(B192)&lt;10,3,4)))</f>
        <v>2</v>
      </c>
      <c r="F192" s="2" t="n">
        <f aca="false">(E192=$F$1)*D192</f>
        <v>0</v>
      </c>
    </row>
    <row r="193" customFormat="false" ht="12.75" hidden="false" customHeight="false" outlineLevel="0" collapsed="false">
      <c r="A193" s="2" t="n">
        <v>25</v>
      </c>
      <c r="B193" s="1" t="n">
        <v>36916</v>
      </c>
      <c r="C193" s="2" t="n">
        <v>20286.6875</v>
      </c>
      <c r="D193" s="2" t="n">
        <v>28452.46875</v>
      </c>
      <c r="E193" s="2" t="n">
        <f aca="false">IF(MONTH(B193)&lt;4,1,IF(MONTH(B193)&lt;7,2,IF(MONTH(B193)&lt;10,3,4)))</f>
        <v>1</v>
      </c>
      <c r="F193" s="2" t="n">
        <f aca="false">(E193=$F$1)*D193</f>
        <v>0</v>
      </c>
    </row>
    <row r="194" customFormat="false" ht="12.75" hidden="false" customHeight="false" outlineLevel="0" collapsed="false">
      <c r="A194" s="2" t="n">
        <v>185</v>
      </c>
      <c r="B194" s="1" t="n">
        <v>37076</v>
      </c>
      <c r="C194" s="2" t="n">
        <v>22448.4285714285</v>
      </c>
      <c r="D194" s="2" t="n">
        <v>28437.5625</v>
      </c>
      <c r="E194" s="2" t="n">
        <f aca="false">IF(MONTH(B194)&lt;4,1,IF(MONTH(B194)&lt;7,2,IF(MONTH(B194)&lt;10,3,4)))</f>
        <v>3</v>
      </c>
      <c r="F194" s="2" t="n">
        <f aca="false">(E194=$F$1)*D194</f>
        <v>28437.5625</v>
      </c>
    </row>
    <row r="195" customFormat="false" ht="12.75" hidden="false" customHeight="false" outlineLevel="0" collapsed="false">
      <c r="A195" s="2" t="n">
        <v>321</v>
      </c>
      <c r="B195" s="1" t="n">
        <v>37212</v>
      </c>
      <c r="C195" s="2" t="n">
        <v>21268.3333333333</v>
      </c>
      <c r="D195" s="2" t="n">
        <v>28428.4791666666</v>
      </c>
      <c r="E195" s="2" t="n">
        <f aca="false">IF(MONTH(B195)&lt;4,1,IF(MONTH(B195)&lt;7,2,IF(MONTH(B195)&lt;10,3,4)))</f>
        <v>4</v>
      </c>
      <c r="F195" s="2" t="n">
        <f aca="false">(E195=$F$1)*D195</f>
        <v>0</v>
      </c>
    </row>
    <row r="196" customFormat="false" ht="12.75" hidden="false" customHeight="false" outlineLevel="0" collapsed="false">
      <c r="A196" s="2" t="n">
        <v>301</v>
      </c>
      <c r="B196" s="1" t="n">
        <v>37192</v>
      </c>
      <c r="C196" s="2" t="n">
        <v>21144</v>
      </c>
      <c r="D196" s="2" t="n">
        <v>28426.1666666666</v>
      </c>
      <c r="E196" s="2" t="n">
        <f aca="false">IF(MONTH(B196)&lt;4,1,IF(MONTH(B196)&lt;7,2,IF(MONTH(B196)&lt;10,3,4)))</f>
        <v>4</v>
      </c>
      <c r="F196" s="2" t="n">
        <f aca="false">(E196=$F$1)*D196</f>
        <v>0</v>
      </c>
    </row>
    <row r="197" customFormat="false" ht="12.75" hidden="false" customHeight="false" outlineLevel="0" collapsed="false">
      <c r="A197" s="2" t="n">
        <v>53</v>
      </c>
      <c r="B197" s="1" t="n">
        <v>36944</v>
      </c>
      <c r="C197" s="2" t="n">
        <v>20658</v>
      </c>
      <c r="D197" s="2" t="n">
        <v>28407.3125</v>
      </c>
      <c r="E197" s="2" t="n">
        <f aca="false">IF(MONTH(B197)&lt;4,1,IF(MONTH(B197)&lt;7,2,IF(MONTH(B197)&lt;10,3,4)))</f>
        <v>1</v>
      </c>
      <c r="F197" s="2" t="n">
        <f aca="false">(E197=$F$1)*D197</f>
        <v>0</v>
      </c>
    </row>
    <row r="198" customFormat="false" ht="12.75" hidden="false" customHeight="false" outlineLevel="0" collapsed="false">
      <c r="A198" s="2" t="n">
        <v>54</v>
      </c>
      <c r="B198" s="1" t="n">
        <v>36945</v>
      </c>
      <c r="C198" s="2" t="n">
        <v>21089</v>
      </c>
      <c r="D198" s="2" t="n">
        <v>28402.25</v>
      </c>
      <c r="E198" s="2" t="n">
        <f aca="false">IF(MONTH(B198)&lt;4,1,IF(MONTH(B198)&lt;7,2,IF(MONTH(B198)&lt;10,3,4)))</f>
        <v>1</v>
      </c>
      <c r="F198" s="2" t="n">
        <f aca="false">(E198=$F$1)*D198</f>
        <v>0</v>
      </c>
    </row>
    <row r="199" customFormat="false" ht="12.75" hidden="false" customHeight="false" outlineLevel="0" collapsed="false">
      <c r="A199" s="2" t="n">
        <v>27</v>
      </c>
      <c r="B199" s="1" t="n">
        <v>36918</v>
      </c>
      <c r="C199" s="2" t="n">
        <v>21143.125</v>
      </c>
      <c r="D199" s="2" t="n">
        <v>28376.59375</v>
      </c>
      <c r="E199" s="2" t="n">
        <f aca="false">IF(MONTH(B199)&lt;4,1,IF(MONTH(B199)&lt;7,2,IF(MONTH(B199)&lt;10,3,4)))</f>
        <v>1</v>
      </c>
      <c r="F199" s="2" t="n">
        <f aca="false">(E199=$F$1)*D199</f>
        <v>0</v>
      </c>
    </row>
    <row r="200" customFormat="false" ht="12.75" hidden="false" customHeight="false" outlineLevel="0" collapsed="false">
      <c r="A200" s="2" t="n">
        <v>322</v>
      </c>
      <c r="B200" s="1" t="n">
        <v>37213</v>
      </c>
      <c r="C200" s="2" t="n">
        <v>21462.4583333333</v>
      </c>
      <c r="D200" s="2" t="n">
        <v>28374.4375</v>
      </c>
      <c r="E200" s="2" t="n">
        <f aca="false">IF(MONTH(B200)&lt;4,1,IF(MONTH(B200)&lt;7,2,IF(MONTH(B200)&lt;10,3,4)))</f>
        <v>4</v>
      </c>
      <c r="F200" s="2" t="n">
        <f aca="false">(E200=$F$1)*D200</f>
        <v>0</v>
      </c>
    </row>
    <row r="201" customFormat="false" ht="12.75" hidden="false" customHeight="false" outlineLevel="0" collapsed="false">
      <c r="A201" s="2" t="n">
        <v>33</v>
      </c>
      <c r="B201" s="1" t="n">
        <v>36924</v>
      </c>
      <c r="C201" s="2" t="n">
        <v>20837.4375</v>
      </c>
      <c r="D201" s="2" t="n">
        <v>28367.75</v>
      </c>
      <c r="E201" s="2" t="n">
        <f aca="false">IF(MONTH(B201)&lt;4,1,IF(MONTH(B201)&lt;7,2,IF(MONTH(B201)&lt;10,3,4)))</f>
        <v>1</v>
      </c>
      <c r="F201" s="2" t="n">
        <f aca="false">(E201=$F$1)*D201</f>
        <v>0</v>
      </c>
    </row>
    <row r="202" customFormat="false" ht="12.75" hidden="false" customHeight="false" outlineLevel="0" collapsed="false">
      <c r="A202" s="2" t="n">
        <v>313</v>
      </c>
      <c r="B202" s="1" t="n">
        <v>37204</v>
      </c>
      <c r="C202" s="2" t="n">
        <v>20607.4583333333</v>
      </c>
      <c r="D202" s="2" t="n">
        <v>28366.2708333333</v>
      </c>
      <c r="E202" s="2" t="n">
        <f aca="false">IF(MONTH(B202)&lt;4,1,IF(MONTH(B202)&lt;7,2,IF(MONTH(B202)&lt;10,3,4)))</f>
        <v>4</v>
      </c>
      <c r="F202" s="2" t="n">
        <f aca="false">(E202=$F$1)*D202</f>
        <v>0</v>
      </c>
    </row>
    <row r="203" customFormat="false" ht="12.75" hidden="false" customHeight="false" outlineLevel="0" collapsed="false">
      <c r="A203" s="2" t="n">
        <v>109</v>
      </c>
      <c r="B203" s="1" t="n">
        <v>37000</v>
      </c>
      <c r="C203" s="2" t="n">
        <v>20406.6052631578</v>
      </c>
      <c r="D203" s="2" t="n">
        <v>28360.15625</v>
      </c>
      <c r="E203" s="2" t="n">
        <f aca="false">IF(MONTH(B203)&lt;4,1,IF(MONTH(B203)&lt;7,2,IF(MONTH(B203)&lt;10,3,4)))</f>
        <v>2</v>
      </c>
      <c r="F203" s="2" t="n">
        <f aca="false">(E203=$F$1)*D203</f>
        <v>0</v>
      </c>
    </row>
    <row r="204" customFormat="false" ht="12.75" hidden="false" customHeight="false" outlineLevel="0" collapsed="false">
      <c r="A204" s="2" t="n">
        <v>73</v>
      </c>
      <c r="B204" s="1" t="n">
        <v>36964</v>
      </c>
      <c r="C204" s="2" t="n">
        <v>22115.5625</v>
      </c>
      <c r="D204" s="2" t="n">
        <v>28341.1875</v>
      </c>
      <c r="E204" s="2" t="n">
        <f aca="false">IF(MONTH(B204)&lt;4,1,IF(MONTH(B204)&lt;7,2,IF(MONTH(B204)&lt;10,3,4)))</f>
        <v>1</v>
      </c>
      <c r="F204" s="2" t="n">
        <f aca="false">(E204=$F$1)*D204</f>
        <v>0</v>
      </c>
    </row>
    <row r="205" customFormat="false" ht="12.75" hidden="false" customHeight="false" outlineLevel="0" collapsed="false">
      <c r="A205" s="2" t="n">
        <v>55</v>
      </c>
      <c r="B205" s="1" t="n">
        <v>36946</v>
      </c>
      <c r="C205" s="2" t="n">
        <v>21345</v>
      </c>
      <c r="D205" s="2" t="n">
        <v>28333.5</v>
      </c>
      <c r="E205" s="2" t="n">
        <f aca="false">IF(MONTH(B205)&lt;4,1,IF(MONTH(B205)&lt;7,2,IF(MONTH(B205)&lt;10,3,4)))</f>
        <v>1</v>
      </c>
      <c r="F205" s="2" t="n">
        <f aca="false">(E205=$F$1)*D205</f>
        <v>0</v>
      </c>
    </row>
    <row r="206" customFormat="false" ht="12.75" hidden="false" customHeight="false" outlineLevel="0" collapsed="false">
      <c r="A206" s="2" t="n">
        <v>28</v>
      </c>
      <c r="B206" s="1" t="n">
        <v>36919</v>
      </c>
      <c r="C206" s="2" t="n">
        <v>21246</v>
      </c>
      <c r="D206" s="2" t="n">
        <v>28324</v>
      </c>
      <c r="E206" s="2" t="n">
        <f aca="false">IF(MONTH(B206)&lt;4,1,IF(MONTH(B206)&lt;7,2,IF(MONTH(B206)&lt;10,3,4)))</f>
        <v>1</v>
      </c>
      <c r="F206" s="2" t="n">
        <f aca="false">(E206=$F$1)*D206</f>
        <v>0</v>
      </c>
    </row>
    <row r="207" customFormat="false" ht="12.75" hidden="false" customHeight="false" outlineLevel="0" collapsed="false">
      <c r="A207" s="2" t="n">
        <v>177</v>
      </c>
      <c r="B207" s="1" t="n">
        <v>37068</v>
      </c>
      <c r="C207" s="2" t="n">
        <v>25554.0499999999</v>
      </c>
      <c r="D207" s="2" t="n">
        <v>28312.9375</v>
      </c>
      <c r="E207" s="2" t="n">
        <f aca="false">IF(MONTH(B207)&lt;4,1,IF(MONTH(B207)&lt;7,2,IF(MONTH(B207)&lt;10,3,4)))</f>
        <v>2</v>
      </c>
      <c r="F207" s="2" t="n">
        <f aca="false">(E207=$F$1)*D207</f>
        <v>0</v>
      </c>
    </row>
    <row r="208" customFormat="false" ht="12.75" hidden="false" customHeight="false" outlineLevel="0" collapsed="false">
      <c r="A208" s="2" t="n">
        <v>19</v>
      </c>
      <c r="B208" s="1" t="n">
        <v>36910</v>
      </c>
      <c r="C208" s="2" t="n">
        <v>20272.1875</v>
      </c>
      <c r="D208" s="2" t="n">
        <v>28312.375</v>
      </c>
      <c r="E208" s="2" t="n">
        <f aca="false">IF(MONTH(B208)&lt;4,1,IF(MONTH(B208)&lt;7,2,IF(MONTH(B208)&lt;10,3,4)))</f>
        <v>1</v>
      </c>
      <c r="F208" s="2" t="n">
        <f aca="false">(E208=$F$1)*D208</f>
        <v>0</v>
      </c>
    </row>
    <row r="209" customFormat="false" ht="12.75" hidden="false" customHeight="false" outlineLevel="0" collapsed="false">
      <c r="A209" s="2" t="n">
        <v>161</v>
      </c>
      <c r="B209" s="1" t="n">
        <v>37052</v>
      </c>
      <c r="C209" s="2" t="n">
        <v>21047</v>
      </c>
      <c r="D209" s="2" t="n">
        <v>28310.4166666666</v>
      </c>
      <c r="E209" s="2" t="n">
        <f aca="false">IF(MONTH(B209)&lt;4,1,IF(MONTH(B209)&lt;7,2,IF(MONTH(B209)&lt;10,3,4)))</f>
        <v>2</v>
      </c>
      <c r="F209" s="2" t="n">
        <f aca="false">(E209=$F$1)*D209</f>
        <v>0</v>
      </c>
    </row>
    <row r="210" customFormat="false" ht="12.75" hidden="false" customHeight="false" outlineLevel="0" collapsed="false">
      <c r="A210" s="2" t="n">
        <v>315</v>
      </c>
      <c r="B210" s="1" t="n">
        <v>37206</v>
      </c>
      <c r="C210" s="2" t="n">
        <v>21107.2916666666</v>
      </c>
      <c r="D210" s="2" t="n">
        <v>28299.3958333333</v>
      </c>
      <c r="E210" s="2" t="n">
        <f aca="false">IF(MONTH(B210)&lt;4,1,IF(MONTH(B210)&lt;7,2,IF(MONTH(B210)&lt;10,3,4)))</f>
        <v>4</v>
      </c>
      <c r="F210" s="2" t="n">
        <f aca="false">(E210=$F$1)*D210</f>
        <v>0</v>
      </c>
    </row>
    <row r="211" customFormat="false" ht="12.75" hidden="false" customHeight="false" outlineLevel="0" collapsed="false">
      <c r="A211" s="2" t="n">
        <v>148</v>
      </c>
      <c r="B211" s="1" t="n">
        <v>37039</v>
      </c>
      <c r="C211" s="2" t="n">
        <v>21140.875</v>
      </c>
      <c r="D211" s="2" t="n">
        <v>28296.8333333333</v>
      </c>
      <c r="E211" s="2" t="n">
        <f aca="false">IF(MONTH(B211)&lt;4,1,IF(MONTH(B211)&lt;7,2,IF(MONTH(B211)&lt;10,3,4)))</f>
        <v>2</v>
      </c>
      <c r="F211" s="2" t="n">
        <f aca="false">(E211=$F$1)*D211</f>
        <v>0</v>
      </c>
    </row>
    <row r="212" customFormat="false" ht="12.75" hidden="false" customHeight="false" outlineLevel="0" collapsed="false">
      <c r="A212" s="2" t="n">
        <v>74</v>
      </c>
      <c r="B212" s="1" t="n">
        <v>36965</v>
      </c>
      <c r="C212" s="2" t="n">
        <v>20863.5625</v>
      </c>
      <c r="D212" s="2" t="n">
        <v>28289.46875</v>
      </c>
      <c r="E212" s="2" t="n">
        <f aca="false">IF(MONTH(B212)&lt;4,1,IF(MONTH(B212)&lt;7,2,IF(MONTH(B212)&lt;10,3,4)))</f>
        <v>1</v>
      </c>
      <c r="F212" s="2" t="n">
        <f aca="false">(E212=$F$1)*D212</f>
        <v>0</v>
      </c>
    </row>
    <row r="213" customFormat="false" ht="12.75" hidden="false" customHeight="false" outlineLevel="0" collapsed="false">
      <c r="A213" s="2" t="n">
        <v>69</v>
      </c>
      <c r="B213" s="1" t="n">
        <v>36960</v>
      </c>
      <c r="C213" s="2" t="n">
        <v>21759.375</v>
      </c>
      <c r="D213" s="2" t="n">
        <v>28287.53125</v>
      </c>
      <c r="E213" s="2" t="n">
        <f aca="false">IF(MONTH(B213)&lt;4,1,IF(MONTH(B213)&lt;7,2,IF(MONTH(B213)&lt;10,3,4)))</f>
        <v>1</v>
      </c>
      <c r="F213" s="2" t="n">
        <f aca="false">(E213=$F$1)*D213</f>
        <v>0</v>
      </c>
    </row>
    <row r="214" customFormat="false" ht="12.75" hidden="false" customHeight="false" outlineLevel="0" collapsed="false">
      <c r="A214" s="2" t="n">
        <v>282</v>
      </c>
      <c r="B214" s="1" t="n">
        <v>37173</v>
      </c>
      <c r="C214" s="2" t="n">
        <v>22533.2999999999</v>
      </c>
      <c r="D214" s="2" t="n">
        <v>28278.8125</v>
      </c>
      <c r="E214" s="2" t="n">
        <f aca="false">IF(MONTH(B214)&lt;4,1,IF(MONTH(B214)&lt;7,2,IF(MONTH(B214)&lt;10,3,4)))</f>
        <v>4</v>
      </c>
      <c r="F214" s="2" t="n">
        <f aca="false">(E214=$F$1)*D214</f>
        <v>0</v>
      </c>
    </row>
    <row r="215" customFormat="false" ht="12.75" hidden="false" customHeight="false" outlineLevel="0" collapsed="false">
      <c r="A215" s="2" t="n">
        <v>269</v>
      </c>
      <c r="B215" s="1" t="n">
        <v>37160</v>
      </c>
      <c r="C215" s="2" t="n">
        <v>23412.325</v>
      </c>
      <c r="D215" s="2" t="n">
        <v>28277.84375</v>
      </c>
      <c r="E215" s="2" t="n">
        <f aca="false">IF(MONTH(B215)&lt;4,1,IF(MONTH(B215)&lt;7,2,IF(MONTH(B215)&lt;10,3,4)))</f>
        <v>3</v>
      </c>
      <c r="F215" s="2" t="n">
        <f aca="false">(E215=$F$1)*D215</f>
        <v>28277.84375</v>
      </c>
    </row>
    <row r="216" customFormat="false" ht="12.75" hidden="false" customHeight="false" outlineLevel="0" collapsed="false">
      <c r="A216" s="2" t="n">
        <v>160</v>
      </c>
      <c r="B216" s="1" t="n">
        <v>37051</v>
      </c>
      <c r="C216" s="2" t="n">
        <v>20982.5</v>
      </c>
      <c r="D216" s="2" t="n">
        <v>28242.3333333333</v>
      </c>
      <c r="E216" s="2" t="n">
        <f aca="false">IF(MONTH(B216)&lt;4,1,IF(MONTH(B216)&lt;7,2,IF(MONTH(B216)&lt;10,3,4)))</f>
        <v>2</v>
      </c>
      <c r="F216" s="2" t="n">
        <f aca="false">(E216=$F$1)*D216</f>
        <v>0</v>
      </c>
    </row>
    <row r="217" customFormat="false" ht="12.75" hidden="false" customHeight="false" outlineLevel="0" collapsed="false">
      <c r="A217" s="2" t="n">
        <v>137</v>
      </c>
      <c r="B217" s="1" t="n">
        <v>37028</v>
      </c>
      <c r="C217" s="2" t="n">
        <v>20529.9249999999</v>
      </c>
      <c r="D217" s="2" t="n">
        <v>28240.71875</v>
      </c>
      <c r="E217" s="2" t="n">
        <f aca="false">IF(MONTH(B217)&lt;4,1,IF(MONTH(B217)&lt;7,2,IF(MONTH(B217)&lt;10,3,4)))</f>
        <v>2</v>
      </c>
      <c r="F217" s="2" t="n">
        <f aca="false">(E217=$F$1)*D217</f>
        <v>0</v>
      </c>
    </row>
    <row r="218" customFormat="false" ht="12.75" hidden="false" customHeight="false" outlineLevel="0" collapsed="false">
      <c r="A218" s="2" t="n">
        <v>34</v>
      </c>
      <c r="B218" s="1" t="n">
        <v>36925</v>
      </c>
      <c r="C218" s="2" t="n">
        <v>20811.5625</v>
      </c>
      <c r="D218" s="2" t="n">
        <v>28234.90625</v>
      </c>
      <c r="E218" s="2" t="n">
        <f aca="false">IF(MONTH(B218)&lt;4,1,IF(MONTH(B218)&lt;7,2,IF(MONTH(B218)&lt;10,3,4)))</f>
        <v>1</v>
      </c>
      <c r="F218" s="2" t="n">
        <f aca="false">(E218=$F$1)*D218</f>
        <v>0</v>
      </c>
    </row>
    <row r="219" customFormat="false" ht="12.75" hidden="false" customHeight="false" outlineLevel="0" collapsed="false">
      <c r="A219" s="2" t="n">
        <v>32</v>
      </c>
      <c r="B219" s="1" t="n">
        <v>36923</v>
      </c>
      <c r="C219" s="2" t="n">
        <v>20520</v>
      </c>
      <c r="D219" s="2" t="n">
        <v>28234.15625</v>
      </c>
      <c r="E219" s="2" t="n">
        <f aca="false">IF(MONTH(B219)&lt;4,1,IF(MONTH(B219)&lt;7,2,IF(MONTH(B219)&lt;10,3,4)))</f>
        <v>1</v>
      </c>
      <c r="F219" s="2" t="n">
        <f aca="false">(E219=$F$1)*D219</f>
        <v>0</v>
      </c>
    </row>
    <row r="220" customFormat="false" ht="12.75" hidden="false" customHeight="false" outlineLevel="0" collapsed="false">
      <c r="A220" s="2" t="n">
        <v>170</v>
      </c>
      <c r="B220" s="1" t="n">
        <v>37061</v>
      </c>
      <c r="C220" s="2" t="n">
        <v>23792.9249999999</v>
      </c>
      <c r="D220" s="2" t="n">
        <v>28228.1875</v>
      </c>
      <c r="E220" s="2" t="n">
        <f aca="false">IF(MONTH(B220)&lt;4,1,IF(MONTH(B220)&lt;7,2,IF(MONTH(B220)&lt;10,3,4)))</f>
        <v>2</v>
      </c>
      <c r="F220" s="2" t="n">
        <f aca="false">(E220=$F$1)*D220</f>
        <v>0</v>
      </c>
    </row>
    <row r="221" customFormat="false" ht="12.75" hidden="false" customHeight="false" outlineLevel="0" collapsed="false">
      <c r="A221" s="2" t="n">
        <v>130</v>
      </c>
      <c r="B221" s="1" t="n">
        <v>37021</v>
      </c>
      <c r="C221" s="2" t="n">
        <v>20224.5</v>
      </c>
      <c r="D221" s="2" t="n">
        <v>28227.875</v>
      </c>
      <c r="E221" s="2" t="n">
        <f aca="false">IF(MONTH(B221)&lt;4,1,IF(MONTH(B221)&lt;7,2,IF(MONTH(B221)&lt;10,3,4)))</f>
        <v>2</v>
      </c>
      <c r="F221" s="2" t="n">
        <f aca="false">(E221=$F$1)*D221</f>
        <v>0</v>
      </c>
    </row>
    <row r="222" customFormat="false" ht="12.75" hidden="false" customHeight="false" outlineLevel="0" collapsed="false">
      <c r="A222" s="2" t="n">
        <v>76</v>
      </c>
      <c r="B222" s="1" t="n">
        <v>36967</v>
      </c>
      <c r="C222" s="2" t="n">
        <v>21238.5625</v>
      </c>
      <c r="D222" s="2" t="n">
        <v>28225.125</v>
      </c>
      <c r="E222" s="2" t="n">
        <f aca="false">IF(MONTH(B222)&lt;4,1,IF(MONTH(B222)&lt;7,2,IF(MONTH(B222)&lt;10,3,4)))</f>
        <v>1</v>
      </c>
      <c r="F222" s="2" t="n">
        <f aca="false">(E222=$F$1)*D222</f>
        <v>0</v>
      </c>
    </row>
    <row r="223" customFormat="false" ht="12.75" hidden="false" customHeight="false" outlineLevel="0" collapsed="false">
      <c r="A223" s="2" t="n">
        <v>118</v>
      </c>
      <c r="B223" s="1" t="n">
        <v>37009</v>
      </c>
      <c r="C223" s="2" t="n">
        <v>20581.5416666666</v>
      </c>
      <c r="D223" s="2" t="n">
        <v>28197.125</v>
      </c>
      <c r="E223" s="2" t="n">
        <f aca="false">IF(MONTH(B223)&lt;4,1,IF(MONTH(B223)&lt;7,2,IF(MONTH(B223)&lt;10,3,4)))</f>
        <v>2</v>
      </c>
      <c r="F223" s="2" t="n">
        <f aca="false">(E223=$F$1)*D223</f>
        <v>0</v>
      </c>
    </row>
    <row r="224" customFormat="false" ht="12.75" hidden="false" customHeight="false" outlineLevel="0" collapsed="false">
      <c r="A224" s="2" t="n">
        <v>261</v>
      </c>
      <c r="B224" s="1" t="n">
        <v>37152</v>
      </c>
      <c r="C224" s="2" t="n">
        <v>26117.5499999999</v>
      </c>
      <c r="D224" s="2" t="n">
        <v>28196.53125</v>
      </c>
      <c r="E224" s="2" t="n">
        <f aca="false">IF(MONTH(B224)&lt;4,1,IF(MONTH(B224)&lt;7,2,IF(MONTH(B224)&lt;10,3,4)))</f>
        <v>3</v>
      </c>
      <c r="F224" s="2" t="n">
        <f aca="false">(E224=$F$1)*D224</f>
        <v>28196.53125</v>
      </c>
    </row>
    <row r="225" customFormat="false" ht="12.75" hidden="false" customHeight="false" outlineLevel="0" collapsed="false">
      <c r="A225" s="2" t="n">
        <v>125</v>
      </c>
      <c r="B225" s="1" t="n">
        <v>37016</v>
      </c>
      <c r="C225" s="2" t="n">
        <v>20707.375</v>
      </c>
      <c r="D225" s="2" t="n">
        <v>28176.5541585286</v>
      </c>
      <c r="E225" s="2" t="n">
        <f aca="false">IF(MONTH(B225)&lt;4,1,IF(MONTH(B225)&lt;7,2,IF(MONTH(B225)&lt;10,3,4)))</f>
        <v>2</v>
      </c>
      <c r="F225" s="2" t="n">
        <f aca="false">(E225=$F$1)*D225</f>
        <v>0</v>
      </c>
    </row>
    <row r="226" customFormat="false" ht="12.75" hidden="false" customHeight="false" outlineLevel="0" collapsed="false">
      <c r="A226" s="2" t="n">
        <v>39</v>
      </c>
      <c r="B226" s="1" t="n">
        <v>36930</v>
      </c>
      <c r="C226" s="2" t="n">
        <v>20380.0625</v>
      </c>
      <c r="D226" s="2" t="n">
        <v>28174.375</v>
      </c>
      <c r="E226" s="2" t="n">
        <f aca="false">IF(MONTH(B226)&lt;4,1,IF(MONTH(B226)&lt;7,2,IF(MONTH(B226)&lt;10,3,4)))</f>
        <v>1</v>
      </c>
      <c r="F226" s="2" t="n">
        <f aca="false">(E226=$F$1)*D226</f>
        <v>0</v>
      </c>
    </row>
    <row r="227" customFormat="false" ht="12.75" hidden="false" customHeight="false" outlineLevel="0" collapsed="false">
      <c r="A227" s="2" t="n">
        <v>75</v>
      </c>
      <c r="B227" s="1" t="n">
        <v>36966</v>
      </c>
      <c r="C227" s="2" t="n">
        <v>21192.5</v>
      </c>
      <c r="D227" s="2" t="n">
        <v>28168.125</v>
      </c>
      <c r="E227" s="2" t="n">
        <f aca="false">IF(MONTH(B227)&lt;4,1,IF(MONTH(B227)&lt;7,2,IF(MONTH(B227)&lt;10,3,4)))</f>
        <v>1</v>
      </c>
      <c r="F227" s="2" t="n">
        <f aca="false">(E227=$F$1)*D227</f>
        <v>0</v>
      </c>
    </row>
    <row r="228" customFormat="false" ht="12.75" hidden="false" customHeight="false" outlineLevel="0" collapsed="false">
      <c r="A228" s="2" t="n">
        <v>124</v>
      </c>
      <c r="B228" s="1" t="n">
        <v>37015</v>
      </c>
      <c r="C228" s="2" t="n">
        <v>20573.0416666666</v>
      </c>
      <c r="D228" s="2" t="n">
        <v>28157.6458333333</v>
      </c>
      <c r="E228" s="2" t="n">
        <f aca="false">IF(MONTH(B228)&lt;4,1,IF(MONTH(B228)&lt;7,2,IF(MONTH(B228)&lt;10,3,4)))</f>
        <v>2</v>
      </c>
      <c r="F228" s="2" t="n">
        <f aca="false">(E228=$F$1)*D228</f>
        <v>0</v>
      </c>
    </row>
    <row r="229" customFormat="false" ht="12.75" hidden="false" customHeight="false" outlineLevel="0" collapsed="false">
      <c r="A229" s="2" t="n">
        <v>62</v>
      </c>
      <c r="B229" s="1" t="n">
        <v>36953</v>
      </c>
      <c r="C229" s="2" t="n">
        <v>21223.5</v>
      </c>
      <c r="D229" s="2" t="n">
        <v>28151.09375</v>
      </c>
      <c r="E229" s="2" t="n">
        <f aca="false">IF(MONTH(B229)&lt;4,1,IF(MONTH(B229)&lt;7,2,IF(MONTH(B229)&lt;10,3,4)))</f>
        <v>1</v>
      </c>
      <c r="F229" s="2" t="n">
        <f aca="false">(E229=$F$1)*D229</f>
        <v>0</v>
      </c>
    </row>
    <row r="230" customFormat="false" ht="12.75" hidden="false" customHeight="false" outlineLevel="0" collapsed="false">
      <c r="A230" s="2" t="n">
        <v>77</v>
      </c>
      <c r="B230" s="1" t="n">
        <v>36968</v>
      </c>
      <c r="C230" s="2" t="n">
        <v>21292</v>
      </c>
      <c r="D230" s="2" t="n">
        <v>28147.78125</v>
      </c>
      <c r="E230" s="2" t="n">
        <f aca="false">IF(MONTH(B230)&lt;4,1,IF(MONTH(B230)&lt;7,2,IF(MONTH(B230)&lt;10,3,4)))</f>
        <v>1</v>
      </c>
      <c r="F230" s="2" t="n">
        <f aca="false">(E230=$F$1)*D230</f>
        <v>0</v>
      </c>
    </row>
    <row r="231" customFormat="false" ht="12.75" hidden="false" customHeight="false" outlineLevel="0" collapsed="false">
      <c r="A231" s="2" t="n">
        <v>60</v>
      </c>
      <c r="B231" s="1" t="n">
        <v>36951</v>
      </c>
      <c r="C231" s="2" t="n">
        <v>20846.3125</v>
      </c>
      <c r="D231" s="2" t="n">
        <v>28136.03125</v>
      </c>
      <c r="E231" s="2" t="n">
        <f aca="false">IF(MONTH(B231)&lt;4,1,IF(MONTH(B231)&lt;7,2,IF(MONTH(B231)&lt;10,3,4)))</f>
        <v>1</v>
      </c>
      <c r="F231" s="2" t="n">
        <f aca="false">(E231=$F$1)*D231</f>
        <v>0</v>
      </c>
    </row>
    <row r="232" customFormat="false" ht="12.75" hidden="false" customHeight="false" outlineLevel="0" collapsed="false">
      <c r="A232" s="2" t="n">
        <v>328</v>
      </c>
      <c r="B232" s="1" t="n">
        <v>37219</v>
      </c>
      <c r="C232" s="2" t="n">
        <v>22004.9</v>
      </c>
      <c r="D232" s="2" t="n">
        <v>28124.53125</v>
      </c>
      <c r="E232" s="2" t="n">
        <f aca="false">IF(MONTH(B232)&lt;4,1,IF(MONTH(B232)&lt;7,2,IF(MONTH(B232)&lt;10,3,4)))</f>
        <v>4</v>
      </c>
      <c r="F232" s="2" t="n">
        <f aca="false">(E232=$F$1)*D232</f>
        <v>0</v>
      </c>
    </row>
    <row r="233" customFormat="false" ht="12.75" hidden="false" customHeight="false" outlineLevel="0" collapsed="false">
      <c r="A233" s="2" t="n">
        <v>83</v>
      </c>
      <c r="B233" s="1" t="n">
        <v>36974</v>
      </c>
      <c r="C233" s="2" t="n">
        <v>20853.9375</v>
      </c>
      <c r="D233" s="2" t="n">
        <v>28120.96875</v>
      </c>
      <c r="E233" s="2" t="n">
        <f aca="false">IF(MONTH(B233)&lt;4,1,IF(MONTH(B233)&lt;7,2,IF(MONTH(B233)&lt;10,3,4)))</f>
        <v>1</v>
      </c>
      <c r="F233" s="2" t="n">
        <f aca="false">(E233=$F$1)*D233</f>
        <v>0</v>
      </c>
    </row>
    <row r="234" customFormat="false" ht="12.75" hidden="false" customHeight="false" outlineLevel="0" collapsed="false">
      <c r="A234" s="2" t="n">
        <v>90</v>
      </c>
      <c r="B234" s="1" t="n">
        <v>36981</v>
      </c>
      <c r="C234" s="2" t="n">
        <v>20940.625</v>
      </c>
      <c r="D234" s="2" t="n">
        <v>28114.5</v>
      </c>
      <c r="E234" s="2" t="n">
        <f aca="false">IF(MONTH(B234)&lt;4,1,IF(MONTH(B234)&lt;7,2,IF(MONTH(B234)&lt;10,3,4)))</f>
        <v>1</v>
      </c>
      <c r="F234" s="2" t="n">
        <f aca="false">(E234=$F$1)*D234</f>
        <v>0</v>
      </c>
    </row>
    <row r="235" customFormat="false" ht="12.75" hidden="false" customHeight="false" outlineLevel="0" collapsed="false">
      <c r="A235" s="2" t="n">
        <v>49</v>
      </c>
      <c r="B235" s="1" t="n">
        <v>36940</v>
      </c>
      <c r="C235" s="2" t="n">
        <v>21154.7333333333</v>
      </c>
      <c r="D235" s="2" t="n">
        <v>28106.09375</v>
      </c>
      <c r="E235" s="2" t="n">
        <f aca="false">IF(MONTH(B235)&lt;4,1,IF(MONTH(B235)&lt;7,2,IF(MONTH(B235)&lt;10,3,4)))</f>
        <v>1</v>
      </c>
      <c r="F235" s="2" t="n">
        <f aca="false">(E235=$F$1)*D235</f>
        <v>0</v>
      </c>
    </row>
    <row r="236" customFormat="false" ht="12.75" hidden="false" customHeight="false" outlineLevel="0" collapsed="false">
      <c r="A236" s="2" t="n">
        <v>18</v>
      </c>
      <c r="B236" s="1" t="n">
        <v>36909</v>
      </c>
      <c r="C236" s="2" t="n">
        <v>20030.75</v>
      </c>
      <c r="D236" s="2" t="n">
        <v>28104.53125</v>
      </c>
      <c r="E236" s="2" t="n">
        <f aca="false">IF(MONTH(B236)&lt;4,1,IF(MONTH(B236)&lt;7,2,IF(MONTH(B236)&lt;10,3,4)))</f>
        <v>1</v>
      </c>
      <c r="F236" s="2" t="n">
        <f aca="false">(E236=$F$1)*D236</f>
        <v>0</v>
      </c>
    </row>
    <row r="237" customFormat="false" ht="12.75" hidden="false" customHeight="false" outlineLevel="0" collapsed="false">
      <c r="A237" s="2" t="n">
        <v>141</v>
      </c>
      <c r="B237" s="1" t="n">
        <v>37032</v>
      </c>
      <c r="C237" s="2" t="n">
        <v>20917.5</v>
      </c>
      <c r="D237" s="2" t="n">
        <v>28072.5833333333</v>
      </c>
      <c r="E237" s="2" t="n">
        <f aca="false">IF(MONTH(B237)&lt;4,1,IF(MONTH(B237)&lt;7,2,IF(MONTH(B237)&lt;10,3,4)))</f>
        <v>2</v>
      </c>
      <c r="F237" s="2" t="n">
        <f aca="false">(E237=$F$1)*D237</f>
        <v>0</v>
      </c>
    </row>
    <row r="238" customFormat="false" ht="12.75" hidden="false" customHeight="false" outlineLevel="0" collapsed="false">
      <c r="A238" s="2" t="n">
        <v>276</v>
      </c>
      <c r="B238" s="1" t="n">
        <v>37167</v>
      </c>
      <c r="C238" s="2" t="n">
        <v>22699.1749999999</v>
      </c>
      <c r="D238" s="2" t="n">
        <v>28057.78125</v>
      </c>
      <c r="E238" s="2" t="n">
        <f aca="false">IF(MONTH(B238)&lt;4,1,IF(MONTH(B238)&lt;7,2,IF(MONTH(B238)&lt;10,3,4)))</f>
        <v>4</v>
      </c>
      <c r="F238" s="2" t="n">
        <f aca="false">(E238=$F$1)*D238</f>
        <v>0</v>
      </c>
    </row>
    <row r="239" customFormat="false" ht="12.75" hidden="false" customHeight="false" outlineLevel="0" collapsed="false">
      <c r="A239" s="2" t="n">
        <v>82</v>
      </c>
      <c r="B239" s="1" t="n">
        <v>36973</v>
      </c>
      <c r="C239" s="2" t="n">
        <v>20755.3125</v>
      </c>
      <c r="D239" s="2" t="n">
        <v>28040.78125</v>
      </c>
      <c r="E239" s="2" t="n">
        <f aca="false">IF(MONTH(B239)&lt;4,1,IF(MONTH(B239)&lt;7,2,IF(MONTH(B239)&lt;10,3,4)))</f>
        <v>1</v>
      </c>
      <c r="F239" s="2" t="n">
        <f aca="false">(E239=$F$1)*D239</f>
        <v>0</v>
      </c>
    </row>
    <row r="240" customFormat="false" ht="12.75" hidden="false" customHeight="false" outlineLevel="0" collapsed="false">
      <c r="A240" s="2" t="n">
        <v>81</v>
      </c>
      <c r="B240" s="1" t="n">
        <v>36972</v>
      </c>
      <c r="C240" s="2" t="n">
        <v>20747.375</v>
      </c>
      <c r="D240" s="2" t="n">
        <v>28039.46875</v>
      </c>
      <c r="E240" s="2" t="n">
        <f aca="false">IF(MONTH(B240)&lt;4,1,IF(MONTH(B240)&lt;7,2,IF(MONTH(B240)&lt;10,3,4)))</f>
        <v>1</v>
      </c>
      <c r="F240" s="2" t="n">
        <f aca="false">(E240=$F$1)*D240</f>
        <v>0</v>
      </c>
    </row>
    <row r="241" customFormat="false" ht="12.75" hidden="false" customHeight="false" outlineLevel="0" collapsed="false">
      <c r="A241" s="2" t="n">
        <v>20</v>
      </c>
      <c r="B241" s="1" t="n">
        <v>36911</v>
      </c>
      <c r="C241" s="2" t="n">
        <v>20313.9375</v>
      </c>
      <c r="D241" s="2" t="n">
        <v>28029.28125</v>
      </c>
      <c r="E241" s="2" t="n">
        <f aca="false">IF(MONTH(B241)&lt;4,1,IF(MONTH(B241)&lt;7,2,IF(MONTH(B241)&lt;10,3,4)))</f>
        <v>1</v>
      </c>
      <c r="F241" s="2" t="n">
        <f aca="false">(E241=$F$1)*D241</f>
        <v>0</v>
      </c>
    </row>
    <row r="242" customFormat="false" ht="12.75" hidden="false" customHeight="false" outlineLevel="0" collapsed="false">
      <c r="A242" s="2" t="n">
        <v>268</v>
      </c>
      <c r="B242" s="1" t="n">
        <v>37159</v>
      </c>
      <c r="C242" s="2" t="n">
        <v>23303.825</v>
      </c>
      <c r="D242" s="2" t="n">
        <v>28023.9375</v>
      </c>
      <c r="E242" s="2" t="n">
        <f aca="false">IF(MONTH(B242)&lt;4,1,IF(MONTH(B242)&lt;7,2,IF(MONTH(B242)&lt;10,3,4)))</f>
        <v>3</v>
      </c>
      <c r="F242" s="2" t="n">
        <f aca="false">(E242=$F$1)*D242</f>
        <v>28023.9375</v>
      </c>
    </row>
    <row r="243" customFormat="false" ht="12.75" hidden="false" customHeight="false" outlineLevel="0" collapsed="false">
      <c r="A243" s="2" t="n">
        <v>61</v>
      </c>
      <c r="B243" s="1" t="n">
        <v>36952</v>
      </c>
      <c r="C243" s="2" t="n">
        <v>21176.1875</v>
      </c>
      <c r="D243" s="2" t="n">
        <v>28019.40625</v>
      </c>
      <c r="E243" s="2" t="n">
        <f aca="false">IF(MONTH(B243)&lt;4,1,IF(MONTH(B243)&lt;7,2,IF(MONTH(B243)&lt;10,3,4)))</f>
        <v>1</v>
      </c>
      <c r="F243" s="2" t="n">
        <f aca="false">(E243=$F$1)*D243</f>
        <v>0</v>
      </c>
    </row>
    <row r="244" customFormat="false" ht="12.75" hidden="false" customHeight="false" outlineLevel="0" collapsed="false">
      <c r="A244" s="2" t="n">
        <v>295</v>
      </c>
      <c r="B244" s="1" t="n">
        <v>37186</v>
      </c>
      <c r="C244" s="2" t="n">
        <v>21100.0416666666</v>
      </c>
      <c r="D244" s="2" t="n">
        <v>28018.3958333333</v>
      </c>
      <c r="E244" s="2" t="n">
        <f aca="false">IF(MONTH(B244)&lt;4,1,IF(MONTH(B244)&lt;7,2,IF(MONTH(B244)&lt;10,3,4)))</f>
        <v>4</v>
      </c>
      <c r="F244" s="2" t="n">
        <f aca="false">(E244=$F$1)*D244</f>
        <v>0</v>
      </c>
    </row>
    <row r="245" customFormat="false" ht="12.75" hidden="false" customHeight="false" outlineLevel="0" collapsed="false">
      <c r="A245" s="2" t="n">
        <v>63</v>
      </c>
      <c r="B245" s="1" t="n">
        <v>36954</v>
      </c>
      <c r="C245" s="2" t="n">
        <v>21503.5999999999</v>
      </c>
      <c r="D245" s="2" t="n">
        <v>27991.03125</v>
      </c>
      <c r="E245" s="2" t="n">
        <f aca="false">IF(MONTH(B245)&lt;4,1,IF(MONTH(B245)&lt;7,2,IF(MONTH(B245)&lt;10,3,4)))</f>
        <v>1</v>
      </c>
      <c r="F245" s="2" t="n">
        <f aca="false">(E245=$F$1)*D245</f>
        <v>0</v>
      </c>
    </row>
    <row r="246" customFormat="false" ht="12.75" hidden="false" customHeight="false" outlineLevel="0" collapsed="false">
      <c r="A246" s="2" t="n">
        <v>111</v>
      </c>
      <c r="B246" s="1" t="n">
        <v>37002</v>
      </c>
      <c r="C246" s="2" t="n">
        <v>20313.875</v>
      </c>
      <c r="D246" s="2" t="n">
        <v>27986.4791666666</v>
      </c>
      <c r="E246" s="2" t="n">
        <f aca="false">IF(MONTH(B246)&lt;4,1,IF(MONTH(B246)&lt;7,2,IF(MONTH(B246)&lt;10,3,4)))</f>
        <v>2</v>
      </c>
      <c r="F246" s="2" t="n">
        <f aca="false">(E246=$F$1)*D246</f>
        <v>0</v>
      </c>
    </row>
    <row r="247" customFormat="false" ht="12.75" hidden="false" customHeight="false" outlineLevel="0" collapsed="false">
      <c r="A247" s="2" t="n">
        <v>35</v>
      </c>
      <c r="B247" s="1" t="n">
        <v>36926</v>
      </c>
      <c r="C247" s="2" t="n">
        <v>20682.4375</v>
      </c>
      <c r="D247" s="2" t="n">
        <v>27978.875</v>
      </c>
      <c r="E247" s="2" t="n">
        <f aca="false">IF(MONTH(B247)&lt;4,1,IF(MONTH(B247)&lt;7,2,IF(MONTH(B247)&lt;10,3,4)))</f>
        <v>1</v>
      </c>
      <c r="F247" s="2" t="n">
        <f aca="false">(E247=$F$1)*D247</f>
        <v>0</v>
      </c>
    </row>
    <row r="248" customFormat="false" ht="12.75" hidden="false" customHeight="false" outlineLevel="0" collapsed="false">
      <c r="A248" s="2" t="n">
        <v>56</v>
      </c>
      <c r="B248" s="1" t="n">
        <v>36947</v>
      </c>
      <c r="C248" s="2" t="n">
        <v>21033.3125</v>
      </c>
      <c r="D248" s="2" t="n">
        <v>27967.6875</v>
      </c>
      <c r="E248" s="2" t="n">
        <f aca="false">IF(MONTH(B248)&lt;4,1,IF(MONTH(B248)&lt;7,2,IF(MONTH(B248)&lt;10,3,4)))</f>
        <v>1</v>
      </c>
      <c r="F248" s="2" t="n">
        <f aca="false">(E248=$F$1)*D248</f>
        <v>0</v>
      </c>
    </row>
    <row r="249" customFormat="false" ht="12.75" hidden="false" customHeight="false" outlineLevel="0" collapsed="false">
      <c r="A249" s="2" t="n">
        <v>132</v>
      </c>
      <c r="B249" s="1" t="n">
        <v>37023</v>
      </c>
      <c r="C249" s="2" t="n">
        <v>20575.5833333333</v>
      </c>
      <c r="D249" s="2" t="n">
        <v>27966.3541666666</v>
      </c>
      <c r="E249" s="2" t="n">
        <f aca="false">IF(MONTH(B249)&lt;4,1,IF(MONTH(B249)&lt;7,2,IF(MONTH(B249)&lt;10,3,4)))</f>
        <v>2</v>
      </c>
      <c r="F249" s="2" t="n">
        <f aca="false">(E249=$F$1)*D249</f>
        <v>0</v>
      </c>
    </row>
    <row r="250" customFormat="false" ht="12.75" hidden="false" customHeight="false" outlineLevel="0" collapsed="false">
      <c r="A250" s="2" t="n">
        <v>84</v>
      </c>
      <c r="B250" s="1" t="n">
        <v>36975</v>
      </c>
      <c r="C250" s="2" t="n">
        <v>20982.75</v>
      </c>
      <c r="D250" s="2" t="n">
        <v>27962.46875</v>
      </c>
      <c r="E250" s="2" t="n">
        <f aca="false">IF(MONTH(B250)&lt;4,1,IF(MONTH(B250)&lt;7,2,IF(MONTH(B250)&lt;10,3,4)))</f>
        <v>1</v>
      </c>
      <c r="F250" s="2" t="n">
        <f aca="false">(E250=$F$1)*D250</f>
        <v>0</v>
      </c>
    </row>
    <row r="251" customFormat="false" ht="12.75" hidden="false" customHeight="false" outlineLevel="0" collapsed="false">
      <c r="A251" s="2" t="n">
        <v>361</v>
      </c>
      <c r="B251" s="1" t="n">
        <v>37252</v>
      </c>
      <c r="C251" s="2" t="n">
        <v>21574</v>
      </c>
      <c r="D251" s="2" t="n">
        <v>27960.25</v>
      </c>
      <c r="E251" s="2" t="n">
        <f aca="false">IF(MONTH(B251)&lt;4,1,IF(MONTH(B251)&lt;7,2,IF(MONTH(B251)&lt;10,3,4)))</f>
        <v>4</v>
      </c>
      <c r="F251" s="2" t="n">
        <f aca="false">(E251=$F$1)*D251</f>
        <v>0</v>
      </c>
    </row>
    <row r="252" customFormat="false" ht="12.75" hidden="false" customHeight="false" outlineLevel="0" collapsed="false">
      <c r="A252" s="2" t="n">
        <v>126</v>
      </c>
      <c r="B252" s="1" t="n">
        <v>37017</v>
      </c>
      <c r="C252" s="2" t="n">
        <v>20543.5</v>
      </c>
      <c r="D252" s="2" t="n">
        <v>27951.5</v>
      </c>
      <c r="E252" s="2" t="n">
        <f aca="false">IF(MONTH(B252)&lt;4,1,IF(MONTH(B252)&lt;7,2,IF(MONTH(B252)&lt;10,3,4)))</f>
        <v>2</v>
      </c>
      <c r="F252" s="2" t="n">
        <f aca="false">(E252=$F$1)*D252</f>
        <v>0</v>
      </c>
    </row>
    <row r="253" customFormat="false" ht="12.75" hidden="false" customHeight="false" outlineLevel="0" collapsed="false">
      <c r="A253" s="2" t="n">
        <v>48</v>
      </c>
      <c r="B253" s="1" t="n">
        <v>36939</v>
      </c>
      <c r="C253" s="2" t="n">
        <v>21153.6875</v>
      </c>
      <c r="D253" s="2" t="n">
        <v>27912.71875</v>
      </c>
      <c r="E253" s="2" t="n">
        <f aca="false">IF(MONTH(B253)&lt;4,1,IF(MONTH(B253)&lt;7,2,IF(MONTH(B253)&lt;10,3,4)))</f>
        <v>1</v>
      </c>
      <c r="F253" s="2" t="n">
        <f aca="false">(E253=$F$1)*D253</f>
        <v>0</v>
      </c>
    </row>
    <row r="254" customFormat="false" ht="12.75" hidden="false" customHeight="false" outlineLevel="0" collapsed="false">
      <c r="A254" s="2" t="n">
        <v>88</v>
      </c>
      <c r="B254" s="1" t="n">
        <v>36979</v>
      </c>
      <c r="C254" s="2" t="n">
        <v>20625.9375</v>
      </c>
      <c r="D254" s="2" t="n">
        <v>27894.0625</v>
      </c>
      <c r="E254" s="2" t="n">
        <f aca="false">IF(MONTH(B254)&lt;4,1,IF(MONTH(B254)&lt;7,2,IF(MONTH(B254)&lt;10,3,4)))</f>
        <v>1</v>
      </c>
      <c r="F254" s="2" t="n">
        <f aca="false">(E254=$F$1)*D254</f>
        <v>0</v>
      </c>
    </row>
    <row r="255" customFormat="false" ht="12.75" hidden="false" customHeight="false" outlineLevel="0" collapsed="false">
      <c r="A255" s="2" t="n">
        <v>70</v>
      </c>
      <c r="B255" s="1" t="n">
        <v>36961</v>
      </c>
      <c r="C255" s="2" t="n">
        <v>21700.1875</v>
      </c>
      <c r="D255" s="2" t="n">
        <v>27893.03125</v>
      </c>
      <c r="E255" s="2" t="n">
        <f aca="false">IF(MONTH(B255)&lt;4,1,IF(MONTH(B255)&lt;7,2,IF(MONTH(B255)&lt;10,3,4)))</f>
        <v>1</v>
      </c>
      <c r="F255" s="2" t="n">
        <f aca="false">(E255=$F$1)*D255</f>
        <v>0</v>
      </c>
    </row>
    <row r="256" customFormat="false" ht="12.75" hidden="false" customHeight="false" outlineLevel="0" collapsed="false">
      <c r="A256" s="2" t="n">
        <v>103</v>
      </c>
      <c r="B256" s="1" t="n">
        <v>36994</v>
      </c>
      <c r="C256" s="2" t="n">
        <v>20570.25</v>
      </c>
      <c r="D256" s="2" t="n">
        <v>27885.1041666666</v>
      </c>
      <c r="E256" s="2" t="n">
        <f aca="false">IF(MONTH(B256)&lt;4,1,IF(MONTH(B256)&lt;7,2,IF(MONTH(B256)&lt;10,3,4)))</f>
        <v>2</v>
      </c>
      <c r="F256" s="2" t="n">
        <f aca="false">(E256=$F$1)*D256</f>
        <v>0</v>
      </c>
    </row>
    <row r="257" customFormat="false" ht="12.75" hidden="false" customHeight="false" outlineLevel="0" collapsed="false">
      <c r="A257" s="2" t="n">
        <v>138</v>
      </c>
      <c r="B257" s="1" t="n">
        <v>37029</v>
      </c>
      <c r="C257" s="2" t="n">
        <v>20248.5416666666</v>
      </c>
      <c r="D257" s="2" t="n">
        <v>27884.2916666666</v>
      </c>
      <c r="E257" s="2" t="n">
        <f aca="false">IF(MONTH(B257)&lt;4,1,IF(MONTH(B257)&lt;7,2,IF(MONTH(B257)&lt;10,3,4)))</f>
        <v>2</v>
      </c>
      <c r="F257" s="2" t="n">
        <f aca="false">(E257=$F$1)*D257</f>
        <v>0</v>
      </c>
    </row>
    <row r="258" customFormat="false" ht="12.75" hidden="false" customHeight="false" outlineLevel="0" collapsed="false">
      <c r="A258" s="2" t="n">
        <v>89</v>
      </c>
      <c r="B258" s="1" t="n">
        <v>36980</v>
      </c>
      <c r="C258" s="2" t="n">
        <v>20802.9375</v>
      </c>
      <c r="D258" s="2" t="n">
        <v>27873.21875</v>
      </c>
      <c r="E258" s="2" t="n">
        <f aca="false">IF(MONTH(B258)&lt;4,1,IF(MONTH(B258)&lt;7,2,IF(MONTH(B258)&lt;10,3,4)))</f>
        <v>1</v>
      </c>
      <c r="F258" s="2" t="n">
        <f aca="false">(E258=$F$1)*D258</f>
        <v>0</v>
      </c>
    </row>
    <row r="259" customFormat="false" ht="12.75" hidden="false" customHeight="false" outlineLevel="0" collapsed="false">
      <c r="A259" s="2" t="n">
        <v>337</v>
      </c>
      <c r="B259" s="1" t="n">
        <v>37228</v>
      </c>
      <c r="C259" s="2" t="n">
        <v>21361.4583333333</v>
      </c>
      <c r="D259" s="2" t="n">
        <v>27858.2291666666</v>
      </c>
      <c r="E259" s="2" t="n">
        <f aca="false">IF(MONTH(B259)&lt;4,1,IF(MONTH(B259)&lt;7,2,IF(MONTH(B259)&lt;10,3,4)))</f>
        <v>4</v>
      </c>
      <c r="F259" s="2" t="n">
        <f aca="false">(E259=$F$1)*D259</f>
        <v>0</v>
      </c>
    </row>
    <row r="260" customFormat="false" ht="12.75" hidden="false" customHeight="false" outlineLevel="0" collapsed="false">
      <c r="A260" s="2" t="n">
        <v>157</v>
      </c>
      <c r="B260" s="1" t="n">
        <v>37048</v>
      </c>
      <c r="C260" s="2" t="n">
        <v>21292.5499999999</v>
      </c>
      <c r="D260" s="2" t="n">
        <v>27800.09375</v>
      </c>
      <c r="E260" s="2" t="n">
        <f aca="false">IF(MONTH(B260)&lt;4,1,IF(MONTH(B260)&lt;7,2,IF(MONTH(B260)&lt;10,3,4)))</f>
        <v>2</v>
      </c>
      <c r="F260" s="2" t="n">
        <f aca="false">(E260=$F$1)*D260</f>
        <v>0</v>
      </c>
    </row>
    <row r="261" customFormat="false" ht="12.75" hidden="false" customHeight="false" outlineLevel="0" collapsed="false">
      <c r="A261" s="2" t="n">
        <v>119</v>
      </c>
      <c r="B261" s="1" t="n">
        <v>37010</v>
      </c>
      <c r="C261" s="2" t="n">
        <v>20505.1666666666</v>
      </c>
      <c r="D261" s="2" t="n">
        <v>27677.25</v>
      </c>
      <c r="E261" s="2" t="n">
        <f aca="false">IF(MONTH(B261)&lt;4,1,IF(MONTH(B261)&lt;7,2,IF(MONTH(B261)&lt;10,3,4)))</f>
        <v>2</v>
      </c>
      <c r="F261" s="2" t="n">
        <f aca="false">(E261=$F$1)*D261</f>
        <v>0</v>
      </c>
    </row>
    <row r="262" customFormat="false" ht="12.75" hidden="false" customHeight="false" outlineLevel="0" collapsed="false">
      <c r="A262" s="2" t="n">
        <v>133</v>
      </c>
      <c r="B262" s="1" t="n">
        <v>37024</v>
      </c>
      <c r="C262" s="2" t="n">
        <v>20677.3333333333</v>
      </c>
      <c r="D262" s="2" t="n">
        <v>27665.806274414</v>
      </c>
      <c r="E262" s="2" t="n">
        <f aca="false">IF(MONTH(B262)&lt;4,1,IF(MONTH(B262)&lt;7,2,IF(MONTH(B262)&lt;10,3,4)))</f>
        <v>2</v>
      </c>
      <c r="F262" s="2" t="n">
        <f aca="false">(E262=$F$1)*D262</f>
        <v>0</v>
      </c>
    </row>
    <row r="263" customFormat="false" ht="12.75" hidden="false" customHeight="false" outlineLevel="0" collapsed="false">
      <c r="A263" s="2" t="n">
        <v>21</v>
      </c>
      <c r="B263" s="1" t="n">
        <v>36912</v>
      </c>
      <c r="C263" s="2" t="n">
        <v>20397</v>
      </c>
      <c r="D263" s="2" t="n">
        <v>27661.4375</v>
      </c>
      <c r="E263" s="2" t="n">
        <f aca="false">IF(MONTH(B263)&lt;4,1,IF(MONTH(B263)&lt;7,2,IF(MONTH(B263)&lt;10,3,4)))</f>
        <v>1</v>
      </c>
      <c r="F263" s="2" t="n">
        <f aca="false">(E263=$F$1)*D263</f>
        <v>0</v>
      </c>
    </row>
    <row r="264" customFormat="false" ht="12.75" hidden="false" customHeight="false" outlineLevel="0" collapsed="false">
      <c r="A264" s="2" t="n">
        <v>91</v>
      </c>
      <c r="B264" s="1" t="n">
        <v>36982</v>
      </c>
      <c r="C264" s="2" t="n">
        <v>20985.1666666666</v>
      </c>
      <c r="D264" s="2" t="n">
        <v>27648.4166666666</v>
      </c>
      <c r="E264" s="2" t="n">
        <f aca="false">IF(MONTH(B264)&lt;4,1,IF(MONTH(B264)&lt;7,2,IF(MONTH(B264)&lt;10,3,4)))</f>
        <v>2</v>
      </c>
      <c r="F264" s="2" t="n">
        <f aca="false">(E264=$F$1)*D264</f>
        <v>0</v>
      </c>
    </row>
    <row r="265" customFormat="false" ht="12.75" hidden="false" customHeight="false" outlineLevel="0" collapsed="false">
      <c r="A265" s="2" t="n">
        <v>362</v>
      </c>
      <c r="B265" s="1" t="n">
        <v>37253</v>
      </c>
      <c r="C265" s="2" t="n">
        <v>20568.5625</v>
      </c>
      <c r="D265" s="2" t="n">
        <v>27644.53125</v>
      </c>
      <c r="E265" s="2" t="n">
        <f aca="false">IF(MONTH(B265)&lt;4,1,IF(MONTH(B265)&lt;7,2,IF(MONTH(B265)&lt;10,3,4)))</f>
        <v>4</v>
      </c>
      <c r="F265" s="2" t="n">
        <f aca="false">(E265=$F$1)*D265</f>
        <v>0</v>
      </c>
    </row>
    <row r="266" customFormat="false" ht="12.75" hidden="false" customHeight="false" outlineLevel="0" collapsed="false">
      <c r="A266" s="2" t="n">
        <v>288</v>
      </c>
      <c r="B266" s="1" t="n">
        <v>37179</v>
      </c>
      <c r="C266" s="2" t="n">
        <v>20867.2916666666</v>
      </c>
      <c r="D266" s="2" t="n">
        <v>27619.6875</v>
      </c>
      <c r="E266" s="2" t="n">
        <f aca="false">IF(MONTH(B266)&lt;4,1,IF(MONTH(B266)&lt;7,2,IF(MONTH(B266)&lt;10,3,4)))</f>
        <v>4</v>
      </c>
      <c r="F266" s="2" t="n">
        <f aca="false">(E266=$F$1)*D266</f>
        <v>0</v>
      </c>
    </row>
    <row r="267" customFormat="false" ht="12.75" hidden="false" customHeight="false" outlineLevel="0" collapsed="false">
      <c r="A267" s="2" t="n">
        <v>104</v>
      </c>
      <c r="B267" s="1" t="n">
        <v>36995</v>
      </c>
      <c r="C267" s="2" t="n">
        <v>20668.5833333333</v>
      </c>
      <c r="D267" s="2" t="n">
        <v>27599.8541666666</v>
      </c>
      <c r="E267" s="2" t="n">
        <f aca="false">IF(MONTH(B267)&lt;4,1,IF(MONTH(B267)&lt;7,2,IF(MONTH(B267)&lt;10,3,4)))</f>
        <v>2</v>
      </c>
      <c r="F267" s="2" t="n">
        <f aca="false">(E267=$F$1)*D267</f>
        <v>0</v>
      </c>
    </row>
    <row r="268" customFormat="false" ht="12.75" hidden="false" customHeight="false" outlineLevel="0" collapsed="false">
      <c r="A268" s="2" t="n">
        <v>131</v>
      </c>
      <c r="B268" s="1" t="n">
        <v>37022</v>
      </c>
      <c r="C268" s="2" t="n">
        <v>20137.2916666666</v>
      </c>
      <c r="D268" s="2" t="n">
        <v>27576.1875</v>
      </c>
      <c r="E268" s="2" t="n">
        <f aca="false">IF(MONTH(B268)&lt;4,1,IF(MONTH(B268)&lt;7,2,IF(MONTH(B268)&lt;10,3,4)))</f>
        <v>2</v>
      </c>
      <c r="F268" s="2" t="n">
        <f aca="false">(E268=$F$1)*D268</f>
        <v>0</v>
      </c>
    </row>
    <row r="269" customFormat="false" ht="12.75" hidden="false" customHeight="false" outlineLevel="0" collapsed="false">
      <c r="A269" s="2" t="n">
        <v>363</v>
      </c>
      <c r="B269" s="1" t="n">
        <v>37254</v>
      </c>
      <c r="C269" s="2" t="n">
        <v>21004.125</v>
      </c>
      <c r="D269" s="2" t="n">
        <v>27574.09375</v>
      </c>
      <c r="E269" s="2" t="n">
        <f aca="false">IF(MONTH(B269)&lt;4,1,IF(MONTH(B269)&lt;7,2,IF(MONTH(B269)&lt;10,3,4)))</f>
        <v>4</v>
      </c>
      <c r="F269" s="2" t="n">
        <f aca="false">(E269=$F$1)*D269</f>
        <v>0</v>
      </c>
    </row>
    <row r="270" customFormat="false" ht="12.75" hidden="false" customHeight="false" outlineLevel="0" collapsed="false">
      <c r="A270" s="2" t="n">
        <v>96</v>
      </c>
      <c r="B270" s="1" t="n">
        <v>36987</v>
      </c>
      <c r="C270" s="2" t="n">
        <v>20603.375</v>
      </c>
      <c r="D270" s="2" t="n">
        <v>27539.2708333333</v>
      </c>
      <c r="E270" s="2" t="n">
        <f aca="false">IF(MONTH(B270)&lt;4,1,IF(MONTH(B270)&lt;7,2,IF(MONTH(B270)&lt;10,3,4)))</f>
        <v>2</v>
      </c>
      <c r="F270" s="2" t="n">
        <f aca="false">(E270=$F$1)*D270</f>
        <v>0</v>
      </c>
    </row>
    <row r="271" customFormat="false" ht="12.75" hidden="false" customHeight="false" outlineLevel="0" collapsed="false">
      <c r="A271" s="2" t="n">
        <v>323</v>
      </c>
      <c r="B271" s="1" t="n">
        <v>37214</v>
      </c>
      <c r="C271" s="2" t="n">
        <v>21167.8333333333</v>
      </c>
      <c r="D271" s="2" t="n">
        <v>27459.0625</v>
      </c>
      <c r="E271" s="2" t="n">
        <f aca="false">IF(MONTH(B271)&lt;4,1,IF(MONTH(B271)&lt;7,2,IF(MONTH(B271)&lt;10,3,4)))</f>
        <v>4</v>
      </c>
      <c r="F271" s="2" t="n">
        <f aca="false">(E271=$F$1)*D271</f>
        <v>0</v>
      </c>
    </row>
    <row r="272" customFormat="false" ht="12.75" hidden="false" customHeight="false" outlineLevel="0" collapsed="false">
      <c r="A272" s="2" t="n">
        <v>155</v>
      </c>
      <c r="B272" s="1" t="n">
        <v>37046</v>
      </c>
      <c r="C272" s="2" t="n">
        <v>20805.3333333333</v>
      </c>
      <c r="D272" s="2" t="n">
        <v>27458.0833333333</v>
      </c>
      <c r="E272" s="2" t="n">
        <f aca="false">IF(MONTH(B272)&lt;4,1,IF(MONTH(B272)&lt;7,2,IF(MONTH(B272)&lt;10,3,4)))</f>
        <v>2</v>
      </c>
      <c r="F272" s="2" t="n">
        <f aca="false">(E272=$F$1)*D272</f>
        <v>0</v>
      </c>
    </row>
    <row r="273" customFormat="false" ht="12.75" hidden="false" customHeight="false" outlineLevel="0" collapsed="false">
      <c r="A273" s="2" t="n">
        <v>302</v>
      </c>
      <c r="B273" s="1" t="n">
        <v>37193</v>
      </c>
      <c r="C273" s="2" t="n">
        <v>20937.5833333333</v>
      </c>
      <c r="D273" s="2" t="n">
        <v>27404.7083333333</v>
      </c>
      <c r="E273" s="2" t="n">
        <f aca="false">IF(MONTH(B273)&lt;4,1,IF(MONTH(B273)&lt;7,2,IF(MONTH(B273)&lt;10,3,4)))</f>
        <v>4</v>
      </c>
      <c r="F273" s="2" t="n">
        <f aca="false">(E273=$F$1)*D273</f>
        <v>0</v>
      </c>
    </row>
    <row r="274" customFormat="false" ht="12.75" hidden="false" customHeight="false" outlineLevel="0" collapsed="false">
      <c r="A274" s="2" t="n">
        <v>345</v>
      </c>
      <c r="B274" s="1" t="n">
        <v>37236</v>
      </c>
      <c r="C274" s="2" t="n">
        <v>21706.8125</v>
      </c>
      <c r="D274" s="2" t="n">
        <v>27397.28125</v>
      </c>
      <c r="E274" s="2" t="n">
        <f aca="false">IF(MONTH(B274)&lt;4,1,IF(MONTH(B274)&lt;7,2,IF(MONTH(B274)&lt;10,3,4)))</f>
        <v>4</v>
      </c>
      <c r="F274" s="2" t="n">
        <f aca="false">(E274=$F$1)*D274</f>
        <v>0</v>
      </c>
    </row>
    <row r="275" customFormat="false" ht="12.75" hidden="false" customHeight="false" outlineLevel="0" collapsed="false">
      <c r="A275" s="2" t="n">
        <v>46</v>
      </c>
      <c r="B275" s="1" t="n">
        <v>36937</v>
      </c>
      <c r="C275" s="2" t="n">
        <v>20430.8125</v>
      </c>
      <c r="D275" s="2" t="n">
        <v>27386.625</v>
      </c>
      <c r="E275" s="2" t="n">
        <f aca="false">IF(MONTH(B275)&lt;4,1,IF(MONTH(B275)&lt;7,2,IF(MONTH(B275)&lt;10,3,4)))</f>
        <v>1</v>
      </c>
      <c r="F275" s="2" t="n">
        <f aca="false">(E275=$F$1)*D275</f>
        <v>0</v>
      </c>
    </row>
    <row r="276" customFormat="false" ht="12.75" hidden="false" customHeight="false" outlineLevel="0" collapsed="false">
      <c r="A276" s="2" t="n">
        <v>105</v>
      </c>
      <c r="B276" s="1" t="n">
        <v>36996</v>
      </c>
      <c r="C276" s="2" t="n">
        <v>20657.9166666666</v>
      </c>
      <c r="D276" s="2" t="n">
        <v>27381.9791666666</v>
      </c>
      <c r="E276" s="2" t="n">
        <f aca="false">IF(MONTH(B276)&lt;4,1,IF(MONTH(B276)&lt;7,2,IF(MONTH(B276)&lt;10,3,4)))</f>
        <v>2</v>
      </c>
      <c r="F276" s="2" t="n">
        <f aca="false">(E276=$F$1)*D276</f>
        <v>0</v>
      </c>
    </row>
    <row r="277" customFormat="false" ht="12.75" hidden="false" customHeight="false" outlineLevel="0" collapsed="false">
      <c r="A277" s="2" t="n">
        <v>97</v>
      </c>
      <c r="B277" s="1" t="n">
        <v>36988</v>
      </c>
      <c r="C277" s="2" t="n">
        <v>20828.5833333333</v>
      </c>
      <c r="D277" s="2" t="n">
        <v>27372.6666666666</v>
      </c>
      <c r="E277" s="2" t="n">
        <f aca="false">IF(MONTH(B277)&lt;4,1,IF(MONTH(B277)&lt;7,2,IF(MONTH(B277)&lt;10,3,4)))</f>
        <v>2</v>
      </c>
      <c r="F277" s="2" t="n">
        <f aca="false">(E277=$F$1)*D277</f>
        <v>0</v>
      </c>
    </row>
    <row r="278" customFormat="false" ht="12.75" hidden="false" customHeight="false" outlineLevel="0" collapsed="false">
      <c r="A278" s="2" t="n">
        <v>110</v>
      </c>
      <c r="B278" s="1" t="n">
        <v>37001</v>
      </c>
      <c r="C278" s="2" t="n">
        <v>20101.5416666666</v>
      </c>
      <c r="D278" s="2" t="n">
        <v>27346.7291666666</v>
      </c>
      <c r="E278" s="2" t="n">
        <f aca="false">IF(MONTH(B278)&lt;4,1,IF(MONTH(B278)&lt;7,2,IF(MONTH(B278)&lt;10,3,4)))</f>
        <v>2</v>
      </c>
      <c r="F278" s="2" t="n">
        <f aca="false">(E278=$F$1)*D278</f>
        <v>0</v>
      </c>
    </row>
    <row r="279" customFormat="false" ht="12.75" hidden="false" customHeight="false" outlineLevel="0" collapsed="false">
      <c r="A279" s="2" t="n">
        <v>364</v>
      </c>
      <c r="B279" s="1" t="n">
        <v>37255</v>
      </c>
      <c r="C279" s="2" t="n">
        <v>20862.375</v>
      </c>
      <c r="D279" s="2" t="n">
        <v>27317.21875</v>
      </c>
      <c r="E279" s="2" t="n">
        <f aca="false">IF(MONTH(B279)&lt;4,1,IF(MONTH(B279)&lt;7,2,IF(MONTH(B279)&lt;10,3,4)))</f>
        <v>4</v>
      </c>
      <c r="F279" s="2" t="n">
        <f aca="false">(E279=$F$1)*D279</f>
        <v>0</v>
      </c>
    </row>
    <row r="280" customFormat="false" ht="12.75" hidden="false" customHeight="false" outlineLevel="0" collapsed="false">
      <c r="A280" s="2" t="n">
        <v>316</v>
      </c>
      <c r="B280" s="1" t="n">
        <v>37207</v>
      </c>
      <c r="C280" s="2" t="n">
        <v>20987.4583333333</v>
      </c>
      <c r="D280" s="2" t="n">
        <v>27305.3958333333</v>
      </c>
      <c r="E280" s="2" t="n">
        <f aca="false">IF(MONTH(B280)&lt;4,1,IF(MONTH(B280)&lt;7,2,IF(MONTH(B280)&lt;10,3,4)))</f>
        <v>4</v>
      </c>
      <c r="F280" s="2" t="n">
        <f aca="false">(E280=$F$1)*D280</f>
        <v>0</v>
      </c>
    </row>
    <row r="281" customFormat="false" ht="12.75" hidden="false" customHeight="false" outlineLevel="0" collapsed="false">
      <c r="A281" s="2" t="n">
        <v>52</v>
      </c>
      <c r="B281" s="1" t="n">
        <v>36943</v>
      </c>
      <c r="C281" s="2" t="n">
        <v>21332.03125</v>
      </c>
      <c r="D281" s="2" t="n">
        <v>27244.5</v>
      </c>
      <c r="E281" s="2" t="n">
        <f aca="false">IF(MONTH(B281)&lt;4,1,IF(MONTH(B281)&lt;7,2,IF(MONTH(B281)&lt;10,3,4)))</f>
        <v>1</v>
      </c>
      <c r="F281" s="2" t="n">
        <f aca="false">(E281=$F$1)*D281</f>
        <v>0</v>
      </c>
    </row>
    <row r="282" customFormat="false" ht="12.75" hidden="false" customHeight="false" outlineLevel="0" collapsed="false">
      <c r="A282" s="2" t="n">
        <v>98</v>
      </c>
      <c r="B282" s="1" t="n">
        <v>36989</v>
      </c>
      <c r="C282" s="2" t="n">
        <v>20835.7083333333</v>
      </c>
      <c r="D282" s="2" t="n">
        <v>27241.75</v>
      </c>
      <c r="E282" s="2" t="n">
        <f aca="false">IF(MONTH(B282)&lt;4,1,IF(MONTH(B282)&lt;7,2,IF(MONTH(B282)&lt;10,3,4)))</f>
        <v>2</v>
      </c>
      <c r="F282" s="2" t="n">
        <f aca="false">(E282=$F$1)*D282</f>
        <v>0</v>
      </c>
    </row>
    <row r="283" customFormat="false" ht="12.75" hidden="false" customHeight="false" outlineLevel="0" collapsed="false">
      <c r="A283" s="2" t="n">
        <v>296</v>
      </c>
      <c r="B283" s="1" t="n">
        <v>37187</v>
      </c>
      <c r="C283" s="2" t="n">
        <v>22197.025</v>
      </c>
      <c r="D283" s="2" t="n">
        <v>27215.25</v>
      </c>
      <c r="E283" s="2" t="n">
        <f aca="false">IF(MONTH(B283)&lt;4,1,IF(MONTH(B283)&lt;7,2,IF(MONTH(B283)&lt;10,3,4)))</f>
        <v>4</v>
      </c>
      <c r="F283" s="2" t="n">
        <f aca="false">(E283=$F$1)*D283</f>
        <v>0</v>
      </c>
    </row>
    <row r="284" customFormat="false" ht="12.75" hidden="false" customHeight="false" outlineLevel="0" collapsed="false">
      <c r="A284" s="2" t="n">
        <v>162</v>
      </c>
      <c r="B284" s="1" t="n">
        <v>37053</v>
      </c>
      <c r="C284" s="2" t="n">
        <v>20938.2083333333</v>
      </c>
      <c r="D284" s="2" t="n">
        <v>27205.9375</v>
      </c>
      <c r="E284" s="2" t="n">
        <f aca="false">IF(MONTH(B284)&lt;4,1,IF(MONTH(B284)&lt;7,2,IF(MONTH(B284)&lt;10,3,4)))</f>
        <v>2</v>
      </c>
      <c r="F284" s="2" t="n">
        <f aca="false">(E284=$F$1)*D284</f>
        <v>0</v>
      </c>
    </row>
    <row r="285" customFormat="false" ht="12.75" hidden="false" customHeight="false" outlineLevel="0" collapsed="false">
      <c r="A285" s="2" t="n">
        <v>309</v>
      </c>
      <c r="B285" s="1" t="n">
        <v>37200</v>
      </c>
      <c r="C285" s="2" t="n">
        <v>20686.9166666666</v>
      </c>
      <c r="D285" s="2" t="n">
        <v>27193.5416666666</v>
      </c>
      <c r="E285" s="2" t="n">
        <f aca="false">IF(MONTH(B285)&lt;4,1,IF(MONTH(B285)&lt;7,2,IF(MONTH(B285)&lt;10,3,4)))</f>
        <v>4</v>
      </c>
      <c r="F285" s="2" t="n">
        <f aca="false">(E285=$F$1)*D285</f>
        <v>0</v>
      </c>
    </row>
    <row r="286" customFormat="false" ht="12.75" hidden="false" customHeight="false" outlineLevel="0" collapsed="false">
      <c r="A286" s="2" t="n">
        <v>112</v>
      </c>
      <c r="B286" s="1" t="n">
        <v>37003</v>
      </c>
      <c r="C286" s="2" t="n">
        <v>20232.5</v>
      </c>
      <c r="D286" s="2" t="n">
        <v>27118.2083333333</v>
      </c>
      <c r="E286" s="2" t="n">
        <f aca="false">IF(MONTH(B286)&lt;4,1,IF(MONTH(B286)&lt;7,2,IF(MONTH(B286)&lt;10,3,4)))</f>
        <v>2</v>
      </c>
      <c r="F286" s="2" t="n">
        <f aca="false">(E286=$F$1)*D286</f>
        <v>0</v>
      </c>
    </row>
    <row r="287" customFormat="false" ht="12.75" hidden="false" customHeight="false" outlineLevel="0" collapsed="false">
      <c r="A287" s="2" t="n">
        <v>122</v>
      </c>
      <c r="B287" s="1" t="n">
        <v>37013</v>
      </c>
      <c r="C287" s="2" t="n">
        <v>20702.025</v>
      </c>
      <c r="D287" s="2" t="n">
        <v>27111.96875</v>
      </c>
      <c r="E287" s="2" t="n">
        <f aca="false">IF(MONTH(B287)&lt;4,1,IF(MONTH(B287)&lt;7,2,IF(MONTH(B287)&lt;10,3,4)))</f>
        <v>2</v>
      </c>
      <c r="F287" s="2" t="n">
        <f aca="false">(E287=$F$1)*D287</f>
        <v>0</v>
      </c>
    </row>
    <row r="288" customFormat="false" ht="12.75" hidden="false" customHeight="false" outlineLevel="0" collapsed="false">
      <c r="A288" s="2" t="n">
        <v>139</v>
      </c>
      <c r="B288" s="1" t="n">
        <v>37030</v>
      </c>
      <c r="C288" s="2" t="n">
        <v>20561.0833333333</v>
      </c>
      <c r="D288" s="2" t="n">
        <v>27075.2291666666</v>
      </c>
      <c r="E288" s="2" t="n">
        <f aca="false">IF(MONTH(B288)&lt;4,1,IF(MONTH(B288)&lt;7,2,IF(MONTH(B288)&lt;10,3,4)))</f>
        <v>2</v>
      </c>
      <c r="F288" s="2" t="n">
        <f aca="false">(E288=$F$1)*D288</f>
        <v>0</v>
      </c>
    </row>
    <row r="289" customFormat="false" ht="12.75" hidden="false" customHeight="false" outlineLevel="0" collapsed="false">
      <c r="A289" s="2" t="n">
        <v>339</v>
      </c>
      <c r="B289" s="1" t="n">
        <v>37230</v>
      </c>
      <c r="C289" s="2" t="n">
        <v>22545.2894736842</v>
      </c>
      <c r="D289" s="2" t="n">
        <v>27060.1851851851</v>
      </c>
      <c r="E289" s="2" t="n">
        <f aca="false">IF(MONTH(B289)&lt;4,1,IF(MONTH(B289)&lt;7,2,IF(MONTH(B289)&lt;10,3,4)))</f>
        <v>4</v>
      </c>
      <c r="F289" s="2" t="n">
        <f aca="false">(E289=$F$1)*D289</f>
        <v>0</v>
      </c>
    </row>
    <row r="290" customFormat="false" ht="12.75" hidden="false" customHeight="false" outlineLevel="0" collapsed="false">
      <c r="A290" s="2" t="n">
        <v>275</v>
      </c>
      <c r="B290" s="1" t="n">
        <v>37166</v>
      </c>
      <c r="C290" s="2" t="n">
        <v>23723.375</v>
      </c>
      <c r="D290" s="2" t="n">
        <v>27048.75</v>
      </c>
      <c r="E290" s="2" t="n">
        <f aca="false">IF(MONTH(B290)&lt;4,1,IF(MONTH(B290)&lt;7,2,IF(MONTH(B290)&lt;10,3,4)))</f>
        <v>4</v>
      </c>
      <c r="F290" s="2" t="n">
        <f aca="false">(E290=$F$1)*D290</f>
        <v>0</v>
      </c>
    </row>
    <row r="291" customFormat="false" ht="12.75" hidden="false" customHeight="false" outlineLevel="0" collapsed="false">
      <c r="A291" s="2" t="n">
        <v>352</v>
      </c>
      <c r="B291" s="1" t="n">
        <v>37243</v>
      </c>
      <c r="C291" s="2" t="n">
        <v>20740.75</v>
      </c>
      <c r="D291" s="2" t="n">
        <v>26974.78125</v>
      </c>
      <c r="E291" s="2" t="n">
        <f aca="false">IF(MONTH(B291)&lt;4,1,IF(MONTH(B291)&lt;7,2,IF(MONTH(B291)&lt;10,3,4)))</f>
        <v>4</v>
      </c>
      <c r="F291" s="2" t="n">
        <f aca="false">(E291=$F$1)*D291</f>
        <v>0</v>
      </c>
    </row>
    <row r="292" customFormat="false" ht="12.75" hidden="false" customHeight="false" outlineLevel="0" collapsed="false">
      <c r="A292" s="2" t="n">
        <v>297</v>
      </c>
      <c r="B292" s="1" t="n">
        <v>37188</v>
      </c>
      <c r="C292" s="2" t="n">
        <v>22377.775</v>
      </c>
      <c r="D292" s="2" t="n">
        <v>26904.6875</v>
      </c>
      <c r="E292" s="2" t="n">
        <f aca="false">IF(MONTH(B292)&lt;4,1,IF(MONTH(B292)&lt;7,2,IF(MONTH(B292)&lt;10,3,4)))</f>
        <v>4</v>
      </c>
      <c r="F292" s="2" t="n">
        <f aca="false">(E292=$F$1)*D292</f>
        <v>0</v>
      </c>
    </row>
    <row r="293" customFormat="false" ht="12.75" hidden="false" customHeight="false" outlineLevel="0" collapsed="false">
      <c r="A293" s="2" t="n">
        <v>338</v>
      </c>
      <c r="B293" s="1" t="n">
        <v>37229</v>
      </c>
      <c r="C293" s="2" t="n">
        <v>23074.875</v>
      </c>
      <c r="D293" s="2" t="n">
        <v>26860.09375</v>
      </c>
      <c r="E293" s="2" t="n">
        <f aca="false">IF(MONTH(B293)&lt;4,1,IF(MONTH(B293)&lt;7,2,IF(MONTH(B293)&lt;10,3,4)))</f>
        <v>4</v>
      </c>
      <c r="F293" s="2" t="n">
        <f aca="false">(E293=$F$1)*D293</f>
        <v>0</v>
      </c>
    </row>
    <row r="294" customFormat="false" ht="12.75" hidden="false" customHeight="false" outlineLevel="0" collapsed="false">
      <c r="A294" s="2" t="n">
        <v>283</v>
      </c>
      <c r="B294" s="1" t="n">
        <v>37174</v>
      </c>
      <c r="C294" s="2" t="n">
        <v>23676.4749999999</v>
      </c>
      <c r="D294" s="2" t="n">
        <v>26807.09375</v>
      </c>
      <c r="E294" s="2" t="n">
        <f aca="false">IF(MONTH(B294)&lt;4,1,IF(MONTH(B294)&lt;7,2,IF(MONTH(B294)&lt;10,3,4)))</f>
        <v>4</v>
      </c>
      <c r="F294" s="2" t="n">
        <f aca="false">(E294=$F$1)*D294</f>
        <v>0</v>
      </c>
    </row>
    <row r="295" customFormat="false" ht="12.75" hidden="false" customHeight="false" outlineLevel="0" collapsed="false">
      <c r="A295" s="2" t="n">
        <v>290</v>
      </c>
      <c r="B295" s="1" t="n">
        <v>37181</v>
      </c>
      <c r="C295" s="2" t="n">
        <v>22267.2</v>
      </c>
      <c r="D295" s="2" t="n">
        <v>26780.5</v>
      </c>
      <c r="E295" s="2" t="n">
        <f aca="false">IF(MONTH(B295)&lt;4,1,IF(MONTH(B295)&lt;7,2,IF(MONTH(B295)&lt;10,3,4)))</f>
        <v>4</v>
      </c>
      <c r="F295" s="2" t="n">
        <f aca="false">(E295=$F$1)*D295</f>
        <v>0</v>
      </c>
    </row>
    <row r="296" customFormat="false" ht="12.75" hidden="false" customHeight="false" outlineLevel="0" collapsed="false">
      <c r="A296" s="2" t="n">
        <v>318</v>
      </c>
      <c r="B296" s="1" t="n">
        <v>37209</v>
      </c>
      <c r="C296" s="2" t="n">
        <v>21850.8378378378</v>
      </c>
      <c r="D296" s="2" t="n">
        <v>26720.5625</v>
      </c>
      <c r="E296" s="2" t="n">
        <f aca="false">IF(MONTH(B296)&lt;4,1,IF(MONTH(B296)&lt;7,2,IF(MONTH(B296)&lt;10,3,4)))</f>
        <v>4</v>
      </c>
      <c r="F296" s="2" t="n">
        <f aca="false">(E296=$F$1)*D296</f>
        <v>0</v>
      </c>
    </row>
    <row r="297" customFormat="false" ht="12.75" hidden="false" customHeight="false" outlineLevel="0" collapsed="false">
      <c r="A297" s="2" t="n">
        <v>8</v>
      </c>
      <c r="B297" s="1" t="n">
        <v>36899</v>
      </c>
      <c r="C297" s="2" t="n">
        <v>21125.3125</v>
      </c>
      <c r="D297" s="2" t="n">
        <v>26697.125</v>
      </c>
      <c r="E297" s="2" t="n">
        <f aca="false">IF(MONTH(B297)&lt;4,1,IF(MONTH(B297)&lt;7,2,IF(MONTH(B297)&lt;10,3,4)))</f>
        <v>1</v>
      </c>
      <c r="F297" s="2" t="n">
        <f aca="false">(E297=$F$1)*D297</f>
        <v>0</v>
      </c>
    </row>
    <row r="298" customFormat="false" ht="12.75" hidden="false" customHeight="false" outlineLevel="0" collapsed="false">
      <c r="A298" s="2" t="n">
        <v>43</v>
      </c>
      <c r="B298" s="1" t="n">
        <v>36934</v>
      </c>
      <c r="C298" s="2" t="n">
        <v>21228.125</v>
      </c>
      <c r="D298" s="2" t="n">
        <v>26665.40625</v>
      </c>
      <c r="E298" s="2" t="n">
        <f aca="false">IF(MONTH(B298)&lt;4,1,IF(MONTH(B298)&lt;7,2,IF(MONTH(B298)&lt;10,3,4)))</f>
        <v>1</v>
      </c>
      <c r="F298" s="2" t="n">
        <f aca="false">(E298=$F$1)*D298</f>
        <v>0</v>
      </c>
    </row>
    <row r="299" customFormat="false" ht="12.75" hidden="false" customHeight="false" outlineLevel="0" collapsed="false">
      <c r="A299" s="2" t="n">
        <v>325</v>
      </c>
      <c r="B299" s="1" t="n">
        <v>37216</v>
      </c>
      <c r="C299" s="2" t="n">
        <v>21741.0999999999</v>
      </c>
      <c r="D299" s="2" t="n">
        <v>26645.84375</v>
      </c>
      <c r="E299" s="2" t="n">
        <f aca="false">IF(MONTH(B299)&lt;4,1,IF(MONTH(B299)&lt;7,2,IF(MONTH(B299)&lt;10,3,4)))</f>
        <v>4</v>
      </c>
      <c r="F299" s="2" t="n">
        <f aca="false">(E299=$F$1)*D299</f>
        <v>0</v>
      </c>
    </row>
    <row r="300" customFormat="false" ht="12.75" hidden="false" customHeight="false" outlineLevel="0" collapsed="false">
      <c r="A300" s="2" t="n">
        <v>289</v>
      </c>
      <c r="B300" s="1" t="n">
        <v>37180</v>
      </c>
      <c r="C300" s="2" t="n">
        <v>21815.9749999999</v>
      </c>
      <c r="D300" s="2" t="n">
        <v>26595.96875</v>
      </c>
      <c r="E300" s="2" t="n">
        <f aca="false">IF(MONTH(B300)&lt;4,1,IF(MONTH(B300)&lt;7,2,IF(MONTH(B300)&lt;10,3,4)))</f>
        <v>4</v>
      </c>
      <c r="F300" s="2" t="n">
        <f aca="false">(E300=$F$1)*D300</f>
        <v>0</v>
      </c>
    </row>
    <row r="301" customFormat="false" ht="12.75" hidden="false" customHeight="false" outlineLevel="0" collapsed="false">
      <c r="A301" s="2" t="n">
        <v>120</v>
      </c>
      <c r="B301" s="1" t="n">
        <v>37011</v>
      </c>
      <c r="C301" s="2" t="n">
        <v>20271.25</v>
      </c>
      <c r="D301" s="2" t="n">
        <v>26517.6666666666</v>
      </c>
      <c r="E301" s="2" t="n">
        <f aca="false">IF(MONTH(B301)&lt;4,1,IF(MONTH(B301)&lt;7,2,IF(MONTH(B301)&lt;10,3,4)))</f>
        <v>2</v>
      </c>
      <c r="F301" s="2" t="n">
        <f aca="false">(E301=$F$1)*D301</f>
        <v>0</v>
      </c>
    </row>
    <row r="302" customFormat="false" ht="12.75" hidden="false" customHeight="false" outlineLevel="0" collapsed="false">
      <c r="A302" s="2" t="n">
        <v>127</v>
      </c>
      <c r="B302" s="1" t="n">
        <v>37018</v>
      </c>
      <c r="C302" s="2" t="n">
        <v>20334.3333333333</v>
      </c>
      <c r="D302" s="2" t="n">
        <v>26469.8333333333</v>
      </c>
      <c r="E302" s="2" t="n">
        <f aca="false">IF(MONTH(B302)&lt;4,1,IF(MONTH(B302)&lt;7,2,IF(MONTH(B302)&lt;10,3,4)))</f>
        <v>2</v>
      </c>
      <c r="F302" s="2" t="n">
        <f aca="false">(E302=$F$1)*D302</f>
        <v>0</v>
      </c>
    </row>
    <row r="303" customFormat="false" ht="12.75" hidden="false" customHeight="false" outlineLevel="0" collapsed="false">
      <c r="A303" s="2" t="n">
        <v>303</v>
      </c>
      <c r="B303" s="1" t="n">
        <v>37194</v>
      </c>
      <c r="C303" s="2" t="n">
        <v>22317.525</v>
      </c>
      <c r="D303" s="2" t="n">
        <v>26468.625</v>
      </c>
      <c r="E303" s="2" t="n">
        <f aca="false">IF(MONTH(B303)&lt;4,1,IF(MONTH(B303)&lt;7,2,IF(MONTH(B303)&lt;10,3,4)))</f>
        <v>4</v>
      </c>
      <c r="F303" s="2" t="n">
        <f aca="false">(E303=$F$1)*D303</f>
        <v>0</v>
      </c>
    </row>
    <row r="304" customFormat="false" ht="12.75" hidden="false" customHeight="false" outlineLevel="0" collapsed="false">
      <c r="A304" s="2" t="n">
        <v>15</v>
      </c>
      <c r="B304" s="1" t="n">
        <v>36906</v>
      </c>
      <c r="C304" s="2" t="n">
        <v>20403.125</v>
      </c>
      <c r="D304" s="2" t="n">
        <v>26431</v>
      </c>
      <c r="E304" s="2" t="n">
        <f aca="false">IF(MONTH(B304)&lt;4,1,IF(MONTH(B304)&lt;7,2,IF(MONTH(B304)&lt;10,3,4)))</f>
        <v>1</v>
      </c>
      <c r="F304" s="2" t="n">
        <f aca="false">(E304=$F$1)*D304</f>
        <v>0</v>
      </c>
    </row>
    <row r="305" customFormat="false" ht="12.75" hidden="false" customHeight="false" outlineLevel="0" collapsed="false">
      <c r="A305" s="2" t="n">
        <v>106</v>
      </c>
      <c r="B305" s="1" t="n">
        <v>36997</v>
      </c>
      <c r="C305" s="2" t="n">
        <v>20234.9166666666</v>
      </c>
      <c r="D305" s="2" t="n">
        <v>26429.3541666666</v>
      </c>
      <c r="E305" s="2" t="n">
        <f aca="false">IF(MONTH(B305)&lt;4,1,IF(MONTH(B305)&lt;7,2,IF(MONTH(B305)&lt;10,3,4)))</f>
        <v>2</v>
      </c>
      <c r="F305" s="2" t="n">
        <f aca="false">(E305=$F$1)*D305</f>
        <v>0</v>
      </c>
    </row>
    <row r="306" customFormat="false" ht="12.75" hidden="false" customHeight="false" outlineLevel="0" collapsed="false">
      <c r="A306" s="2" t="n">
        <v>78</v>
      </c>
      <c r="B306" s="1" t="n">
        <v>36969</v>
      </c>
      <c r="C306" s="2" t="n">
        <v>20985.875</v>
      </c>
      <c r="D306" s="2" t="n">
        <v>26363.59375</v>
      </c>
      <c r="E306" s="2" t="n">
        <f aca="false">IF(MONTH(B306)&lt;4,1,IF(MONTH(B306)&lt;7,2,IF(MONTH(B306)&lt;10,3,4)))</f>
        <v>1</v>
      </c>
      <c r="F306" s="2" t="n">
        <f aca="false">(E306=$F$1)*D306</f>
        <v>0</v>
      </c>
    </row>
    <row r="307" customFormat="false" ht="12.75" hidden="false" customHeight="false" outlineLevel="0" collapsed="false">
      <c r="A307" s="2" t="n">
        <v>94</v>
      </c>
      <c r="B307" s="1" t="n">
        <v>36985</v>
      </c>
      <c r="C307" s="2" t="n">
        <v>20307.641025641</v>
      </c>
      <c r="D307" s="2" t="n">
        <v>26361.25</v>
      </c>
      <c r="E307" s="2" t="n">
        <f aca="false">IF(MONTH(B307)&lt;4,1,IF(MONTH(B307)&lt;7,2,IF(MONTH(B307)&lt;10,3,4)))</f>
        <v>2</v>
      </c>
      <c r="F307" s="2" t="n">
        <f aca="false">(E307=$F$1)*D307</f>
        <v>0</v>
      </c>
    </row>
    <row r="308" customFormat="false" ht="12.75" hidden="false" customHeight="false" outlineLevel="0" collapsed="false">
      <c r="A308" s="2" t="n">
        <v>311</v>
      </c>
      <c r="B308" s="1" t="n">
        <v>37202</v>
      </c>
      <c r="C308" s="2" t="n">
        <v>21576.7999999999</v>
      </c>
      <c r="D308" s="2" t="n">
        <v>26349.625</v>
      </c>
      <c r="E308" s="2" t="n">
        <f aca="false">IF(MONTH(B308)&lt;4,1,IF(MONTH(B308)&lt;7,2,IF(MONTH(B308)&lt;10,3,4)))</f>
        <v>4</v>
      </c>
      <c r="F308" s="2" t="n">
        <f aca="false">(E308=$F$1)*D308</f>
        <v>0</v>
      </c>
    </row>
    <row r="309" customFormat="false" ht="12.75" hidden="false" customHeight="false" outlineLevel="0" collapsed="false">
      <c r="A309" s="2" t="n">
        <v>163</v>
      </c>
      <c r="B309" s="1" t="n">
        <v>37054</v>
      </c>
      <c r="C309" s="2" t="n">
        <v>22812.25</v>
      </c>
      <c r="D309" s="2" t="n">
        <v>26344.65625</v>
      </c>
      <c r="E309" s="2" t="n">
        <f aca="false">IF(MONTH(B309)&lt;4,1,IF(MONTH(B309)&lt;7,2,IF(MONTH(B309)&lt;10,3,4)))</f>
        <v>2</v>
      </c>
      <c r="F309" s="2" t="n">
        <f aca="false">(E309=$F$1)*D309</f>
        <v>0</v>
      </c>
    </row>
    <row r="310" customFormat="false" ht="12.75" hidden="false" customHeight="false" outlineLevel="0" collapsed="false">
      <c r="A310" s="2" t="n">
        <v>332</v>
      </c>
      <c r="B310" s="1" t="n">
        <v>37223</v>
      </c>
      <c r="C310" s="2" t="n">
        <v>21498.4</v>
      </c>
      <c r="D310" s="2" t="n">
        <v>26337.25</v>
      </c>
      <c r="E310" s="2" t="n">
        <f aca="false">IF(MONTH(B310)&lt;4,1,IF(MONTH(B310)&lt;7,2,IF(MONTH(B310)&lt;10,3,4)))</f>
        <v>4</v>
      </c>
      <c r="F310" s="2" t="n">
        <f aca="false">(E310=$F$1)*D310</f>
        <v>0</v>
      </c>
    </row>
    <row r="311" customFormat="false" ht="12.75" hidden="false" customHeight="false" outlineLevel="0" collapsed="false">
      <c r="A311" s="2" t="n">
        <v>29</v>
      </c>
      <c r="B311" s="1" t="n">
        <v>36920</v>
      </c>
      <c r="C311" s="2" t="n">
        <v>20592.5</v>
      </c>
      <c r="D311" s="2" t="n">
        <v>26313.84375</v>
      </c>
      <c r="E311" s="2" t="n">
        <f aca="false">IF(MONTH(B311)&lt;4,1,IF(MONTH(B311)&lt;7,2,IF(MONTH(B311)&lt;10,3,4)))</f>
        <v>1</v>
      </c>
      <c r="F311" s="2" t="n">
        <f aca="false">(E311=$F$1)*D311</f>
        <v>0</v>
      </c>
    </row>
    <row r="312" customFormat="false" ht="12.75" hidden="false" customHeight="false" outlineLevel="0" collapsed="false">
      <c r="A312" s="2" t="n">
        <v>64</v>
      </c>
      <c r="B312" s="1" t="n">
        <v>36955</v>
      </c>
      <c r="C312" s="2" t="n">
        <v>21161.2857142857</v>
      </c>
      <c r="D312" s="2" t="n">
        <v>26275.75</v>
      </c>
      <c r="E312" s="2" t="n">
        <f aca="false">IF(MONTH(B312)&lt;4,1,IF(MONTH(B312)&lt;7,2,IF(MONTH(B312)&lt;10,3,4)))</f>
        <v>1</v>
      </c>
      <c r="F312" s="2" t="n">
        <f aca="false">(E312=$F$1)*D312</f>
        <v>0</v>
      </c>
    </row>
    <row r="313" customFormat="false" ht="12.75" hidden="false" customHeight="false" outlineLevel="0" collapsed="false">
      <c r="A313" s="2" t="n">
        <v>36</v>
      </c>
      <c r="B313" s="1" t="n">
        <v>36927</v>
      </c>
      <c r="C313" s="2" t="n">
        <v>20505.8125</v>
      </c>
      <c r="D313" s="2" t="n">
        <v>26269.0625</v>
      </c>
      <c r="E313" s="2" t="n">
        <f aca="false">IF(MONTH(B313)&lt;4,1,IF(MONTH(B313)&lt;7,2,IF(MONTH(B313)&lt;10,3,4)))</f>
        <v>1</v>
      </c>
      <c r="F313" s="2" t="n">
        <f aca="false">(E313=$F$1)*D313</f>
        <v>0</v>
      </c>
    </row>
    <row r="314" customFormat="false" ht="12.75" hidden="false" customHeight="false" outlineLevel="0" collapsed="false">
      <c r="A314" s="2" t="n">
        <v>304</v>
      </c>
      <c r="B314" s="1" t="n">
        <v>37195</v>
      </c>
      <c r="C314" s="2" t="n">
        <v>21794.775</v>
      </c>
      <c r="D314" s="2" t="n">
        <v>26204.28125</v>
      </c>
      <c r="E314" s="2" t="n">
        <f aca="false">IF(MONTH(B314)&lt;4,1,IF(MONTH(B314)&lt;7,2,IF(MONTH(B314)&lt;10,3,4)))</f>
        <v>4</v>
      </c>
      <c r="F314" s="2" t="n">
        <f aca="false">(E314=$F$1)*D314</f>
        <v>0</v>
      </c>
    </row>
    <row r="315" customFormat="false" ht="12.75" hidden="false" customHeight="false" outlineLevel="0" collapsed="false">
      <c r="A315" s="2" t="n">
        <v>57</v>
      </c>
      <c r="B315" s="1" t="n">
        <v>36948</v>
      </c>
      <c r="C315" s="2" t="n">
        <v>20938.625</v>
      </c>
      <c r="D315" s="2" t="n">
        <v>26185.3125</v>
      </c>
      <c r="E315" s="2" t="n">
        <f aca="false">IF(MONTH(B315)&lt;4,1,IF(MONTH(B315)&lt;7,2,IF(MONTH(B315)&lt;10,3,4)))</f>
        <v>1</v>
      </c>
      <c r="F315" s="2" t="n">
        <f aca="false">(E315=$F$1)*D315</f>
        <v>0</v>
      </c>
    </row>
    <row r="316" customFormat="false" ht="12.75" hidden="false" customHeight="false" outlineLevel="0" collapsed="false">
      <c r="A316" s="2" t="n">
        <v>22</v>
      </c>
      <c r="B316" s="1" t="n">
        <v>36913</v>
      </c>
      <c r="C316" s="2" t="n">
        <v>20121.125</v>
      </c>
      <c r="D316" s="2" t="n">
        <v>26079.78125</v>
      </c>
      <c r="E316" s="2" t="n">
        <f aca="false">IF(MONTH(B316)&lt;4,1,IF(MONTH(B316)&lt;7,2,IF(MONTH(B316)&lt;10,3,4)))</f>
        <v>1</v>
      </c>
      <c r="F316" s="2" t="n">
        <f aca="false">(E316=$F$1)*D316</f>
        <v>0</v>
      </c>
    </row>
    <row r="317" customFormat="false" ht="12.75" hidden="false" customHeight="false" outlineLevel="0" collapsed="false">
      <c r="A317" s="2" t="n">
        <v>317</v>
      </c>
      <c r="B317" s="1" t="n">
        <v>37208</v>
      </c>
      <c r="C317" s="2" t="n">
        <v>22234.8499999999</v>
      </c>
      <c r="D317" s="2" t="n">
        <v>26073.4375</v>
      </c>
      <c r="E317" s="2" t="n">
        <f aca="false">IF(MONTH(B317)&lt;4,1,IF(MONTH(B317)&lt;7,2,IF(MONTH(B317)&lt;10,3,4)))</f>
        <v>4</v>
      </c>
      <c r="F317" s="2" t="n">
        <f aca="false">(E317=$F$1)*D317</f>
        <v>0</v>
      </c>
    </row>
    <row r="318" customFormat="false" ht="12.75" hidden="false" customHeight="false" outlineLevel="0" collapsed="false">
      <c r="A318" s="2" t="n">
        <v>324</v>
      </c>
      <c r="B318" s="1" t="n">
        <v>37215</v>
      </c>
      <c r="C318" s="2" t="n">
        <v>22404.1749999999</v>
      </c>
      <c r="D318" s="2" t="n">
        <v>26064.625</v>
      </c>
      <c r="E318" s="2" t="n">
        <f aca="false">IF(MONTH(B318)&lt;4,1,IF(MONTH(B318)&lt;7,2,IF(MONTH(B318)&lt;10,3,4)))</f>
        <v>4</v>
      </c>
      <c r="F318" s="2" t="n">
        <f aca="false">(E318=$F$1)*D318</f>
        <v>0</v>
      </c>
    </row>
    <row r="319" customFormat="false" ht="12.75" hidden="false" customHeight="false" outlineLevel="0" collapsed="false">
      <c r="A319" s="2" t="n">
        <v>99</v>
      </c>
      <c r="B319" s="1" t="n">
        <v>36990</v>
      </c>
      <c r="C319" s="2" t="n">
        <v>20584.75</v>
      </c>
      <c r="D319" s="2" t="n">
        <v>26042.3541666666</v>
      </c>
      <c r="E319" s="2" t="n">
        <f aca="false">IF(MONTH(B319)&lt;4,1,IF(MONTH(B319)&lt;7,2,IF(MONTH(B319)&lt;10,3,4)))</f>
        <v>2</v>
      </c>
      <c r="F319" s="2" t="n">
        <f aca="false">(E319=$F$1)*D319</f>
        <v>0</v>
      </c>
    </row>
    <row r="320" customFormat="false" ht="12.75" hidden="false" customHeight="false" outlineLevel="0" collapsed="false">
      <c r="A320" s="2" t="n">
        <v>50</v>
      </c>
      <c r="B320" s="1" t="n">
        <v>36941</v>
      </c>
      <c r="C320" s="2" t="n">
        <v>20695.3125</v>
      </c>
      <c r="D320" s="2" t="n">
        <v>26036.75</v>
      </c>
      <c r="E320" s="2" t="n">
        <f aca="false">IF(MONTH(B320)&lt;4,1,IF(MONTH(B320)&lt;7,2,IF(MONTH(B320)&lt;10,3,4)))</f>
        <v>1</v>
      </c>
      <c r="F320" s="2" t="n">
        <f aca="false">(E320=$F$1)*D320</f>
        <v>0</v>
      </c>
    </row>
    <row r="321" customFormat="false" ht="12.75" hidden="false" customHeight="false" outlineLevel="0" collapsed="false">
      <c r="A321" s="2" t="n">
        <v>134</v>
      </c>
      <c r="B321" s="1" t="n">
        <v>37025</v>
      </c>
      <c r="C321" s="2" t="n">
        <v>20114.9583333333</v>
      </c>
      <c r="D321" s="2" t="n">
        <v>26010.8958333333</v>
      </c>
      <c r="E321" s="2" t="n">
        <f aca="false">IF(MONTH(B321)&lt;4,1,IF(MONTH(B321)&lt;7,2,IF(MONTH(B321)&lt;10,3,4)))</f>
        <v>2</v>
      </c>
      <c r="F321" s="2" t="n">
        <f aca="false">(E321=$F$1)*D321</f>
        <v>0</v>
      </c>
    </row>
    <row r="322" customFormat="false" ht="12.75" hidden="false" customHeight="false" outlineLevel="0" collapsed="false">
      <c r="A322" s="2" t="n">
        <v>310</v>
      </c>
      <c r="B322" s="1" t="n">
        <v>37201</v>
      </c>
      <c r="C322" s="2" t="n">
        <v>21721.325</v>
      </c>
      <c r="D322" s="2" t="n">
        <v>26007.78125</v>
      </c>
      <c r="E322" s="2" t="n">
        <f aca="false">IF(MONTH(B322)&lt;4,1,IF(MONTH(B322)&lt;7,2,IF(MONTH(B322)&lt;10,3,4)))</f>
        <v>4</v>
      </c>
      <c r="F322" s="2" t="n">
        <f aca="false">(E322=$F$1)*D322</f>
        <v>0</v>
      </c>
    </row>
    <row r="323" customFormat="false" ht="12.75" hidden="false" customHeight="false" outlineLevel="0" collapsed="false">
      <c r="A323" s="2" t="n">
        <v>329</v>
      </c>
      <c r="B323" s="1" t="n">
        <v>37220</v>
      </c>
      <c r="C323" s="2" t="n">
        <v>21182.825</v>
      </c>
      <c r="D323" s="2" t="n">
        <v>26001.5</v>
      </c>
      <c r="E323" s="2" t="n">
        <f aca="false">IF(MONTH(B323)&lt;4,1,IF(MONTH(B323)&lt;7,2,IF(MONTH(B323)&lt;10,3,4)))</f>
        <v>4</v>
      </c>
      <c r="F323" s="2" t="n">
        <f aca="false">(E323=$F$1)*D323</f>
        <v>0</v>
      </c>
    </row>
    <row r="324" customFormat="false" ht="12.75" hidden="false" customHeight="false" outlineLevel="0" collapsed="false">
      <c r="A324" s="2" t="n">
        <v>71</v>
      </c>
      <c r="B324" s="1" t="n">
        <v>36962</v>
      </c>
      <c r="C324" s="2" t="n">
        <v>21023.125</v>
      </c>
      <c r="D324" s="2" t="n">
        <v>25923.375</v>
      </c>
      <c r="E324" s="2" t="n">
        <f aca="false">IF(MONTH(B324)&lt;4,1,IF(MONTH(B324)&lt;7,2,IF(MONTH(B324)&lt;10,3,4)))</f>
        <v>1</v>
      </c>
      <c r="F324" s="2" t="n">
        <f aca="false">(E324=$F$1)*D324</f>
        <v>0</v>
      </c>
    </row>
    <row r="325" customFormat="false" ht="12.75" hidden="false" customHeight="false" outlineLevel="0" collapsed="false">
      <c r="A325" s="2" t="n">
        <v>92</v>
      </c>
      <c r="B325" s="1" t="n">
        <v>36983</v>
      </c>
      <c r="C325" s="2" t="n">
        <v>20477.9166666666</v>
      </c>
      <c r="D325" s="2" t="n">
        <v>25911.0416666666</v>
      </c>
      <c r="E325" s="2" t="n">
        <f aca="false">IF(MONTH(B325)&lt;4,1,IF(MONTH(B325)&lt;7,2,IF(MONTH(B325)&lt;10,3,4)))</f>
        <v>2</v>
      </c>
      <c r="F325" s="2" t="n">
        <f aca="false">(E325=$F$1)*D325</f>
        <v>0</v>
      </c>
    </row>
    <row r="326" customFormat="false" ht="12.75" hidden="false" customHeight="false" outlineLevel="0" collapsed="false">
      <c r="A326" s="2" t="n">
        <v>101</v>
      </c>
      <c r="B326" s="1" t="n">
        <v>36992</v>
      </c>
      <c r="C326" s="2" t="n">
        <v>21142.2249999999</v>
      </c>
      <c r="D326" s="2" t="n">
        <v>25845.96875</v>
      </c>
      <c r="E326" s="2" t="n">
        <f aca="false">IF(MONTH(B326)&lt;4,1,IF(MONTH(B326)&lt;7,2,IF(MONTH(B326)&lt;10,3,4)))</f>
        <v>2</v>
      </c>
      <c r="F326" s="2" t="n">
        <f aca="false">(E326=$F$1)*D326</f>
        <v>0</v>
      </c>
    </row>
    <row r="327" customFormat="false" ht="12.75" hidden="false" customHeight="false" outlineLevel="0" collapsed="false">
      <c r="A327" s="2" t="n">
        <v>129</v>
      </c>
      <c r="B327" s="1" t="n">
        <v>37020</v>
      </c>
      <c r="C327" s="2" t="n">
        <v>20372.9749999999</v>
      </c>
      <c r="D327" s="2" t="n">
        <v>25738.03125</v>
      </c>
      <c r="E327" s="2" t="n">
        <f aca="false">IF(MONTH(B327)&lt;4,1,IF(MONTH(B327)&lt;7,2,IF(MONTH(B327)&lt;10,3,4)))</f>
        <v>2</v>
      </c>
      <c r="F327" s="2" t="n">
        <f aca="false">(E327=$F$1)*D327</f>
        <v>0</v>
      </c>
    </row>
    <row r="328" customFormat="false" ht="12.75" hidden="false" customHeight="false" outlineLevel="0" collapsed="false">
      <c r="A328" s="2" t="n">
        <v>113</v>
      </c>
      <c r="B328" s="1" t="n">
        <v>37004</v>
      </c>
      <c r="C328" s="2" t="n">
        <v>19850.2916666666</v>
      </c>
      <c r="D328" s="2" t="n">
        <v>25736.6458333333</v>
      </c>
      <c r="E328" s="2" t="n">
        <f aca="false">IF(MONTH(B328)&lt;4,1,IF(MONTH(B328)&lt;7,2,IF(MONTH(B328)&lt;10,3,4)))</f>
        <v>2</v>
      </c>
      <c r="F328" s="2" t="n">
        <f aca="false">(E328=$F$1)*D328</f>
        <v>0</v>
      </c>
    </row>
    <row r="329" customFormat="false" ht="12.75" hidden="false" customHeight="false" outlineLevel="0" collapsed="false">
      <c r="A329" s="2" t="n">
        <v>358</v>
      </c>
      <c r="B329" s="1" t="n">
        <v>37249</v>
      </c>
      <c r="C329" s="2" t="n">
        <v>21432.5625</v>
      </c>
      <c r="D329" s="2" t="n">
        <v>25732.625</v>
      </c>
      <c r="E329" s="2" t="n">
        <f aca="false">IF(MONTH(B329)&lt;4,1,IF(MONTH(B329)&lt;7,2,IF(MONTH(B329)&lt;10,3,4)))</f>
        <v>4</v>
      </c>
      <c r="F329" s="2" t="n">
        <f aca="false">(E329=$F$1)*D329</f>
        <v>0</v>
      </c>
    </row>
    <row r="330" customFormat="false" ht="12.75" hidden="false" customHeight="false" outlineLevel="0" collapsed="false">
      <c r="A330" s="2" t="n">
        <v>156</v>
      </c>
      <c r="B330" s="1" t="n">
        <v>37047</v>
      </c>
      <c r="C330" s="2" t="n">
        <v>23307.9249999999</v>
      </c>
      <c r="D330" s="2" t="n">
        <v>25652.09375</v>
      </c>
      <c r="E330" s="2" t="n">
        <f aca="false">IF(MONTH(B330)&lt;4,1,IF(MONTH(B330)&lt;7,2,IF(MONTH(B330)&lt;10,3,4)))</f>
        <v>2</v>
      </c>
      <c r="F330" s="2" t="n">
        <f aca="false">(E330=$F$1)*D330</f>
        <v>0</v>
      </c>
    </row>
    <row r="331" customFormat="false" ht="12.75" hidden="false" customHeight="false" outlineLevel="0" collapsed="false">
      <c r="A331" s="2" t="n">
        <v>85</v>
      </c>
      <c r="B331" s="1" t="n">
        <v>36976</v>
      </c>
      <c r="C331" s="2" t="n">
        <v>20570.1875</v>
      </c>
      <c r="D331" s="2" t="n">
        <v>25649.28125</v>
      </c>
      <c r="E331" s="2" t="n">
        <f aca="false">IF(MONTH(B331)&lt;4,1,IF(MONTH(B331)&lt;7,2,IF(MONTH(B331)&lt;10,3,4)))</f>
        <v>1</v>
      </c>
      <c r="F331" s="2" t="n">
        <f aca="false">(E331=$F$1)*D331</f>
        <v>0</v>
      </c>
    </row>
    <row r="332" customFormat="false" ht="12.75" hidden="false" customHeight="false" outlineLevel="0" collapsed="false">
      <c r="A332" s="2" t="n">
        <v>142</v>
      </c>
      <c r="B332" s="1" t="n">
        <v>37033</v>
      </c>
      <c r="C332" s="2" t="n">
        <v>24510.0100097656</v>
      </c>
      <c r="D332" s="2" t="n">
        <v>25634.375</v>
      </c>
      <c r="E332" s="2" t="n">
        <f aca="false">IF(MONTH(B332)&lt;4,1,IF(MONTH(B332)&lt;7,2,IF(MONTH(B332)&lt;10,3,4)))</f>
        <v>2</v>
      </c>
      <c r="F332" s="2" t="n">
        <f aca="false">(E332=$F$1)*D332</f>
        <v>0</v>
      </c>
    </row>
    <row r="333" customFormat="false" ht="12.75" hidden="false" customHeight="false" outlineLevel="0" collapsed="false">
      <c r="A333" s="2" t="n">
        <v>136</v>
      </c>
      <c r="B333" s="1" t="n">
        <v>37027</v>
      </c>
      <c r="C333" s="2" t="n">
        <v>20592.5499999999</v>
      </c>
      <c r="D333" s="2" t="n">
        <v>25617.6875</v>
      </c>
      <c r="E333" s="2" t="n">
        <f aca="false">IF(MONTH(B333)&lt;4,1,IF(MONTH(B333)&lt;7,2,IF(MONTH(B333)&lt;10,3,4)))</f>
        <v>2</v>
      </c>
      <c r="F333" s="2" t="n">
        <f aca="false">(E333=$F$1)*D333</f>
        <v>0</v>
      </c>
    </row>
    <row r="334" customFormat="false" ht="12.75" hidden="false" customHeight="false" outlineLevel="0" collapsed="false">
      <c r="A334" s="2" t="n">
        <v>184</v>
      </c>
      <c r="B334" s="1" t="n">
        <v>37075</v>
      </c>
      <c r="C334" s="2" t="n">
        <v>23565.525</v>
      </c>
      <c r="D334" s="2" t="n">
        <v>25599.46875</v>
      </c>
      <c r="E334" s="2" t="n">
        <f aca="false">IF(MONTH(B334)&lt;4,1,IF(MONTH(B334)&lt;7,2,IF(MONTH(B334)&lt;10,3,4)))</f>
        <v>3</v>
      </c>
      <c r="F334" s="2" t="n">
        <f aca="false">(E334=$F$1)*D334</f>
        <v>25599.46875</v>
      </c>
    </row>
    <row r="335" customFormat="false" ht="12.75" hidden="false" customHeight="false" outlineLevel="0" collapsed="false">
      <c r="A335" s="2" t="n">
        <v>115</v>
      </c>
      <c r="B335" s="1" t="n">
        <v>37006</v>
      </c>
      <c r="C335" s="2" t="n">
        <v>20402.4249999999</v>
      </c>
      <c r="D335" s="2" t="n">
        <v>25448.1875</v>
      </c>
      <c r="E335" s="2" t="n">
        <f aca="false">IF(MONTH(B335)&lt;4,1,IF(MONTH(B335)&lt;7,2,IF(MONTH(B335)&lt;10,3,4)))</f>
        <v>2</v>
      </c>
      <c r="F335" s="2" t="n">
        <f aca="false">(E335=$F$1)*D335</f>
        <v>0</v>
      </c>
    </row>
    <row r="336" customFormat="false" ht="12.75" hidden="false" customHeight="false" outlineLevel="0" collapsed="false">
      <c r="A336" s="2" t="n">
        <v>108</v>
      </c>
      <c r="B336" s="1" t="n">
        <v>36999</v>
      </c>
      <c r="C336" s="2" t="n">
        <v>21016.0499999999</v>
      </c>
      <c r="D336" s="2" t="n">
        <v>25394</v>
      </c>
      <c r="E336" s="2" t="n">
        <f aca="false">IF(MONTH(B336)&lt;4,1,IF(MONTH(B336)&lt;7,2,IF(MONTH(B336)&lt;10,3,4)))</f>
        <v>2</v>
      </c>
      <c r="F336" s="2" t="n">
        <f aca="false">(E336=$F$1)*D336</f>
        <v>0</v>
      </c>
    </row>
    <row r="337" customFormat="false" ht="12.75" hidden="false" customHeight="false" outlineLevel="0" collapsed="false">
      <c r="A337" s="2" t="n">
        <v>107</v>
      </c>
      <c r="B337" s="1" t="n">
        <v>36998</v>
      </c>
      <c r="C337" s="2" t="n">
        <v>21492.0499999999</v>
      </c>
      <c r="D337" s="2" t="n">
        <v>25231.15625</v>
      </c>
      <c r="E337" s="2" t="n">
        <f aca="false">IF(MONTH(B337)&lt;4,1,IF(MONTH(B337)&lt;7,2,IF(MONTH(B337)&lt;10,3,4)))</f>
        <v>2</v>
      </c>
      <c r="F337" s="2" t="n">
        <f aca="false">(E337=$F$1)*D337</f>
        <v>0</v>
      </c>
    </row>
    <row r="338" customFormat="false" ht="12.75" hidden="false" customHeight="false" outlineLevel="0" collapsed="false">
      <c r="A338" s="2" t="n">
        <v>365</v>
      </c>
      <c r="B338" s="1" t="n">
        <v>37256</v>
      </c>
      <c r="C338" s="2" t="n">
        <v>20026.125</v>
      </c>
      <c r="D338" s="2" t="n">
        <v>25154.96875</v>
      </c>
      <c r="E338" s="2" t="n">
        <f aca="false">IF(MONTH(B338)&lt;4,1,IF(MONTH(B338)&lt;7,2,IF(MONTH(B338)&lt;10,3,4)))</f>
        <v>4</v>
      </c>
      <c r="F338" s="2" t="n">
        <f aca="false">(E338=$F$1)*D338</f>
        <v>0</v>
      </c>
    </row>
    <row r="339" customFormat="false" ht="12.75" hidden="false" customHeight="false" outlineLevel="0" collapsed="false">
      <c r="A339" s="2" t="n">
        <v>149</v>
      </c>
      <c r="B339" s="1" t="n">
        <v>37040</v>
      </c>
      <c r="C339" s="2" t="n">
        <v>24006.625</v>
      </c>
      <c r="D339" s="2" t="n">
        <v>25015.84375</v>
      </c>
      <c r="E339" s="2" t="n">
        <f aca="false">IF(MONTH(B339)&lt;4,1,IF(MONTH(B339)&lt;7,2,IF(MONTH(B339)&lt;10,3,4)))</f>
        <v>2</v>
      </c>
      <c r="F339" s="2" t="n">
        <f aca="false">(E339=$F$1)*D339</f>
        <v>0</v>
      </c>
    </row>
    <row r="340" customFormat="false" ht="12.75" hidden="false" customHeight="false" outlineLevel="0" collapsed="false">
      <c r="A340" s="2" t="n">
        <v>121</v>
      </c>
      <c r="B340" s="1" t="n">
        <v>37012</v>
      </c>
      <c r="C340" s="2" t="n">
        <v>22075.825</v>
      </c>
      <c r="D340" s="2" t="n">
        <v>25014.53125</v>
      </c>
      <c r="E340" s="2" t="n">
        <f aca="false">IF(MONTH(B340)&lt;4,1,IF(MONTH(B340)&lt;7,2,IF(MONTH(B340)&lt;10,3,4)))</f>
        <v>2</v>
      </c>
      <c r="F340" s="2" t="n">
        <f aca="false">(E340=$F$1)*D340</f>
        <v>0</v>
      </c>
    </row>
    <row r="341" customFormat="false" ht="12.75" hidden="false" customHeight="false" outlineLevel="0" collapsed="false">
      <c r="A341" s="2" t="n">
        <v>353</v>
      </c>
      <c r="B341" s="1" t="n">
        <v>37244</v>
      </c>
      <c r="C341" s="2" t="n">
        <v>22622.125</v>
      </c>
      <c r="D341" s="2" t="n">
        <v>24927.375</v>
      </c>
      <c r="E341" s="2" t="n">
        <f aca="false">IF(MONTH(B341)&lt;4,1,IF(MONTH(B341)&lt;7,2,IF(MONTH(B341)&lt;10,3,4)))</f>
        <v>4</v>
      </c>
      <c r="F341" s="2" t="n">
        <f aca="false">(E341=$F$1)*D341</f>
        <v>0</v>
      </c>
    </row>
    <row r="342" customFormat="false" ht="12.75" hidden="false" customHeight="false" outlineLevel="0" collapsed="false">
      <c r="A342" s="2" t="n">
        <v>128</v>
      </c>
      <c r="B342" s="1" t="n">
        <v>37019</v>
      </c>
      <c r="C342" s="2" t="n">
        <v>21644.075</v>
      </c>
      <c r="D342" s="2" t="n">
        <v>24914.1875</v>
      </c>
      <c r="E342" s="2" t="n">
        <f aca="false">IF(MONTH(B342)&lt;4,1,IF(MONTH(B342)&lt;7,2,IF(MONTH(B342)&lt;10,3,4)))</f>
        <v>2</v>
      </c>
      <c r="F342" s="2" t="n">
        <f aca="false">(E342=$F$1)*D342</f>
        <v>0</v>
      </c>
    </row>
    <row r="343" customFormat="false" ht="12.75" hidden="false" customHeight="false" outlineLevel="0" collapsed="false">
      <c r="A343" s="2" t="n">
        <v>330</v>
      </c>
      <c r="B343" s="1" t="n">
        <v>37221</v>
      </c>
      <c r="C343" s="2" t="n">
        <v>20152.5999999999</v>
      </c>
      <c r="D343" s="2" t="n">
        <v>24887.03125</v>
      </c>
      <c r="E343" s="2" t="n">
        <f aca="false">IF(MONTH(B343)&lt;4,1,IF(MONTH(B343)&lt;7,2,IF(MONTH(B343)&lt;10,3,4)))</f>
        <v>4</v>
      </c>
      <c r="F343" s="2" t="n">
        <f aca="false">(E343=$F$1)*D343</f>
        <v>0</v>
      </c>
    </row>
    <row r="344" customFormat="false" ht="12.75" hidden="false" customHeight="false" outlineLevel="0" collapsed="false">
      <c r="A344" s="2" t="n">
        <v>346</v>
      </c>
      <c r="B344" s="1" t="n">
        <v>37237</v>
      </c>
      <c r="C344" s="2" t="n">
        <v>23285</v>
      </c>
      <c r="D344" s="2" t="n">
        <v>24877.9375</v>
      </c>
      <c r="E344" s="2" t="n">
        <f aca="false">IF(MONTH(B344)&lt;4,1,IF(MONTH(B344)&lt;7,2,IF(MONTH(B344)&lt;10,3,4)))</f>
        <v>4</v>
      </c>
      <c r="F344" s="2" t="n">
        <f aca="false">(E344=$F$1)*D344</f>
        <v>0</v>
      </c>
    </row>
    <row r="345" customFormat="false" ht="12.75" hidden="false" customHeight="false" outlineLevel="0" collapsed="false">
      <c r="A345" s="2" t="n">
        <v>93</v>
      </c>
      <c r="B345" s="1" t="n">
        <v>36984</v>
      </c>
      <c r="C345" s="2" t="n">
        <v>21494.3333333333</v>
      </c>
      <c r="D345" s="2" t="n">
        <v>24825.0625</v>
      </c>
      <c r="E345" s="2" t="n">
        <f aca="false">IF(MONTH(B345)&lt;4,1,IF(MONTH(B345)&lt;7,2,IF(MONTH(B345)&lt;10,3,4)))</f>
        <v>2</v>
      </c>
      <c r="F345" s="2" t="n">
        <f aca="false">(E345=$F$1)*D345</f>
        <v>0</v>
      </c>
    </row>
    <row r="346" customFormat="false" ht="12.75" hidden="false" customHeight="false" outlineLevel="0" collapsed="false">
      <c r="A346" s="2" t="n">
        <v>51</v>
      </c>
      <c r="B346" s="1" t="n">
        <v>36942</v>
      </c>
      <c r="C346" s="2" t="n">
        <v>22151.84375</v>
      </c>
      <c r="D346" s="2" t="n">
        <v>24695.5</v>
      </c>
      <c r="E346" s="2" t="n">
        <f aca="false">IF(MONTH(B346)&lt;4,1,IF(MONTH(B346)&lt;7,2,IF(MONTH(B346)&lt;10,3,4)))</f>
        <v>1</v>
      </c>
      <c r="F346" s="2" t="n">
        <f aca="false">(E346=$F$1)*D346</f>
        <v>0</v>
      </c>
    </row>
    <row r="347" customFormat="false" ht="12.75" hidden="false" customHeight="false" outlineLevel="0" collapsed="false">
      <c r="A347" s="2" t="n">
        <v>114</v>
      </c>
      <c r="B347" s="1" t="n">
        <v>37005</v>
      </c>
      <c r="C347" s="2" t="n">
        <v>20630.875</v>
      </c>
      <c r="D347" s="2" t="n">
        <v>24664.21875</v>
      </c>
      <c r="E347" s="2" t="n">
        <f aca="false">IF(MONTH(B347)&lt;4,1,IF(MONTH(B347)&lt;7,2,IF(MONTH(B347)&lt;10,3,4)))</f>
        <v>2</v>
      </c>
      <c r="F347" s="2" t="n">
        <f aca="false">(E347=$F$1)*D347</f>
        <v>0</v>
      </c>
    </row>
    <row r="348" customFormat="false" ht="12.75" hidden="false" customHeight="false" outlineLevel="0" collapsed="false">
      <c r="A348" s="2" t="n">
        <v>9</v>
      </c>
      <c r="B348" s="1" t="n">
        <v>36900</v>
      </c>
      <c r="C348" s="2" t="n">
        <v>22514.84375</v>
      </c>
      <c r="D348" s="2" t="n">
        <v>24596.4375</v>
      </c>
      <c r="E348" s="2" t="n">
        <f aca="false">IF(MONTH(B348)&lt;4,1,IF(MONTH(B348)&lt;7,2,IF(MONTH(B348)&lt;10,3,4)))</f>
        <v>1</v>
      </c>
      <c r="F348" s="2" t="n">
        <f aca="false">(E348=$F$1)*D348</f>
        <v>0</v>
      </c>
    </row>
    <row r="349" customFormat="false" ht="12.75" hidden="false" customHeight="false" outlineLevel="0" collapsed="false">
      <c r="A349" s="2" t="n">
        <v>135</v>
      </c>
      <c r="B349" s="1" t="n">
        <v>37026</v>
      </c>
      <c r="C349" s="2" t="n">
        <v>21131.2249999999</v>
      </c>
      <c r="D349" s="2" t="n">
        <v>24530.1875</v>
      </c>
      <c r="E349" s="2" t="n">
        <f aca="false">IF(MONTH(B349)&lt;4,1,IF(MONTH(B349)&lt;7,2,IF(MONTH(B349)&lt;10,3,4)))</f>
        <v>2</v>
      </c>
      <c r="F349" s="2" t="n">
        <f aca="false">(E349=$F$1)*D349</f>
        <v>0</v>
      </c>
    </row>
    <row r="350" customFormat="false" ht="12.75" hidden="false" customHeight="false" outlineLevel="0" collapsed="false">
      <c r="A350" s="2" t="n">
        <v>37</v>
      </c>
      <c r="B350" s="1" t="n">
        <v>36928</v>
      </c>
      <c r="C350" s="2" t="n">
        <v>21595.3333333333</v>
      </c>
      <c r="D350" s="2" t="n">
        <v>24424.1875</v>
      </c>
      <c r="E350" s="2" t="n">
        <f aca="false">IF(MONTH(B350)&lt;4,1,IF(MONTH(B350)&lt;7,2,IF(MONTH(B350)&lt;10,3,4)))</f>
        <v>1</v>
      </c>
      <c r="F350" s="2" t="n">
        <f aca="false">(E350=$F$1)*D350</f>
        <v>0</v>
      </c>
    </row>
    <row r="351" customFormat="false" ht="12.75" hidden="false" customHeight="false" outlineLevel="0" collapsed="false">
      <c r="A351" s="2" t="n">
        <v>79</v>
      </c>
      <c r="B351" s="1" t="n">
        <v>36970</v>
      </c>
      <c r="C351" s="2" t="n">
        <v>21995</v>
      </c>
      <c r="D351" s="2" t="n">
        <v>24284.4375</v>
      </c>
      <c r="E351" s="2" t="n">
        <f aca="false">IF(MONTH(B351)&lt;4,1,IF(MONTH(B351)&lt;7,2,IF(MONTH(B351)&lt;10,3,4)))</f>
        <v>1</v>
      </c>
      <c r="F351" s="2" t="n">
        <f aca="false">(E351=$F$1)*D351</f>
        <v>0</v>
      </c>
    </row>
    <row r="352" customFormat="false" ht="12.75" hidden="false" customHeight="false" outlineLevel="0" collapsed="false">
      <c r="A352" s="2" t="n">
        <v>100</v>
      </c>
      <c r="B352" s="1" t="n">
        <v>36991</v>
      </c>
      <c r="C352" s="2" t="n">
        <v>21714.025</v>
      </c>
      <c r="D352" s="2" t="n">
        <v>24251.90625</v>
      </c>
      <c r="E352" s="2" t="n">
        <f aca="false">IF(MONTH(B352)&lt;4,1,IF(MONTH(B352)&lt;7,2,IF(MONTH(B352)&lt;10,3,4)))</f>
        <v>2</v>
      </c>
      <c r="F352" s="2" t="n">
        <f aca="false">(E352=$F$1)*D352</f>
        <v>0</v>
      </c>
    </row>
    <row r="353" customFormat="false" ht="12.75" hidden="false" customHeight="false" outlineLevel="0" collapsed="false">
      <c r="A353" s="2" t="n">
        <v>65</v>
      </c>
      <c r="B353" s="1" t="n">
        <v>36956</v>
      </c>
      <c r="C353" s="2" t="n">
        <v>23107.875</v>
      </c>
      <c r="D353" s="2" t="n">
        <v>24233.1875</v>
      </c>
      <c r="E353" s="2" t="n">
        <f aca="false">IF(MONTH(B353)&lt;4,1,IF(MONTH(B353)&lt;7,2,IF(MONTH(B353)&lt;10,3,4)))</f>
        <v>1</v>
      </c>
      <c r="F353" s="2" t="n">
        <f aca="false">(E353=$F$1)*D353</f>
        <v>0</v>
      </c>
    </row>
    <row r="354" customFormat="false" ht="12.75" hidden="false" customHeight="false" outlineLevel="0" collapsed="false">
      <c r="A354" s="2" t="n">
        <v>30</v>
      </c>
      <c r="B354" s="1" t="n">
        <v>36921</v>
      </c>
      <c r="C354" s="2" t="n">
        <v>22205.2</v>
      </c>
      <c r="D354" s="2" t="n">
        <v>24205.0625</v>
      </c>
      <c r="E354" s="2" t="n">
        <f aca="false">IF(MONTH(B354)&lt;4,1,IF(MONTH(B354)&lt;7,2,IF(MONTH(B354)&lt;10,3,4)))</f>
        <v>1</v>
      </c>
      <c r="F354" s="2" t="n">
        <f aca="false">(E354=$F$1)*D354</f>
        <v>0</v>
      </c>
    </row>
    <row r="355" customFormat="false" ht="12.75" hidden="false" customHeight="false" outlineLevel="0" collapsed="false">
      <c r="A355" s="2" t="n">
        <v>359</v>
      </c>
      <c r="B355" s="1" t="n">
        <v>37250</v>
      </c>
      <c r="C355" s="2" t="n">
        <v>21746.2916666666</v>
      </c>
      <c r="D355" s="2" t="n">
        <v>24000</v>
      </c>
      <c r="E355" s="2" t="n">
        <f aca="false">IF(MONTH(B355)&lt;4,1,IF(MONTH(B355)&lt;7,2,IF(MONTH(B355)&lt;10,3,4)))</f>
        <v>4</v>
      </c>
      <c r="F355" s="2" t="n">
        <f aca="false">(E355=$F$1)*D355</f>
        <v>0</v>
      </c>
    </row>
    <row r="356" customFormat="false" ht="12.75" hidden="false" customHeight="false" outlineLevel="0" collapsed="false">
      <c r="A356" s="2" t="n">
        <v>23</v>
      </c>
      <c r="B356" s="1" t="n">
        <v>36914</v>
      </c>
      <c r="C356" s="2" t="n">
        <v>22343.3125</v>
      </c>
      <c r="D356" s="2" t="n">
        <v>23995.4375</v>
      </c>
      <c r="E356" s="2" t="n">
        <f aca="false">IF(MONTH(B356)&lt;4,1,IF(MONTH(B356)&lt;7,2,IF(MONTH(B356)&lt;10,3,4)))</f>
        <v>1</v>
      </c>
      <c r="F356" s="2" t="n">
        <f aca="false">(E356=$F$1)*D356</f>
        <v>0</v>
      </c>
    </row>
    <row r="357" customFormat="false" ht="12.75" hidden="false" customHeight="false" outlineLevel="0" collapsed="false">
      <c r="A357" s="2" t="n">
        <v>72</v>
      </c>
      <c r="B357" s="1" t="n">
        <v>36963</v>
      </c>
      <c r="C357" s="2" t="n">
        <v>21934.8125</v>
      </c>
      <c r="D357" s="2" t="n">
        <v>23956.3125</v>
      </c>
      <c r="E357" s="2" t="n">
        <f aca="false">IF(MONTH(B357)&lt;4,1,IF(MONTH(B357)&lt;7,2,IF(MONTH(B357)&lt;10,3,4)))</f>
        <v>1</v>
      </c>
      <c r="F357" s="2" t="n">
        <f aca="false">(E357=$F$1)*D357</f>
        <v>0</v>
      </c>
    </row>
    <row r="358" customFormat="false" ht="12.75" hidden="false" customHeight="false" outlineLevel="0" collapsed="false">
      <c r="A358" s="2" t="n">
        <v>331</v>
      </c>
      <c r="B358" s="1" t="n">
        <v>37222</v>
      </c>
      <c r="C358" s="2" t="n">
        <v>21572.775</v>
      </c>
      <c r="D358" s="2" t="n">
        <v>23778.3125</v>
      </c>
      <c r="E358" s="2" t="n">
        <f aca="false">IF(MONTH(B358)&lt;4,1,IF(MONTH(B358)&lt;7,2,IF(MONTH(B358)&lt;10,3,4)))</f>
        <v>4</v>
      </c>
      <c r="F358" s="2" t="n">
        <f aca="false">(E358=$F$1)*D358</f>
        <v>0</v>
      </c>
    </row>
    <row r="359" customFormat="false" ht="12.75" hidden="false" customHeight="false" outlineLevel="0" collapsed="false">
      <c r="A359" s="2" t="n">
        <v>44</v>
      </c>
      <c r="B359" s="1" t="n">
        <v>36935</v>
      </c>
      <c r="C359" s="2" t="n">
        <v>22613.90625</v>
      </c>
      <c r="D359" s="2" t="n">
        <v>23735.6875</v>
      </c>
      <c r="E359" s="2" t="n">
        <f aca="false">IF(MONTH(B359)&lt;4,1,IF(MONTH(B359)&lt;7,2,IF(MONTH(B359)&lt;10,3,4)))</f>
        <v>1</v>
      </c>
      <c r="F359" s="2" t="n">
        <f aca="false">(E359=$F$1)*D359</f>
        <v>0</v>
      </c>
    </row>
    <row r="360" customFormat="false" ht="12.75" hidden="false" customHeight="false" outlineLevel="0" collapsed="false">
      <c r="A360" s="2" t="n">
        <v>16</v>
      </c>
      <c r="B360" s="1" t="n">
        <v>36907</v>
      </c>
      <c r="C360" s="2" t="n">
        <v>21995.53125</v>
      </c>
      <c r="D360" s="2" t="n">
        <v>23731.5625</v>
      </c>
      <c r="E360" s="2" t="n">
        <f aca="false">IF(MONTH(B360)&lt;4,1,IF(MONTH(B360)&lt;7,2,IF(MONTH(B360)&lt;10,3,4)))</f>
        <v>1</v>
      </c>
      <c r="F360" s="2" t="n">
        <f aca="false">(E360=$F$1)*D360</f>
        <v>0</v>
      </c>
    </row>
    <row r="361" customFormat="false" ht="12.75" hidden="false" customHeight="false" outlineLevel="0" collapsed="false">
      <c r="A361" s="2" t="n">
        <v>58</v>
      </c>
      <c r="B361" s="1" t="n">
        <v>36949</v>
      </c>
      <c r="C361" s="2" t="n">
        <v>22313.8125</v>
      </c>
      <c r="D361" s="2" t="n">
        <v>23602</v>
      </c>
      <c r="E361" s="2" t="n">
        <f aca="false">IF(MONTH(B361)&lt;4,1,IF(MONTH(B361)&lt;7,2,IF(MONTH(B361)&lt;10,3,4)))</f>
        <v>1</v>
      </c>
      <c r="F361" s="2" t="n">
        <f aca="false">(E361=$F$1)*D361</f>
        <v>0</v>
      </c>
    </row>
    <row r="362" customFormat="false" ht="12.75" hidden="false" customHeight="false" outlineLevel="0" collapsed="false">
      <c r="A362" s="2" t="n">
        <v>360</v>
      </c>
      <c r="B362" s="1" t="n">
        <v>37251</v>
      </c>
      <c r="C362" s="2" t="n">
        <v>21760.46875</v>
      </c>
      <c r="D362" s="2" t="n">
        <v>23540</v>
      </c>
      <c r="E362" s="2" t="n">
        <f aca="false">IF(MONTH(B362)&lt;4,1,IF(MONTH(B362)&lt;7,2,IF(MONTH(B362)&lt;10,3,4)))</f>
        <v>4</v>
      </c>
      <c r="F362" s="2" t="n">
        <f aca="false">(E362=$F$1)*D362</f>
        <v>0</v>
      </c>
    </row>
    <row r="363" customFormat="false" ht="12.75" hidden="false" customHeight="false" outlineLevel="0" collapsed="false">
      <c r="A363" s="2" t="n">
        <v>150</v>
      </c>
      <c r="B363" s="1" t="n">
        <v>37041</v>
      </c>
      <c r="C363" s="2" t="n">
        <v>23049.375</v>
      </c>
      <c r="D363" s="2" t="n">
        <v>23424.125</v>
      </c>
      <c r="E363" s="2" t="n">
        <f aca="false">IF(MONTH(B363)&lt;4,1,IF(MONTH(B363)&lt;7,2,IF(MONTH(B363)&lt;10,3,4)))</f>
        <v>2</v>
      </c>
      <c r="F363" s="2" t="n">
        <f aca="false">(E363=$F$1)*D363</f>
        <v>0</v>
      </c>
    </row>
    <row r="364" customFormat="false" ht="12.75" hidden="false" customHeight="false" outlineLevel="0" collapsed="false">
      <c r="A364" s="2" t="n">
        <v>86</v>
      </c>
      <c r="B364" s="1" t="n">
        <v>36977</v>
      </c>
      <c r="C364" s="2" t="n">
        <v>21987.34375</v>
      </c>
      <c r="D364" s="2" t="n">
        <v>23205.125</v>
      </c>
      <c r="E364" s="2" t="n">
        <f aca="false">IF(MONTH(B364)&lt;4,1,IF(MONTH(B364)&lt;7,2,IF(MONTH(B364)&lt;10,3,4)))</f>
        <v>1</v>
      </c>
      <c r="F364" s="2" t="n">
        <f aca="false">(E364=$F$1)*D364</f>
        <v>0</v>
      </c>
    </row>
    <row r="365" customFormat="false" ht="12.75" hidden="false" customHeight="false" outlineLevel="0" collapsed="false">
      <c r="A365" s="2" t="n">
        <v>1</v>
      </c>
      <c r="B365" s="1" t="n">
        <v>36892</v>
      </c>
      <c r="C365" s="2" t="n">
        <v>21264.1276595744</v>
      </c>
      <c r="D365" s="2" t="n">
        <v>23150.9375</v>
      </c>
      <c r="E365" s="2" t="n">
        <f aca="false">IF(MONTH(B365)&lt;4,1,IF(MONTH(B365)&lt;7,2,IF(MONTH(B365)&lt;10,3,4)))</f>
        <v>1</v>
      </c>
      <c r="F365" s="2" t="n">
        <f aca="false">(E365=$F$1)*D365</f>
        <v>0</v>
      </c>
    </row>
    <row r="366" customFormat="false" ht="12.75" hidden="false" customHeight="false" outlineLevel="0" collapsed="false">
      <c r="A366" s="2" t="n">
        <v>2</v>
      </c>
      <c r="B366" s="1" t="n">
        <v>36893</v>
      </c>
      <c r="C366" s="2" t="n">
        <v>21608.5</v>
      </c>
      <c r="D366" s="2" t="n">
        <v>23150.9375</v>
      </c>
      <c r="E366" s="2" t="n">
        <f aca="false">IF(MONTH(B366)&lt;4,1,IF(MONTH(B366)&lt;7,2,IF(MONTH(B366)&lt;10,3,4)))</f>
        <v>1</v>
      </c>
      <c r="F366" s="2" t="n">
        <f aca="false">(E366=$F$1)*D366</f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AS60"/>
  <sheetViews>
    <sheetView showFormulas="false" showGridLines="true" showRowColHeaders="true" showZeros="true" rightToLeft="false" tabSelected="false" showOutlineSymbols="true" defaultGridColor="true" view="normal" topLeftCell="B1" colorId="64" zoomScale="75" zoomScaleNormal="75" zoomScalePageLayoutView="100" workbookViewId="0">
      <selection pane="topLeft" activeCell="F12" activeCellId="0" sqref="F1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18.28"/>
    <col collapsed="false" customWidth="true" hidden="false" outlineLevel="0" max="2" min="2" style="2" width="8.7"/>
    <col collapsed="false" customWidth="true" hidden="false" outlineLevel="0" max="3" min="3" style="2" width="7.42"/>
    <col collapsed="false" customWidth="true" hidden="false" outlineLevel="0" max="20" min="4" style="2" width="11.85"/>
  </cols>
  <sheetData>
    <row r="2" customFormat="false" ht="12.75" hidden="false" customHeight="false" outlineLevel="0" collapsed="false">
      <c r="A2" s="9" t="s">
        <v>123</v>
      </c>
      <c r="B2" s="9"/>
      <c r="L2" s="2" t="s">
        <v>124</v>
      </c>
    </row>
    <row r="3" customFormat="false" ht="12.75" hidden="false" customHeight="false" outlineLevel="0" collapsed="false">
      <c r="A3" s="103" t="s">
        <v>125</v>
      </c>
      <c r="B3" s="103"/>
      <c r="C3" s="104" t="s">
        <v>83</v>
      </c>
      <c r="D3" s="104" t="s">
        <v>126</v>
      </c>
      <c r="E3" s="104" t="s">
        <v>127</v>
      </c>
      <c r="F3" s="104" t="s">
        <v>128</v>
      </c>
      <c r="G3" s="104" t="s">
        <v>129</v>
      </c>
      <c r="H3" s="104" t="s">
        <v>130</v>
      </c>
      <c r="I3" s="104" t="s">
        <v>131</v>
      </c>
      <c r="J3" s="105" t="s">
        <v>132</v>
      </c>
      <c r="L3" s="7" t="s">
        <v>128</v>
      </c>
      <c r="M3" s="7" t="s">
        <v>133</v>
      </c>
    </row>
    <row r="4" customFormat="false" ht="12.75" hidden="false" customHeight="false" outlineLevel="0" collapsed="false">
      <c r="A4" s="2" t="s">
        <v>134</v>
      </c>
      <c r="C4" s="2" t="n">
        <v>1999</v>
      </c>
      <c r="D4" s="106" t="n">
        <v>3289574</v>
      </c>
      <c r="E4" s="106" t="n">
        <v>16640744</v>
      </c>
      <c r="F4" s="106" t="n">
        <v>12640817</v>
      </c>
      <c r="G4" s="106" t="n">
        <v>874038</v>
      </c>
      <c r="H4" s="106" t="n">
        <v>1642848</v>
      </c>
      <c r="I4" s="106" t="n">
        <v>-1253390</v>
      </c>
      <c r="J4" s="106" t="n">
        <v>33834631</v>
      </c>
      <c r="L4" s="106" t="n">
        <f aca="false">I29</f>
        <v>13391819</v>
      </c>
      <c r="M4" s="106" t="n">
        <f aca="false">J4-F4</f>
        <v>21193814</v>
      </c>
    </row>
    <row r="5" customFormat="false" ht="12.75" hidden="false" customHeight="false" outlineLevel="0" collapsed="false">
      <c r="A5" s="2" t="s">
        <v>135</v>
      </c>
      <c r="C5" s="2" t="n">
        <v>1999</v>
      </c>
      <c r="D5" s="106" t="n">
        <v>1702273</v>
      </c>
      <c r="E5" s="106" t="n">
        <v>3331248</v>
      </c>
      <c r="F5" s="106" t="n">
        <v>0</v>
      </c>
      <c r="G5" s="106" t="n">
        <v>0</v>
      </c>
      <c r="H5" s="106" t="n">
        <v>31584</v>
      </c>
      <c r="I5" s="106" t="n">
        <v>0</v>
      </c>
      <c r="J5" s="106" t="n">
        <v>5065105</v>
      </c>
      <c r="L5" s="2" t="n">
        <v>0</v>
      </c>
      <c r="M5" s="106" t="n">
        <f aca="false">J5</f>
        <v>5065105</v>
      </c>
    </row>
    <row r="6" customFormat="false" ht="12.75" hidden="false" customHeight="false" outlineLevel="0" collapsed="false">
      <c r="A6" s="2" t="s">
        <v>136</v>
      </c>
      <c r="C6" s="93" t="n">
        <v>1999</v>
      </c>
      <c r="D6" s="107" t="n">
        <v>10670686</v>
      </c>
      <c r="E6" s="107" t="n">
        <v>17300552</v>
      </c>
      <c r="F6" s="107" t="n">
        <v>4177638</v>
      </c>
      <c r="G6" s="107" t="n">
        <v>329000</v>
      </c>
      <c r="H6" s="107" t="n">
        <v>28765</v>
      </c>
      <c r="I6" s="107" t="n">
        <v>-123505</v>
      </c>
      <c r="J6" s="107" t="n">
        <v>32383136</v>
      </c>
      <c r="L6" s="106" t="n">
        <f aca="false">G59</f>
        <v>4576163</v>
      </c>
      <c r="M6" s="106" t="n">
        <f aca="false">I59-L6</f>
        <v>30768719.5</v>
      </c>
    </row>
    <row r="9" customFormat="false" ht="13.5" hidden="false" customHeight="false" outlineLevel="0" collapsed="false"/>
    <row r="10" customFormat="false" ht="12.75" hidden="false" customHeight="false" outlineLevel="0" collapsed="false">
      <c r="F10" s="108" t="s">
        <v>137</v>
      </c>
      <c r="G10" s="32"/>
      <c r="H10" s="32"/>
      <c r="I10" s="32"/>
      <c r="J10" s="32"/>
      <c r="K10" s="32"/>
      <c r="L10" s="109"/>
      <c r="O10" s="9"/>
    </row>
    <row r="11" customFormat="false" ht="12.75" hidden="false" customHeight="false" outlineLevel="0" collapsed="false">
      <c r="F11" s="35" t="s">
        <v>138</v>
      </c>
      <c r="G11" s="36"/>
      <c r="H11" s="36" t="s">
        <v>139</v>
      </c>
      <c r="I11" s="36"/>
      <c r="J11" s="36" t="s">
        <v>140</v>
      </c>
      <c r="K11" s="36"/>
      <c r="L11" s="110" t="s">
        <v>141</v>
      </c>
    </row>
    <row r="12" customFormat="false" ht="12.75" hidden="false" customHeight="false" outlineLevel="0" collapsed="false">
      <c r="D12" s="2" t="s">
        <v>142</v>
      </c>
      <c r="F12" s="111" t="s">
        <v>143</v>
      </c>
      <c r="G12" s="93" t="s">
        <v>128</v>
      </c>
      <c r="H12" s="93" t="s">
        <v>133</v>
      </c>
      <c r="I12" s="93" t="s">
        <v>128</v>
      </c>
      <c r="J12" s="93" t="s">
        <v>133</v>
      </c>
      <c r="K12" s="93" t="s">
        <v>128</v>
      </c>
      <c r="L12" s="112" t="s">
        <v>144</v>
      </c>
    </row>
    <row r="13" customFormat="false" ht="12.75" hidden="false" customHeight="false" outlineLevel="0" collapsed="false">
      <c r="C13" s="2" t="n">
        <v>1</v>
      </c>
      <c r="D13" s="2" t="n">
        <f aca="false">N47</f>
        <v>0.0839402497721753</v>
      </c>
      <c r="E13" s="106"/>
      <c r="F13" s="113" t="n">
        <f aca="false">$M$4*D13/B30+O30</f>
        <v>4836.51660589385</v>
      </c>
      <c r="G13" s="114" t="n">
        <f aca="false">L30</f>
        <v>765.820605438213</v>
      </c>
      <c r="H13" s="114" t="n">
        <f aca="false">L47</f>
        <v>3471.41666666667</v>
      </c>
      <c r="I13" s="114" t="n">
        <f aca="false">K47</f>
        <v>142.852150537634</v>
      </c>
      <c r="J13" s="114" t="n">
        <f aca="false">$M$5*D13/B30</f>
        <v>571.4599177719</v>
      </c>
      <c r="K13" s="114" t="n">
        <v>0</v>
      </c>
      <c r="L13" s="115" t="n">
        <f aca="false">SUM(F13:K13)</f>
        <v>9788.06594630827</v>
      </c>
      <c r="O13" s="106"/>
      <c r="P13" s="106"/>
      <c r="Q13" s="106"/>
      <c r="R13" s="106"/>
      <c r="S13" s="106"/>
      <c r="T13" s="106"/>
      <c r="U13" s="106"/>
      <c r="V13" s="106"/>
      <c r="W13" s="106"/>
      <c r="X13" s="106"/>
      <c r="Y13" s="106"/>
      <c r="Z13" s="106"/>
      <c r="AA13" s="106"/>
      <c r="AB13" s="106"/>
      <c r="AC13" s="106"/>
      <c r="AD13" s="106"/>
      <c r="AE13" s="106"/>
      <c r="AF13" s="106"/>
      <c r="AG13" s="106"/>
      <c r="AH13" s="106"/>
      <c r="AI13" s="106"/>
      <c r="AJ13" s="106"/>
      <c r="AK13" s="106"/>
      <c r="AL13" s="106"/>
      <c r="AM13" s="106"/>
      <c r="AN13" s="106"/>
      <c r="AO13" s="106"/>
      <c r="AP13" s="106"/>
      <c r="AQ13" s="106"/>
      <c r="AR13" s="106"/>
      <c r="AS13" s="106"/>
    </row>
    <row r="14" customFormat="false" ht="12.75" hidden="false" customHeight="false" outlineLevel="0" collapsed="false">
      <c r="C14" s="2" t="n">
        <v>2</v>
      </c>
      <c r="D14" s="2" t="n">
        <f aca="false">N48</f>
        <v>0.0814719312579778</v>
      </c>
      <c r="E14" s="106"/>
      <c r="F14" s="113" t="n">
        <f aca="false">$M$4*D14/B31+O31</f>
        <v>4731.04111652138</v>
      </c>
      <c r="G14" s="114" t="n">
        <f aca="false">L31</f>
        <v>1075.38011608834</v>
      </c>
      <c r="H14" s="114" t="n">
        <f aca="false">L48</f>
        <v>3601.70545977012</v>
      </c>
      <c r="I14" s="114" t="n">
        <f aca="false">K48</f>
        <v>236.002873563218</v>
      </c>
      <c r="J14" s="114" t="n">
        <f aca="false">$M$5*D14/B31</f>
        <v>614.083164247678</v>
      </c>
      <c r="K14" s="114" t="n">
        <v>0</v>
      </c>
      <c r="L14" s="115" t="n">
        <f aca="false">SUM(F14:K14)</f>
        <v>10258.2127301907</v>
      </c>
      <c r="O14" s="106"/>
      <c r="P14" s="106"/>
      <c r="Q14" s="106"/>
      <c r="R14" s="106"/>
      <c r="S14" s="106"/>
      <c r="T14" s="106"/>
      <c r="U14" s="106"/>
      <c r="V14" s="106"/>
      <c r="W14" s="106"/>
      <c r="X14" s="106"/>
      <c r="Y14" s="106"/>
      <c r="Z14" s="106"/>
      <c r="AA14" s="106"/>
      <c r="AB14" s="106"/>
      <c r="AC14" s="106"/>
      <c r="AD14" s="106"/>
      <c r="AE14" s="106"/>
      <c r="AF14" s="106"/>
      <c r="AG14" s="106"/>
      <c r="AH14" s="106"/>
      <c r="AI14" s="106"/>
      <c r="AJ14" s="106"/>
      <c r="AK14" s="106"/>
      <c r="AL14" s="106"/>
      <c r="AM14" s="106"/>
      <c r="AN14" s="106"/>
      <c r="AO14" s="106"/>
      <c r="AP14" s="106"/>
      <c r="AQ14" s="106"/>
      <c r="AR14" s="106"/>
      <c r="AS14" s="106"/>
    </row>
    <row r="15" customFormat="false" ht="12.75" hidden="false" customHeight="false" outlineLevel="0" collapsed="false">
      <c r="C15" s="2" t="n">
        <v>3</v>
      </c>
      <c r="D15" s="2" t="n">
        <f aca="false">N49</f>
        <v>0.0852397513650186</v>
      </c>
      <c r="E15" s="106"/>
      <c r="F15" s="113" t="n">
        <f aca="false">$M$4*D15/B32+O32</f>
        <v>4472.38818123179</v>
      </c>
      <c r="G15" s="114" t="n">
        <f aca="false">L32</f>
        <v>1347.87918472112</v>
      </c>
      <c r="H15" s="114" t="n">
        <f aca="false">L49</f>
        <v>3525.15860215054</v>
      </c>
      <c r="I15" s="114" t="n">
        <f aca="false">K49</f>
        <v>620.646505376344</v>
      </c>
      <c r="J15" s="114" t="n">
        <f aca="false">$M$5*D15/B32</f>
        <v>580.306842523807</v>
      </c>
      <c r="K15" s="114" t="n">
        <v>0</v>
      </c>
      <c r="L15" s="115" t="n">
        <f aca="false">SUM(F15:K15)</f>
        <v>10546.3793160036</v>
      </c>
      <c r="O15" s="106"/>
      <c r="P15" s="106"/>
      <c r="Q15" s="106"/>
      <c r="R15" s="106"/>
      <c r="S15" s="106"/>
      <c r="T15" s="106"/>
      <c r="U15" s="106"/>
      <c r="V15" s="106"/>
      <c r="W15" s="106"/>
      <c r="X15" s="106"/>
      <c r="Y15" s="106"/>
      <c r="Z15" s="106"/>
      <c r="AA15" s="106"/>
      <c r="AB15" s="106"/>
      <c r="AC15" s="106"/>
      <c r="AD15" s="106"/>
      <c r="AE15" s="106"/>
      <c r="AF15" s="106"/>
      <c r="AG15" s="106"/>
      <c r="AH15" s="106"/>
      <c r="AI15" s="106"/>
      <c r="AJ15" s="106"/>
      <c r="AK15" s="106"/>
      <c r="AL15" s="106"/>
      <c r="AM15" s="106"/>
      <c r="AN15" s="106"/>
      <c r="AO15" s="106"/>
      <c r="AP15" s="106"/>
      <c r="AQ15" s="106"/>
      <c r="AR15" s="106"/>
      <c r="AS15" s="106"/>
    </row>
    <row r="16" customFormat="false" ht="12.75" hidden="false" customHeight="false" outlineLevel="0" collapsed="false">
      <c r="C16" s="2" t="n">
        <v>4</v>
      </c>
      <c r="D16" s="2" t="n">
        <f aca="false">N50</f>
        <v>0.0819492829397727</v>
      </c>
      <c r="E16" s="106"/>
      <c r="F16" s="113" t="n">
        <f aca="false">$M$4*D16/B33+O33</f>
        <v>4565.24388676371</v>
      </c>
      <c r="G16" s="114" t="n">
        <f aca="false">L33</f>
        <v>1326.47869273451</v>
      </c>
      <c r="H16" s="114" t="n">
        <f aca="false">L50</f>
        <v>3502.04791666667</v>
      </c>
      <c r="I16" s="114" t="n">
        <f aca="false">K50</f>
        <v>811.586111111111</v>
      </c>
      <c r="J16" s="114" t="n">
        <f aca="false">$M$5*D16/B33</f>
        <v>576.50239272869</v>
      </c>
      <c r="K16" s="114" t="n">
        <v>0</v>
      </c>
      <c r="L16" s="115" t="n">
        <f aca="false">SUM(F16:K16)</f>
        <v>10781.8590000047</v>
      </c>
      <c r="O16" s="106"/>
      <c r="P16" s="106"/>
      <c r="Q16" s="106"/>
      <c r="R16" s="106"/>
      <c r="S16" s="106"/>
      <c r="T16" s="106"/>
      <c r="U16" s="106"/>
      <c r="V16" s="106"/>
      <c r="W16" s="106"/>
      <c r="X16" s="106"/>
      <c r="Y16" s="106"/>
      <c r="Z16" s="106"/>
      <c r="AA16" s="106"/>
      <c r="AB16" s="106"/>
      <c r="AC16" s="106"/>
      <c r="AD16" s="106"/>
      <c r="AE16" s="106"/>
      <c r="AF16" s="106"/>
      <c r="AG16" s="106"/>
      <c r="AH16" s="106"/>
      <c r="AI16" s="106"/>
      <c r="AJ16" s="106"/>
      <c r="AK16" s="106"/>
      <c r="AL16" s="106"/>
      <c r="AM16" s="106"/>
      <c r="AN16" s="106"/>
      <c r="AO16" s="106"/>
      <c r="AP16" s="106"/>
      <c r="AQ16" s="106"/>
      <c r="AR16" s="106"/>
      <c r="AS16" s="106"/>
    </row>
    <row r="17" customFormat="false" ht="12.75" hidden="false" customHeight="false" outlineLevel="0" collapsed="false">
      <c r="C17" s="2" t="n">
        <v>5</v>
      </c>
      <c r="D17" s="2" t="n">
        <f aca="false">N51</f>
        <v>0.0786588145145267</v>
      </c>
      <c r="E17" s="106"/>
      <c r="F17" s="113" t="n">
        <f aca="false">$M$4*D17/B34+O34</f>
        <v>4427.54113881906</v>
      </c>
      <c r="G17" s="114" t="n">
        <f aca="false">L34</f>
        <v>1744.08931864439</v>
      </c>
      <c r="H17" s="114" t="n">
        <f aca="false">L51</f>
        <v>3252.99865591398</v>
      </c>
      <c r="I17" s="114" t="n">
        <f aca="false">K51</f>
        <v>950.165322580645</v>
      </c>
      <c r="J17" s="114" t="n">
        <f aca="false">$M$5*D17/B34</f>
        <v>535.504240176884</v>
      </c>
      <c r="K17" s="114" t="n">
        <v>0</v>
      </c>
      <c r="L17" s="115" t="n">
        <f aca="false">SUM(F17:K17)</f>
        <v>10910.298676135</v>
      </c>
      <c r="O17" s="106"/>
      <c r="P17" s="106"/>
      <c r="Q17" s="106"/>
      <c r="R17" s="106"/>
      <c r="S17" s="106"/>
      <c r="T17" s="106"/>
      <c r="U17" s="106"/>
      <c r="V17" s="106"/>
      <c r="W17" s="106"/>
      <c r="X17" s="106"/>
      <c r="Y17" s="106"/>
      <c r="Z17" s="106"/>
      <c r="AA17" s="106"/>
      <c r="AB17" s="106"/>
      <c r="AC17" s="106"/>
      <c r="AD17" s="106"/>
      <c r="AE17" s="106"/>
      <c r="AF17" s="106"/>
      <c r="AG17" s="106"/>
      <c r="AH17" s="106"/>
      <c r="AI17" s="106"/>
      <c r="AJ17" s="106"/>
      <c r="AK17" s="106"/>
      <c r="AL17" s="106"/>
      <c r="AM17" s="106"/>
      <c r="AN17" s="106"/>
      <c r="AO17" s="106"/>
      <c r="AP17" s="106"/>
      <c r="AQ17" s="106"/>
      <c r="AR17" s="106"/>
      <c r="AS17" s="106"/>
    </row>
    <row r="18" customFormat="false" ht="12.75" hidden="false" customHeight="false" outlineLevel="0" collapsed="false">
      <c r="C18" s="2" t="n">
        <v>6</v>
      </c>
      <c r="D18" s="2" t="n">
        <f aca="false">N52</f>
        <v>0.0855062232927828</v>
      </c>
      <c r="E18" s="106"/>
      <c r="F18" s="113" t="n">
        <f aca="false">$M$4*D18/B35+O35</f>
        <v>5270.99474152604</v>
      </c>
      <c r="G18" s="114" t="n">
        <f aca="false">L35</f>
        <v>2201.92738718254</v>
      </c>
      <c r="H18" s="114" t="n">
        <f aca="false">L52</f>
        <v>3654.05138888889</v>
      </c>
      <c r="I18" s="114" t="n">
        <f aca="false">K52</f>
        <v>957.040277777778</v>
      </c>
      <c r="J18" s="114" t="n">
        <f aca="false">$M$5*D18/B35</f>
        <v>601.524998793598</v>
      </c>
      <c r="K18" s="114" t="n">
        <v>0</v>
      </c>
      <c r="L18" s="115" t="n">
        <f aca="false">SUM(F18:K18)</f>
        <v>12685.5387941688</v>
      </c>
      <c r="O18" s="106"/>
      <c r="P18" s="106"/>
      <c r="Q18" s="106"/>
      <c r="R18" s="106"/>
      <c r="S18" s="106"/>
      <c r="T18" s="106"/>
      <c r="U18" s="106"/>
      <c r="V18" s="106"/>
      <c r="W18" s="106"/>
      <c r="X18" s="106"/>
      <c r="Y18" s="106"/>
      <c r="Z18" s="106"/>
      <c r="AA18" s="106"/>
      <c r="AB18" s="106"/>
      <c r="AC18" s="106"/>
      <c r="AD18" s="106"/>
      <c r="AE18" s="106"/>
      <c r="AF18" s="106"/>
      <c r="AG18" s="106"/>
      <c r="AH18" s="106"/>
      <c r="AI18" s="106"/>
      <c r="AJ18" s="106"/>
      <c r="AK18" s="106"/>
      <c r="AL18" s="106"/>
      <c r="AM18" s="106"/>
      <c r="AN18" s="106"/>
      <c r="AO18" s="106"/>
      <c r="AP18" s="106"/>
      <c r="AQ18" s="106"/>
      <c r="AR18" s="106"/>
      <c r="AS18" s="106"/>
    </row>
    <row r="19" customFormat="false" ht="12.75" hidden="false" customHeight="false" outlineLevel="0" collapsed="false">
      <c r="C19" s="2" t="n">
        <v>7</v>
      </c>
      <c r="D19" s="2" t="n">
        <f aca="false">N53</f>
        <v>0.0873061682011174</v>
      </c>
      <c r="E19" s="106"/>
      <c r="F19" s="113" t="n">
        <f aca="false">$M$4*D19/B36+O36</f>
        <v>5073.76235740215</v>
      </c>
      <c r="G19" s="114" t="n">
        <f aca="false">L36</f>
        <v>1966.55049263563</v>
      </c>
      <c r="H19" s="114" t="n">
        <f aca="false">L53</f>
        <v>3610.61693548387</v>
      </c>
      <c r="I19" s="114" t="n">
        <f aca="false">K53</f>
        <v>653.551075268817</v>
      </c>
      <c r="J19" s="114" t="n">
        <f aca="false">$M$5*D19/B36</f>
        <v>594.374877804194</v>
      </c>
      <c r="K19" s="114" t="n">
        <v>0</v>
      </c>
      <c r="L19" s="115" t="n">
        <f aca="false">SUM(F19:K19)</f>
        <v>11898.8557385947</v>
      </c>
      <c r="O19" s="106"/>
      <c r="P19" s="106"/>
      <c r="Q19" s="106"/>
      <c r="R19" s="106"/>
      <c r="S19" s="106"/>
      <c r="T19" s="106"/>
      <c r="U19" s="106"/>
      <c r="V19" s="106"/>
      <c r="W19" s="106"/>
      <c r="X19" s="106"/>
      <c r="Y19" s="106"/>
      <c r="Z19" s="106"/>
      <c r="AA19" s="106"/>
      <c r="AB19" s="106"/>
      <c r="AC19" s="106"/>
      <c r="AD19" s="106"/>
      <c r="AE19" s="106"/>
      <c r="AF19" s="106"/>
      <c r="AG19" s="106"/>
      <c r="AH19" s="106"/>
      <c r="AI19" s="106"/>
      <c r="AJ19" s="106"/>
      <c r="AK19" s="106"/>
      <c r="AL19" s="106"/>
      <c r="AM19" s="106"/>
      <c r="AN19" s="106"/>
      <c r="AO19" s="106"/>
      <c r="AP19" s="106"/>
      <c r="AQ19" s="106"/>
      <c r="AR19" s="106"/>
      <c r="AS19" s="106"/>
    </row>
    <row r="20" customFormat="false" ht="12.75" hidden="false" customHeight="false" outlineLevel="0" collapsed="false">
      <c r="C20" s="2" t="n">
        <v>8</v>
      </c>
      <c r="D20" s="2" t="n">
        <f aca="false">N54</f>
        <v>0.086855515712963</v>
      </c>
      <c r="E20" s="106"/>
      <c r="F20" s="113" t="n">
        <f aca="false">$M$4*D20/B37+O37</f>
        <v>4682.48208722394</v>
      </c>
      <c r="G20" s="114" t="n">
        <f aca="false">L37</f>
        <v>2070.95002093926</v>
      </c>
      <c r="H20" s="114" t="n">
        <f aca="false">L54</f>
        <v>3591.97983870968</v>
      </c>
      <c r="I20" s="114" t="n">
        <f aca="false">K54</f>
        <v>483.364247311828</v>
      </c>
      <c r="J20" s="114" t="n">
        <f aca="false">$M$5*D20/B37</f>
        <v>591.306864133478</v>
      </c>
      <c r="K20" s="114" t="n">
        <v>0</v>
      </c>
      <c r="L20" s="115" t="n">
        <f aca="false">SUM(F20:K20)</f>
        <v>11420.0830583182</v>
      </c>
      <c r="O20" s="106"/>
      <c r="P20" s="106"/>
      <c r="Q20" s="106"/>
      <c r="R20" s="106"/>
      <c r="S20" s="106"/>
      <c r="T20" s="106"/>
      <c r="U20" s="106"/>
      <c r="V20" s="106"/>
      <c r="W20" s="106"/>
      <c r="X20" s="106"/>
      <c r="Y20" s="106"/>
      <c r="Z20" s="106"/>
      <c r="AA20" s="106"/>
      <c r="AB20" s="106"/>
      <c r="AC20" s="106"/>
      <c r="AD20" s="106"/>
      <c r="AE20" s="106"/>
      <c r="AF20" s="106"/>
      <c r="AG20" s="106"/>
      <c r="AH20" s="106"/>
      <c r="AI20" s="106"/>
      <c r="AJ20" s="106"/>
      <c r="AK20" s="106"/>
      <c r="AL20" s="106"/>
      <c r="AM20" s="106"/>
      <c r="AN20" s="106"/>
      <c r="AO20" s="106"/>
      <c r="AP20" s="106"/>
      <c r="AQ20" s="106"/>
      <c r="AR20" s="106"/>
      <c r="AS20" s="106"/>
    </row>
    <row r="21" customFormat="false" ht="12.75" hidden="false" customHeight="false" outlineLevel="0" collapsed="false">
      <c r="C21" s="2" t="n">
        <v>9</v>
      </c>
      <c r="D21" s="2" t="n">
        <f aca="false">N55</f>
        <v>0.0853596783577555</v>
      </c>
      <c r="E21" s="106"/>
      <c r="F21" s="113" t="n">
        <f aca="false">$M$4*D21/B38+O38</f>
        <v>4884.2118568042</v>
      </c>
      <c r="G21" s="114" t="n">
        <f aca="false">L38</f>
        <v>1877.63033247346</v>
      </c>
      <c r="H21" s="114" t="n">
        <f aca="false">L55</f>
        <v>3647.78888888889</v>
      </c>
      <c r="I21" s="114" t="n">
        <f aca="false">K55</f>
        <v>542.602777777778</v>
      </c>
      <c r="J21" s="114" t="n">
        <f aca="false">$M$5*D21/B38</f>
        <v>600.494074511471</v>
      </c>
      <c r="K21" s="114" t="n">
        <v>0</v>
      </c>
      <c r="L21" s="115" t="n">
        <f aca="false">SUM(F21:K21)</f>
        <v>11552.7279304558</v>
      </c>
      <c r="O21" s="106"/>
      <c r="P21" s="106"/>
      <c r="Q21" s="106"/>
      <c r="R21" s="106"/>
      <c r="S21" s="106"/>
      <c r="T21" s="106"/>
      <c r="U21" s="106"/>
      <c r="V21" s="106"/>
      <c r="W21" s="106"/>
      <c r="X21" s="106"/>
      <c r="Y21" s="106"/>
      <c r="Z21" s="106"/>
      <c r="AA21" s="106"/>
      <c r="AB21" s="106"/>
      <c r="AC21" s="106"/>
      <c r="AD21" s="106"/>
      <c r="AE21" s="106"/>
      <c r="AF21" s="106"/>
      <c r="AG21" s="106"/>
      <c r="AH21" s="106"/>
      <c r="AI21" s="106"/>
      <c r="AJ21" s="106"/>
      <c r="AK21" s="106"/>
      <c r="AL21" s="106"/>
      <c r="AM21" s="106"/>
      <c r="AN21" s="106"/>
      <c r="AO21" s="106"/>
      <c r="AP21" s="106"/>
      <c r="AQ21" s="106"/>
      <c r="AR21" s="106"/>
      <c r="AS21" s="106"/>
    </row>
    <row r="22" customFormat="false" ht="12.75" hidden="false" customHeight="false" outlineLevel="0" collapsed="false">
      <c r="C22" s="2" t="n">
        <v>10</v>
      </c>
      <c r="D22" s="2" t="n">
        <f aca="false">N56</f>
        <v>0.0797976009368866</v>
      </c>
      <c r="E22" s="106"/>
      <c r="F22" s="113" t="n">
        <f aca="false">$M$4*D22/B39+O39</f>
        <v>4532.85237890134</v>
      </c>
      <c r="G22" s="114" t="n">
        <f aca="false">L39</f>
        <v>1162.16168617347</v>
      </c>
      <c r="H22" s="114" t="n">
        <f aca="false">L56</f>
        <v>3300.09408602151</v>
      </c>
      <c r="I22" s="114" t="n">
        <f aca="false">K56</f>
        <v>369.340053763441</v>
      </c>
      <c r="J22" s="114" t="n">
        <f aca="false">$M$5*D22/B39</f>
        <v>543.257026200845</v>
      </c>
      <c r="K22" s="114" t="n">
        <v>0</v>
      </c>
      <c r="L22" s="115" t="n">
        <f aca="false">SUM(F22:K22)</f>
        <v>9907.7052310606</v>
      </c>
      <c r="O22" s="106"/>
      <c r="P22" s="106"/>
      <c r="Q22" s="106"/>
      <c r="R22" s="106"/>
      <c r="S22" s="106"/>
      <c r="T22" s="106"/>
      <c r="U22" s="106"/>
      <c r="V22" s="106"/>
      <c r="W22" s="106"/>
      <c r="X22" s="106"/>
      <c r="Y22" s="106"/>
      <c r="Z22" s="106"/>
      <c r="AA22" s="106"/>
      <c r="AB22" s="106"/>
      <c r="AC22" s="106"/>
      <c r="AD22" s="106"/>
      <c r="AE22" s="106"/>
      <c r="AF22" s="106"/>
      <c r="AG22" s="106"/>
      <c r="AH22" s="106"/>
      <c r="AI22" s="106"/>
      <c r="AJ22" s="106"/>
      <c r="AK22" s="106"/>
      <c r="AL22" s="106"/>
      <c r="AM22" s="106"/>
      <c r="AN22" s="106"/>
      <c r="AO22" s="106"/>
      <c r="AP22" s="106"/>
      <c r="AQ22" s="106"/>
      <c r="AR22" s="106"/>
      <c r="AS22" s="106"/>
    </row>
    <row r="23" customFormat="false" ht="12.75" hidden="false" customHeight="false" outlineLevel="0" collapsed="false">
      <c r="C23" s="2" t="n">
        <v>11</v>
      </c>
      <c r="D23" s="2" t="n">
        <f aca="false">N57</f>
        <v>0.0813001009028016</v>
      </c>
      <c r="E23" s="106"/>
      <c r="F23" s="113" t="n">
        <f aca="false">$M$4*D23/B40+O40</f>
        <v>4844.37544208924</v>
      </c>
      <c r="G23" s="114" t="n">
        <f aca="false">L40</f>
        <v>1193.33197430598</v>
      </c>
      <c r="H23" s="114" t="n">
        <f aca="false">L57</f>
        <v>3474.30555555556</v>
      </c>
      <c r="I23" s="114" t="n">
        <f aca="false">K57</f>
        <v>241.311111111111</v>
      </c>
      <c r="J23" s="114" t="n">
        <f aca="false">$M$5*D23/B40</f>
        <v>571.935482754563</v>
      </c>
      <c r="K23" s="114" t="n">
        <v>0</v>
      </c>
      <c r="L23" s="115" t="n">
        <f aca="false">SUM(F23:K23)</f>
        <v>10325.2595658164</v>
      </c>
      <c r="O23" s="106"/>
      <c r="P23" s="106"/>
      <c r="Q23" s="106"/>
      <c r="R23" s="106"/>
      <c r="S23" s="106"/>
      <c r="T23" s="106"/>
      <c r="U23" s="106"/>
      <c r="V23" s="106"/>
      <c r="W23" s="106"/>
      <c r="X23" s="106"/>
      <c r="Y23" s="106"/>
      <c r="Z23" s="106"/>
      <c r="AA23" s="106"/>
      <c r="AB23" s="106"/>
      <c r="AC23" s="106"/>
      <c r="AD23" s="106"/>
      <c r="AE23" s="106"/>
      <c r="AF23" s="106"/>
      <c r="AG23" s="106"/>
      <c r="AH23" s="106"/>
      <c r="AI23" s="106"/>
      <c r="AJ23" s="106"/>
      <c r="AK23" s="106"/>
      <c r="AL23" s="106"/>
      <c r="AM23" s="106"/>
      <c r="AN23" s="106"/>
      <c r="AO23" s="106"/>
      <c r="AP23" s="106"/>
      <c r="AQ23" s="106"/>
      <c r="AR23" s="106"/>
      <c r="AS23" s="106"/>
    </row>
    <row r="24" customFormat="false" ht="13.5" hidden="false" customHeight="false" outlineLevel="0" collapsed="false">
      <c r="C24" s="2" t="n">
        <v>12</v>
      </c>
      <c r="D24" s="2" t="n">
        <f aca="false">N58</f>
        <v>0.0826146827462222</v>
      </c>
      <c r="E24" s="106"/>
      <c r="F24" s="116" t="n">
        <f aca="false">$M$4*D24/B41+O41</f>
        <v>4377.63530348447</v>
      </c>
      <c r="G24" s="117" t="n">
        <f aca="false">L41</f>
        <v>1584.50880376937</v>
      </c>
      <c r="H24" s="117" t="n">
        <f aca="false">L58</f>
        <v>3416.59677419355</v>
      </c>
      <c r="I24" s="117" t="n">
        <f aca="false">K58</f>
        <v>239.860215053763</v>
      </c>
      <c r="J24" s="117" t="n">
        <f aca="false">$M$5*D24/B41</f>
        <v>562.435541197989</v>
      </c>
      <c r="K24" s="117" t="n">
        <v>0</v>
      </c>
      <c r="L24" s="118" t="n">
        <f aca="false">SUM(F24:K24)</f>
        <v>10181.0366376991</v>
      </c>
      <c r="O24" s="106"/>
      <c r="P24" s="106"/>
      <c r="Q24" s="106"/>
      <c r="R24" s="106"/>
      <c r="S24" s="106"/>
      <c r="T24" s="106"/>
      <c r="U24" s="106"/>
      <c r="V24" s="106"/>
      <c r="W24" s="106"/>
      <c r="X24" s="106"/>
      <c r="Y24" s="106"/>
      <c r="Z24" s="106"/>
      <c r="AA24" s="106"/>
      <c r="AB24" s="106"/>
      <c r="AC24" s="106"/>
      <c r="AD24" s="106"/>
      <c r="AE24" s="106"/>
      <c r="AF24" s="106"/>
      <c r="AG24" s="106"/>
      <c r="AH24" s="106"/>
      <c r="AI24" s="106"/>
      <c r="AJ24" s="106"/>
      <c r="AK24" s="106"/>
      <c r="AL24" s="106"/>
      <c r="AM24" s="106"/>
      <c r="AN24" s="106"/>
      <c r="AO24" s="106"/>
      <c r="AP24" s="106"/>
      <c r="AQ24" s="106"/>
      <c r="AR24" s="106"/>
      <c r="AS24" s="106"/>
    </row>
    <row r="25" customFormat="false" ht="12.75" hidden="false" customHeight="false" outlineLevel="0" collapsed="false">
      <c r="E25" s="106"/>
      <c r="F25" s="106"/>
      <c r="G25" s="106"/>
      <c r="H25" s="106"/>
      <c r="I25" s="106"/>
      <c r="J25" s="106"/>
      <c r="K25" s="106"/>
      <c r="L25" s="106"/>
      <c r="M25" s="106"/>
      <c r="N25" s="106"/>
      <c r="O25" s="106"/>
      <c r="P25" s="106"/>
      <c r="Q25" s="106"/>
      <c r="R25" s="106"/>
      <c r="S25" s="106"/>
      <c r="T25" s="106"/>
      <c r="U25" s="106"/>
      <c r="V25" s="106"/>
      <c r="W25" s="106"/>
      <c r="X25" s="106"/>
      <c r="Y25" s="106"/>
      <c r="Z25" s="106"/>
      <c r="AA25" s="106"/>
      <c r="AB25" s="106"/>
      <c r="AC25" s="106"/>
      <c r="AD25" s="106"/>
      <c r="AE25" s="106"/>
      <c r="AF25" s="106"/>
      <c r="AG25" s="106"/>
      <c r="AH25" s="106"/>
      <c r="AI25" s="106"/>
      <c r="AJ25" s="106"/>
      <c r="AK25" s="106"/>
      <c r="AL25" s="106"/>
      <c r="AM25" s="106"/>
      <c r="AN25" s="106"/>
      <c r="AO25" s="106"/>
      <c r="AP25" s="106"/>
      <c r="AQ25" s="106"/>
      <c r="AR25" s="106"/>
      <c r="AS25" s="106"/>
    </row>
    <row r="26" customFormat="false" ht="12.75" hidden="false" customHeight="false" outlineLevel="0" collapsed="false">
      <c r="E26" s="106"/>
      <c r="F26" s="106"/>
      <c r="G26" s="106"/>
      <c r="H26" s="106"/>
      <c r="I26" s="106"/>
      <c r="J26" s="106"/>
      <c r="L26" s="119"/>
      <c r="M26" s="119"/>
      <c r="N26" s="119"/>
      <c r="O26" s="106"/>
      <c r="P26" s="106"/>
      <c r="Q26" s="106"/>
      <c r="R26" s="106"/>
      <c r="S26" s="106"/>
      <c r="T26" s="106"/>
      <c r="U26" s="106"/>
      <c r="V26" s="106"/>
      <c r="W26" s="106"/>
      <c r="X26" s="106"/>
      <c r="Y26" s="106"/>
      <c r="Z26" s="106"/>
      <c r="AA26" s="106"/>
      <c r="AB26" s="106"/>
      <c r="AC26" s="106"/>
      <c r="AD26" s="106"/>
      <c r="AE26" s="106"/>
      <c r="AF26" s="106"/>
      <c r="AG26" s="106"/>
      <c r="AH26" s="106"/>
      <c r="AI26" s="106"/>
      <c r="AJ26" s="106"/>
      <c r="AK26" s="106"/>
      <c r="AL26" s="106"/>
      <c r="AM26" s="106"/>
      <c r="AN26" s="106"/>
      <c r="AO26" s="106"/>
      <c r="AP26" s="106"/>
      <c r="AQ26" s="106"/>
      <c r="AR26" s="106"/>
      <c r="AS26" s="106"/>
    </row>
    <row r="27" customFormat="false" ht="12.75" hidden="false" customHeight="false" outlineLevel="0" collapsed="false">
      <c r="M27" s="120"/>
      <c r="N27" s="120"/>
    </row>
    <row r="28" customFormat="false" ht="12.75" hidden="false" customHeight="false" outlineLevel="0" collapsed="false">
      <c r="A28" s="9" t="s">
        <v>145</v>
      </c>
      <c r="B28" s="9"/>
      <c r="I28" s="2" t="s">
        <v>146</v>
      </c>
      <c r="L28" s="121"/>
      <c r="M28" s="121"/>
      <c r="N28" s="120"/>
      <c r="O28" s="106"/>
    </row>
    <row r="29" customFormat="false" ht="12.75" hidden="false" customHeight="false" outlineLevel="0" collapsed="false">
      <c r="B29" s="2" t="s">
        <v>147</v>
      </c>
      <c r="E29" s="106"/>
      <c r="F29" s="106"/>
      <c r="G29" s="106" t="n">
        <f aca="false">SUM(G30:G41)</f>
        <v>2061878</v>
      </c>
      <c r="H29" s="106" t="s">
        <v>148</v>
      </c>
      <c r="I29" s="122" t="n">
        <v>13391819</v>
      </c>
      <c r="L29" s="123" t="s">
        <v>149</v>
      </c>
      <c r="M29" s="120"/>
      <c r="N29" s="120"/>
      <c r="O29" s="9" t="s">
        <v>150</v>
      </c>
      <c r="R29" s="9"/>
      <c r="S29" s="9"/>
    </row>
    <row r="30" customFormat="false" ht="12.75" hidden="false" customHeight="false" outlineLevel="0" collapsed="false">
      <c r="B30" s="2" t="n">
        <v>744</v>
      </c>
      <c r="C30" s="2" t="n">
        <v>1</v>
      </c>
      <c r="D30" s="2" t="n">
        <v>1999</v>
      </c>
      <c r="E30" s="106" t="n">
        <v>78043</v>
      </c>
      <c r="F30" s="106" t="n">
        <v>9682</v>
      </c>
      <c r="G30" s="106" t="n">
        <f aca="false">E30+F30</f>
        <v>87725</v>
      </c>
      <c r="H30" s="124" t="n">
        <f aca="false">G30/$G$29</f>
        <v>0.0425461642250414</v>
      </c>
      <c r="I30" s="106" t="n">
        <f aca="false">$I$29*H30</f>
        <v>569770.53044603</v>
      </c>
      <c r="L30" s="106" t="n">
        <f aca="false">I30/B30</f>
        <v>765.820605438213</v>
      </c>
      <c r="M30" s="106"/>
      <c r="N30" s="106"/>
      <c r="O30" s="106" t="n">
        <f aca="false">1819354314/1000/744</f>
        <v>2445.3687016129</v>
      </c>
      <c r="P30" s="106"/>
      <c r="R30" s="106"/>
      <c r="S30" s="106"/>
    </row>
    <row r="31" customFormat="false" ht="12.75" hidden="false" customHeight="false" outlineLevel="0" collapsed="false">
      <c r="B31" s="2" t="n">
        <v>672</v>
      </c>
      <c r="C31" s="2" t="n">
        <v>2</v>
      </c>
      <c r="D31" s="2" t="n">
        <v>1999</v>
      </c>
      <c r="E31" s="106" t="n">
        <v>77960</v>
      </c>
      <c r="F31" s="106" t="n">
        <v>33304</v>
      </c>
      <c r="G31" s="106" t="n">
        <f aca="false">E31+F31</f>
        <v>111264</v>
      </c>
      <c r="H31" s="124" t="n">
        <f aca="false">G31/$G$29</f>
        <v>0.053962455586606</v>
      </c>
      <c r="I31" s="106" t="n">
        <f aca="false">$I$29*H31</f>
        <v>722655.438011366</v>
      </c>
      <c r="L31" s="106" t="n">
        <f aca="false">I31/B31</f>
        <v>1075.38011608834</v>
      </c>
      <c r="M31" s="106"/>
      <c r="N31" s="106"/>
      <c r="O31" s="106" t="n">
        <f aca="false">1452558673/1000/672</f>
        <v>2161.54564434524</v>
      </c>
      <c r="P31" s="106"/>
      <c r="R31" s="106"/>
      <c r="S31" s="106"/>
    </row>
    <row r="32" customFormat="false" ht="12.75" hidden="false" customHeight="false" outlineLevel="0" collapsed="false">
      <c r="B32" s="2" t="n">
        <v>744</v>
      </c>
      <c r="C32" s="2" t="n">
        <v>3</v>
      </c>
      <c r="D32" s="2" t="n">
        <v>1999</v>
      </c>
      <c r="E32" s="106" t="n">
        <v>97587</v>
      </c>
      <c r="F32" s="106" t="n">
        <v>56813</v>
      </c>
      <c r="G32" s="106" t="n">
        <f aca="false">E32+F32</f>
        <v>154400</v>
      </c>
      <c r="H32" s="124" t="n">
        <f aca="false">G32/$G$29</f>
        <v>0.074883189015063</v>
      </c>
      <c r="I32" s="106" t="n">
        <f aca="false">$I$29*H32</f>
        <v>1002822.11343251</v>
      </c>
      <c r="L32" s="106" t="n">
        <f aca="false">I32/B32</f>
        <v>1347.87918472112</v>
      </c>
      <c r="M32" s="106"/>
      <c r="N32" s="106"/>
      <c r="O32" s="106" t="n">
        <f aca="false">1520901371/1000/744</f>
        <v>2044.22227284946</v>
      </c>
      <c r="P32" s="106"/>
      <c r="R32" s="106"/>
      <c r="S32" s="106"/>
    </row>
    <row r="33" customFormat="false" ht="12.75" hidden="false" customHeight="false" outlineLevel="0" collapsed="false">
      <c r="B33" s="2" t="n">
        <v>720</v>
      </c>
      <c r="C33" s="2" t="n">
        <v>4</v>
      </c>
      <c r="D33" s="2" t="n">
        <v>1999</v>
      </c>
      <c r="E33" s="106" t="n">
        <v>86417</v>
      </c>
      <c r="F33" s="106" t="n">
        <v>60630</v>
      </c>
      <c r="G33" s="106" t="n">
        <f aca="false">E33+F33</f>
        <v>147047</v>
      </c>
      <c r="H33" s="124" t="n">
        <f aca="false">G33/$G$29</f>
        <v>0.0713170226366448</v>
      </c>
      <c r="I33" s="106" t="n">
        <f aca="false">$I$29*H33</f>
        <v>955064.658768851</v>
      </c>
      <c r="L33" s="106" t="n">
        <f aca="false">I33/B33</f>
        <v>1326.47869273451</v>
      </c>
      <c r="M33" s="106"/>
      <c r="N33" s="106"/>
      <c r="O33" s="106" t="n">
        <f aca="false">1571687707/1000/730</f>
        <v>2152.99685890411</v>
      </c>
      <c r="P33" s="106"/>
      <c r="R33" s="106"/>
      <c r="S33" s="106"/>
    </row>
    <row r="34" customFormat="false" ht="12.75" hidden="false" customHeight="false" outlineLevel="0" collapsed="false">
      <c r="B34" s="2" t="n">
        <v>744</v>
      </c>
      <c r="C34" s="2" t="n">
        <v>5</v>
      </c>
      <c r="D34" s="2" t="n">
        <v>1999</v>
      </c>
      <c r="E34" s="106" t="n">
        <v>97111</v>
      </c>
      <c r="F34" s="106" t="n">
        <v>102675</v>
      </c>
      <c r="G34" s="106" t="n">
        <f aca="false">E34+F34</f>
        <v>199786</v>
      </c>
      <c r="H34" s="124" t="n">
        <f aca="false">G34/$G$29</f>
        <v>0.0968951606254104</v>
      </c>
      <c r="I34" s="106" t="n">
        <f aca="false">$I$29*H34</f>
        <v>1297602.45307142</v>
      </c>
      <c r="L34" s="106" t="n">
        <f aca="false">I34/B34</f>
        <v>1744.08931864439</v>
      </c>
      <c r="M34" s="106"/>
      <c r="N34" s="106"/>
      <c r="O34" s="106" t="n">
        <f aca="false">1627010323/1000/744</f>
        <v>2186.84183198925</v>
      </c>
      <c r="P34" s="106"/>
      <c r="R34" s="106"/>
      <c r="S34" s="106"/>
    </row>
    <row r="35" customFormat="false" ht="12.75" hidden="false" customHeight="false" outlineLevel="0" collapsed="false">
      <c r="B35" s="2" t="n">
        <v>720</v>
      </c>
      <c r="C35" s="2" t="n">
        <v>6</v>
      </c>
      <c r="D35" s="2" t="n">
        <v>1999</v>
      </c>
      <c r="E35" s="106" t="n">
        <v>94500</v>
      </c>
      <c r="F35" s="106" t="n">
        <v>149595</v>
      </c>
      <c r="G35" s="106" t="n">
        <f aca="false">E35+F35</f>
        <v>244095</v>
      </c>
      <c r="H35" s="124" t="n">
        <f aca="false">G35/$G$29</f>
        <v>0.118384792892693</v>
      </c>
      <c r="I35" s="106" t="n">
        <f aca="false">$I$29*H35</f>
        <v>1585387.71877143</v>
      </c>
      <c r="L35" s="106" t="n">
        <f aca="false">I35/B35</f>
        <v>2201.92738718254</v>
      </c>
      <c r="M35" s="106"/>
      <c r="N35" s="106"/>
      <c r="O35" s="106" t="n">
        <f aca="false">2010453683/1000/730</f>
        <v>2754.04614109589</v>
      </c>
      <c r="P35" s="106"/>
      <c r="R35" s="106"/>
      <c r="S35" s="106"/>
    </row>
    <row r="36" customFormat="false" ht="12.75" hidden="false" customHeight="false" outlineLevel="0" collapsed="false">
      <c r="B36" s="2" t="n">
        <v>744</v>
      </c>
      <c r="C36" s="2" t="n">
        <v>7</v>
      </c>
      <c r="D36" s="2" t="n">
        <v>1999</v>
      </c>
      <c r="E36" s="106" t="n">
        <v>89852</v>
      </c>
      <c r="F36" s="106" t="n">
        <v>135417</v>
      </c>
      <c r="G36" s="106" t="n">
        <f aca="false">E36+F36</f>
        <v>225269</v>
      </c>
      <c r="H36" s="124" t="n">
        <f aca="false">G36/$G$29</f>
        <v>0.109254281776128</v>
      </c>
      <c r="I36" s="106" t="n">
        <f aca="false">$I$29*H36</f>
        <v>1463113.56652091</v>
      </c>
      <c r="L36" s="106" t="n">
        <f aca="false">I36/B36</f>
        <v>1966.55049263563</v>
      </c>
      <c r="M36" s="106"/>
      <c r="N36" s="106"/>
      <c r="O36" s="106" t="n">
        <f aca="false">1924528504/1000/744</f>
        <v>2586.73186021505</v>
      </c>
      <c r="P36" s="106"/>
      <c r="R36" s="106"/>
      <c r="S36" s="106"/>
    </row>
    <row r="37" customFormat="false" ht="12.75" hidden="false" customHeight="false" outlineLevel="0" collapsed="false">
      <c r="B37" s="2" t="n">
        <v>744</v>
      </c>
      <c r="C37" s="2" t="n">
        <v>8</v>
      </c>
      <c r="D37" s="2" t="n">
        <v>1999</v>
      </c>
      <c r="E37" s="106" t="n">
        <v>91255</v>
      </c>
      <c r="F37" s="106" t="n">
        <v>145973</v>
      </c>
      <c r="G37" s="106" t="n">
        <f aca="false">E37+F37</f>
        <v>237228</v>
      </c>
      <c r="H37" s="124" t="n">
        <f aca="false">G37/$G$29</f>
        <v>0.115054333961563</v>
      </c>
      <c r="I37" s="106" t="n">
        <f aca="false">$I$29*H37</f>
        <v>1540786.81557881</v>
      </c>
      <c r="L37" s="106" t="n">
        <f aca="false">I37/B37</f>
        <v>2070.95002093926</v>
      </c>
      <c r="M37" s="106"/>
      <c r="N37" s="106"/>
      <c r="O37" s="106" t="n">
        <f aca="false">1642967028/1000/744</f>
        <v>2208.28901612903</v>
      </c>
      <c r="P37" s="106"/>
      <c r="R37" s="106"/>
      <c r="S37" s="106"/>
    </row>
    <row r="38" customFormat="false" ht="12.75" hidden="false" customHeight="false" outlineLevel="0" collapsed="false">
      <c r="B38" s="2" t="n">
        <v>720</v>
      </c>
      <c r="C38" s="2" t="n">
        <v>9</v>
      </c>
      <c r="D38" s="2" t="n">
        <v>1999</v>
      </c>
      <c r="E38" s="106" t="n">
        <v>54780</v>
      </c>
      <c r="F38" s="106" t="n">
        <v>153365</v>
      </c>
      <c r="G38" s="106" t="n">
        <f aca="false">E38+F38</f>
        <v>208145</v>
      </c>
      <c r="H38" s="124" t="n">
        <f aca="false">G38/$G$29</f>
        <v>0.10094923171982</v>
      </c>
      <c r="I38" s="106" t="n">
        <f aca="false">$I$29*H38</f>
        <v>1351893.83938089</v>
      </c>
      <c r="L38" s="106" t="n">
        <f aca="false">I38/B38</f>
        <v>1877.63033247346</v>
      </c>
      <c r="M38" s="106"/>
      <c r="N38" s="106"/>
      <c r="O38" s="106" t="n">
        <f aca="false">1731251160/1000/730</f>
        <v>2371.57693150685</v>
      </c>
      <c r="P38" s="106"/>
      <c r="R38" s="106"/>
      <c r="S38" s="106"/>
    </row>
    <row r="39" customFormat="false" ht="12.75" hidden="false" customHeight="false" outlineLevel="0" collapsed="false">
      <c r="B39" s="2" t="n">
        <v>744</v>
      </c>
      <c r="C39" s="2" t="n">
        <v>10</v>
      </c>
      <c r="D39" s="2" t="n">
        <v>1999</v>
      </c>
      <c r="E39" s="106" t="n">
        <v>54522</v>
      </c>
      <c r="F39" s="106" t="n">
        <v>78604</v>
      </c>
      <c r="G39" s="106" t="n">
        <f aca="false">E39+F39</f>
        <v>133126</v>
      </c>
      <c r="H39" s="124" t="n">
        <f aca="false">G39/$G$29</f>
        <v>0.0645654107566015</v>
      </c>
      <c r="I39" s="106" t="n">
        <f aca="false">$I$29*H39</f>
        <v>864648.294513061</v>
      </c>
      <c r="L39" s="106" t="n">
        <f aca="false">I39/B39</f>
        <v>1162.16168617347</v>
      </c>
      <c r="M39" s="106"/>
      <c r="N39" s="106"/>
      <c r="O39" s="106" t="n">
        <f aca="false">1681226658/1000/744</f>
        <v>2259.71325</v>
      </c>
      <c r="P39" s="106"/>
      <c r="R39" s="106"/>
      <c r="S39" s="106"/>
    </row>
    <row r="40" customFormat="false" ht="12.75" hidden="false" customHeight="false" outlineLevel="0" collapsed="false">
      <c r="B40" s="2" t="n">
        <v>720</v>
      </c>
      <c r="C40" s="2" t="n">
        <v>11</v>
      </c>
      <c r="D40" s="2" t="n">
        <v>1998</v>
      </c>
      <c r="E40" s="106" t="n">
        <v>55921</v>
      </c>
      <c r="F40" s="106" t="n">
        <v>76366</v>
      </c>
      <c r="G40" s="106" t="n">
        <f aca="false">E40+F40</f>
        <v>132287</v>
      </c>
      <c r="H40" s="124" t="n">
        <f aca="false">G40/$G$29</f>
        <v>0.0641585001634432</v>
      </c>
      <c r="I40" s="106" t="n">
        <f aca="false">$I$29*H40</f>
        <v>859199.021500302</v>
      </c>
      <c r="L40" s="106" t="n">
        <f aca="false">I40/B40</f>
        <v>1193.33197430598</v>
      </c>
      <c r="M40" s="106"/>
      <c r="N40" s="106"/>
      <c r="O40" s="106" t="n">
        <f aca="false">1789403478/1000/730</f>
        <v>2451.23764109589</v>
      </c>
      <c r="P40" s="106"/>
      <c r="R40" s="106"/>
      <c r="S40" s="106"/>
    </row>
    <row r="41" customFormat="false" ht="12.75" hidden="false" customHeight="false" outlineLevel="0" collapsed="false">
      <c r="B41" s="2" t="n">
        <v>744</v>
      </c>
      <c r="C41" s="2" t="n">
        <v>12</v>
      </c>
      <c r="D41" s="2" t="n">
        <v>1998</v>
      </c>
      <c r="E41" s="106" t="n">
        <v>82569</v>
      </c>
      <c r="F41" s="106" t="n">
        <v>98937</v>
      </c>
      <c r="G41" s="106" t="n">
        <f aca="false">E41+F41</f>
        <v>181506</v>
      </c>
      <c r="H41" s="124" t="n">
        <f aca="false">G41/$G$29</f>
        <v>0.0880294566409846</v>
      </c>
      <c r="I41" s="106" t="n">
        <f aca="false">$I$29*H41</f>
        <v>1178874.55000441</v>
      </c>
      <c r="L41" s="106" t="n">
        <f aca="false">I41/B41</f>
        <v>1584.50880376937</v>
      </c>
      <c r="M41" s="106"/>
      <c r="N41" s="106"/>
      <c r="O41" s="106" t="n">
        <f aca="false">1506040446/1000/744</f>
        <v>2024.24791129032</v>
      </c>
      <c r="P41" s="106"/>
      <c r="R41" s="106"/>
      <c r="S41" s="106"/>
    </row>
    <row r="45" customFormat="false" ht="12.75" hidden="false" customHeight="false" outlineLevel="0" collapsed="false">
      <c r="A45" s="9" t="s">
        <v>151</v>
      </c>
      <c r="B45" s="9"/>
      <c r="K45" s="9" t="s">
        <v>149</v>
      </c>
    </row>
    <row r="46" customFormat="false" ht="12.75" hidden="false" customHeight="false" outlineLevel="0" collapsed="false">
      <c r="E46" s="7" t="s">
        <v>152</v>
      </c>
      <c r="F46" s="7" t="s">
        <v>127</v>
      </c>
      <c r="G46" s="7" t="s">
        <v>128</v>
      </c>
      <c r="H46" s="7" t="s">
        <v>130</v>
      </c>
      <c r="I46" s="7" t="s">
        <v>80</v>
      </c>
      <c r="J46" s="7"/>
      <c r="K46" s="9" t="s">
        <v>128</v>
      </c>
      <c r="L46" s="9" t="s">
        <v>133</v>
      </c>
      <c r="N46" s="9" t="s">
        <v>153</v>
      </c>
    </row>
    <row r="47" customFormat="false" ht="12.75" hidden="false" customHeight="false" outlineLevel="0" collapsed="false">
      <c r="B47" s="2" t="n">
        <v>744</v>
      </c>
      <c r="C47" s="2" t="n">
        <v>1</v>
      </c>
      <c r="D47" s="2" t="n">
        <v>2000</v>
      </c>
      <c r="E47" s="106" t="n">
        <v>954054</v>
      </c>
      <c r="F47" s="106" t="n">
        <v>1626323</v>
      </c>
      <c r="G47" s="106" t="n">
        <v>106282</v>
      </c>
      <c r="H47" s="106" t="n">
        <v>2357</v>
      </c>
      <c r="I47" s="106" t="n">
        <f aca="false">SUM(E47:H47)</f>
        <v>2689016</v>
      </c>
      <c r="J47" s="106"/>
      <c r="K47" s="106" t="n">
        <f aca="false">G47/B47</f>
        <v>142.852150537634</v>
      </c>
      <c r="L47" s="106" t="n">
        <f aca="false">(I47-G47)/B47</f>
        <v>3471.41666666667</v>
      </c>
      <c r="N47" s="2" t="n">
        <f aca="false">(E47+F47+H47)/($E$59+$F$59+$H$59)</f>
        <v>0.0839402497721753</v>
      </c>
    </row>
    <row r="48" customFormat="false" ht="12.75" hidden="false" customHeight="false" outlineLevel="0" collapsed="false">
      <c r="B48" s="2" t="n">
        <v>696</v>
      </c>
      <c r="C48" s="2" t="n">
        <v>2</v>
      </c>
      <c r="D48" s="2" t="n">
        <v>2000</v>
      </c>
      <c r="E48" s="106" t="n">
        <v>929842</v>
      </c>
      <c r="F48" s="106" t="n">
        <v>1574266</v>
      </c>
      <c r="G48" s="106" t="n">
        <v>164258</v>
      </c>
      <c r="H48" s="106" t="n">
        <v>2679</v>
      </c>
      <c r="I48" s="106" t="n">
        <f aca="false">SUM(E48:H48)</f>
        <v>2671045</v>
      </c>
      <c r="J48" s="106"/>
      <c r="K48" s="106" t="n">
        <f aca="false">G48/B48</f>
        <v>236.002873563218</v>
      </c>
      <c r="L48" s="106" t="n">
        <f aca="false">(I48-G48)/B48</f>
        <v>3601.70545977012</v>
      </c>
      <c r="N48" s="2" t="n">
        <f aca="false">(E48+F48+H48)/($E$59+$F$59+$H$59)</f>
        <v>0.0814719312579778</v>
      </c>
    </row>
    <row r="49" customFormat="false" ht="12.75" hidden="false" customHeight="false" outlineLevel="0" collapsed="false">
      <c r="B49" s="2" t="n">
        <v>744</v>
      </c>
      <c r="C49" s="2" t="n">
        <v>3</v>
      </c>
      <c r="D49" s="2" t="n">
        <v>2000</v>
      </c>
      <c r="E49" s="106" t="n">
        <v>936421</v>
      </c>
      <c r="F49" s="106" t="n">
        <v>1684376</v>
      </c>
      <c r="G49" s="106" t="n">
        <v>461761</v>
      </c>
      <c r="H49" s="106" t="n">
        <v>1921</v>
      </c>
      <c r="I49" s="106" t="n">
        <f aca="false">SUM(E49:H49)</f>
        <v>3084479</v>
      </c>
      <c r="J49" s="106"/>
      <c r="K49" s="106" t="n">
        <f aca="false">G49/B49</f>
        <v>620.646505376344</v>
      </c>
      <c r="L49" s="106" t="n">
        <f aca="false">(I49-G49)/B49</f>
        <v>3525.15860215054</v>
      </c>
      <c r="N49" s="2" t="n">
        <f aca="false">(E49+F49+H49)/($E$59+$F$59+$H$59)</f>
        <v>0.0852397513650186</v>
      </c>
    </row>
    <row r="50" customFormat="false" ht="12.75" hidden="false" customHeight="false" outlineLevel="0" collapsed="false">
      <c r="B50" s="2" t="n">
        <v>720</v>
      </c>
      <c r="C50" s="2" t="n">
        <v>4</v>
      </c>
      <c r="D50" s="2" t="n">
        <v>2000</v>
      </c>
      <c r="E50" s="125" t="n">
        <f aca="false">(E49+E51)/2</f>
        <v>848999.5</v>
      </c>
      <c r="F50" s="125" t="n">
        <f aca="false">(F49+F51)/2</f>
        <v>1670285</v>
      </c>
      <c r="G50" s="125" t="n">
        <f aca="false">(G49+G51)/2</f>
        <v>584342</v>
      </c>
      <c r="H50" s="125" t="n">
        <f aca="false">(H49+H51)/2</f>
        <v>2190</v>
      </c>
      <c r="I50" s="125" t="n">
        <f aca="false">SUM(E50:H50)</f>
        <v>3105816.5</v>
      </c>
      <c r="J50" s="125"/>
      <c r="K50" s="106" t="n">
        <f aca="false">G50/B50</f>
        <v>811.586111111111</v>
      </c>
      <c r="L50" s="106" t="n">
        <f aca="false">(I50-G50)/B50</f>
        <v>3502.04791666667</v>
      </c>
      <c r="N50" s="2" t="n">
        <f aca="false">(E50+F50+H50)/($E$59+$F$59+$H$59)</f>
        <v>0.0819492829397727</v>
      </c>
    </row>
    <row r="51" customFormat="false" ht="12.75" hidden="false" customHeight="false" outlineLevel="0" collapsed="false">
      <c r="B51" s="2" t="n">
        <v>744</v>
      </c>
      <c r="C51" s="2" t="n">
        <v>5</v>
      </c>
      <c r="D51" s="2" t="n">
        <v>2000</v>
      </c>
      <c r="E51" s="106" t="n">
        <v>761578</v>
      </c>
      <c r="F51" s="106" t="n">
        <v>1656194</v>
      </c>
      <c r="G51" s="106" t="n">
        <v>706923</v>
      </c>
      <c r="H51" s="106" t="n">
        <v>2459</v>
      </c>
      <c r="I51" s="106" t="n">
        <f aca="false">SUM(E51:H51)</f>
        <v>3127154</v>
      </c>
      <c r="J51" s="106"/>
      <c r="K51" s="106" t="n">
        <f aca="false">G51/B51</f>
        <v>950.165322580645</v>
      </c>
      <c r="L51" s="106" t="n">
        <f aca="false">(I51-G51)/B51</f>
        <v>3252.99865591398</v>
      </c>
      <c r="N51" s="2" t="n">
        <f aca="false">(E51+F51+H51)/($E$59+$F$59+$H$59)</f>
        <v>0.0786588145145267</v>
      </c>
    </row>
    <row r="52" customFormat="false" ht="12.75" hidden="false" customHeight="false" outlineLevel="0" collapsed="false">
      <c r="B52" s="2" t="n">
        <v>720</v>
      </c>
      <c r="C52" s="2" t="n">
        <v>6</v>
      </c>
      <c r="D52" s="2" t="n">
        <v>2000</v>
      </c>
      <c r="E52" s="106" t="n">
        <v>1006842</v>
      </c>
      <c r="F52" s="106" t="n">
        <v>1621536</v>
      </c>
      <c r="G52" s="106" t="n">
        <v>689069</v>
      </c>
      <c r="H52" s="106" t="n">
        <v>2539</v>
      </c>
      <c r="I52" s="106" t="n">
        <f aca="false">SUM(E52:H52)</f>
        <v>3319986</v>
      </c>
      <c r="J52" s="106"/>
      <c r="K52" s="106" t="n">
        <f aca="false">G52/B52</f>
        <v>957.040277777778</v>
      </c>
      <c r="L52" s="106" t="n">
        <f aca="false">(I52-G52)/B52</f>
        <v>3654.05138888889</v>
      </c>
      <c r="N52" s="2" t="n">
        <f aca="false">(E52+F52+H52)/($E$59+$F$59+$H$59)</f>
        <v>0.0855062232927828</v>
      </c>
    </row>
    <row r="53" customFormat="false" ht="12.75" hidden="false" customHeight="false" outlineLevel="0" collapsed="false">
      <c r="B53" s="2" t="n">
        <v>744</v>
      </c>
      <c r="C53" s="2" t="n">
        <v>7</v>
      </c>
      <c r="D53" s="2" t="n">
        <v>2000</v>
      </c>
      <c r="E53" s="106" t="n">
        <v>1010592</v>
      </c>
      <c r="F53" s="106" t="n">
        <v>1672852</v>
      </c>
      <c r="G53" s="106" t="n">
        <v>486242</v>
      </c>
      <c r="H53" s="106" t="n">
        <v>2855</v>
      </c>
      <c r="I53" s="106" t="n">
        <f aca="false">SUM(E53:H53)</f>
        <v>3172541</v>
      </c>
      <c r="J53" s="106"/>
      <c r="K53" s="106" t="n">
        <f aca="false">G53/B53</f>
        <v>653.551075268817</v>
      </c>
      <c r="L53" s="106" t="n">
        <f aca="false">(I53-G53)/B53</f>
        <v>3610.61693548387</v>
      </c>
      <c r="N53" s="2" t="n">
        <f aca="false">(E53+F53+H53)/($E$59+$F$59+$H$59)</f>
        <v>0.0873061682011174</v>
      </c>
    </row>
    <row r="54" customFormat="false" ht="12.75" hidden="false" customHeight="false" outlineLevel="0" collapsed="false">
      <c r="B54" s="2" t="n">
        <v>744</v>
      </c>
      <c r="C54" s="2" t="n">
        <v>8</v>
      </c>
      <c r="D54" s="2" t="n">
        <v>2000</v>
      </c>
      <c r="E54" s="106" t="n">
        <v>1013320</v>
      </c>
      <c r="F54" s="106" t="n">
        <v>1656193</v>
      </c>
      <c r="G54" s="106" t="n">
        <v>359623</v>
      </c>
      <c r="H54" s="106" t="n">
        <v>2920</v>
      </c>
      <c r="I54" s="106" t="n">
        <f aca="false">SUM(E54:H54)</f>
        <v>3032056</v>
      </c>
      <c r="J54" s="106"/>
      <c r="K54" s="106" t="n">
        <f aca="false">G54/B54</f>
        <v>483.364247311828</v>
      </c>
      <c r="L54" s="106" t="n">
        <f aca="false">(I54-G54)/B54</f>
        <v>3591.97983870968</v>
      </c>
      <c r="N54" s="2" t="n">
        <f aca="false">(E54+F54+H54)/($E$59+$F$59+$H$59)</f>
        <v>0.086855515712963</v>
      </c>
    </row>
    <row r="55" customFormat="false" ht="12.75" hidden="false" customHeight="false" outlineLevel="0" collapsed="false">
      <c r="B55" s="2" t="n">
        <v>720</v>
      </c>
      <c r="C55" s="2" t="n">
        <v>9</v>
      </c>
      <c r="D55" s="2" t="n">
        <v>1999</v>
      </c>
      <c r="E55" s="106" t="n">
        <f aca="false">994130</f>
        <v>994130</v>
      </c>
      <c r="F55" s="106" t="n">
        <v>1629816</v>
      </c>
      <c r="G55" s="106" t="n">
        <v>390674</v>
      </c>
      <c r="H55" s="106" t="n">
        <v>2462</v>
      </c>
      <c r="I55" s="106" t="n">
        <f aca="false">SUM(E55:H55)</f>
        <v>3017082</v>
      </c>
      <c r="J55" s="106"/>
      <c r="K55" s="106" t="n">
        <f aca="false">G55/B55</f>
        <v>542.602777777778</v>
      </c>
      <c r="L55" s="106" t="n">
        <f aca="false">(I55-G55)/B55</f>
        <v>3647.78888888889</v>
      </c>
      <c r="N55" s="2" t="n">
        <f aca="false">(E55+F55+H55)/($E$59+$F$59+$H$59)</f>
        <v>0.0853596783577555</v>
      </c>
    </row>
    <row r="56" customFormat="false" ht="12.75" hidden="false" customHeight="false" outlineLevel="0" collapsed="false">
      <c r="B56" s="2" t="n">
        <v>744</v>
      </c>
      <c r="C56" s="2" t="n">
        <v>10</v>
      </c>
      <c r="D56" s="2" t="n">
        <v>1999</v>
      </c>
      <c r="E56" s="106" t="n">
        <v>913278</v>
      </c>
      <c r="F56" s="106" t="n">
        <v>1539553</v>
      </c>
      <c r="G56" s="106" t="n">
        <v>274789</v>
      </c>
      <c r="H56" s="106" t="n">
        <v>2439</v>
      </c>
      <c r="I56" s="106" t="n">
        <f aca="false">SUM(E56:H56)</f>
        <v>2730059</v>
      </c>
      <c r="J56" s="106"/>
      <c r="K56" s="106" t="n">
        <f aca="false">G56/B56</f>
        <v>369.340053763441</v>
      </c>
      <c r="L56" s="106" t="n">
        <f aca="false">(I56-G56)/B56</f>
        <v>3300.09408602151</v>
      </c>
      <c r="N56" s="2" t="n">
        <f aca="false">(E56+F56+H56)/($E$59+$F$59+$H$59)</f>
        <v>0.0797976009368866</v>
      </c>
    </row>
    <row r="57" customFormat="false" ht="12.75" hidden="false" customHeight="false" outlineLevel="0" collapsed="false">
      <c r="B57" s="2" t="n">
        <v>720</v>
      </c>
      <c r="C57" s="2" t="n">
        <v>11</v>
      </c>
      <c r="D57" s="2" t="n">
        <v>1999</v>
      </c>
      <c r="E57" s="106" t="n">
        <v>914420</v>
      </c>
      <c r="F57" s="106" t="n">
        <v>1584834</v>
      </c>
      <c r="G57" s="106" t="n">
        <v>173744</v>
      </c>
      <c r="H57" s="106" t="n">
        <v>2246</v>
      </c>
      <c r="I57" s="106" t="n">
        <f aca="false">SUM(E57:H57)</f>
        <v>2675244</v>
      </c>
      <c r="J57" s="106"/>
      <c r="K57" s="106" t="n">
        <f aca="false">G57/B57</f>
        <v>241.311111111111</v>
      </c>
      <c r="L57" s="106" t="n">
        <f aca="false">(I57-G57)/B57</f>
        <v>3474.30555555556</v>
      </c>
      <c r="N57" s="2" t="n">
        <f aca="false">(E57+F57+H57)/($E$59+$F$59+$H$59)</f>
        <v>0.0813001009028016</v>
      </c>
    </row>
    <row r="58" customFormat="false" ht="12.75" hidden="false" customHeight="false" outlineLevel="0" collapsed="false">
      <c r="B58" s="2" t="n">
        <v>744</v>
      </c>
      <c r="C58" s="2" t="n">
        <v>12</v>
      </c>
      <c r="D58" s="2" t="n">
        <v>1999</v>
      </c>
      <c r="E58" s="107" t="n">
        <v>860968</v>
      </c>
      <c r="F58" s="107" t="n">
        <v>1678771</v>
      </c>
      <c r="G58" s="107" t="n">
        <v>178456</v>
      </c>
      <c r="H58" s="107" t="n">
        <v>2209</v>
      </c>
      <c r="I58" s="107" t="n">
        <f aca="false">SUM(E58:H58)</f>
        <v>2720404</v>
      </c>
      <c r="J58" s="114"/>
      <c r="K58" s="106" t="n">
        <f aca="false">G58/B58</f>
        <v>239.860215053763</v>
      </c>
      <c r="L58" s="106" t="n">
        <f aca="false">(I58-G58)/B58</f>
        <v>3416.59677419355</v>
      </c>
      <c r="N58" s="2" t="n">
        <f aca="false">(E58+F58+H58)/($E$59+$F$59+$H$59)</f>
        <v>0.0826146827462222</v>
      </c>
    </row>
    <row r="59" customFormat="false" ht="12.75" hidden="false" customHeight="false" outlineLevel="0" collapsed="false">
      <c r="E59" s="106" t="n">
        <f aca="false">SUM(E47:E58)</f>
        <v>11144444.5</v>
      </c>
      <c r="F59" s="106" t="n">
        <f aca="false">SUM(F47:F58)</f>
        <v>19594999</v>
      </c>
      <c r="G59" s="106" t="n">
        <f aca="false">SUM(G47:G58)</f>
        <v>4576163</v>
      </c>
      <c r="H59" s="106" t="n">
        <f aca="false">SUM(H47:H58)</f>
        <v>29276</v>
      </c>
      <c r="I59" s="106" t="n">
        <f aca="false">SUM(I47:I58)</f>
        <v>35344882.5</v>
      </c>
      <c r="J59" s="114"/>
      <c r="L59" s="106"/>
    </row>
    <row r="60" customFormat="false" ht="12.75" hidden="false" customHeight="false" outlineLevel="0" collapsed="false">
      <c r="J60" s="36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2000-12-04T22:27:24Z</dcterms:created>
  <dc:creator>sswain</dc:creator>
  <dc:description/>
  <dc:language>en-US</dc:language>
  <cp:lastModifiedBy>sswain</cp:lastModifiedBy>
  <cp:lastPrinted>2000-12-08T00:51:07Z</cp:lastPrinted>
  <cp:revision>0</cp:revision>
  <dc:subject/>
  <dc:title/>
</cp:coreProperties>
</file>